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590" firstSheet="0" activeTab="0" autoFilterDateGrouping="1"/>
  </bookViews>
  <sheets>
    <sheet xmlns:r="http://schemas.openxmlformats.org/officeDocument/2006/relationships" name="BD" sheetId="1" state="visible" r:id="rId1"/>
    <sheet xmlns:r="http://schemas.openxmlformats.org/officeDocument/2006/relationships" name="ACTUAL" sheetId="2" state="visible" r:id="rId2"/>
    <sheet xmlns:r="http://schemas.openxmlformats.org/officeDocument/2006/relationships" name="ESTUDIO" sheetId="3" state="visible" r:id="rId3"/>
    <sheet xmlns:r="http://schemas.openxmlformats.org/officeDocument/2006/relationships" name="SIN" sheetId="4" state="hidden" r:id="rId4"/>
    <sheet xmlns:r="http://schemas.openxmlformats.org/officeDocument/2006/relationships" name="PESOS  (1)" sheetId="5" state="hidden" r:id="rId5"/>
    <sheet xmlns:r="http://schemas.openxmlformats.org/officeDocument/2006/relationships" name="PESOS  (2)" sheetId="6" state="hidden" r:id="rId6"/>
    <sheet xmlns:r="http://schemas.openxmlformats.org/officeDocument/2006/relationships" name="PESOS  (3)" sheetId="7" state="hidden" r:id="rId7"/>
    <sheet xmlns:r="http://schemas.openxmlformats.org/officeDocument/2006/relationships" name="PESOS  (4)" sheetId="8" state="hidden" r:id="rId8"/>
    <sheet xmlns:r="http://schemas.openxmlformats.org/officeDocument/2006/relationships" name="PESOS  (5)" sheetId="9" state="hidden" r:id="rId9"/>
    <sheet xmlns:r="http://schemas.openxmlformats.org/officeDocument/2006/relationships" name="PESOS  (6)" sheetId="10" state="hidden" r:id="rId10"/>
    <sheet xmlns:r="http://schemas.openxmlformats.org/officeDocument/2006/relationships" name="BANCOS" sheetId="11" state="hidden" r:id="rId11"/>
  </sheets>
  <externalReferences>
    <externalReference xmlns:r="http://schemas.openxmlformats.org/officeDocument/2006/relationships" r:id="rId12"/>
  </externalReferences>
  <definedNames>
    <definedName name="capini">#REF!</definedName>
    <definedName name="capini2">#REF!</definedName>
    <definedName name="cm">#REF!</definedName>
    <definedName name="cm_2">#REF!</definedName>
    <definedName name="cotiz_inicial">#REF!</definedName>
    <definedName name="cotiz_inicial2">#REF!</definedName>
    <definedName name="i_cob_men">#REF!</definedName>
    <definedName name="i_m">#REF!</definedName>
    <definedName name="i_m2">#REF!</definedName>
    <definedName name="plazo">#REF!</definedName>
    <definedName name="plazo2">#REF!</definedName>
    <definedName name="sistema_valido">#REF!</definedName>
    <definedName name="sistema_valido2">#REF!</definedName>
    <definedName name="tasa_mv">#REF!</definedName>
    <definedName name="tasa_mv2">#REF!</definedName>
    <definedName name="tasa_upacs">#REF!</definedName>
    <definedName name="tasa_upacs2">#REF!</definedName>
    <definedName name="DatosExternos_1" localSheetId="0" hidden="1">BD!$A$1:$Q$2579</definedName>
    <definedName name="capini" localSheetId="2">[1]ACTUAL!$A$11</definedName>
    <definedName name="cm" localSheetId="2">[1]ACTUAL!$A$13</definedName>
    <definedName name="cotiz_inicial" localSheetId="2">[1]ACTUAL!$A$12</definedName>
    <definedName name="i_m" localSheetId="2">[1]ACTUAL!$A$8</definedName>
    <definedName name="plazo" localSheetId="2">[1]ACTUAL!$A$5</definedName>
    <definedName name="sistema_valido" localSheetId="2">[1]ACTUAL!$K$5</definedName>
    <definedName name="tasa_mv" localSheetId="2">[1]ACTUAL!$A$6</definedName>
    <definedName name="tasa_upacs" localSheetId="2">[1]ACTUAL!$A$7</definedName>
    <definedName name="_xlnm.Print_Area" localSheetId="2">'ESTUDIO'!$A$1:$R$85</definedName>
    <definedName name="capini" localSheetId="3">[1]ACTUAL!$A$11</definedName>
    <definedName name="cm" localSheetId="3">[1]ACTUAL!$A$13</definedName>
    <definedName name="cotiz_inicial" localSheetId="3">[1]ACTUAL!$A$12</definedName>
    <definedName name="i_m" localSheetId="3">[1]ACTUAL!$A$8</definedName>
    <definedName name="plazo" localSheetId="3">[1]ACTUAL!$A$5</definedName>
    <definedName name="sistema_valido" localSheetId="3">[1]ACTUAL!$K$5</definedName>
    <definedName name="tasa_mv" localSheetId="3">[1]ACTUAL!$A$6</definedName>
    <definedName name="tasa_upacs" localSheetId="3">[1]ACTUAL!$A$7</definedName>
    <definedName name="_xlnm.Print_Area" localSheetId="3">'SIN'!$A$1:$R$44</definedName>
    <definedName name="capini" localSheetId="10">[1]ACTUAL!$A$11</definedName>
    <definedName name="capini2" localSheetId="10">#REF!</definedName>
    <definedName name="cm" localSheetId="10">[1]ACTUAL!$A$13</definedName>
    <definedName name="cm_2" localSheetId="10">#REF!</definedName>
    <definedName name="cotiz_inicial" localSheetId="10">[1]ACTUAL!$A$12</definedName>
    <definedName name="cotiz_inicial2" localSheetId="10">#REF!</definedName>
    <definedName name="i_cob_men" localSheetId="10">#REF!</definedName>
    <definedName name="i_m" localSheetId="10">[1]ACTUAL!$A$8</definedName>
    <definedName name="i_m2" localSheetId="10">#REF!</definedName>
    <definedName name="plazo" localSheetId="10">[1]ACTUAL!$A$5</definedName>
    <definedName name="plazo2" localSheetId="10">#REF!</definedName>
    <definedName name="sistema_valido" localSheetId="10">[1]ACTUAL!$K$5</definedName>
    <definedName name="sistema_valido2" localSheetId="10">#REF!</definedName>
    <definedName name="tasa_mv" localSheetId="10">[1]ACTUAL!$A$6</definedName>
    <definedName name="tasa_mv2" localSheetId="10">#REF!</definedName>
    <definedName name="tasa_upacs" localSheetId="10">[1]ACTUAL!$A$7</definedName>
    <definedName name="tasa_upacs2" localSheetId="10">#REF!</definedName>
  </definedNames>
  <calcPr calcId="191029" fullCalcOnLoad="1"/>
</workbook>
</file>

<file path=xl/styles.xml><?xml version="1.0" encoding="utf-8"?>
<styleSheet xmlns="http://schemas.openxmlformats.org/spreadsheetml/2006/main">
  <numFmts count="17">
    <numFmt numFmtId="164" formatCode="_-&quot;$&quot;* #,##0_-;\-&quot;$&quot;* #,##0_-;_-&quot;$&quot;* &quot;-&quot;_-;_-@_-"/>
    <numFmt numFmtId="165" formatCode="0.0000%"/>
    <numFmt numFmtId="166" formatCode="_-* #,##0_-;\-* #,##0_-;_-* &quot;-&quot;_-;_-@_-"/>
    <numFmt numFmtId="167" formatCode="_-&quot;$&quot;\ * #,##0_-;\-&quot;$&quot;\ * #,##0_-;_-&quot;$&quot;\ * &quot;-&quot;??_-;_-@_-"/>
    <numFmt numFmtId="168" formatCode="\$\ #,##0"/>
    <numFmt numFmtId="169" formatCode="0.0"/>
    <numFmt numFmtId="170" formatCode="0.0000"/>
    <numFmt numFmtId="171" formatCode="#,##0.0000"/>
    <numFmt numFmtId="172" formatCode="_-&quot;$&quot;\ * #,##0_-;\-&quot;$&quot;\ * #,##0_-;_-&quot;$&quot;\ * &quot;-&quot;_-;_-@_-"/>
    <numFmt numFmtId="173" formatCode="_-[$$-240A]\ * #,##0_-;\-[$$-240A]\ * #,##0_-;_-[$$-240A]\ * &quot;-&quot;??_-;_-@_-"/>
    <numFmt numFmtId="174" formatCode="yyyy\-mm\-dd"/>
    <numFmt numFmtId="175" formatCode="&quot;$&quot;\ #,##0.00;[Red]\-&quot;$&quot;\ #,##0.00"/>
    <numFmt numFmtId="176" formatCode="&quot;$&quot;\ #,##0;[Red]\-&quot;$&quot;\ #,##0"/>
    <numFmt numFmtId="177" formatCode="d/m/yyyy"/>
    <numFmt numFmtId="178" formatCode="&quot;$&quot;\ #,##0"/>
    <numFmt numFmtId="179" formatCode="_ * #,##0.00_ ;_ * \-#,##0.00_ ;_ * &quot;-&quot;??_ ;_ @_ "/>
    <numFmt numFmtId="180" formatCode="_-&quot;$&quot;\ * #,##0.00_-;\-&quot;$&quot;\ * #,##0.00_-;_-&quot;$&quot;\ * &quot;-&quot;??_-;_-@_-"/>
  </numFmts>
  <fonts count="200">
    <font>
      <name val="Arial"/>
      <sz val="10"/>
    </font>
    <font>
      <name val="Arial"/>
      <family val="2"/>
      <sz val="10"/>
    </font>
    <font>
      <name val="Arial"/>
      <family val="2"/>
      <b val="1"/>
      <sz val="10"/>
    </font>
    <font>
      <name val="Arial"/>
      <family val="2"/>
      <b val="1"/>
      <sz val="8"/>
    </font>
    <font>
      <name val="Arial"/>
      <family val="2"/>
      <sz val="10"/>
    </font>
    <font>
      <name val="Arial"/>
      <family val="2"/>
      <sz val="10"/>
    </font>
    <font>
      <name val="Times New Roman"/>
      <family val="1"/>
      <color rgb="FF000000"/>
      <sz val="10"/>
    </font>
    <font>
      <name val="Impact"/>
      <family val="2"/>
      <sz val="10"/>
    </font>
    <font>
      <name val="Impact"/>
      <family val="2"/>
      <color rgb="FF000000"/>
      <sz val="10"/>
    </font>
    <font>
      <name val="Impact"/>
      <family val="2"/>
      <color theme="0"/>
      <sz val="12"/>
    </font>
    <font>
      <name val="Impact"/>
      <family val="2"/>
      <color theme="0"/>
      <sz val="7"/>
    </font>
    <font>
      <name val="Impact"/>
      <family val="2"/>
      <sz val="8.5"/>
    </font>
    <font>
      <name val="Impact"/>
      <family val="2"/>
      <color rgb="FFFFFFFF"/>
      <sz val="8.5"/>
    </font>
    <font>
      <name val="Impact"/>
      <family val="2"/>
      <color theme="0"/>
      <sz val="7.5"/>
    </font>
    <font>
      <name val="Impact"/>
      <family val="2"/>
      <color theme="0"/>
      <sz val="10"/>
    </font>
    <font>
      <name val="Impact"/>
      <family val="2"/>
      <sz val="7.5"/>
    </font>
    <font>
      <name val="Impact"/>
      <family val="2"/>
      <color theme="0"/>
      <sz val="8"/>
    </font>
    <font>
      <name val="Impact"/>
      <family val="2"/>
      <sz val="7"/>
    </font>
    <font>
      <name val="Impact"/>
      <family val="2"/>
      <sz val="8"/>
    </font>
    <font>
      <name val="Impact"/>
      <family val="2"/>
      <sz val="11"/>
    </font>
    <font>
      <name val="Impact"/>
      <family val="2"/>
      <color theme="0"/>
      <sz val="6"/>
    </font>
    <font>
      <name val="Impact"/>
      <family val="2"/>
      <sz val="12"/>
    </font>
    <font>
      <name val="Impact"/>
      <family val="2"/>
      <color theme="1" tint="0.1499984740745262"/>
      <sz val="14"/>
    </font>
    <font>
      <name val="Impact"/>
      <family val="2"/>
      <color rgb="FFF9D745"/>
      <sz val="10"/>
    </font>
    <font>
      <name val="Impact"/>
      <family val="2"/>
      <color rgb="FFF9D745"/>
      <sz val="16"/>
    </font>
    <font>
      <name val="Impact"/>
      <family val="2"/>
      <color rgb="FFF9D745"/>
      <sz val="12"/>
    </font>
    <font>
      <name val="Impact"/>
      <family val="2"/>
      <color rgb="FFF9D745"/>
      <sz val="7.5"/>
    </font>
    <font>
      <name val="Calibri"/>
      <family val="2"/>
      <color rgb="FF006100"/>
      <sz val="11"/>
      <scheme val="minor"/>
    </font>
    <font>
      <name val="Calibri"/>
      <family val="2"/>
      <color rgb="FF9C5700"/>
      <sz val="11"/>
      <scheme val="minor"/>
    </font>
    <font>
      <name val="Arial"/>
      <family val="2"/>
      <b val="1"/>
      <i val="1"/>
      <sz val="10"/>
    </font>
    <font>
      <name val="Arial"/>
      <family val="2"/>
      <color rgb="FFF9D745"/>
      <sz val="10"/>
    </font>
    <font>
      <name val="Arial"/>
      <family val="2"/>
      <b val="1"/>
      <color rgb="FFF9D745"/>
      <sz val="12"/>
    </font>
    <font>
      <name val="Arial"/>
      <family val="2"/>
      <b val="1"/>
      <color rgb="FFF9D745"/>
      <sz val="8"/>
    </font>
    <font>
      <name val="Arial"/>
      <family val="2"/>
      <color rgb="FFF9D745"/>
      <sz val="10"/>
    </font>
    <font>
      <name val="Calibri"/>
      <family val="2"/>
      <b val="1"/>
      <color rgb="FFF9D745"/>
      <sz val="36"/>
      <scheme val="minor"/>
    </font>
    <font>
      <name val="Impact"/>
      <family val="2"/>
      <color rgb="FFFF0000"/>
      <sz val="10"/>
    </font>
    <font>
      <name val="Impact"/>
      <family val="2"/>
      <color theme="0"/>
      <sz val="11"/>
    </font>
    <font>
      <name val="Impact"/>
      <family val="2"/>
      <color rgb="FFF9D745"/>
      <sz val="8"/>
    </font>
    <font>
      <name val="Impact"/>
      <family val="2"/>
      <color rgb="FF000000"/>
      <sz val="5"/>
    </font>
    <font>
      <name val="Impact"/>
      <family val="2"/>
      <sz val="5"/>
    </font>
    <font>
      <name val="Arial"/>
      <family val="2"/>
      <b val="1"/>
      <color theme="0"/>
      <sz val="8"/>
    </font>
    <font>
      <name val="Arial"/>
      <family val="2"/>
      <b val="1"/>
      <color theme="0"/>
      <sz val="10"/>
    </font>
    <font>
      <name val="Impact"/>
      <family val="2"/>
      <color rgb="FF00B050"/>
      <sz val="8"/>
    </font>
    <font>
      <name val="Impact"/>
      <family val="2"/>
      <color rgb="FF00B050"/>
      <sz val="10"/>
    </font>
    <font>
      <name val="Calibri"/>
      <family val="2"/>
      <b val="1"/>
      <sz val="11"/>
    </font>
    <font>
      <name val="Impact"/>
      <family val="2"/>
      <color theme="1" tint="0.1499984740745262"/>
      <sz val="16"/>
    </font>
    <font>
      <name val="Impact"/>
      <family val="2"/>
      <color rgb="FFCC0000"/>
      <sz val="16"/>
    </font>
    <font>
      <name val="Impact"/>
      <family val="2"/>
      <sz val="16"/>
    </font>
    <font>
      <name val="Impact"/>
      <family val="2"/>
      <color rgb="FF00B050"/>
      <sz val="12"/>
    </font>
    <font>
      <name val="Impact"/>
      <family val="2"/>
      <color rgb="FF00B050"/>
      <sz val="16"/>
    </font>
    <font>
      <name val="Impact"/>
      <family val="2"/>
      <color rgb="FFCC0000"/>
      <sz val="12"/>
    </font>
    <font>
      <name val="Impact"/>
      <family val="2"/>
      <color rgb="FFCC0000"/>
      <sz val="8"/>
    </font>
    <font>
      <name val="Posterama"/>
      <family val="2"/>
      <color rgb="FF000000"/>
      <sz val="9"/>
    </font>
    <font>
      <name val="Posterama"/>
      <family val="2"/>
      <sz val="9"/>
    </font>
    <font>
      <name val="Posterama"/>
      <family val="2"/>
      <color theme="0"/>
      <sz val="9"/>
    </font>
    <font>
      <name val="Posterama"/>
      <family val="2"/>
      <color rgb="FFFF0000"/>
      <sz val="9"/>
    </font>
    <font>
      <name val="Posterama"/>
      <family val="2"/>
      <b val="1"/>
      <color rgb="FFF8DB02"/>
      <sz val="18"/>
    </font>
    <font>
      <name val="Posterama"/>
      <family val="2"/>
      <b val="1"/>
      <color rgb="FF000000"/>
      <sz val="9"/>
    </font>
    <font>
      <name val="Posterama"/>
      <family val="2"/>
      <b val="1"/>
      <color rgb="FFF9D745"/>
      <sz val="9"/>
    </font>
    <font>
      <name val="Posterama"/>
      <family val="2"/>
      <b val="1"/>
      <color theme="0"/>
      <sz val="9"/>
    </font>
    <font>
      <name val="Posterama"/>
      <family val="2"/>
      <color theme="0"/>
      <sz val="5.5"/>
    </font>
    <font>
      <name val="Posterama"/>
      <family val="2"/>
      <color rgb="FF00B050"/>
      <sz val="5.5"/>
    </font>
    <font>
      <name val="Posterama"/>
      <family val="2"/>
      <b val="1"/>
      <color rgb="FFF8DB02"/>
      <sz val="11"/>
    </font>
    <font>
      <name val="Posterama"/>
      <family val="2"/>
      <b val="1"/>
      <color rgb="FFF8DB02"/>
      <sz val="14"/>
    </font>
    <font>
      <name val="Posterama"/>
      <family val="2"/>
      <b val="1"/>
      <sz val="12"/>
    </font>
    <font>
      <name val="Posterama"/>
      <family val="2"/>
      <b val="1"/>
      <color rgb="FF000000"/>
      <sz val="14"/>
    </font>
    <font>
      <name val="Posterama"/>
      <family val="2"/>
      <color rgb="FF000000"/>
      <sz val="14"/>
    </font>
    <font>
      <name val="Posterama"/>
      <family val="2"/>
      <b val="1"/>
      <sz val="14"/>
    </font>
    <font>
      <name val="Posterama"/>
      <family val="2"/>
      <color rgb="FF00B050"/>
      <sz val="14"/>
    </font>
    <font>
      <name val="Posterama"/>
      <family val="2"/>
      <b val="1"/>
      <color rgb="FFF8DB02"/>
      <sz val="16"/>
    </font>
    <font>
      <name val="Posterama"/>
      <family val="2"/>
      <sz val="10"/>
    </font>
    <font>
      <name val="Posterama"/>
      <family val="2"/>
      <b val="1"/>
      <color theme="0"/>
      <sz val="12"/>
    </font>
    <font>
      <name val="Posterama"/>
      <family val="2"/>
      <b val="1"/>
      <color theme="0"/>
      <sz val="14"/>
    </font>
    <font>
      <name val="Posterama"/>
      <family val="2"/>
      <b val="1"/>
      <color theme="0"/>
      <sz val="16"/>
    </font>
    <font>
      <name val="Posterama"/>
      <family val="2"/>
      <b val="1"/>
      <color rgb="FF000000"/>
      <sz val="18"/>
    </font>
    <font>
      <name val="Posterama"/>
      <family val="2"/>
      <color theme="0"/>
      <sz val="10"/>
    </font>
    <font>
      <name val="Posterama"/>
      <family val="2"/>
      <color theme="0"/>
      <sz val="11"/>
    </font>
    <font>
      <name val="Posterama"/>
      <family val="2"/>
      <b val="1"/>
      <color rgb="FFFFFFFF"/>
      <sz val="16"/>
    </font>
    <font>
      <name val="Posterama"/>
      <family val="2"/>
      <b val="1"/>
      <color rgb="FF00B050"/>
      <sz val="16"/>
    </font>
    <font>
      <name val="Posterama"/>
      <family val="2"/>
      <b val="1"/>
      <color rgb="FF00B050"/>
      <sz val="18"/>
    </font>
    <font>
      <name val="Posterama"/>
      <family val="2"/>
      <b val="1"/>
      <color rgb="FF00B050"/>
      <sz val="10"/>
    </font>
    <font>
      <name val="Posterama"/>
      <family val="2"/>
      <b val="1"/>
      <color theme="0"/>
      <sz val="18"/>
    </font>
    <font>
      <name val="Posterama"/>
      <family val="2"/>
      <b val="1"/>
      <color theme="1" tint="0.3499862666707358"/>
      <sz val="9"/>
    </font>
    <font>
      <name val="Posterama"/>
      <family val="2"/>
      <color theme="1" tint="0.3499862666707358"/>
      <sz val="11"/>
    </font>
    <font>
      <name val="Posterama"/>
      <family val="2"/>
      <b val="1"/>
      <color rgb="FFF8DB02"/>
      <sz val="10"/>
    </font>
    <font>
      <name val="Posterama"/>
      <family val="2"/>
      <b val="1"/>
      <color theme="0"/>
      <sz val="10"/>
    </font>
    <font>
      <name val="Posterama"/>
      <family val="2"/>
      <b val="1"/>
      <color rgb="FFF8DB02"/>
      <sz val="12"/>
    </font>
    <font>
      <name val="Posterama"/>
      <family val="2"/>
      <sz val="16"/>
    </font>
    <font>
      <name val="Posterama"/>
      <family val="2"/>
      <b val="1"/>
      <sz val="16"/>
    </font>
    <font>
      <name val="Posterama"/>
      <family val="2"/>
      <b val="1"/>
      <color rgb="FFF9D745"/>
      <sz val="16"/>
    </font>
    <font>
      <name val="Posterama"/>
      <family val="2"/>
      <b val="1"/>
      <color rgb="FFF9D745"/>
      <sz val="14"/>
    </font>
    <font>
      <name val="Posterama"/>
      <family val="2"/>
      <b val="1"/>
      <color rgb="FFF9D745"/>
      <sz val="26"/>
    </font>
    <font>
      <name val="Posterama"/>
      <family val="2"/>
      <color theme="0"/>
      <sz val="18"/>
    </font>
    <font>
      <name val="Posterama"/>
      <family val="2"/>
      <b val="1"/>
      <color rgb="FFFDE639"/>
      <sz val="9"/>
    </font>
    <font>
      <name val="Posterama"/>
      <family val="2"/>
      <b val="1"/>
      <color rgb="FFF9D745"/>
      <sz val="8"/>
    </font>
    <font>
      <name val="Posterama"/>
      <family val="2"/>
      <b val="1"/>
      <color rgb="FFFDE639"/>
      <sz val="14"/>
    </font>
    <font>
      <name val="Posterama"/>
      <family val="2"/>
      <b val="1"/>
      <color rgb="FFF9D745"/>
      <sz val="48"/>
    </font>
    <font>
      <name val="Arial"/>
      <family val="2"/>
      <b val="1"/>
      <color rgb="FF00B050"/>
      <sz val="9"/>
    </font>
    <font>
      <name val="Arial"/>
      <family val="2"/>
      <b val="1"/>
      <color rgb="FFFF0000"/>
      <sz val="9"/>
    </font>
    <font>
      <name val="Arial"/>
      <family val="2"/>
      <sz val="8"/>
    </font>
    <font>
      <name val="Arial"/>
      <family val="2"/>
      <color theme="0"/>
      <sz val="9"/>
    </font>
    <font>
      <name val="Arial"/>
      <family val="2"/>
      <sz val="9"/>
    </font>
    <font>
      <name val="Arial"/>
      <family val="2"/>
      <b val="1"/>
      <color theme="0"/>
      <sz val="9"/>
    </font>
    <font>
      <name val="Arial"/>
      <family val="2"/>
      <b val="1"/>
      <sz val="9"/>
    </font>
    <font>
      <name val="Calibri"/>
      <family val="2"/>
      <b val="1"/>
      <sz val="9"/>
      <scheme val="minor"/>
    </font>
    <font>
      <name val="Calibri"/>
      <family val="2"/>
      <sz val="9"/>
      <scheme val="minor"/>
    </font>
    <font>
      <name val="Arial"/>
      <family val="2"/>
      <b val="1"/>
      <i val="1"/>
      <sz val="9"/>
    </font>
    <font>
      <name val="Arial"/>
      <family val="2"/>
      <b val="1"/>
      <color theme="0"/>
      <sz val="14"/>
    </font>
    <font>
      <name val="Arial"/>
      <family val="2"/>
      <b val="1"/>
      <color rgb="FFFFFF00"/>
      <sz val="14"/>
    </font>
    <font>
      <name val="Arial"/>
      <family val="2"/>
      <b val="1"/>
      <color rgb="FFFFFF00"/>
      <sz val="12"/>
    </font>
    <font>
      <name val="Arial"/>
      <family val="2"/>
      <color rgb="FFFF0000"/>
      <sz val="9"/>
    </font>
    <font>
      <name val="Arial"/>
      <family val="2"/>
      <b val="1"/>
      <color rgb="FFFFFF00"/>
      <sz val="9"/>
    </font>
    <font>
      <name val="Arial"/>
      <family val="2"/>
      <b val="1"/>
      <color rgb="FFFFFF00"/>
      <sz val="18"/>
    </font>
    <font>
      <name val="Arial"/>
      <family val="2"/>
      <b val="1"/>
      <color rgb="FFFFFF00"/>
      <sz val="16"/>
    </font>
    <font>
      <name val="Arial"/>
      <family val="2"/>
      <b val="1"/>
      <color rgb="FFFDE639"/>
      <sz val="9"/>
    </font>
    <font>
      <name val="Arial"/>
      <family val="2"/>
      <b val="1"/>
      <color rgb="FFFFFF00"/>
      <sz val="8"/>
    </font>
    <font>
      <name val="Arial"/>
      <family val="2"/>
      <b val="1"/>
      <color rgb="FFFFFF00"/>
      <sz val="10"/>
    </font>
    <font>
      <name val="Arial"/>
      <family val="2"/>
      <b val="1"/>
      <color rgb="FFCC0000"/>
      <sz val="12"/>
    </font>
    <font>
      <name val="Posterama"/>
      <family val="2"/>
      <b val="1"/>
      <color rgb="FF00B050"/>
      <sz val="9"/>
    </font>
    <font>
      <name val="Arial"/>
      <family val="1"/>
      <sz val="11"/>
    </font>
    <font>
      <name val="Arial"/>
      <family val="1"/>
      <color rgb="FFFFFFFF"/>
      <sz val="11"/>
    </font>
    <font>
      <name val="Arial"/>
      <family val="2"/>
      <color rgb="FF33475B"/>
      <sz val="10"/>
    </font>
    <font>
      <name val="Roboto"/>
      <color rgb="FF434343"/>
      <sz val="11"/>
    </font>
    <font>
      <name val="Roboto"/>
      <color rgb="FF753800"/>
      <sz val="11"/>
    </font>
    <font>
      <name val="Arial"/>
      <family val="2"/>
      <sz val="11"/>
    </font>
    <font>
      <name val="Calibri"/>
      <family val="2"/>
      <sz val="11"/>
    </font>
    <font>
      <name val="Roboto"/>
      <sz val="11"/>
    </font>
    <font>
      <name val="Roboto"/>
      <color rgb="FF1F1F1F"/>
      <sz val="11"/>
    </font>
    <font>
      <name val="Roboto"/>
      <color rgb="FF11734B"/>
      <sz val="11"/>
    </font>
    <font>
      <name val="Roboto"/>
      <color rgb="FF5A3286"/>
      <sz val="11"/>
    </font>
    <font>
      <name val="Roboto"/>
      <color rgb="FF0A53A8"/>
      <sz val="11"/>
    </font>
    <font>
      <name val="Roboto"/>
      <color rgb="FF33475B"/>
      <sz val="10"/>
    </font>
    <font>
      <name val="Roboto"/>
      <color rgb="FF434343"/>
      <sz val="10"/>
    </font>
    <font>
      <name val="Arial"/>
      <family val="2"/>
      <color rgb="FF434343"/>
      <sz val="10"/>
    </font>
    <font>
      <name val="Roboto"/>
      <color rgb="FF473821"/>
      <sz val="11"/>
    </font>
    <font>
      <name val="Roboto"/>
      <color rgb="FFFFFFFF"/>
      <sz val="11"/>
    </font>
    <font>
      <name val="Roboto"/>
      <color rgb="FFB10202"/>
      <sz val="11"/>
    </font>
    <font>
      <name val="Arial"/>
      <family val="2"/>
      <color rgb="FF0A53A8"/>
      <sz val="11"/>
    </font>
    <font>
      <name val="Arial"/>
      <family val="2"/>
      <color rgb="FF434343"/>
      <sz val="11"/>
    </font>
    <font>
      <name val="Arial"/>
      <family val="2"/>
      <color rgb="FF473821"/>
      <sz val="11"/>
    </font>
    <font>
      <name val="Arial"/>
      <family val="2"/>
      <color rgb="FF11734B"/>
      <sz val="11"/>
    </font>
    <font>
      <name val="Arial"/>
      <family val="2"/>
      <color rgb="FF5A3286"/>
      <sz val="11"/>
    </font>
    <font>
      <name val="Google Sans"/>
      <color rgb="FF1F1F1F"/>
      <sz val="9"/>
    </font>
    <font>
      <name val="Arial"/>
      <family val="2"/>
      <color rgb="FFFAF8F8"/>
      <sz val="11"/>
    </font>
    <font>
      <name val="Roboto"/>
      <color rgb="FF242424"/>
      <sz val="11"/>
    </font>
    <font>
      <name val="Arial"/>
      <family val="2"/>
      <color theme="10"/>
      <sz val="10"/>
      <u val="single"/>
    </font>
    <font>
      <name val="Roboto"/>
      <color rgb="FF33475B"/>
      <sz val="11"/>
    </font>
    <font>
      <name val="Lexend Deca"/>
      <color rgb="FF33475B"/>
      <sz val="11"/>
    </font>
    <font>
      <name val="Roboto"/>
      <color rgb="FFFAF8F8"/>
      <sz val="11"/>
    </font>
    <font>
      <name val="Roboto"/>
      <color rgb="FFD4EDBC"/>
      <sz val="11"/>
    </font>
    <font>
      <name val="Arial"/>
      <family val="2"/>
      <color rgb="FFFFFFFF"/>
      <sz val="11"/>
    </font>
    <font>
      <name val="Arial"/>
      <family val="2"/>
      <color rgb="FFE5CFF2"/>
      <sz val="11"/>
    </font>
    <font>
      <name val="Arial"/>
      <family val="2"/>
      <color rgb="FFB10202"/>
      <sz val="11"/>
    </font>
    <font>
      <name val="Arial"/>
      <family val="2"/>
      <color rgb="FFD4EDBC"/>
      <sz val="11"/>
    </font>
    <font>
      <name val="Arial"/>
      <family val="2"/>
      <color rgb="FF753800"/>
      <sz val="11"/>
    </font>
    <font>
      <name val="Roboto"/>
      <color rgb="FF1F1F1F"/>
      <sz val="9"/>
    </font>
    <font>
      <name val="Arial"/>
      <family val="2"/>
      <color rgb="FF215A6C"/>
      <sz val="11"/>
    </font>
    <font>
      <name val="Roboto"/>
      <color rgb="FF1F1F1F"/>
      <sz val="6"/>
    </font>
    <font>
      <name val="Arial"/>
      <family val="2"/>
      <sz val="12"/>
    </font>
    <font>
      <name val="Arial"/>
      <family val="2"/>
      <color rgb="FF33475B"/>
      <sz val="11"/>
    </font>
    <font>
      <name val="Arial"/>
      <family val="2"/>
      <color rgb="FF3D3D3D"/>
      <sz val="11"/>
    </font>
    <font>
      <name val="Arial"/>
      <family val="2"/>
      <color rgb="FFBFE0F6"/>
      <sz val="11"/>
    </font>
    <font>
      <name val="Arial"/>
      <family val="2"/>
      <color rgb="FF434343"/>
      <sz val="12"/>
    </font>
    <font>
      <name val="Arial"/>
      <family val="2"/>
      <color rgb="FF1F1F1F"/>
      <sz val="11"/>
    </font>
    <font>
      <name val="Arial"/>
      <family val="2"/>
      <color rgb="FF33475B"/>
      <sz val="12"/>
    </font>
    <font>
      <name val="Arial"/>
      <family val="2"/>
      <color rgb="FF434343"/>
      <sz val="11"/>
      <u val="single"/>
    </font>
    <font>
      <name val="Google Sans"/>
      <sz val="11"/>
    </font>
    <font>
      <name val="Arial"/>
      <family val="2"/>
      <color rgb="FFFF9900"/>
      <sz val="11"/>
    </font>
    <font>
      <name val="Arial"/>
      <family val="2"/>
      <color rgb="FFFF9900"/>
      <sz val="11"/>
      <u val="single"/>
    </font>
    <font>
      <name val="Roboto"/>
      <color rgb="FFFF9900"/>
      <sz val="11"/>
    </font>
    <font>
      <name val="Arial"/>
      <family val="2"/>
      <color rgb="FFFFC8AA"/>
      <sz val="11"/>
    </font>
    <font>
      <name val="Lexend Deca"/>
      <color rgb="FFFF9900"/>
      <sz val="11"/>
    </font>
    <font>
      <name val="Arial"/>
      <family val="2"/>
      <color rgb="FFFFCFC9"/>
      <sz val="11"/>
    </font>
    <font>
      <name val="Arial"/>
      <family val="2"/>
      <color rgb="FF980000"/>
      <sz val="11"/>
    </font>
    <font>
      <name val="Roboto"/>
      <color rgb="FF980000"/>
      <sz val="11"/>
    </font>
    <font>
      <name val="Calibri"/>
      <family val="2"/>
      <color rgb="FFFAF8F8"/>
      <sz val="11"/>
    </font>
    <font>
      <name val="Calibri"/>
      <family val="2"/>
      <color rgb="FF0A53A8"/>
      <sz val="11"/>
    </font>
    <font>
      <name val="Calibri"/>
      <family val="2"/>
      <color rgb="FF11734B"/>
      <sz val="11"/>
    </font>
    <font>
      <name val="Arial"/>
      <family val="2"/>
      <color rgb="FF18181A"/>
      <sz val="11"/>
    </font>
    <font>
      <name val="Arial"/>
      <family val="2"/>
      <color rgb="FF222222"/>
      <sz val="11"/>
    </font>
    <font>
      <name val="Calibri"/>
      <family val="2"/>
      <color rgb="FF33475B"/>
      <sz val="11"/>
    </font>
    <font>
      <name val="Calibri"/>
      <family val="2"/>
      <color rgb="FF434343"/>
      <sz val="11"/>
    </font>
    <font>
      <name val="Calibri"/>
      <family val="2"/>
      <color rgb="FF473821"/>
      <sz val="11"/>
    </font>
    <font>
      <name val="Calibri"/>
      <family val="2"/>
      <color rgb="FFFFFFFF"/>
      <sz val="11"/>
    </font>
    <font>
      <name val="Calibri"/>
      <family val="2"/>
      <color rgb="FF5A3286"/>
      <sz val="11"/>
    </font>
    <font>
      <name val="Calibri"/>
      <family val="2"/>
      <color rgb="FF215A6C"/>
      <sz val="11"/>
    </font>
    <font>
      <name val="Calibri"/>
      <family val="2"/>
      <color rgb="FFD4EDBC"/>
      <sz val="11"/>
    </font>
    <font>
      <name val="Calibri"/>
      <family val="2"/>
      <color rgb="FF753800"/>
      <sz val="11"/>
    </font>
    <font>
      <name val="Calibri"/>
      <family val="2"/>
      <color rgb="FFB10202"/>
      <sz val="11"/>
    </font>
    <font>
      <name val="System-ui"/>
      <color rgb="FF262831"/>
      <sz val="11"/>
    </font>
    <font>
      <name val="Calibri"/>
      <family val="2"/>
      <color rgb="FFBFE0F6"/>
      <sz val="11"/>
    </font>
    <font>
      <name val="Calibri"/>
      <family val="2"/>
      <color rgb="FF434343"/>
      <sz val="11"/>
      <u val="single"/>
    </font>
    <font>
      <name val="Calibri"/>
      <family val="2"/>
      <color rgb="FF262831"/>
      <sz val="11"/>
    </font>
    <font>
      <name val="Arial"/>
      <family val="2"/>
      <color theme="1"/>
      <sz val="10"/>
    </font>
    <font>
      <name val="Calibri"/>
      <family val="2"/>
      <color theme="1"/>
      <sz val="11"/>
    </font>
    <font>
      <name val="Calibri"/>
      <family val="2"/>
      <color rgb="FFE5CFF2"/>
      <sz val="11"/>
    </font>
    <font>
      <name val="Calibri"/>
      <family val="2"/>
      <color rgb="FF363636"/>
      <sz val="11"/>
    </font>
    <font>
      <name val="Arial"/>
      <family val="2"/>
      <color rgb="FF262831"/>
      <sz val="11"/>
    </font>
    <font>
      <name val="Calibri"/>
      <family val="2"/>
      <color rgb="FF18181A"/>
      <sz val="11"/>
    </font>
    <font>
      <name val="Calibri"/>
      <family val="2"/>
      <color rgb="FFFF9900"/>
      <sz val="11"/>
    </font>
  </fonts>
  <fills count="78">
    <fill>
      <patternFill/>
    </fill>
    <fill>
      <patternFill patternType="gray125"/>
    </fill>
    <fill>
      <patternFill patternType="solid">
        <fgColor rgb="FFFFFF00"/>
        <bgColor indexed="64"/>
      </patternFill>
    </fill>
    <fill>
      <patternFill patternType="solid">
        <fgColor theme="1"/>
        <bgColor indexed="64"/>
      </patternFill>
    </fill>
    <fill>
      <patternFill patternType="solid">
        <fgColor theme="2"/>
        <bgColor indexed="64"/>
      </patternFill>
    </fill>
    <fill>
      <patternFill patternType="solid">
        <fgColor theme="1" tint="0.1499984740745262"/>
        <bgColor indexed="64"/>
      </patternFill>
    </fill>
    <fill>
      <patternFill patternType="solid">
        <fgColor rgb="FFF9D745"/>
        <bgColor indexed="64"/>
      </patternFill>
    </fill>
    <fill>
      <patternFill patternType="solid">
        <fgColor rgb="FFC6EFCE"/>
      </patternFill>
    </fill>
    <fill>
      <patternFill patternType="solid">
        <fgColor rgb="FFFFEB9C"/>
      </patternFill>
    </fill>
    <fill>
      <patternFill patternType="solid">
        <fgColor rgb="FFC00000"/>
        <bgColor indexed="64"/>
      </patternFill>
    </fill>
    <fill>
      <patternFill patternType="solid">
        <fgColor theme="0"/>
        <bgColor indexed="64"/>
      </patternFill>
    </fill>
    <fill>
      <patternFill patternType="solid">
        <fgColor theme="2" tint="-0.09997863704336681"/>
        <bgColor indexed="64"/>
      </patternFill>
    </fill>
    <fill>
      <patternFill patternType="solid">
        <fgColor rgb="FFF8DB02"/>
        <bgColor indexed="64"/>
      </patternFill>
    </fill>
    <fill>
      <patternFill patternType="solid">
        <fgColor rgb="FF00B050"/>
        <bgColor indexed="64"/>
      </patternFill>
    </fill>
    <fill>
      <patternFill patternType="solid">
        <fgColor theme="1" tint="0.0499893185216834"/>
        <bgColor indexed="64"/>
      </patternFill>
    </fill>
    <fill>
      <patternFill patternType="solid">
        <fgColor rgb="FF0070C0"/>
        <bgColor indexed="64"/>
      </patternFill>
    </fill>
    <fill>
      <patternFill patternType="solid">
        <fgColor rgb="FFFF0000"/>
        <bgColor indexed="64"/>
      </patternFill>
    </fill>
    <fill>
      <patternFill patternType="solid">
        <fgColor theme="9" tint="-0.249977111117893"/>
        <bgColor indexed="64"/>
      </patternFill>
    </fill>
    <fill>
      <patternFill patternType="solid">
        <fgColor rgb="FFC4C4C4"/>
      </patternFill>
    </fill>
    <fill>
      <patternFill patternType="solid">
        <fgColor rgb="FF579BFC"/>
      </patternFill>
    </fill>
    <fill>
      <patternFill patternType="solid">
        <fgColor rgb="FFFFCB00"/>
      </patternFill>
    </fill>
    <fill>
      <patternFill patternType="solid">
        <fgColor rgb="FFCAB641"/>
      </patternFill>
    </fill>
    <fill>
      <patternFill patternType="solid">
        <fgColor rgb="FF4ECCC6"/>
      </patternFill>
    </fill>
    <fill>
      <patternFill patternType="solid">
        <fgColor rgb="FF216EDF"/>
      </patternFill>
    </fill>
    <fill>
      <patternFill patternType="solid">
        <fgColor rgb="FF9CD326"/>
      </patternFill>
    </fill>
    <fill>
      <patternFill patternType="solid">
        <fgColor theme="9"/>
        <bgColor indexed="64"/>
      </patternFill>
    </fill>
    <fill>
      <patternFill patternType="solid">
        <fgColor theme="9" tint="0.7999816888943144"/>
        <bgColor indexed="64"/>
      </patternFill>
    </fill>
    <fill>
      <patternFill patternType="solid">
        <fgColor rgb="FFFF6D3B"/>
      </patternFill>
    </fill>
    <fill>
      <patternFill patternType="solid">
        <fgColor rgb="FF007EB5"/>
      </patternFill>
    </fill>
    <fill>
      <patternFill patternType="solid">
        <fgColor rgb="FFDF2F4A"/>
      </patternFill>
    </fill>
    <fill>
      <patternFill patternType="solid">
        <fgColor rgb="FF037F4C"/>
      </patternFill>
    </fill>
    <fill>
      <patternFill patternType="solid">
        <fgColor rgb="FFFF007F"/>
      </patternFill>
    </fill>
    <fill>
      <patternFill patternType="solid">
        <fgColor rgb="FF00C875"/>
      </patternFill>
    </fill>
    <fill>
      <patternFill patternType="solid">
        <fgColor rgb="FF9D50DD"/>
      </patternFill>
    </fill>
    <fill>
      <patternFill patternType="solid">
        <fgColor rgb="FF175A63"/>
      </patternFill>
    </fill>
    <fill>
      <patternFill patternType="solid">
        <fgColor rgb="FFFFFFFF"/>
        <bgColor indexed="64"/>
      </patternFill>
    </fill>
    <fill>
      <patternFill patternType="solid">
        <fgColor rgb="FFFFC8AA"/>
        <bgColor indexed="64"/>
      </patternFill>
    </fill>
    <fill>
      <patternFill patternType="solid">
        <fgColor rgb="FFFCF64F"/>
        <bgColor indexed="64"/>
      </patternFill>
    </fill>
    <fill>
      <patternFill patternType="solid">
        <fgColor rgb="FFFFD400"/>
        <bgColor indexed="64"/>
      </patternFill>
    </fill>
    <fill>
      <patternFill patternType="solid">
        <fgColor rgb="FFD4EDBC"/>
        <bgColor indexed="64"/>
      </patternFill>
    </fill>
    <fill>
      <patternFill patternType="solid">
        <fgColor rgb="FFBFE1F6"/>
        <bgColor indexed="64"/>
      </patternFill>
    </fill>
    <fill>
      <patternFill patternType="solid">
        <fgColor rgb="FFF6F8F9"/>
        <bgColor indexed="64"/>
      </patternFill>
    </fill>
    <fill>
      <patternFill patternType="solid">
        <fgColor rgb="FFFFE5A0"/>
        <bgColor indexed="64"/>
      </patternFill>
    </fill>
    <fill>
      <patternFill patternType="solid">
        <fgColor rgb="FFE6779D"/>
        <bgColor indexed="64"/>
      </patternFill>
    </fill>
    <fill>
      <patternFill patternType="solid">
        <fgColor rgb="FFABDFFF"/>
        <bgColor indexed="64"/>
      </patternFill>
    </fill>
    <fill>
      <patternFill patternType="solid">
        <fgColor rgb="FFBDFF7E"/>
        <bgColor indexed="64"/>
      </patternFill>
    </fill>
    <fill>
      <patternFill patternType="solid">
        <fgColor rgb="FF9CD326"/>
        <bgColor indexed="64"/>
      </patternFill>
    </fill>
    <fill>
      <patternFill patternType="solid">
        <fgColor rgb="FFEE6262"/>
        <bgColor indexed="64"/>
      </patternFill>
    </fill>
    <fill>
      <patternFill patternType="solid">
        <fgColor rgb="FFE5F5F8"/>
        <bgColor indexed="64"/>
      </patternFill>
    </fill>
    <fill>
      <patternFill patternType="solid">
        <fgColor rgb="FFFF7A59"/>
        <bgColor indexed="64"/>
      </patternFill>
    </fill>
    <fill>
      <patternFill patternType="solid">
        <fgColor rgb="FF11734B"/>
        <bgColor indexed="64"/>
      </patternFill>
    </fill>
    <fill>
      <patternFill patternType="solid">
        <fgColor rgb="FFFFCFC9"/>
        <bgColor indexed="64"/>
      </patternFill>
    </fill>
    <fill>
      <patternFill patternType="solid">
        <fgColor rgb="FFF4CCCC"/>
        <bgColor indexed="64"/>
      </patternFill>
    </fill>
    <fill>
      <patternFill patternType="solid">
        <fgColor rgb="FFE6CFF2"/>
        <bgColor indexed="64"/>
      </patternFill>
    </fill>
    <fill>
      <patternFill patternType="solid">
        <fgColor rgb="FFB57DE3"/>
        <bgColor indexed="64"/>
      </patternFill>
    </fill>
    <fill>
      <patternFill patternType="solid">
        <fgColor rgb="FFC6DBE1"/>
        <bgColor indexed="64"/>
      </patternFill>
    </fill>
    <fill>
      <patternFill patternType="solid">
        <fgColor rgb="FFFFF600"/>
        <bgColor indexed="64"/>
      </patternFill>
    </fill>
    <fill>
      <patternFill patternType="solid">
        <fgColor rgb="FF5A3286"/>
        <bgColor indexed="64"/>
      </patternFill>
    </fill>
    <fill>
      <patternFill patternType="solid">
        <fgColor rgb="FF00D50C"/>
        <bgColor indexed="64"/>
      </patternFill>
    </fill>
    <fill>
      <patternFill patternType="solid">
        <fgColor rgb="FF00FF00"/>
        <bgColor indexed="64"/>
      </patternFill>
    </fill>
    <fill>
      <patternFill patternType="solid">
        <fgColor rgb="FFF5F8FA"/>
        <bgColor indexed="64"/>
      </patternFill>
    </fill>
    <fill>
      <patternFill patternType="solid">
        <fgColor rgb="FFFFD966"/>
        <bgColor indexed="64"/>
      </patternFill>
    </fill>
    <fill>
      <patternFill patternType="solid">
        <fgColor rgb="FFEAF0F6"/>
        <bgColor indexed="64"/>
      </patternFill>
    </fill>
    <fill>
      <patternFill patternType="solid">
        <fgColor rgb="FF0A53A8"/>
        <bgColor indexed="64"/>
      </patternFill>
    </fill>
    <fill>
      <patternFill patternType="solid">
        <fgColor rgb="FFCFE2F3"/>
        <bgColor indexed="64"/>
      </patternFill>
    </fill>
    <fill>
      <patternFill patternType="solid">
        <fgColor rgb="FFFF9900"/>
        <bgColor indexed="64"/>
      </patternFill>
    </fill>
    <fill>
      <patternFill patternType="solid">
        <fgColor rgb="FFFFC000"/>
        <bgColor indexed="64"/>
      </patternFill>
    </fill>
    <fill>
      <patternFill patternType="solid">
        <fgColor rgb="FF753800"/>
        <bgColor indexed="64"/>
      </patternFill>
    </fill>
    <fill>
      <patternFill patternType="solid">
        <fgColor rgb="FFB10202"/>
        <bgColor indexed="64"/>
      </patternFill>
    </fill>
    <fill>
      <patternFill patternType="solid">
        <fgColor rgb="FF70AD47"/>
        <bgColor indexed="64"/>
      </patternFill>
    </fill>
    <fill>
      <patternFill patternType="solid">
        <fgColor rgb="FFFCE5CD"/>
        <bgColor indexed="64"/>
      </patternFill>
    </fill>
    <fill>
      <patternFill patternType="solid">
        <fgColor rgb="FFB6D7A8"/>
        <bgColor indexed="64"/>
      </patternFill>
    </fill>
    <fill>
      <patternFill patternType="solid">
        <fgColor theme="4" tint="0.3999755851924192"/>
        <bgColor indexed="64"/>
      </patternFill>
    </fill>
    <fill>
      <patternFill patternType="solid">
        <fgColor rgb="FF166ABF"/>
        <bgColor indexed="64"/>
      </patternFill>
    </fill>
    <fill>
      <patternFill patternType="solid">
        <fgColor rgb="FFF2751E"/>
        <bgColor indexed="64"/>
      </patternFill>
    </fill>
    <fill>
      <patternFill patternType="solid">
        <fgColor theme="5" tint="0.5999938962981048"/>
        <bgColor indexed="64"/>
      </patternFill>
    </fill>
    <fill>
      <patternFill patternType="solid">
        <fgColor rgb="FFFFF2CC"/>
        <bgColor indexed="64"/>
      </patternFill>
    </fill>
    <fill>
      <patternFill patternType="solid">
        <fgColor rgb="FF00FFFF"/>
        <bgColor indexed="64"/>
      </patternFill>
    </fill>
  </fills>
  <borders count="404">
    <border>
      <left/>
      <right/>
      <top/>
      <bottom/>
      <diagonal/>
    </border>
    <border>
      <left style="thin">
        <color indexed="64"/>
      </left>
      <right style="thin">
        <color indexed="64"/>
      </right>
      <top style="thin">
        <color indexed="64"/>
      </top>
      <bottom style="thin">
        <color indexed="64"/>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medium">
        <color indexed="64"/>
      </left>
      <right style="medium">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medium">
        <color indexed="64"/>
      </left>
      <right style="medium">
        <color indexed="64"/>
      </right>
      <top/>
      <bottom style="medium">
        <color indexed="64"/>
      </bottom>
      <diagonal/>
    </border>
    <border>
      <left/>
      <right/>
      <top style="hair">
        <color auto="1"/>
      </top>
      <bottom style="hair">
        <color auto="1"/>
      </bottom>
      <diagonal/>
    </border>
    <border>
      <left/>
      <right/>
      <top/>
      <bottom style="hair">
        <color auto="1"/>
      </bottom>
      <diagonal/>
    </border>
    <border>
      <left/>
      <right/>
      <top style="hair">
        <color auto="1"/>
      </top>
      <bottom/>
      <diagonal/>
    </border>
    <border>
      <left style="thin">
        <color theme="0"/>
      </left>
      <right/>
      <top/>
      <bottom/>
      <diagonal/>
    </border>
    <border>
      <left style="thin">
        <color theme="0"/>
      </left>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style="thin">
        <color theme="0"/>
      </top>
      <bottom/>
      <diagonal/>
    </border>
    <border>
      <left style="medium">
        <color theme="0"/>
      </left>
      <right/>
      <top style="medium">
        <color theme="0"/>
      </top>
      <bottom/>
      <diagonal/>
    </border>
    <border>
      <left/>
      <right style="medium">
        <color theme="0"/>
      </right>
      <top style="medium">
        <color theme="0"/>
      </top>
      <bottom/>
      <diagonal/>
    </border>
    <border>
      <left/>
      <right/>
      <top style="thin">
        <color theme="0"/>
      </top>
      <bottom style="thin">
        <color theme="0"/>
      </bottom>
      <diagonal/>
    </border>
    <border>
      <left style="medium">
        <color theme="0"/>
      </left>
      <right style="thin">
        <color indexed="64"/>
      </right>
      <top style="medium">
        <color theme="0"/>
      </top>
      <bottom style="medium">
        <color theme="0"/>
      </bottom>
      <diagonal/>
    </border>
    <border>
      <left style="thin">
        <color indexed="64"/>
      </left>
      <right style="thin">
        <color indexed="64"/>
      </right>
      <top style="medium">
        <color theme="0"/>
      </top>
      <bottom style="medium">
        <color theme="0"/>
      </bottom>
      <diagonal/>
    </border>
    <border>
      <left style="thin">
        <color indexed="64"/>
      </left>
      <right style="thin">
        <color theme="0"/>
      </right>
      <top style="medium">
        <color theme="0"/>
      </top>
      <bottom style="medium">
        <color theme="0"/>
      </bottom>
      <diagonal/>
    </border>
    <border>
      <left/>
      <right style="thin">
        <color indexed="64"/>
      </right>
      <top style="medium">
        <color theme="0"/>
      </top>
      <bottom style="medium">
        <color theme="0"/>
      </bottom>
      <diagonal/>
    </border>
    <border>
      <left style="thin">
        <color indexed="64"/>
      </left>
      <right style="medium">
        <color theme="0"/>
      </right>
      <top style="medium">
        <color theme="0"/>
      </top>
      <bottom style="medium">
        <color theme="0"/>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
      <left style="medium">
        <color indexed="64"/>
      </left>
      <right style="medium">
        <color indexed="64"/>
      </right>
      <top style="medium">
        <color indexed="64"/>
      </top>
      <bottom/>
      <diagonal/>
    </border>
    <border>
      <left style="thick">
        <color rgb="FFB0B0B0"/>
      </left>
      <right style="thick">
        <color rgb="FFB0B0B0"/>
      </right>
      <top style="thick">
        <color rgb="FFB0B0B0"/>
      </top>
      <bottom style="thick">
        <color rgb="FFB0B0B0"/>
      </bottom>
      <diagonal/>
    </border>
    <border>
      <left style="thick">
        <color rgb="FF4387E8"/>
      </left>
      <right style="thick">
        <color rgb="FF4387E8"/>
      </right>
      <top style="thick">
        <color rgb="FF4387E8"/>
      </top>
      <bottom style="thick">
        <color rgb="FF4387E8"/>
      </bottom>
      <diagonal/>
    </border>
    <border>
      <left style="thick">
        <color rgb="FFC0AB1B"/>
      </left>
      <right style="thick">
        <color rgb="FFC0AB1B"/>
      </right>
      <top style="thick">
        <color rgb="FFC0AB1B"/>
      </top>
      <bottom style="thick">
        <color rgb="FFC0AB1B"/>
      </bottom>
      <diagonal/>
    </border>
    <border>
      <left style="thick">
        <color rgb="FFC0AB31"/>
      </left>
      <right style="thick">
        <color rgb="FFC0AB31"/>
      </right>
      <top style="thick">
        <color rgb="FFC0AB31"/>
      </top>
      <bottom style="thick">
        <color rgb="FFC0AB31"/>
      </bottom>
      <diagonal/>
    </border>
    <border>
      <left style="thick">
        <color rgb="FF4ECCC6"/>
      </left>
      <right style="thick">
        <color rgb="FF4ECCC6"/>
      </right>
      <top style="thick">
        <color rgb="FF4ECCC6"/>
      </top>
      <bottom style="thick">
        <color rgb="FF4ECCC6"/>
      </bottom>
      <diagonal/>
    </border>
    <border>
      <left style="thick">
        <color rgb="FF216EDF"/>
      </left>
      <right style="thick">
        <color rgb="FF216EDF"/>
      </right>
      <top style="thick">
        <color rgb="FF216EDF"/>
      </top>
      <bottom style="thick">
        <color rgb="FF216EDF"/>
      </bottom>
      <diagonal/>
    </border>
    <border>
      <left style="thick">
        <color rgb="FF89B921"/>
      </left>
      <right style="thick">
        <color rgb="FF89B921"/>
      </right>
      <top style="thick">
        <color rgb="FF89B921"/>
      </top>
      <bottom style="thick">
        <color rgb="FF89B921"/>
      </bottom>
      <diagonal/>
    </border>
    <border>
      <left/>
      <right/>
      <top/>
      <bottom style="thin">
        <color indexed="64"/>
      </bottom>
      <diagonal/>
    </border>
    <border>
      <left/>
      <right/>
      <top style="thin">
        <color indexed="64"/>
      </top>
      <bottom style="thin">
        <color indexed="64"/>
      </bottom>
      <diagonal/>
    </border>
    <border>
      <left style="thick">
        <color rgb="FFE05828"/>
      </left>
      <right style="thick">
        <color rgb="FFE05828"/>
      </right>
      <top style="thick">
        <color rgb="FFE05828"/>
      </top>
      <bottom style="thick">
        <color rgb="FFE05828"/>
      </bottom>
      <diagonal/>
    </border>
    <border>
      <left style="thick">
        <color rgb="FF3DB0DF"/>
      </left>
      <right style="thick">
        <color rgb="FF3DB0DF"/>
      </right>
      <top style="thick">
        <color rgb="FF3DB0DF"/>
      </top>
      <bottom style="thick">
        <color rgb="FF3DB0DF"/>
      </bottom>
      <diagonal/>
    </border>
    <border>
      <left style="thick">
        <color rgb="FFCE3048"/>
      </left>
      <right style="thick">
        <color rgb="FFCE3048"/>
      </right>
      <top style="thick">
        <color rgb="FFCE3048"/>
      </top>
      <bottom style="thick">
        <color rgb="FFCE3048"/>
      </bottom>
      <diagonal/>
    </border>
    <border>
      <left style="thick">
        <color rgb="FF006B38"/>
      </left>
      <right style="thick">
        <color rgb="FF006B38"/>
      </right>
      <top style="thick">
        <color rgb="FF006B38"/>
      </top>
      <bottom style="thick">
        <color rgb="FF006B38"/>
      </bottom>
      <diagonal/>
    </border>
    <border>
      <left style="thick">
        <color rgb="FFE01279"/>
      </left>
      <right style="thick">
        <color rgb="FFE01279"/>
      </right>
      <top style="thick">
        <color rgb="FFE01279"/>
      </top>
      <bottom style="thick">
        <color rgb="FFE01279"/>
      </bottom>
      <diagonal/>
    </border>
    <border>
      <left style="thick">
        <color rgb="FF00B461"/>
      </left>
      <right style="thick">
        <color rgb="FF00B461"/>
      </right>
      <top style="thick">
        <color rgb="FF00B461"/>
      </top>
      <bottom style="thick">
        <color rgb="FF00B461"/>
      </bottom>
      <diagonal/>
    </border>
    <border>
      <left style="thick">
        <color rgb="FF9238AF"/>
      </left>
      <right style="thick">
        <color rgb="FF9238AF"/>
      </right>
      <top style="thick">
        <color rgb="FF9238AF"/>
      </top>
      <bottom style="thick">
        <color rgb="FF9238AF"/>
      </bottom>
      <diagonal/>
    </border>
    <border>
      <left style="thick">
        <color rgb="FF175A63"/>
      </left>
      <right style="thick">
        <color rgb="FF175A63"/>
      </right>
      <top style="thick">
        <color rgb="FF175A63"/>
      </top>
      <bottom style="thick">
        <color rgb="FF175A63"/>
      </bottom>
      <diagonal/>
    </border>
    <border>
      <left style="medium">
        <color rgb="FFFFFFFF"/>
      </left>
      <right style="medium">
        <color rgb="FFFFFFFF"/>
      </right>
      <top style="medium">
        <color rgb="FFE8EAED"/>
      </top>
      <bottom style="medium">
        <color rgb="FFE8EAED"/>
      </bottom>
      <diagonal/>
    </border>
    <border>
      <left style="medium">
        <color rgb="FFCCCCCC"/>
      </left>
      <right style="medium">
        <color rgb="FFFFFFFF"/>
      </right>
      <top style="medium">
        <color rgb="FFE8EAED"/>
      </top>
      <bottom style="medium">
        <color rgb="FFE8EAED"/>
      </bottom>
      <diagonal/>
    </border>
    <border>
      <left style="medium">
        <color rgb="FFCCCCCC"/>
      </left>
      <right style="medium">
        <color rgb="FFBF5C43"/>
      </right>
      <top style="medium">
        <color rgb="FFE8EAED"/>
      </top>
      <bottom style="medium">
        <color rgb="FFE8EAED"/>
      </bottom>
      <diagonal/>
    </border>
    <border>
      <left style="medium">
        <color rgb="FFBF5C43"/>
      </left>
      <right style="medium">
        <color rgb="FFF6F8F9"/>
      </right>
      <top style="medium">
        <color rgb="FFE8EAED"/>
      </top>
      <bottom style="medium">
        <color rgb="FFFFFFFF"/>
      </bottom>
      <diagonal/>
    </border>
    <border>
      <left style="medium">
        <color rgb="FFBF5C43"/>
      </left>
      <right style="medium">
        <color rgb="FFFFFFFF"/>
      </right>
      <top style="medium">
        <color rgb="FFCCCCCC"/>
      </top>
      <bottom style="medium">
        <color rgb="FFF6F8F9"/>
      </bottom>
      <diagonal/>
    </border>
    <border>
      <left style="medium">
        <color rgb="FFBF5C43"/>
      </left>
      <right style="medium">
        <color rgb="FFF6F8F9"/>
      </right>
      <top style="medium">
        <color rgb="FFCCCCCC"/>
      </top>
      <bottom style="medium">
        <color rgb="FFF6F8F9"/>
      </bottom>
      <diagonal/>
    </border>
    <border>
      <left style="medium">
        <color rgb="FFBF5C43"/>
      </left>
      <right style="medium">
        <color rgb="FFFFFFFF"/>
      </right>
      <top style="medium">
        <color rgb="FFCCCCCC"/>
      </top>
      <bottom style="medium">
        <color rgb="FFFFFFFF"/>
      </bottom>
      <diagonal/>
    </border>
    <border>
      <left style="medium">
        <color rgb="FFBF5C43"/>
      </left>
      <right style="medium">
        <color rgb="FFF6F8F9"/>
      </right>
      <top style="medium">
        <color rgb="FFCCCCCC"/>
      </top>
      <bottom style="medium">
        <color rgb="FFFFFFFF"/>
      </bottom>
      <diagonal/>
    </border>
    <border>
      <left style="medium">
        <color rgb="FFF6F8F9"/>
      </left>
      <right style="medium">
        <color rgb="FFF6F8F9"/>
      </right>
      <top style="medium">
        <color rgb="FFE8EAED"/>
      </top>
      <bottom style="medium">
        <color rgb="FFF6F8F9"/>
      </bottom>
      <diagonal/>
    </border>
    <border>
      <left style="medium">
        <color rgb="FFCCCCCC"/>
      </left>
      <right style="medium">
        <color rgb="FFF6F8F9"/>
      </right>
      <top style="medium">
        <color rgb="FFE8EAED"/>
      </top>
      <bottom style="medium">
        <color rgb="FFF6F8F9"/>
      </bottom>
      <diagonal/>
    </border>
    <border>
      <left style="medium">
        <color rgb="FFCCCCCC"/>
      </left>
      <right style="medium">
        <color rgb="FFBF5C43"/>
      </right>
      <top style="medium">
        <color rgb="FFE8EAED"/>
      </top>
      <bottom style="medium">
        <color rgb="FFF6F8F9"/>
      </bottom>
      <diagonal/>
    </border>
    <border>
      <left style="medium">
        <color rgb="FFFFFFFF"/>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BF5C43"/>
      </right>
      <top style="medium">
        <color rgb="FFCCCCCC"/>
      </top>
      <bottom style="medium">
        <color rgb="FFF6F8F9"/>
      </bottom>
      <diagonal/>
    </border>
    <border>
      <left style="medium">
        <color rgb="FFF6F8F9"/>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CCCCCC"/>
      </left>
      <right style="medium">
        <color rgb="FFFFFFFF"/>
      </right>
      <top style="medium">
        <color rgb="FFCCCCCC"/>
      </top>
      <bottom style="medium">
        <color rgb="FF9CD326"/>
      </bottom>
      <diagonal/>
    </border>
    <border>
      <left style="medium">
        <color rgb="FFCCCCCC"/>
      </left>
      <right style="medium">
        <color rgb="FF9CD326"/>
      </right>
      <top style="medium">
        <color rgb="FFCCCCCC"/>
      </top>
      <bottom style="medium">
        <color rgb="FFF6F8F9"/>
      </bottom>
      <diagonal/>
    </border>
    <border>
      <left style="medium">
        <color rgb="FFCCCCCC"/>
      </left>
      <right style="medium">
        <color rgb="FF9CD326"/>
      </right>
      <top style="medium">
        <color rgb="FFCCCCCC"/>
      </top>
      <bottom style="medium">
        <color rgb="FF9CD326"/>
      </bottom>
      <diagonal/>
    </border>
    <border>
      <left style="medium">
        <color rgb="FFCCCCCC"/>
      </left>
      <right style="medium">
        <color rgb="FFF6F8F9"/>
      </right>
      <top style="medium">
        <color rgb="FFCCCCCC"/>
      </top>
      <bottom style="medium">
        <color rgb="FF9CD326"/>
      </bottom>
      <diagonal/>
    </border>
    <border>
      <left style="medium">
        <color rgb="FFCCCCCC"/>
      </left>
      <right style="medium">
        <color rgb="FFFFFFFF"/>
      </right>
      <top style="medium">
        <color rgb="FFCCCCCC"/>
      </top>
      <bottom style="medium">
        <color rgb="FFFFFFFF"/>
      </bottom>
      <diagonal/>
    </border>
    <border>
      <left style="medium">
        <color rgb="FFCCCCCC"/>
      </left>
      <right style="medium">
        <color rgb="FFF6F8F9"/>
      </right>
      <top style="medium">
        <color rgb="FFCCCCCC"/>
      </top>
      <bottom style="medium">
        <color rgb="FFFFFFFF"/>
      </bottom>
      <diagonal/>
    </border>
    <border>
      <left style="medium">
        <color rgb="FFCCCCCC"/>
      </left>
      <right style="medium">
        <color rgb="FFA42D4A"/>
      </right>
      <top style="medium">
        <color rgb="FFCCCCCC"/>
      </top>
      <bottom style="medium">
        <color rgb="FFF6F8F9"/>
      </bottom>
      <diagonal/>
    </border>
    <border>
      <left style="medium">
        <color rgb="FFCCCCCC"/>
      </left>
      <right style="medium">
        <color rgb="FFA42D4A"/>
      </right>
      <top style="medium">
        <color rgb="FFCCCCCC"/>
      </top>
      <bottom style="medium">
        <color rgb="FFA42D4A"/>
      </bottom>
      <diagonal/>
    </border>
    <border>
      <left style="medium">
        <color rgb="FFFFFFFF"/>
      </left>
      <right style="medium">
        <color rgb="FFFFFFFF"/>
      </right>
      <top style="medium">
        <color rgb="FFCCCCCC"/>
      </top>
      <bottom style="medium">
        <color rgb="FFFFFFFF"/>
      </bottom>
      <diagonal/>
    </border>
    <border>
      <left style="medium">
        <color rgb="FFCCCCCC"/>
      </left>
      <right style="medium">
        <color rgb="FFA42D4A"/>
      </right>
      <top style="medium">
        <color rgb="FFCCCCCC"/>
      </top>
      <bottom style="medium">
        <color rgb="FFFFFFFF"/>
      </bottom>
      <diagonal/>
    </border>
    <border>
      <left style="medium">
        <color rgb="FFCCCCCC"/>
      </left>
      <right style="medium">
        <color rgb="FFBF5C43"/>
      </right>
      <top style="medium">
        <color rgb="FFCCCCCC"/>
      </top>
      <bottom style="medium">
        <color rgb="FFFFFFFF"/>
      </bottom>
      <diagonal/>
    </border>
    <border>
      <left style="medium">
        <color rgb="FFBF5C43"/>
      </left>
      <right style="medium">
        <color rgb="FFFFFFFF"/>
      </right>
      <top style="medium">
        <color rgb="FFE8EAED"/>
      </top>
      <bottom style="medium">
        <color rgb="FFF6F8F9"/>
      </bottom>
      <diagonal/>
    </border>
    <border>
      <left style="medium">
        <color rgb="FFFFFFFF"/>
      </left>
      <right style="medium">
        <color rgb="FFFFFFFF"/>
      </right>
      <top style="medium">
        <color rgb="FFE8EAED"/>
      </top>
      <bottom style="medium">
        <color rgb="FFF6F8F9"/>
      </bottom>
      <diagonal/>
    </border>
    <border>
      <left style="medium">
        <color rgb="FFCCCCCC"/>
      </left>
      <right style="medium">
        <color rgb="FFA42D4A"/>
      </right>
      <top style="medium">
        <color rgb="FFE8EAED"/>
      </top>
      <bottom style="medium">
        <color rgb="FFF6F8F9"/>
      </bottom>
      <diagonal/>
    </border>
    <border>
      <left style="medium">
        <color rgb="FFCCCCCC"/>
      </left>
      <right style="medium">
        <color rgb="FFA42D4A"/>
      </right>
      <top style="medium">
        <color rgb="FFE8EAED"/>
      </top>
      <bottom style="medium">
        <color rgb="FFA42D4A"/>
      </bottom>
      <diagonal/>
    </border>
    <border>
      <left style="medium">
        <color rgb="FFCCCCCC"/>
      </left>
      <right style="medium">
        <color rgb="FFFFFFFF"/>
      </right>
      <top style="medium">
        <color rgb="FFE8EAED"/>
      </top>
      <bottom style="medium">
        <color rgb="FFF6F8F9"/>
      </bottom>
      <diagonal/>
    </border>
    <border>
      <left style="medium">
        <color rgb="FFCCCCCC"/>
      </left>
      <right style="medium">
        <color rgb="FFF6F8F9"/>
      </right>
      <top style="medium">
        <color rgb="FFCCCCCC"/>
      </top>
      <bottom style="medium">
        <color rgb="FFE5F5F8"/>
      </bottom>
      <diagonal/>
    </border>
    <border>
      <left style="medium">
        <color rgb="FFCCCCCC"/>
      </left>
      <right style="medium">
        <color rgb="FFE5F5F8"/>
      </right>
      <top style="medium">
        <color rgb="FFCCCCCC"/>
      </top>
      <bottom style="medium">
        <color rgb="FFF6F8F9"/>
      </bottom>
      <diagonal/>
    </border>
    <border>
      <left style="medium">
        <color rgb="FFCCCCCC"/>
      </left>
      <right style="medium">
        <color rgb="FFE5F5F8"/>
      </right>
      <top style="medium">
        <color rgb="FFCCCCCC"/>
      </top>
      <bottom style="medium">
        <color rgb="FFE5F5F8"/>
      </bottom>
      <diagonal/>
    </border>
    <border>
      <left style="medium">
        <color rgb="FFBF5C43"/>
      </left>
      <right style="medium">
        <color rgb="FFFFFFFF"/>
      </right>
      <top style="medium">
        <color rgb="FFBF5C43"/>
      </top>
      <bottom style="medium">
        <color rgb="FFFFFFFF"/>
      </bottom>
      <diagonal/>
    </border>
    <border>
      <left style="medium">
        <color rgb="FFBF5C43"/>
      </left>
      <right style="medium">
        <color rgb="FFFFFFFF"/>
      </right>
      <top style="medium">
        <color rgb="FFCCCCCC"/>
      </top>
      <bottom style="medium">
        <color rgb="FFF4CCCC"/>
      </bottom>
      <diagonal/>
    </border>
    <border>
      <left style="medium">
        <color rgb="FFBF5C43"/>
      </left>
      <right style="medium">
        <color rgb="FFF4CCCC"/>
      </right>
      <top style="medium">
        <color rgb="FFCCCCCC"/>
      </top>
      <bottom style="medium">
        <color rgb="FFF4CCCC"/>
      </bottom>
      <diagonal/>
    </border>
    <border>
      <left style="medium">
        <color rgb="FFFFFFFF"/>
      </left>
      <right style="medium">
        <color rgb="FFFFFFFF"/>
      </right>
      <top style="medium">
        <color rgb="FFBF5C43"/>
      </top>
      <bottom style="medium">
        <color rgb="FFF6F8F9"/>
      </bottom>
      <diagonal/>
    </border>
    <border>
      <left style="medium">
        <color rgb="FFCCCCCC"/>
      </left>
      <right style="medium">
        <color rgb="FFFFFFFF"/>
      </right>
      <top style="medium">
        <color rgb="FFBF5C43"/>
      </top>
      <bottom style="medium">
        <color rgb="FFF6F8F9"/>
      </bottom>
      <diagonal/>
    </border>
    <border>
      <left style="medium">
        <color rgb="FFCCCCCC"/>
      </left>
      <right style="medium">
        <color rgb="FFBF5C43"/>
      </right>
      <top style="medium">
        <color rgb="FFBF5C43"/>
      </top>
      <bottom style="medium">
        <color rgb="FFF6F8F9"/>
      </bottom>
      <diagonal/>
    </border>
    <border>
      <left style="medium">
        <color rgb="FFCCCCCC"/>
      </left>
      <right style="medium">
        <color rgb="FFFFFFFF"/>
      </right>
      <top style="medium">
        <color rgb="FFCCCCCC"/>
      </top>
      <bottom style="medium">
        <color rgb="FFF4CCCC"/>
      </bottom>
      <diagonal/>
    </border>
    <border>
      <left style="medium">
        <color rgb="FFCCCCCC"/>
      </left>
      <right style="medium">
        <color rgb="FFF4CCCC"/>
      </right>
      <top style="medium">
        <color rgb="FFCCCCCC"/>
      </top>
      <bottom style="medium">
        <color rgb="FFF6F8F9"/>
      </bottom>
      <diagonal/>
    </border>
    <border>
      <left style="medium">
        <color rgb="FFCCCCCC"/>
      </left>
      <right style="medium">
        <color rgb="FFF4CCCC"/>
      </right>
      <top style="medium">
        <color rgb="FFCCCCCC"/>
      </top>
      <bottom style="medium">
        <color rgb="FFF4CCCC"/>
      </bottom>
      <diagonal/>
    </border>
    <border>
      <left style="medium">
        <color rgb="FFCCCCCC"/>
      </left>
      <right style="medium">
        <color rgb="FFFFFFFF"/>
      </right>
      <top style="medium">
        <color rgb="FFCCCCCC"/>
      </top>
      <bottom style="medium">
        <color rgb="FFE5F5F8"/>
      </bottom>
      <diagonal/>
    </border>
    <border>
      <left style="medium">
        <color rgb="FFBF5C43"/>
      </left>
      <right style="medium">
        <color rgb="FFF6F8F9"/>
      </right>
      <top style="medium">
        <color rgb="FFF6F8F9"/>
      </top>
      <bottom style="medium">
        <color rgb="FFF6F8F9"/>
      </bottom>
      <diagonal/>
    </border>
    <border>
      <left style="medium">
        <color rgb="FFBF5C43"/>
      </left>
      <right style="medium">
        <color rgb="FFF6F8F9"/>
      </right>
      <top style="medium">
        <color rgb="FFCCCCCC"/>
      </top>
      <bottom style="medium">
        <color rgb="FFF4CCCC"/>
      </bottom>
      <diagonal/>
    </border>
    <border>
      <left style="medium">
        <color rgb="FFF6F8F9"/>
      </left>
      <right style="medium">
        <color rgb="FFF6F8F9"/>
      </right>
      <top style="medium">
        <color rgb="FFF6F8F9"/>
      </top>
      <bottom style="medium">
        <color rgb="FFF6F8F9"/>
      </bottom>
      <diagonal/>
    </border>
    <border>
      <left style="medium">
        <color rgb="FFCCCCCC"/>
      </left>
      <right style="medium">
        <color rgb="FFF6F8F9"/>
      </right>
      <top style="medium">
        <color rgb="FFF6F8F9"/>
      </top>
      <bottom style="medium">
        <color rgb="FFF6F8F9"/>
      </bottom>
      <diagonal/>
    </border>
    <border>
      <left style="medium">
        <color rgb="FFCCCCCC"/>
      </left>
      <right style="medium">
        <color rgb="FFBF5C43"/>
      </right>
      <top style="medium">
        <color rgb="FFF6F8F9"/>
      </top>
      <bottom style="medium">
        <color rgb="FFF6F8F9"/>
      </bottom>
      <diagonal/>
    </border>
    <border>
      <left style="medium">
        <color rgb="FFBF5C43"/>
      </left>
      <right style="medium">
        <color rgb="FFF4CCCC"/>
      </right>
      <top style="medium">
        <color rgb="FFF4CCCC"/>
      </top>
      <bottom style="medium">
        <color rgb="FFF4CCCC"/>
      </bottom>
      <diagonal/>
    </border>
    <border>
      <left style="medium">
        <color rgb="FFCCCCCC"/>
      </left>
      <right style="medium">
        <color rgb="FFF6F8F9"/>
      </right>
      <top style="medium">
        <color rgb="FFE8EAED"/>
      </top>
      <bottom style="medium">
        <color rgb="FFFFFFFF"/>
      </bottom>
      <diagonal/>
    </border>
    <border>
      <left style="medium">
        <color rgb="FFCCCCCC"/>
      </left>
      <right style="medium">
        <color rgb="FFF6F8F9"/>
      </right>
      <top style="medium">
        <color rgb="FFCCCCCC"/>
      </top>
      <bottom style="medium">
        <color rgb="FFF4CCCC"/>
      </bottom>
      <diagonal/>
    </border>
    <border>
      <left style="medium">
        <color rgb="FFBF5C43"/>
      </left>
      <right style="medium">
        <color rgb="FFF6F8F9"/>
      </right>
      <top style="medium">
        <color rgb="FFF6F8F9"/>
      </top>
      <bottom style="medium">
        <color rgb="FFF4CCCC"/>
      </bottom>
      <diagonal/>
    </border>
    <border>
      <left style="medium">
        <color rgb="FFFFFFFF"/>
      </left>
      <right style="medium">
        <color rgb="FFFFFFFF"/>
      </right>
      <top style="medium">
        <color rgb="FFF6F8F9"/>
      </top>
      <bottom style="medium">
        <color rgb="FFF6F8F9"/>
      </bottom>
      <diagonal/>
    </border>
    <border>
      <left style="medium">
        <color rgb="FFCCCCCC"/>
      </left>
      <right style="medium">
        <color rgb="FFFFFFFF"/>
      </right>
      <top style="medium">
        <color rgb="FFF6F8F9"/>
      </top>
      <bottom style="medium">
        <color rgb="FFF6F8F9"/>
      </bottom>
      <diagonal/>
    </border>
    <border>
      <left style="medium">
        <color rgb="FFCCCCCC"/>
      </left>
      <right style="medium">
        <color rgb="FFFFFFFF"/>
      </right>
      <top style="medium">
        <color rgb="FFF6F8F9"/>
      </top>
      <bottom style="medium">
        <color rgb="FFFFFFFF"/>
      </bottom>
      <diagonal/>
    </border>
    <border>
      <left style="medium">
        <color rgb="FFBF5C43"/>
      </left>
      <right style="medium">
        <color rgb="FFF6F8F9"/>
      </right>
      <top style="medium">
        <color rgb="FFFFFFFF"/>
      </top>
      <bottom style="medium">
        <color rgb="FFFFFFFF"/>
      </bottom>
      <diagonal/>
    </border>
    <border>
      <left style="medium">
        <color rgb="FFBF5C43"/>
      </left>
      <right style="medium">
        <color rgb="FFFFFFFF"/>
      </right>
      <top style="medium">
        <color rgb="FFFFFFFF"/>
      </top>
      <bottom style="medium">
        <color rgb="FFFFFFFF"/>
      </bottom>
      <diagonal/>
    </border>
    <border>
      <left style="medium">
        <color rgb="FFCCCCCC"/>
      </left>
      <right style="medium">
        <color rgb="FFF6F8F9"/>
      </right>
      <top style="medium">
        <color rgb="FFFFFFFF"/>
      </top>
      <bottom style="medium">
        <color rgb="FFFFFFFF"/>
      </bottom>
      <diagonal/>
    </border>
    <border>
      <left style="medium">
        <color rgb="FFCCCCCC"/>
      </left>
      <right style="medium">
        <color rgb="FFFFFFFF"/>
      </right>
      <top style="medium">
        <color rgb="FFBF5C43"/>
      </top>
      <bottom style="medium">
        <color rgb="FFFFFFFF"/>
      </bottom>
      <diagonal/>
    </border>
    <border>
      <left style="medium">
        <color rgb="FFFFFFFF"/>
      </left>
      <right style="medium">
        <color rgb="FFFFFFFF"/>
      </right>
      <top style="medium">
        <color rgb="FFBF5C43"/>
      </top>
      <bottom style="medium">
        <color rgb="FFF4CCCC"/>
      </bottom>
      <diagonal/>
    </border>
    <border>
      <left style="medium">
        <color rgb="FFBF5C43"/>
      </left>
      <right style="medium">
        <color rgb="FFFFFFFF"/>
      </right>
      <top style="medium">
        <color rgb="FFF6F8F9"/>
      </top>
      <bottom style="medium">
        <color rgb="FFF6F8F9"/>
      </bottom>
      <diagonal/>
    </border>
    <border>
      <left style="medium">
        <color rgb="FFFFFFFF"/>
      </left>
      <right style="medium">
        <color rgb="FFFFFFFF"/>
      </right>
      <top style="medium">
        <color rgb="FFCCCCCC"/>
      </top>
      <bottom style="medium">
        <color rgb="FFE5F5F8"/>
      </bottom>
      <diagonal/>
    </border>
    <border>
      <left style="medium">
        <color rgb="FFF6F8F9"/>
      </left>
      <right style="medium">
        <color rgb="FFF6F8F9"/>
      </right>
      <top style="medium">
        <color rgb="FFE5F5F8"/>
      </top>
      <bottom style="medium">
        <color rgb="FFF6F8F9"/>
      </bottom>
      <diagonal/>
    </border>
    <border>
      <left style="medium">
        <color rgb="FFCCCCCC"/>
      </left>
      <right style="medium">
        <color rgb="FFE5F5F8"/>
      </right>
      <top style="medium">
        <color rgb="FFCCCCCC"/>
      </top>
      <bottom style="medium">
        <color rgb="FFFFFFFF"/>
      </bottom>
      <diagonal/>
    </border>
    <border>
      <left style="medium">
        <color rgb="FFCCCCCC"/>
      </left>
      <right style="medium">
        <color rgb="FFFFFFFF"/>
      </right>
      <top style="medium">
        <color rgb="FFFFFFFF"/>
      </top>
      <bottom style="medium">
        <color rgb="FFF6F8F9"/>
      </bottom>
      <diagonal/>
    </border>
    <border>
      <left style="medium">
        <color rgb="FFBF5C43"/>
      </left>
      <right style="medium">
        <color rgb="FFFFFFFF"/>
      </right>
      <top style="medium">
        <color rgb="FFBF5C43"/>
      </top>
      <bottom style="medium">
        <color rgb="FFF6F8F9"/>
      </bottom>
      <diagonal/>
    </border>
    <border>
      <left style="medium">
        <color rgb="FFFFFFFF"/>
      </left>
      <right style="medium">
        <color rgb="FFFFFFFF"/>
      </right>
      <top style="medium">
        <color rgb="FFF6F8F9"/>
      </top>
      <bottom style="medium">
        <color rgb="FFFFFFFF"/>
      </bottom>
      <diagonal/>
    </border>
    <border>
      <left style="medium">
        <color rgb="FFCCCCCC"/>
      </left>
      <right style="medium">
        <color rgb="FFBF5C43"/>
      </right>
      <top style="medium">
        <color rgb="FFF6F8F9"/>
      </top>
      <bottom style="medium">
        <color rgb="FFFFFFFF"/>
      </bottom>
      <diagonal/>
    </border>
    <border>
      <left style="medium">
        <color rgb="FFCCCCCC"/>
      </left>
      <right style="medium">
        <color rgb="FFF6F8F9"/>
      </right>
      <top style="medium">
        <color rgb="FFF6F8F9"/>
      </top>
      <bottom style="medium">
        <color rgb="FFF4CCCC"/>
      </bottom>
      <diagonal/>
    </border>
    <border>
      <left style="medium">
        <color rgb="FFCCCCCC"/>
      </left>
      <right style="medium">
        <color rgb="FFF4CCCC"/>
      </right>
      <top style="medium">
        <color rgb="FFCCCCCC"/>
      </top>
      <bottom style="medium">
        <color rgb="FFFFFFFF"/>
      </bottom>
      <diagonal/>
    </border>
    <border>
      <left style="medium">
        <color rgb="FFCCCCCC"/>
      </left>
      <right style="medium">
        <color rgb="FFF6F8F9"/>
      </right>
      <top style="medium">
        <color rgb="FFF6F8F9"/>
      </top>
      <bottom style="medium">
        <color rgb="FFE5F5F8"/>
      </bottom>
      <diagonal/>
    </border>
    <border>
      <left style="medium">
        <color rgb="FFCCCCCC"/>
      </left>
      <right style="medium">
        <color rgb="FFFFFFFF"/>
      </right>
      <top style="medium">
        <color rgb="FFFFFFFF"/>
      </top>
      <bottom style="medium">
        <color rgb="FFFFFFFF"/>
      </bottom>
      <diagonal/>
    </border>
    <border>
      <left style="medium">
        <color rgb="FFBF5C43"/>
      </left>
      <right style="medium">
        <color rgb="FFFFFFFF"/>
      </right>
      <top style="medium">
        <color rgb="FFF6F8F9"/>
      </top>
      <bottom style="medium">
        <color rgb="FFFFFFFF"/>
      </bottom>
      <diagonal/>
    </border>
    <border>
      <left style="medium">
        <color rgb="FFCCCCCC"/>
      </left>
      <right style="medium">
        <color rgb="FFF6F8F9"/>
      </right>
      <top style="medium">
        <color rgb="FFCCCCCC"/>
      </top>
      <bottom style="medium">
        <color rgb="FF00FF00"/>
      </bottom>
      <diagonal/>
    </border>
    <border>
      <left style="medium">
        <color rgb="FFCCCCCC"/>
      </left>
      <right style="medium">
        <color rgb="FF00FF00"/>
      </right>
      <top style="medium">
        <color rgb="FFCCCCCC"/>
      </top>
      <bottom style="medium">
        <color rgb="FFFFFFFF"/>
      </bottom>
      <diagonal/>
    </border>
    <border>
      <left style="medium">
        <color rgb="FFCCCCCC"/>
      </left>
      <right style="medium">
        <color rgb="FF00FF00"/>
      </right>
      <top style="medium">
        <color rgb="FFCCCCCC"/>
      </top>
      <bottom style="medium">
        <color rgb="FF00FF00"/>
      </bottom>
      <diagonal/>
    </border>
    <border>
      <left style="medium">
        <color rgb="FFCCCCCC"/>
      </left>
      <right style="medium">
        <color rgb="FFF6F8F9"/>
      </right>
      <top style="medium">
        <color rgb="FF00FF00"/>
      </top>
      <bottom style="medium">
        <color rgb="FFF6F8F9"/>
      </bottom>
      <diagonal/>
    </border>
    <border>
      <left style="medium">
        <color rgb="FFCCCCCC"/>
      </left>
      <right style="medium">
        <color rgb="FFFFFFFF"/>
      </right>
      <top style="medium">
        <color rgb="FFCCCCCC"/>
      </top>
      <bottom style="medium">
        <color rgb="FF00FF00"/>
      </bottom>
      <diagonal/>
    </border>
    <border>
      <left style="medium">
        <color rgb="FFCCCCCC"/>
      </left>
      <right style="medium">
        <color rgb="FF00FF00"/>
      </right>
      <top style="medium">
        <color rgb="FFCCCCCC"/>
      </top>
      <bottom style="medium">
        <color rgb="FFF6F8F9"/>
      </bottom>
      <diagonal/>
    </border>
    <border>
      <left style="medium">
        <color rgb="FFCCCCCC"/>
      </left>
      <right style="medium">
        <color rgb="FFFFFFFF"/>
      </right>
      <top style="medium">
        <color rgb="FFFFFFFF"/>
      </top>
      <bottom style="medium">
        <color rgb="FF00FF00"/>
      </bottom>
      <diagonal/>
    </border>
    <border>
      <left style="medium">
        <color rgb="FFCCCCCC"/>
      </left>
      <right style="medium">
        <color rgb="FF00FF00"/>
      </right>
      <top style="medium">
        <color rgb="FFF6F8F9"/>
      </top>
      <bottom style="medium">
        <color rgb="FFF6F8F9"/>
      </bottom>
      <diagonal/>
    </border>
    <border>
      <left style="medium">
        <color rgb="FFCCCCCC"/>
      </left>
      <right style="medium">
        <color rgb="FF00FF00"/>
      </right>
      <top style="medium">
        <color rgb="FF00FF00"/>
      </top>
      <bottom style="medium">
        <color rgb="FF00FF00"/>
      </bottom>
      <diagonal/>
    </border>
    <border>
      <left style="medium">
        <color rgb="FFCCCCCC"/>
      </left>
      <right style="medium">
        <color rgb="FFF6F8F9"/>
      </right>
      <top style="medium">
        <color rgb="FF00FF00"/>
      </top>
      <bottom style="medium">
        <color rgb="FF00FF00"/>
      </bottom>
      <diagonal/>
    </border>
    <border>
      <left style="medium">
        <color rgb="FFCCCCCC"/>
      </left>
      <right style="medium">
        <color rgb="FFFFFFFF"/>
      </right>
      <top style="medium">
        <color rgb="FF00FF00"/>
      </top>
      <bottom style="medium">
        <color rgb="FFF6F8F9"/>
      </bottom>
      <diagonal/>
    </border>
    <border>
      <left style="medium">
        <color rgb="FFBF5C43"/>
      </left>
      <right style="medium">
        <color rgb="FFF6F8F9"/>
      </right>
      <top style="medium">
        <color rgb="FFFFFFFF"/>
      </top>
      <bottom style="medium">
        <color rgb="FFF4CCCC"/>
      </bottom>
      <diagonal/>
    </border>
    <border>
      <left style="medium">
        <color rgb="FFBF5C43"/>
      </left>
      <right style="medium">
        <color rgb="FFCCCCCC"/>
      </right>
      <top style="medium">
        <color rgb="FFCCCCCC"/>
      </top>
      <bottom style="medium">
        <color rgb="FFFFFFFF"/>
      </bottom>
      <diagonal/>
    </border>
    <border>
      <left style="medium">
        <color rgb="FFCCCCCC"/>
      </left>
      <right style="medium">
        <color rgb="FFFFFFFF"/>
      </right>
      <top style="medium">
        <color rgb="FFF4CCCC"/>
      </top>
      <bottom style="medium">
        <color rgb="FFF6F8F9"/>
      </bottom>
      <diagonal/>
    </border>
    <border>
      <left style="medium">
        <color rgb="FFBF5C43"/>
      </left>
      <right style="medium">
        <color rgb="FFF6F8F9"/>
      </right>
      <top style="medium">
        <color rgb="FFF4CCCC"/>
      </top>
      <bottom style="medium">
        <color rgb="FFF6F8F9"/>
      </bottom>
      <diagonal/>
    </border>
    <border>
      <left style="medium">
        <color rgb="FFCCCCCC"/>
      </left>
      <right style="medium">
        <color rgb="FFF6F8F9"/>
      </right>
      <top style="medium">
        <color rgb="FFF4CCCC"/>
      </top>
      <bottom style="medium">
        <color rgb="FFF6F8F9"/>
      </bottom>
      <diagonal/>
    </border>
    <border>
      <left style="medium">
        <color rgb="FF000000"/>
      </left>
      <right style="medium">
        <color rgb="FF999999"/>
      </right>
      <top style="medium">
        <color rgb="FFFFFFFF"/>
      </top>
      <bottom style="medium">
        <color rgb="FFFFFFFF"/>
      </bottom>
      <diagonal/>
    </border>
    <border>
      <left style="medium">
        <color rgb="FF000000"/>
      </left>
      <right style="medium">
        <color rgb="FF999999"/>
      </right>
      <top style="medium">
        <color rgb="FFCCCCCC"/>
      </top>
      <bottom style="medium">
        <color rgb="FFFFFFFF"/>
      </bottom>
      <diagonal/>
    </border>
    <border>
      <left style="medium">
        <color rgb="FF000000"/>
      </left>
      <right style="medium">
        <color rgb="FF999999"/>
      </right>
      <top style="medium">
        <color rgb="FFCCCCCC"/>
      </top>
      <bottom style="medium">
        <color rgb="FFF6F8F9"/>
      </bottom>
      <diagonal/>
    </border>
    <border>
      <left style="medium">
        <color rgb="FF999999"/>
      </left>
      <right style="medium">
        <color rgb="FF999999"/>
      </right>
      <top style="medium">
        <color rgb="FFFFFFFF"/>
      </top>
      <bottom style="medium">
        <color rgb="FFF6F8F9"/>
      </bottom>
      <diagonal/>
    </border>
    <border>
      <left style="medium">
        <color rgb="FFCCCCCC"/>
      </left>
      <right style="medium">
        <color rgb="FF999999"/>
      </right>
      <top style="medium">
        <color rgb="FFFFFFFF"/>
      </top>
      <bottom style="medium">
        <color rgb="FFF6F8F9"/>
      </bottom>
      <diagonal/>
    </border>
    <border>
      <left style="medium">
        <color rgb="FF999999"/>
      </left>
      <right style="medium">
        <color rgb="FF999999"/>
      </right>
      <top style="medium">
        <color rgb="FFCCCCCC"/>
      </top>
      <bottom style="medium">
        <color rgb="FFF6F8F9"/>
      </bottom>
      <diagonal/>
    </border>
    <border>
      <left style="medium">
        <color rgb="FFCCCCCC"/>
      </left>
      <right style="medium">
        <color rgb="FF999999"/>
      </right>
      <top style="medium">
        <color rgb="FFCCCCCC"/>
      </top>
      <bottom style="medium">
        <color rgb="FFF6F8F9"/>
      </bottom>
      <diagonal/>
    </border>
    <border>
      <left style="medium">
        <color rgb="FF999999"/>
      </left>
      <right style="medium">
        <color rgb="FF999999"/>
      </right>
      <top style="medium">
        <color rgb="FFCCCCCC"/>
      </top>
      <bottom style="medium">
        <color rgb="FFFFFFFF"/>
      </bottom>
      <diagonal/>
    </border>
    <border>
      <left style="medium">
        <color rgb="FFCCCCCC"/>
      </left>
      <right style="medium">
        <color rgb="FF999999"/>
      </right>
      <top style="medium">
        <color rgb="FFCCCCCC"/>
      </top>
      <bottom style="medium">
        <color rgb="FFFFFFFF"/>
      </bottom>
      <diagonal/>
    </border>
    <border>
      <left style="medium">
        <color rgb="FF000000"/>
      </left>
      <right style="medium">
        <color rgb="FF999999"/>
      </right>
      <top style="medium">
        <color rgb="FFCCCCCC"/>
      </top>
      <bottom style="medium">
        <color rgb="FFFFFF00"/>
      </bottom>
      <diagonal/>
    </border>
    <border>
      <left style="medium">
        <color rgb="FF000000"/>
      </left>
      <right style="medium">
        <color rgb="FF999999"/>
      </right>
      <top style="medium">
        <color rgb="FFCCCCCC"/>
      </top>
      <bottom style="medium">
        <color rgb="FF00FF00"/>
      </bottom>
      <diagonal/>
    </border>
    <border>
      <left style="medium">
        <color rgb="FFCCCCCC"/>
      </left>
      <right style="medium">
        <color rgb="FF999999"/>
      </right>
      <top style="medium">
        <color rgb="FFCCCCCC"/>
      </top>
      <bottom style="medium">
        <color rgb="FFF5F8FA"/>
      </bottom>
      <diagonal/>
    </border>
    <border>
      <left style="medium">
        <color rgb="FFCCCCCC"/>
      </left>
      <right style="medium">
        <color rgb="FF999999"/>
      </right>
      <top style="medium">
        <color rgb="FFCCCCCC"/>
      </top>
      <bottom style="medium">
        <color rgb="FFF4CCCC"/>
      </bottom>
      <diagonal/>
    </border>
    <border>
      <left style="medium">
        <color rgb="FFCCCCCC"/>
      </left>
      <right style="medium">
        <color rgb="FF999999"/>
      </right>
      <top style="medium">
        <color rgb="FFFFFFFF"/>
      </top>
      <bottom style="medium">
        <color rgb="FF00FF00"/>
      </bottom>
      <diagonal/>
    </border>
    <border>
      <left style="medium">
        <color rgb="FFCCCCCC"/>
      </left>
      <right style="medium">
        <color rgb="FF999999"/>
      </right>
      <top style="medium">
        <color rgb="FFCCCCCC"/>
      </top>
      <bottom style="medium">
        <color rgb="FF00FF00"/>
      </bottom>
      <diagonal/>
    </border>
    <border>
      <left style="medium">
        <color rgb="FF999999"/>
      </left>
      <right style="medium">
        <color rgb="FF999999"/>
      </right>
      <top style="medium">
        <color rgb="FFF6F8F9"/>
      </top>
      <bottom style="medium">
        <color rgb="FFF6F8F9"/>
      </bottom>
      <diagonal/>
    </border>
    <border>
      <left style="medium">
        <color rgb="FFCCCCCC"/>
      </left>
      <right style="medium">
        <color rgb="FF999999"/>
      </right>
      <top style="medium">
        <color rgb="FFF6F8F9"/>
      </top>
      <bottom style="medium">
        <color rgb="FFF6F8F9"/>
      </bottom>
      <diagonal/>
    </border>
    <border>
      <left style="medium">
        <color rgb="FFCCCCCC"/>
      </left>
      <right style="medium">
        <color rgb="FF999999"/>
      </right>
      <top style="medium">
        <color rgb="FFFFFFFF"/>
      </top>
      <bottom style="medium">
        <color rgb="FFFFFFFF"/>
      </bottom>
      <diagonal/>
    </border>
    <border>
      <left style="medium">
        <color rgb="FF000000"/>
      </left>
      <right style="medium">
        <color rgb="FF999999"/>
      </right>
      <top style="medium">
        <color rgb="FFCCCCCC"/>
      </top>
      <bottom style="medium">
        <color rgb="FFF4CCCC"/>
      </bottom>
      <diagonal/>
    </border>
    <border>
      <left style="medium">
        <color rgb="FFCCCCCC"/>
      </left>
      <right style="medium">
        <color rgb="FF999999"/>
      </right>
      <top style="medium">
        <color rgb="FFFFFFFF"/>
      </top>
      <bottom style="medium">
        <color rgb="FFF4CCCC"/>
      </bottom>
      <diagonal/>
    </border>
    <border>
      <left style="medium">
        <color rgb="FFCCCCCC"/>
      </left>
      <right style="medium">
        <color rgb="FF999999"/>
      </right>
      <top style="medium">
        <color rgb="FFF4CCCC"/>
      </top>
      <bottom style="medium">
        <color rgb="FFF4CCCC"/>
      </bottom>
      <diagonal/>
    </border>
    <border>
      <left style="medium">
        <color rgb="FFBF5C43"/>
      </left>
      <right style="medium">
        <color rgb="FF999999"/>
      </right>
      <top style="medium">
        <color rgb="FFCCCCCC"/>
      </top>
      <bottom style="medium">
        <color rgb="FFFFFFFF"/>
      </bottom>
      <diagonal/>
    </border>
    <border>
      <left style="medium">
        <color rgb="FFCCCCCC"/>
      </left>
      <right style="medium">
        <color rgb="FF999999"/>
      </right>
      <top style="medium">
        <color rgb="FF00FF00"/>
      </top>
      <bottom style="medium">
        <color rgb="FFF6F8F9"/>
      </bottom>
      <diagonal/>
    </border>
    <border>
      <left style="medium">
        <color rgb="FFBF5C43"/>
      </left>
      <right style="medium">
        <color rgb="FF999999"/>
      </right>
      <top style="medium">
        <color rgb="FFF4CCCC"/>
      </top>
      <bottom style="medium">
        <color rgb="FFF4CCCC"/>
      </bottom>
      <diagonal/>
    </border>
    <border>
      <left style="medium">
        <color rgb="FFBF5C43"/>
      </left>
      <right style="medium">
        <color rgb="FF999999"/>
      </right>
      <top style="medium">
        <color rgb="FFCCCCCC"/>
      </top>
      <bottom style="medium">
        <color rgb="FFFFFF00"/>
      </bottom>
      <diagonal/>
    </border>
    <border>
      <left style="medium">
        <color rgb="FFBF5C43"/>
      </left>
      <right style="medium">
        <color rgb="FF999999"/>
      </right>
      <top style="medium">
        <color rgb="FFFFFFFF"/>
      </top>
      <bottom style="medium">
        <color rgb="FFF6F8F9"/>
      </bottom>
      <diagonal/>
    </border>
    <border>
      <left style="medium">
        <color rgb="FFBF5C43"/>
      </left>
      <right style="medium">
        <color rgb="FF999999"/>
      </right>
      <top style="medium">
        <color rgb="FFCCCCCC"/>
      </top>
      <bottom style="medium">
        <color rgb="FFF4CCCC"/>
      </bottom>
      <diagonal/>
    </border>
    <border>
      <left style="medium">
        <color rgb="FFCCCCCC"/>
      </left>
      <right style="medium">
        <color rgb="FF999999"/>
      </right>
      <top style="medium">
        <color rgb="FFF4CCCC"/>
      </top>
      <bottom style="medium">
        <color rgb="FFF6F8F9"/>
      </bottom>
      <diagonal/>
    </border>
    <border>
      <left style="medium">
        <color rgb="FFBF5C43"/>
      </left>
      <right style="medium">
        <color rgb="FF999999"/>
      </right>
      <top style="medium">
        <color rgb="FFCCCCCC"/>
      </top>
      <bottom style="medium">
        <color rgb="FFF6F8F9"/>
      </bottom>
      <diagonal/>
    </border>
    <border>
      <left style="medium">
        <color rgb="FF999999"/>
      </left>
      <right style="medium">
        <color rgb="FF999999"/>
      </right>
      <top style="medium">
        <color rgb="FFF6F8F9"/>
      </top>
      <bottom style="medium">
        <color rgb="FFFFFFFF"/>
      </bottom>
      <diagonal/>
    </border>
    <border>
      <left style="medium">
        <color rgb="FFCCCCCC"/>
      </left>
      <right style="medium">
        <color rgb="FF999999"/>
      </right>
      <top style="medium">
        <color rgb="FFF6F8F9"/>
      </top>
      <bottom style="medium">
        <color rgb="FFFFFFFF"/>
      </bottom>
      <diagonal/>
    </border>
    <border>
      <left style="medium">
        <color rgb="FF000000"/>
      </left>
      <right style="medium">
        <color rgb="FF999999"/>
      </right>
      <top style="medium">
        <color rgb="FFF6F8F9"/>
      </top>
      <bottom style="medium">
        <color rgb="FFF6F8F9"/>
      </bottom>
      <diagonal/>
    </border>
    <border>
      <left style="medium">
        <color rgb="FFBF5C43"/>
      </left>
      <right style="medium">
        <color rgb="FF999999"/>
      </right>
      <top style="medium">
        <color rgb="FFF6F8F9"/>
      </top>
      <bottom style="medium">
        <color rgb="FFF6F8F9"/>
      </bottom>
      <diagonal/>
    </border>
    <border>
      <left style="medium">
        <color rgb="FFBF5C43"/>
      </left>
      <right style="medium">
        <color rgb="FF999999"/>
      </right>
      <top style="medium">
        <color rgb="FFF6F8F9"/>
      </top>
      <bottom style="medium">
        <color rgb="FFF4CCCC"/>
      </bottom>
      <diagonal/>
    </border>
    <border>
      <left style="medium">
        <color rgb="FFCCCCCC"/>
      </left>
      <right style="medium">
        <color rgb="FF999999"/>
      </right>
      <top style="medium">
        <color rgb="FFF6F8F9"/>
      </top>
      <bottom style="medium">
        <color rgb="FFF4CCCC"/>
      </bottom>
      <diagonal/>
    </border>
    <border>
      <left style="medium">
        <color rgb="FFCCCCCC"/>
      </left>
      <right style="medium">
        <color rgb="FFF4CCCC"/>
      </right>
      <top style="medium">
        <color rgb="FFF6F8F9"/>
      </top>
      <bottom style="medium">
        <color rgb="FFF6F8F9"/>
      </bottom>
      <diagonal/>
    </border>
    <border>
      <left style="medium">
        <color rgb="FFCCCCCC"/>
      </left>
      <right style="medium">
        <color rgb="FFF4CCCC"/>
      </right>
      <top style="medium">
        <color rgb="FFF4CCCC"/>
      </top>
      <bottom style="medium">
        <color rgb="FFF4CCCC"/>
      </bottom>
      <diagonal/>
    </border>
    <border>
      <left style="medium">
        <color rgb="FFCCCCCC"/>
      </left>
      <right style="medium">
        <color rgb="FFFFFFFF"/>
      </right>
      <top style="medium">
        <color rgb="FFF4CCCC"/>
      </top>
      <bottom style="medium">
        <color rgb="FFFFFFFF"/>
      </bottom>
      <diagonal/>
    </border>
    <border>
      <left style="medium">
        <color rgb="FFBF5C43"/>
      </left>
      <right style="medium">
        <color rgb="FFFFFFFF"/>
      </right>
      <top style="medium">
        <color rgb="FFFFFFFF"/>
      </top>
      <bottom style="medium">
        <color rgb="FFF6F8F9"/>
      </bottom>
      <diagonal/>
    </border>
    <border>
      <left style="medium">
        <color rgb="FFFFFFFF"/>
      </left>
      <right style="medium">
        <color rgb="FFFFFFFF"/>
      </right>
      <top style="medium">
        <color rgb="FFFFFFFF"/>
      </top>
      <bottom style="medium">
        <color rgb="FFF6F8F9"/>
      </bottom>
      <diagonal/>
    </border>
    <border>
      <left style="medium">
        <color rgb="FFCCCCCC"/>
      </left>
      <right style="medium">
        <color rgb="FF00FF00"/>
      </right>
      <top style="medium">
        <color rgb="FFFFFFFF"/>
      </top>
      <bottom style="medium">
        <color rgb="FFF6F8F9"/>
      </bottom>
      <diagonal/>
    </border>
    <border>
      <left style="medium">
        <color rgb="FFCCCCCC"/>
      </left>
      <right style="medium">
        <color rgb="FFBF5C43"/>
      </right>
      <top style="medium">
        <color rgb="FFFFFFFF"/>
      </top>
      <bottom style="medium">
        <color rgb="FFF6F8F9"/>
      </bottom>
      <diagonal/>
    </border>
    <border>
      <left style="medium">
        <color rgb="FFBF5C43"/>
      </left>
      <right style="medium">
        <color rgb="FFFFFFFF"/>
      </right>
      <top style="medium">
        <color rgb="FFCFE2F3"/>
      </top>
      <bottom style="medium">
        <color rgb="FFF6F8F9"/>
      </bottom>
      <diagonal/>
    </border>
    <border>
      <left style="medium">
        <color rgb="FFBF5C43"/>
      </left>
      <right style="medium">
        <color rgb="FFF6F8F9"/>
      </right>
      <top style="medium">
        <color rgb="FFCCCCCC"/>
      </top>
      <bottom style="medium">
        <color rgb="FFFFFF00"/>
      </bottom>
      <diagonal/>
    </border>
    <border>
      <left style="medium">
        <color rgb="FFBF5C43"/>
      </left>
      <right style="medium">
        <color rgb="FFFFFF00"/>
      </right>
      <top style="medium">
        <color rgb="FFCCCCCC"/>
      </top>
      <bottom style="medium">
        <color rgb="FFFFFF00"/>
      </bottom>
      <diagonal/>
    </border>
    <border>
      <left style="medium">
        <color rgb="FFBF5C43"/>
      </left>
      <right style="medium">
        <color rgb="FFFFD966"/>
      </right>
      <top style="medium">
        <color rgb="FFFFD966"/>
      </top>
      <bottom style="medium">
        <color rgb="FFFFD966"/>
      </bottom>
      <diagonal/>
    </border>
    <border>
      <left style="medium">
        <color rgb="FFFFFFFF"/>
      </left>
      <right style="medium">
        <color rgb="FFFFFFFF"/>
      </right>
      <top style="medium">
        <color rgb="FFFFFFFF"/>
      </top>
      <bottom style="medium">
        <color rgb="FFFFFFFF"/>
      </bottom>
      <diagonal/>
    </border>
    <border>
      <left style="medium">
        <color rgb="FFCCCCCC"/>
      </left>
      <right style="medium">
        <color rgb="FFBF5C43"/>
      </right>
      <top style="medium">
        <color rgb="FFFFFFFF"/>
      </top>
      <bottom style="medium">
        <color rgb="FFFFFFFF"/>
      </bottom>
      <diagonal/>
    </border>
    <border>
      <left style="medium">
        <color rgb="FFBF5C43"/>
      </left>
      <right style="medium">
        <color rgb="FFFFFFFF"/>
      </right>
      <top style="medium">
        <color rgb="FFCCCCCC"/>
      </top>
      <bottom style="medium">
        <color rgb="FFFFFF00"/>
      </bottom>
      <diagonal/>
    </border>
    <border>
      <left style="medium">
        <color rgb="FFCCCCCC"/>
      </left>
      <right style="medium">
        <color rgb="FFFFFFFF"/>
      </right>
      <top style="medium">
        <color rgb="FFFFFFFF"/>
      </top>
      <bottom style="medium">
        <color rgb="FFF4CCCC"/>
      </bottom>
      <diagonal/>
    </border>
    <border>
      <left style="medium">
        <color rgb="FFF6F8F9"/>
      </left>
      <right style="medium">
        <color rgb="FFF6F8F9"/>
      </right>
      <top style="medium">
        <color rgb="FFCCCCCC"/>
      </top>
      <bottom style="medium">
        <color rgb="FFFFFFFF"/>
      </bottom>
      <diagonal/>
    </border>
    <border>
      <left style="medium">
        <color rgb="FFCCCCCC"/>
      </left>
      <right style="medium">
        <color rgb="FFFFFFFF"/>
      </right>
      <top style="medium">
        <color rgb="FFF4CCCC"/>
      </top>
      <bottom style="medium">
        <color rgb="FFF4CCCC"/>
      </bottom>
      <diagonal/>
    </border>
    <border>
      <left style="medium">
        <color rgb="FFCCCCCC"/>
      </left>
      <right style="medium">
        <color rgb="FFFFFFFF"/>
      </right>
      <top style="medium">
        <color rgb="FFFFFFFF"/>
      </top>
      <bottom style="medium">
        <color rgb="FFEAF0F6"/>
      </bottom>
      <diagonal/>
    </border>
    <border>
      <left style="medium">
        <color rgb="FFCCCCCC"/>
      </left>
      <right style="medium">
        <color rgb="FFF5F8FA"/>
      </right>
      <top style="medium">
        <color rgb="FFFFFFFF"/>
      </top>
      <bottom style="medium">
        <color rgb="FFF6F8F9"/>
      </bottom>
      <diagonal/>
    </border>
    <border>
      <left style="medium">
        <color rgb="FFCCCCCC"/>
      </left>
      <right style="medium">
        <color rgb="FFF5F8FA"/>
      </right>
      <top style="medium">
        <color rgb="FFF5F8FA"/>
      </top>
      <bottom style="medium">
        <color rgb="FFF5F8FA"/>
      </bottom>
      <diagonal/>
    </border>
    <border>
      <left style="medium">
        <color rgb="FFCCCCCC"/>
      </left>
      <right style="medium">
        <color rgb="FFEAF0F6"/>
      </right>
      <top style="medium">
        <color rgb="FFCCCCCC"/>
      </top>
      <bottom style="medium">
        <color rgb="FFF6F8F9"/>
      </bottom>
      <diagonal/>
    </border>
    <border>
      <left style="medium">
        <color rgb="FFCCCCCC"/>
      </left>
      <right style="medium">
        <color rgb="FFEAF0F6"/>
      </right>
      <top style="medium">
        <color rgb="FFCCCCCC"/>
      </top>
      <bottom style="medium">
        <color rgb="FFEAF0F6"/>
      </bottom>
      <diagonal/>
    </border>
    <border>
      <left style="medium">
        <color rgb="FFBF5C43"/>
      </left>
      <right style="medium">
        <color rgb="FFF6F8F9"/>
      </right>
      <top style="medium">
        <color rgb="FFFFFFFF"/>
      </top>
      <bottom style="medium">
        <color rgb="FFFFFF00"/>
      </bottom>
      <diagonal/>
    </border>
    <border>
      <left style="medium">
        <color rgb="FFCCCCCC"/>
      </left>
      <right style="medium">
        <color rgb="FFF6F8F9"/>
      </right>
      <top style="medium">
        <color rgb="FFF6F8F9"/>
      </top>
      <bottom style="medium">
        <color rgb="FF00FF00"/>
      </bottom>
      <diagonal/>
    </border>
    <border>
      <left style="medium">
        <color rgb="FFCCCCCC"/>
      </left>
      <right style="medium">
        <color rgb="FFF4CCCC"/>
      </right>
      <top style="medium">
        <color rgb="FFFFFFFF"/>
      </top>
      <bottom style="medium">
        <color rgb="FFF6F8F9"/>
      </bottom>
      <diagonal/>
    </border>
    <border>
      <left style="medium">
        <color rgb="FFBF5C43"/>
      </left>
      <right style="medium">
        <color rgb="FFFFFF00"/>
      </right>
      <top style="medium">
        <color rgb="FFFFFF00"/>
      </top>
      <bottom style="medium">
        <color rgb="FFFFFF00"/>
      </bottom>
      <diagonal/>
    </border>
    <border>
      <left style="medium">
        <color rgb="FFBF5C43"/>
      </left>
      <right style="medium">
        <color rgb="FFF6F8F9"/>
      </right>
      <top style="medium">
        <color rgb="FF9FC5E8"/>
      </top>
      <bottom style="medium">
        <color rgb="FFF6F8F9"/>
      </bottom>
      <diagonal/>
    </border>
    <border>
      <left style="medium">
        <color rgb="FFCCCCCC"/>
      </left>
      <right style="medium">
        <color rgb="FFFF0000"/>
      </right>
      <top style="medium">
        <color rgb="FFFFFFFF"/>
      </top>
      <bottom style="medium">
        <color rgb="FFF6F8F9"/>
      </bottom>
      <diagonal/>
    </border>
    <border>
      <left style="medium">
        <color rgb="FFCCCCCC"/>
      </left>
      <right style="medium">
        <color rgb="FFFF0000"/>
      </right>
      <top style="medium">
        <color rgb="FFFF0000"/>
      </top>
      <bottom style="medium">
        <color rgb="FFFF0000"/>
      </bottom>
      <diagonal/>
    </border>
    <border>
      <left style="medium">
        <color rgb="FFCCCCCC"/>
      </left>
      <right style="medium">
        <color rgb="FFFF0000"/>
      </right>
      <top style="medium">
        <color rgb="FFCCCCCC"/>
      </top>
      <bottom style="medium">
        <color rgb="FFF6F8F9"/>
      </bottom>
      <diagonal/>
    </border>
    <border>
      <left style="medium">
        <color rgb="FFCCCCCC"/>
      </left>
      <right style="medium">
        <color rgb="FFFF0000"/>
      </right>
      <top style="medium">
        <color rgb="FFCCCCCC"/>
      </top>
      <bottom style="medium">
        <color rgb="FFFF0000"/>
      </bottom>
      <diagonal/>
    </border>
    <border>
      <left style="medium">
        <color rgb="FFCCCCCC"/>
      </left>
      <right style="medium">
        <color rgb="FF999999"/>
      </right>
      <top style="medium">
        <color rgb="FFCCCCCC"/>
      </top>
      <bottom style="medium">
        <color rgb="FFFF0000"/>
      </bottom>
      <diagonal/>
    </border>
    <border>
      <left style="medium">
        <color rgb="FFCCCCCC"/>
      </left>
      <right style="medium">
        <color rgb="FF999999"/>
      </right>
      <top style="medium">
        <color rgb="FFFF0000"/>
      </top>
      <bottom style="medium">
        <color rgb="FFFF0000"/>
      </bottom>
      <diagonal/>
    </border>
    <border>
      <left style="medium">
        <color rgb="FFCCCCCC"/>
      </left>
      <right style="medium">
        <color rgb="FFFFFFFF"/>
      </right>
      <top style="medium">
        <color rgb="FFCCCCCC"/>
      </top>
      <bottom style="medium">
        <color rgb="FFFF0000"/>
      </bottom>
      <diagonal/>
    </border>
    <border>
      <left style="medium">
        <color rgb="FFBF5C43"/>
      </left>
      <right style="medium">
        <color rgb="FFF6F8F9"/>
      </right>
      <top style="medium">
        <color rgb="FFCCCCCC"/>
      </top>
      <bottom style="medium">
        <color rgb="FFCFE2F3"/>
      </bottom>
      <diagonal/>
    </border>
    <border>
      <left style="medium">
        <color rgb="FFBF5C43"/>
      </left>
      <right style="medium">
        <color rgb="FFCFE2F3"/>
      </right>
      <top style="medium">
        <color rgb="FFCCCCCC"/>
      </top>
      <bottom style="medium">
        <color rgb="FFCFE2F3"/>
      </bottom>
      <diagonal/>
    </border>
    <border>
      <left style="medium">
        <color rgb="FFCCCCCC"/>
      </left>
      <right style="medium">
        <color rgb="FF999999"/>
      </right>
      <top style="medium">
        <color rgb="FFFFFFFF"/>
      </top>
      <bottom style="medium">
        <color rgb="FFFF0000"/>
      </bottom>
      <diagonal/>
    </border>
    <border>
      <left style="medium">
        <color rgb="FFBF5C43"/>
      </left>
      <right style="medium">
        <color rgb="FFF6F8F9"/>
      </right>
      <top style="medium">
        <color rgb="FFCFE2F3"/>
      </top>
      <bottom style="medium">
        <color rgb="FFF6F8F9"/>
      </bottom>
      <diagonal/>
    </border>
    <border>
      <left style="medium">
        <color rgb="FFCCCCCC"/>
      </left>
      <right style="medium">
        <color rgb="FFFF0000"/>
      </right>
      <top style="medium">
        <color rgb="FFF6F8F9"/>
      </top>
      <bottom style="medium">
        <color rgb="FFF6F8F9"/>
      </bottom>
      <diagonal/>
    </border>
    <border>
      <left style="medium">
        <color rgb="FFCCCCCC"/>
      </left>
      <right style="medium">
        <color rgb="FFF6F8F9"/>
      </right>
      <top style="medium">
        <color rgb="FFCCCCCC"/>
      </top>
      <bottom style="medium">
        <color rgb="FFFF0000"/>
      </bottom>
      <diagonal/>
    </border>
    <border>
      <left style="medium">
        <color rgb="FFCCCCCC"/>
      </left>
      <right style="medium">
        <color rgb="FFFF0000"/>
      </right>
      <top style="medium">
        <color rgb="FFCCCCCC"/>
      </top>
      <bottom style="medium">
        <color rgb="FFFFFFFF"/>
      </bottom>
      <diagonal/>
    </border>
    <border>
      <left style="medium">
        <color rgb="FFCCCCCC"/>
      </left>
      <right style="medium">
        <color rgb="FFFFFFFF"/>
      </right>
      <top style="medium">
        <color rgb="FFFFFFFF"/>
      </top>
      <bottom style="medium">
        <color rgb="FFFF0000"/>
      </bottom>
      <diagonal/>
    </border>
    <border>
      <left style="medium">
        <color rgb="FFCCCCCC"/>
      </left>
      <right style="medium">
        <color rgb="FFF6F8F9"/>
      </right>
      <top style="medium">
        <color rgb="FFFF0000"/>
      </top>
      <bottom style="medium">
        <color rgb="FFF6F8F9"/>
      </bottom>
      <diagonal/>
    </border>
    <border>
      <left style="medium">
        <color rgb="FFCCCCCC"/>
      </left>
      <right style="medium">
        <color rgb="FFFFFFFF"/>
      </right>
      <top style="medium">
        <color rgb="FFF6F8F9"/>
      </top>
      <bottom style="medium">
        <color rgb="FFF4CCCC"/>
      </bottom>
      <diagonal/>
    </border>
    <border>
      <left style="medium">
        <color rgb="FFBF5C43"/>
      </left>
      <right style="medium">
        <color rgb="FFFFFFFF"/>
      </right>
      <top style="medium">
        <color rgb="FFF6F8F9"/>
      </top>
      <bottom style="medium">
        <color rgb="FFFFFF00"/>
      </bottom>
      <diagonal/>
    </border>
    <border>
      <left style="medium">
        <color rgb="FFBF5C43"/>
      </left>
      <right/>
      <top style="medium">
        <color rgb="FFCCCCCC"/>
      </top>
      <bottom/>
      <diagonal/>
    </border>
    <border>
      <left style="medium">
        <color rgb="FFBF5C43"/>
      </left>
      <right style="medium">
        <color rgb="FFCCCCCC"/>
      </right>
      <top style="medium">
        <color rgb="FFCCCCCC"/>
      </top>
      <bottom style="medium">
        <color rgb="FFF6F8F9"/>
      </bottom>
      <diagonal/>
    </border>
    <border>
      <left style="medium">
        <color rgb="FFBF5C43"/>
      </left>
      <right style="medium">
        <color rgb="FFF4CCCC"/>
      </right>
      <top style="medium">
        <color rgb="FFCCCCCC"/>
      </top>
      <bottom/>
      <diagonal/>
    </border>
    <border>
      <left style="medium">
        <color rgb="FFBF5C43"/>
      </left>
      <right style="medium">
        <color rgb="FFFFFFFF"/>
      </right>
      <top style="medium">
        <color rgb="FFCCCCCC"/>
      </top>
      <bottom/>
      <diagonal/>
    </border>
    <border>
      <left style="medium">
        <color rgb="FFBF5C43"/>
      </left>
      <right style="medium">
        <color rgb="FFF6F8F9"/>
      </right>
      <top style="medium">
        <color rgb="FFCCCCCC"/>
      </top>
      <bottom/>
      <diagonal/>
    </border>
    <border>
      <left style="medium">
        <color rgb="FFCCCCCC"/>
      </left>
      <right style="medium">
        <color rgb="FFFFFFFF"/>
      </right>
      <top style="medium">
        <color rgb="FFFF0000"/>
      </top>
      <bottom style="medium">
        <color rgb="FFFFFFFF"/>
      </bottom>
      <diagonal/>
    </border>
    <border>
      <left style="medium">
        <color rgb="FFCCCCCC"/>
      </left>
      <right style="medium">
        <color rgb="FFF6F8F9"/>
      </right>
      <top style="medium">
        <color rgb="FFFF0000"/>
      </top>
      <bottom style="medium">
        <color rgb="FFFF0000"/>
      </bottom>
      <diagonal/>
    </border>
    <border>
      <left style="medium">
        <color rgb="FFBF5C43"/>
      </left>
      <right style="medium">
        <color rgb="FFFFFFFF"/>
      </right>
      <top style="medium">
        <color rgb="FFFFFFFF"/>
      </top>
      <bottom style="medium">
        <color rgb="FFFFFF00"/>
      </bottom>
      <diagonal/>
    </border>
    <border>
      <left style="medium">
        <color rgb="FFBF5C43"/>
      </left>
      <right style="medium">
        <color rgb="FFFFFF00"/>
      </right>
      <top style="medium">
        <color rgb="FFCCCCCC"/>
      </top>
      <bottom/>
      <diagonal/>
    </border>
    <border>
      <left style="medium">
        <color rgb="FFCCCCCC"/>
      </left>
      <right style="medium">
        <color rgb="FFFFFFFF"/>
      </right>
      <top style="medium">
        <color rgb="FFFF0000"/>
      </top>
      <bottom style="medium">
        <color rgb="FFF6F8F9"/>
      </bottom>
      <diagonal/>
    </border>
    <border>
      <left style="medium">
        <color rgb="FFCCCCCC"/>
      </left>
      <right style="medium">
        <color rgb="FFFFFFFF"/>
      </right>
      <top style="medium">
        <color rgb="FFF6F8F9"/>
      </top>
      <bottom style="medium">
        <color rgb="FF00FF00"/>
      </bottom>
      <diagonal/>
    </border>
    <border>
      <left style="medium">
        <color rgb="FFBF5C43"/>
      </left>
      <right style="medium">
        <color rgb="FFF6F8F9"/>
      </right>
      <top style="medium">
        <color rgb="FFCCCCCC"/>
      </top>
      <bottom style="medium">
        <color rgb="FFFF9900"/>
      </bottom>
      <diagonal/>
    </border>
    <border>
      <left style="medium">
        <color rgb="FFBF5C43"/>
      </left>
      <right style="medium">
        <color rgb="FFFF9900"/>
      </right>
      <top style="medium">
        <color rgb="FFCCCCCC"/>
      </top>
      <bottom style="medium">
        <color rgb="FFFF9900"/>
      </bottom>
      <diagonal/>
    </border>
    <border>
      <left style="medium">
        <color rgb="FF000000"/>
      </left>
      <right style="medium">
        <color rgb="FF999999"/>
      </right>
      <top style="medium">
        <color rgb="FFCCCCCC"/>
      </top>
      <bottom/>
      <diagonal/>
    </border>
    <border>
      <left style="medium">
        <color rgb="FFCCCCCC"/>
      </left>
      <right style="medium">
        <color rgb="FFFFFFFF"/>
      </right>
      <top style="medium">
        <color rgb="FFFF0000"/>
      </top>
      <bottom style="medium">
        <color rgb="FFFF0000"/>
      </bottom>
      <diagonal/>
    </border>
    <border>
      <left style="medium">
        <color rgb="FFCCCCCC"/>
      </left>
      <right style="medium">
        <color rgb="FFFFFFFF"/>
      </right>
      <top style="medium">
        <color rgb="FFF4CCCC"/>
      </top>
      <bottom style="medium">
        <color rgb="FFE5F5F8"/>
      </bottom>
      <diagonal/>
    </border>
    <border>
      <left style="medium">
        <color rgb="FFCCCCCC"/>
      </left>
      <right style="medium">
        <color rgb="FFE5F5F8"/>
      </right>
      <top style="medium">
        <color rgb="FFCCCCCC"/>
      </top>
      <bottom style="medium">
        <color rgb="FFF4CCCC"/>
      </bottom>
      <diagonal/>
    </border>
    <border>
      <left style="medium">
        <color rgb="FFBF5C43"/>
      </left>
      <right style="medium">
        <color rgb="FFCFE2F3"/>
      </right>
      <top style="medium">
        <color rgb="FFCFE2F3"/>
      </top>
      <bottom style="medium">
        <color rgb="FFCFE2F3"/>
      </bottom>
      <diagonal/>
    </border>
    <border>
      <left style="medium">
        <color rgb="FFBF5C43"/>
      </left>
      <right style="medium">
        <color rgb="FF999999"/>
      </right>
      <top style="medium">
        <color rgb="FFF6F8F9"/>
      </top>
      <bottom style="medium">
        <color rgb="FFFFFFFF"/>
      </bottom>
      <diagonal/>
    </border>
    <border>
      <left style="medium">
        <color rgb="FFF6F8F9"/>
      </left>
      <right style="medium">
        <color rgb="FFF6F8F9"/>
      </right>
      <top style="medium">
        <color rgb="FFFFFFFF"/>
      </top>
      <bottom style="medium">
        <color rgb="FFFFFFFF"/>
      </bottom>
      <diagonal/>
    </border>
    <border>
      <left style="medium">
        <color rgb="FFBF5C43"/>
      </left>
      <right style="medium">
        <color rgb="FFFFFFFF"/>
      </right>
      <top style="medium">
        <color rgb="FFFFFF00"/>
      </top>
      <bottom style="medium">
        <color rgb="FFF6F8F9"/>
      </bottom>
      <diagonal/>
    </border>
    <border>
      <left style="medium">
        <color rgb="FFF6F8F9"/>
      </left>
      <right style="medium">
        <color rgb="FFF6F8F9"/>
      </right>
      <top style="medium">
        <color rgb="FFCCCCCC"/>
      </top>
      <bottom style="medium">
        <color rgb="FFF4CCCC"/>
      </bottom>
      <diagonal/>
    </border>
    <border>
      <left style="medium">
        <color rgb="FFF4CCCC"/>
      </left>
      <right style="medium">
        <color rgb="FFF4CCCC"/>
      </right>
      <top style="medium">
        <color rgb="FFCCCCCC"/>
      </top>
      <bottom style="medium">
        <color rgb="FFF4CCCC"/>
      </bottom>
      <diagonal/>
    </border>
    <border>
      <left style="medium">
        <color rgb="FFCCCCCC"/>
      </left>
      <right style="medium">
        <color rgb="FFF6F8F9"/>
      </right>
      <top style="medium">
        <color rgb="FFCCCCCC"/>
      </top>
      <bottom style="medium">
        <color rgb="FFEAF0F6"/>
      </bottom>
      <diagonal/>
    </border>
    <border>
      <left style="medium">
        <color rgb="FFCCCCCC"/>
      </left>
      <right style="medium">
        <color rgb="FFFFFFFF"/>
      </right>
      <top style="medium">
        <color rgb="FFF6F8F9"/>
      </top>
      <bottom style="medium">
        <color rgb="FFFF0000"/>
      </bottom>
      <diagonal/>
    </border>
    <border>
      <left style="medium">
        <color rgb="FFFF0000"/>
      </left>
      <right style="medium">
        <color rgb="FFF6F8F9"/>
      </right>
      <top style="medium">
        <color rgb="FFCCCCCC"/>
      </top>
      <bottom style="medium">
        <color rgb="FFF6F8F9"/>
      </bottom>
      <diagonal/>
    </border>
    <border>
      <left style="medium">
        <color rgb="FFFF0000"/>
      </left>
      <right style="medium">
        <color rgb="FFFFFFFF"/>
      </right>
      <top style="medium">
        <color rgb="FFCCCCCC"/>
      </top>
      <bottom style="medium">
        <color rgb="FFF6F8F9"/>
      </bottom>
      <diagonal/>
    </border>
    <border>
      <left style="medium">
        <color rgb="FFF6F8F9"/>
      </left>
      <right style="medium">
        <color rgb="FF00FF00"/>
      </right>
      <top style="medium">
        <color rgb="FFCCCCCC"/>
      </top>
      <bottom style="medium">
        <color rgb="FFF6F8F9"/>
      </bottom>
      <diagonal/>
    </border>
    <border>
      <left style="medium">
        <color rgb="FFCCCCCC"/>
      </left>
      <right style="medium">
        <color rgb="FFFFFFFF"/>
      </right>
      <top style="medium">
        <color rgb="FFCCCCCC"/>
      </top>
      <bottom style="medium">
        <color rgb="FFEAF0F6"/>
      </bottom>
      <diagonal/>
    </border>
    <border>
      <left style="medium">
        <color rgb="FFCCCCCC"/>
      </left>
      <right style="medium">
        <color rgb="FFFF0000"/>
      </right>
      <top style="medium">
        <color rgb="FFF6F8F9"/>
      </top>
      <bottom style="medium">
        <color rgb="FFFFFFFF"/>
      </bottom>
      <diagonal/>
    </border>
    <border>
      <left style="medium">
        <color rgb="FFCCCCCC"/>
      </left>
      <right style="medium">
        <color rgb="FFFFFFFF"/>
      </right>
      <top style="medium">
        <color rgb="FF00FF00"/>
      </top>
      <bottom style="medium">
        <color rgb="FF00FF00"/>
      </bottom>
      <diagonal/>
    </border>
    <border>
      <left style="medium">
        <color rgb="FFCCCCCC"/>
      </left>
      <right style="medium">
        <color rgb="FFF6F8F9"/>
      </right>
      <top style="medium">
        <color rgb="FFF4CCCC"/>
      </top>
      <bottom style="medium">
        <color rgb="FFF4CCCC"/>
      </bottom>
      <diagonal/>
    </border>
    <border>
      <left style="medium">
        <color rgb="FFFFFFFF"/>
      </left>
      <right style="medium">
        <color rgb="FFFFFFFF"/>
      </right>
      <top style="medium">
        <color rgb="FFCCCCCC"/>
      </top>
      <bottom style="medium">
        <color rgb="FFF4CCCC"/>
      </bottom>
      <diagonal/>
    </border>
    <border>
      <left style="medium">
        <color rgb="FFBF5C43"/>
      </left>
      <right style="medium">
        <color rgb="FF999999"/>
      </right>
      <top style="medium">
        <color rgb="FFCCCCCC"/>
      </top>
      <bottom/>
      <diagonal/>
    </border>
    <border>
      <left style="medium">
        <color rgb="FFCCCCCC"/>
      </left>
      <right style="medium">
        <color rgb="FFF6F8F9"/>
      </right>
      <top style="medium">
        <color rgb="FFF6F8F9"/>
      </top>
      <bottom style="medium">
        <color rgb="FFFF0000"/>
      </bottom>
      <diagonal/>
    </border>
    <border>
      <left style="medium">
        <color rgb="FFBF5C43"/>
      </left>
      <right style="medium">
        <color rgb="FF999999"/>
      </right>
      <top style="medium">
        <color rgb="FFFFFF00"/>
      </top>
      <bottom style="medium">
        <color rgb="FFFFFF00"/>
      </bottom>
      <diagonal/>
    </border>
    <border>
      <left style="medium">
        <color rgb="FFBF5C43"/>
      </left>
      <right style="medium">
        <color rgb="FF999999"/>
      </right>
      <top style="medium">
        <color rgb="FFFFFFFF"/>
      </top>
      <bottom style="medium">
        <color rgb="FFFFFFFF"/>
      </bottom>
      <diagonal/>
    </border>
    <border>
      <left style="medium">
        <color rgb="FF999999"/>
      </left>
      <right style="medium">
        <color rgb="FF999999"/>
      </right>
      <top style="medium">
        <color rgb="FFCCCCCC"/>
      </top>
      <bottom style="medium">
        <color rgb="FFF4CCCC"/>
      </bottom>
      <diagonal/>
    </border>
    <border>
      <left style="medium">
        <color rgb="FFBF5C43"/>
      </left>
      <right style="medium">
        <color rgb="FF999999"/>
      </right>
      <top style="medium">
        <color rgb="FFFFFF00"/>
      </top>
      <bottom style="medium">
        <color rgb="FFF6F8F9"/>
      </bottom>
      <diagonal/>
    </border>
    <border>
      <left style="medium">
        <color rgb="FFBF5C43"/>
      </left>
      <right style="medium">
        <color rgb="FF999999"/>
      </right>
      <top style="medium">
        <color rgb="FFFFFFFF"/>
      </top>
      <bottom style="medium">
        <color rgb="FFFFFF00"/>
      </bottom>
      <diagonal/>
    </border>
    <border>
      <left style="medium">
        <color rgb="FFCCCCCC"/>
      </left>
      <right style="medium">
        <color rgb="FFF6F8F9"/>
      </right>
      <top style="medium">
        <color rgb="FFFFFFFF"/>
      </top>
      <bottom style="medium">
        <color rgb="FFF6F8F9"/>
      </bottom>
      <diagonal/>
    </border>
    <border>
      <left style="medium">
        <color rgb="FFCCCCCC"/>
      </left>
      <right style="medium">
        <color rgb="FFEAF0F6"/>
      </right>
      <top style="medium">
        <color rgb="FFF6F8F9"/>
      </top>
      <bottom style="medium">
        <color rgb="FFF6F8F9"/>
      </bottom>
      <diagonal/>
    </border>
    <border>
      <left style="medium">
        <color rgb="FFCCCCCC"/>
      </left>
      <right style="medium">
        <color rgb="FFEAF0F6"/>
      </right>
      <top style="medium">
        <color rgb="FFEAF0F6"/>
      </top>
      <bottom style="medium">
        <color rgb="FFEAF0F6"/>
      </bottom>
      <diagonal/>
    </border>
    <border>
      <left style="medium">
        <color rgb="FFCCCCCC"/>
      </left>
      <right style="medium">
        <color rgb="FFF6F8F9"/>
      </right>
      <top style="medium">
        <color rgb="FFF6F8F9"/>
      </top>
      <bottom style="medium">
        <color rgb="FFFFFFFF"/>
      </bottom>
      <diagonal/>
    </border>
    <border>
      <left style="medium">
        <color rgb="FFBF5C43"/>
      </left>
      <right/>
      <top/>
      <bottom/>
      <diagonal/>
    </border>
    <border>
      <left style="medium">
        <color rgb="FFCCCCCC"/>
      </left>
      <right style="medium">
        <color rgb="FFF6F8F9"/>
      </right>
      <top style="medium">
        <color rgb="FF00FF00"/>
      </top>
      <bottom style="medium">
        <color rgb="FFFFFFFF"/>
      </bottom>
      <diagonal/>
    </border>
    <border>
      <left style="medium">
        <color rgb="FFCCCCCC"/>
      </left>
      <right style="medium">
        <color rgb="FF00FF00"/>
      </right>
      <top style="medium">
        <color rgb="FFFFFFFF"/>
      </top>
      <bottom style="medium">
        <color rgb="FFFFFFFF"/>
      </bottom>
      <diagonal/>
    </border>
    <border>
      <left style="medium">
        <color rgb="FFF6F8F9"/>
      </left>
      <right style="medium">
        <color rgb="FFF6F8F9"/>
      </right>
      <top style="medium">
        <color rgb="FFFFFFFF"/>
      </top>
      <bottom style="medium">
        <color rgb="FFF6F8F9"/>
      </bottom>
      <diagonal/>
    </border>
    <border>
      <left style="medium">
        <color rgb="FFF6F8F9"/>
      </left>
      <right style="medium">
        <color rgb="FFFFFFFF"/>
      </right>
      <top style="medium">
        <color rgb="FFCCCCCC"/>
      </top>
      <bottom style="medium">
        <color rgb="FFF6F8F9"/>
      </bottom>
      <diagonal/>
    </border>
    <border>
      <left style="medium">
        <color rgb="FFBF5C43"/>
      </left>
      <right style="medium">
        <color rgb="FFF6F8F9"/>
      </right>
      <top style="medium">
        <color rgb="FFF6F8F9"/>
      </top>
      <bottom style="medium">
        <color rgb="FFFFFFFF"/>
      </bottom>
      <diagonal/>
    </border>
    <border>
      <left style="medium">
        <color rgb="FFBF5C43"/>
      </left>
      <right style="medium">
        <color rgb="FFF6F8F9"/>
      </right>
      <top style="medium">
        <color rgb="FFCCCCCC"/>
      </top>
      <bottom style="medium">
        <color rgb="FF70AD47"/>
      </bottom>
      <diagonal/>
    </border>
    <border>
      <left style="medium">
        <color rgb="FFBF5C43"/>
      </left>
      <right style="medium">
        <color rgb="FF70AD47"/>
      </right>
      <top style="medium">
        <color rgb="FFCCCCCC"/>
      </top>
      <bottom style="medium">
        <color rgb="FF70AD47"/>
      </bottom>
      <diagonal/>
    </border>
    <border>
      <left style="medium">
        <color rgb="FFF6F8F9"/>
      </left>
      <right style="medium">
        <color rgb="FFF6F8F9"/>
      </right>
      <top style="medium">
        <color rgb="FFCCCCCC"/>
      </top>
      <bottom style="medium">
        <color rgb="FF70AD47"/>
      </bottom>
      <diagonal/>
    </border>
    <border>
      <left style="medium">
        <color rgb="FFCCCCCC"/>
      </left>
      <right style="medium">
        <color rgb="FFF6F8F9"/>
      </right>
      <top style="medium">
        <color rgb="FFCCCCCC"/>
      </top>
      <bottom style="medium">
        <color rgb="FF70AD47"/>
      </bottom>
      <diagonal/>
    </border>
    <border>
      <left style="medium">
        <color rgb="FFCCCCCC"/>
      </left>
      <right style="medium">
        <color rgb="FFBF5C43"/>
      </right>
      <top style="medium">
        <color rgb="FFCCCCCC"/>
      </top>
      <bottom style="medium">
        <color rgb="FF70AD47"/>
      </bottom>
      <diagonal/>
    </border>
    <border>
      <left style="medium">
        <color rgb="FF70AD47"/>
      </left>
      <right style="medium">
        <color rgb="FF70AD47"/>
      </right>
      <top style="medium">
        <color rgb="FFCCCCCC"/>
      </top>
      <bottom style="medium">
        <color rgb="FF70AD47"/>
      </bottom>
      <diagonal/>
    </border>
    <border>
      <left style="medium">
        <color rgb="FFCCCCCC"/>
      </left>
      <right style="medium">
        <color rgb="FF70AD47"/>
      </right>
      <top style="medium">
        <color rgb="FFCCCCCC"/>
      </top>
      <bottom style="medium">
        <color rgb="FF70AD47"/>
      </bottom>
      <diagonal/>
    </border>
    <border>
      <left style="medium">
        <color rgb="FFCCCCCC"/>
      </left>
      <right style="medium">
        <color rgb="FF70AD47"/>
      </right>
      <top style="medium">
        <color rgb="FFCCCCCC"/>
      </top>
      <bottom style="medium">
        <color rgb="FFF4CCCC"/>
      </bottom>
      <diagonal/>
    </border>
    <border>
      <left style="medium">
        <color rgb="FFCCCCCC"/>
      </left>
      <right style="medium">
        <color rgb="FFEAF0F6"/>
      </right>
      <top style="medium">
        <color rgb="FFCCCCCC"/>
      </top>
      <bottom style="medium">
        <color rgb="FFFFFFFF"/>
      </bottom>
      <diagonal/>
    </border>
    <border>
      <left style="medium">
        <color rgb="FFBF5C43"/>
      </left>
      <right style="medium">
        <color rgb="FFF6F8F9"/>
      </right>
      <top style="medium">
        <color rgb="FFFFFFFF"/>
      </top>
      <bottom style="medium">
        <color rgb="FF00D50C"/>
      </bottom>
      <diagonal/>
    </border>
    <border>
      <left style="medium">
        <color rgb="FFBF5C43"/>
      </left>
      <right style="medium">
        <color rgb="FF00D50C"/>
      </right>
      <top style="medium">
        <color rgb="FFCCCCCC"/>
      </top>
      <bottom style="medium">
        <color rgb="FF00D50C"/>
      </bottom>
      <diagonal/>
    </border>
    <border>
      <left style="medium">
        <color rgb="FFF6F8F9"/>
      </left>
      <right style="medium">
        <color rgb="FFF6F8F9"/>
      </right>
      <top style="medium">
        <color rgb="FFF6F8F9"/>
      </top>
      <bottom style="medium">
        <color rgb="FF00D50C"/>
      </bottom>
      <diagonal/>
    </border>
    <border>
      <left style="medium">
        <color rgb="FFCCCCCC"/>
      </left>
      <right style="medium">
        <color rgb="FFF6F8F9"/>
      </right>
      <top style="medium">
        <color rgb="FFF6F8F9"/>
      </top>
      <bottom style="medium">
        <color rgb="FF00D50C"/>
      </bottom>
      <diagonal/>
    </border>
    <border>
      <left style="medium">
        <color rgb="FFCCCCCC"/>
      </left>
      <right style="medium">
        <color rgb="FFF6F8F9"/>
      </right>
      <top style="medium">
        <color rgb="FFFFFFFF"/>
      </top>
      <bottom style="medium">
        <color rgb="FF00D50C"/>
      </bottom>
      <diagonal/>
    </border>
    <border>
      <left style="medium">
        <color rgb="FFCCCCCC"/>
      </left>
      <right style="medium">
        <color rgb="FFF6F8F9"/>
      </right>
      <top style="medium">
        <color rgb="FFF4CCCC"/>
      </top>
      <bottom style="medium">
        <color rgb="FF00D50C"/>
      </bottom>
      <diagonal/>
    </border>
    <border>
      <left style="medium">
        <color rgb="FFCCCCCC"/>
      </left>
      <right style="medium">
        <color rgb="FFBF5C43"/>
      </right>
      <top style="medium">
        <color rgb="FFF6F8F9"/>
      </top>
      <bottom style="medium">
        <color rgb="FF00D50C"/>
      </bottom>
      <diagonal/>
    </border>
    <border>
      <left style="medium">
        <color rgb="FF00D50C"/>
      </left>
      <right style="medium">
        <color rgb="FF00D50C"/>
      </right>
      <top style="medium">
        <color rgb="FFCCCCCC"/>
      </top>
      <bottom style="medium">
        <color rgb="FF00D50C"/>
      </bottom>
      <diagonal/>
    </border>
    <border>
      <left style="medium">
        <color rgb="FFCCCCCC"/>
      </left>
      <right style="medium">
        <color rgb="FF00D50C"/>
      </right>
      <top style="medium">
        <color rgb="FFCCCCCC"/>
      </top>
      <bottom style="medium">
        <color rgb="FF00D50C"/>
      </bottom>
      <diagonal/>
    </border>
    <border>
      <left style="medium">
        <color rgb="FFCCCCCC"/>
      </left>
      <right style="medium">
        <color rgb="FFBF5C43"/>
      </right>
      <top style="medium">
        <color rgb="FFCCCCCC"/>
      </top>
      <bottom style="medium">
        <color rgb="FF00D50C"/>
      </bottom>
      <diagonal/>
    </border>
    <border>
      <left style="medium">
        <color rgb="FFCCCCCC"/>
      </left>
      <right style="medium">
        <color rgb="FF999999"/>
      </right>
      <top style="medium">
        <color rgb="FFF6F8F9"/>
      </top>
      <bottom style="medium">
        <color rgb="FFFF0000"/>
      </bottom>
      <diagonal/>
    </border>
    <border>
      <left style="medium">
        <color rgb="FFCCCCCC"/>
      </left>
      <right style="medium">
        <color rgb="FFFFFFFF"/>
      </right>
      <top style="medium">
        <color rgb="FF00FF00"/>
      </top>
      <bottom style="medium">
        <color rgb="FFFFFFFF"/>
      </bottom>
      <diagonal/>
    </border>
    <border>
      <left style="medium">
        <color rgb="FFBF5C43"/>
      </left>
      <right style="medium">
        <color rgb="FFF6F8F9"/>
      </right>
      <top style="medium">
        <color rgb="FFF6F8F9"/>
      </top>
      <bottom style="medium">
        <color rgb="FFFFFF00"/>
      </bottom>
      <diagonal/>
    </border>
    <border>
      <left style="medium">
        <color rgb="FFCCCCCC"/>
      </left>
      <right style="medium">
        <color rgb="FFF6F8F9"/>
      </right>
      <top style="medium">
        <color rgb="FFEAF0F6"/>
      </top>
      <bottom style="medium">
        <color rgb="FFF6F8F9"/>
      </bottom>
      <diagonal/>
    </border>
    <border>
      <left style="medium">
        <color rgb="FFCCCCCC"/>
      </left>
      <right style="medium">
        <color rgb="FFFCE5CD"/>
      </right>
      <top style="medium">
        <color rgb="FFCCCCCC"/>
      </top>
      <bottom style="medium">
        <color rgb="FFF6F8F9"/>
      </bottom>
      <diagonal/>
    </border>
    <border>
      <left style="medium">
        <color rgb="FFCCCCCC"/>
      </left>
      <right style="medium">
        <color rgb="FFFCE5CD"/>
      </right>
      <top style="medium">
        <color rgb="FFCCCCCC"/>
      </top>
      <bottom style="medium">
        <color rgb="FFFCE5CD"/>
      </bottom>
      <diagonal/>
    </border>
    <border>
      <left style="medium">
        <color rgb="FFCCCCCC"/>
      </left>
      <right style="medium">
        <color rgb="FFFCE5CD"/>
      </right>
      <top style="medium">
        <color rgb="FFCCCCCC"/>
      </top>
      <bottom style="medium">
        <color rgb="FFFFFFFF"/>
      </bottom>
      <diagonal/>
    </border>
    <border>
      <left style="medium">
        <color rgb="FFCCCCCC"/>
      </left>
      <right style="medium">
        <color rgb="FFF6F8F9"/>
      </right>
      <top style="medium">
        <color rgb="FFFCE5CD"/>
      </top>
      <bottom style="medium">
        <color rgb="FFFCE5CD"/>
      </bottom>
      <diagonal/>
    </border>
    <border>
      <left style="medium">
        <color rgb="FFCCCCCC"/>
      </left>
      <right style="medium">
        <color rgb="FFFCE5CD"/>
      </right>
      <top style="medium">
        <color rgb="FFF6F8F9"/>
      </top>
      <bottom style="medium">
        <color rgb="FFF6F8F9"/>
      </bottom>
      <diagonal/>
    </border>
    <border>
      <left style="medium">
        <color rgb="FFCCCCCC"/>
      </left>
      <right style="medium">
        <color rgb="FFFCE5CD"/>
      </right>
      <top style="medium">
        <color rgb="FFFCE5CD"/>
      </top>
      <bottom style="medium">
        <color rgb="FFFCE5CD"/>
      </bottom>
      <diagonal/>
    </border>
    <border>
      <left style="medium">
        <color rgb="FFBF5C43"/>
      </left>
      <right style="medium">
        <color rgb="FFFFFFFF"/>
      </right>
      <top style="medium">
        <color rgb="FFCCCCCC"/>
      </top>
      <bottom style="medium">
        <color rgb="FFB6D7A8"/>
      </bottom>
      <diagonal/>
    </border>
    <border>
      <left style="medium">
        <color rgb="FFBF5C43"/>
      </left>
      <right style="medium">
        <color rgb="FFB6D7A8"/>
      </right>
      <top style="medium">
        <color rgb="FFCCCCCC"/>
      </top>
      <bottom style="medium">
        <color rgb="FFB6D7A8"/>
      </bottom>
      <diagonal/>
    </border>
    <border>
      <left style="medium">
        <color rgb="FFFFFFFF"/>
      </left>
      <right style="medium">
        <color rgb="FFFFFFFF"/>
      </right>
      <top style="medium">
        <color rgb="FFCCCCCC"/>
      </top>
      <bottom style="medium">
        <color rgb="FFB6D7A8"/>
      </bottom>
      <diagonal/>
    </border>
    <border>
      <left style="medium">
        <color rgb="FFCCCCCC"/>
      </left>
      <right style="medium">
        <color rgb="FFFFFFFF"/>
      </right>
      <top style="medium">
        <color rgb="FFCCCCCC"/>
      </top>
      <bottom style="medium">
        <color rgb="FFB6D7A8"/>
      </bottom>
      <diagonal/>
    </border>
    <border>
      <left style="medium">
        <color rgb="FFCCCCCC"/>
      </left>
      <right style="medium">
        <color rgb="FFFCE5CD"/>
      </right>
      <top style="medium">
        <color rgb="FFCCCCCC"/>
      </top>
      <bottom style="medium">
        <color rgb="FFB6D7A8"/>
      </bottom>
      <diagonal/>
    </border>
    <border>
      <left style="medium">
        <color rgb="FFCCCCCC"/>
      </left>
      <right style="medium">
        <color rgb="FFF4CCCC"/>
      </right>
      <top style="medium">
        <color rgb="FFCCCCCC"/>
      </top>
      <bottom style="medium">
        <color rgb="FFB6D7A8"/>
      </bottom>
      <diagonal/>
    </border>
    <border>
      <left style="medium">
        <color rgb="FFCCCCCC"/>
      </left>
      <right style="medium">
        <color rgb="FFBF5C43"/>
      </right>
      <top style="medium">
        <color rgb="FFCCCCCC"/>
      </top>
      <bottom style="medium">
        <color rgb="FFB6D7A8"/>
      </bottom>
      <diagonal/>
    </border>
    <border>
      <left style="medium">
        <color rgb="FFB6D7A8"/>
      </left>
      <right style="medium">
        <color rgb="FFB6D7A8"/>
      </right>
      <top style="medium">
        <color rgb="FFCCCCCC"/>
      </top>
      <bottom style="medium">
        <color rgb="FFB6D7A8"/>
      </bottom>
      <diagonal/>
    </border>
    <border>
      <left style="medium">
        <color rgb="FFCCCCCC"/>
      </left>
      <right style="medium">
        <color rgb="FFB6D7A8"/>
      </right>
      <top style="medium">
        <color rgb="FFCCCCCC"/>
      </top>
      <bottom style="medium">
        <color rgb="FFB6D7A8"/>
      </bottom>
      <diagonal/>
    </border>
    <border>
      <left style="medium">
        <color rgb="FFCCCCCC"/>
      </left>
      <right style="medium">
        <color rgb="FFFCE5CD"/>
      </right>
      <top style="medium">
        <color rgb="FFFFFFFF"/>
      </top>
      <bottom style="medium">
        <color rgb="FFF6F8F9"/>
      </bottom>
      <diagonal/>
    </border>
    <border>
      <left style="medium">
        <color rgb="FFCCCCCC"/>
      </left>
      <right style="medium">
        <color rgb="FF999999"/>
      </right>
      <top style="medium">
        <color rgb="FFFFFFFF"/>
      </top>
      <bottom style="medium">
        <color rgb="FFFCE5CD"/>
      </bottom>
      <diagonal/>
    </border>
    <border>
      <left style="medium">
        <color rgb="FFCCCCCC"/>
      </left>
      <right style="medium">
        <color rgb="FFFCE5CD"/>
      </right>
      <top style="medium">
        <color rgb="FFF6F8F9"/>
      </top>
      <bottom style="medium">
        <color rgb="FFFFFFFF"/>
      </bottom>
      <diagonal/>
    </border>
    <border>
      <left style="medium">
        <color rgb="FFCCCCCC"/>
      </left>
      <right style="medium">
        <color rgb="FFF4CCCC"/>
      </right>
      <top style="medium">
        <color rgb="FFF6F8F9"/>
      </top>
      <bottom style="medium">
        <color rgb="FFFFFFFF"/>
      </bottom>
      <diagonal/>
    </border>
    <border>
      <left style="medium">
        <color rgb="FFCCCCCC"/>
      </left>
      <right style="medium">
        <color rgb="FFCCCCCC"/>
      </right>
      <top style="medium">
        <color rgb="FFF6F8F9"/>
      </top>
      <bottom style="medium">
        <color rgb="FFF6F8F9"/>
      </bottom>
      <diagonal/>
    </border>
    <border>
      <left style="medium">
        <color rgb="FFCCCCCC"/>
      </left>
      <right style="medium">
        <color rgb="FF999999"/>
      </right>
      <top style="medium">
        <color rgb="FFCCCCCC"/>
      </top>
      <bottom style="medium">
        <color rgb="FFFCE5CD"/>
      </bottom>
      <diagonal/>
    </border>
    <border>
      <left style="medium">
        <color rgb="FFCCCCCC"/>
      </left>
      <right style="medium">
        <color rgb="FFF6F8F9"/>
      </right>
      <top style="medium">
        <color rgb="FFFFFFFF"/>
      </top>
      <bottom style="medium">
        <color rgb="FF00FF00"/>
      </bottom>
      <diagonal/>
    </border>
    <border>
      <left style="medium">
        <color rgb="FFCCCCCC"/>
      </left>
      <right style="medium">
        <color rgb="FFF6F8F9"/>
      </right>
      <top style="medium">
        <color rgb="FFF6F8F9"/>
      </top>
      <bottom style="medium">
        <color rgb="FFEAF0F6"/>
      </bottom>
      <diagonal/>
    </border>
    <border>
      <left style="medium">
        <color rgb="FFF6F8F9"/>
      </left>
      <right style="medium">
        <color rgb="FFF6F8F9"/>
      </right>
      <top style="medium">
        <color rgb="FFCCCCCC"/>
      </top>
      <bottom style="medium">
        <color rgb="FFCFE2F3"/>
      </bottom>
      <diagonal/>
    </border>
    <border>
      <left style="medium">
        <color rgb="FFCCCCCC"/>
      </left>
      <right style="medium">
        <color rgb="FFF6F8F9"/>
      </right>
      <top style="medium">
        <color rgb="FFCCCCCC"/>
      </top>
      <bottom style="medium">
        <color rgb="FFCFE2F3"/>
      </bottom>
      <diagonal/>
    </border>
    <border>
      <left style="medium">
        <color rgb="FFCCCCCC"/>
      </left>
      <right style="medium">
        <color rgb="FFFCE5CD"/>
      </right>
      <top style="medium">
        <color rgb="FFCCCCCC"/>
      </top>
      <bottom style="medium">
        <color rgb="FFCFE2F3"/>
      </bottom>
      <diagonal/>
    </border>
    <border>
      <left style="medium">
        <color rgb="FFCCCCCC"/>
      </left>
      <right style="medium">
        <color rgb="FFBF5C43"/>
      </right>
      <top style="medium">
        <color rgb="FFCCCCCC"/>
      </top>
      <bottom style="medium">
        <color rgb="FFCFE2F3"/>
      </bottom>
      <diagonal/>
    </border>
    <border>
      <left style="medium">
        <color rgb="FFCFE2F3"/>
      </left>
      <right style="medium">
        <color rgb="FFCFE2F3"/>
      </right>
      <top style="medium">
        <color rgb="FFCCCCCC"/>
      </top>
      <bottom style="medium">
        <color rgb="FFCFE2F3"/>
      </bottom>
      <diagonal/>
    </border>
    <border>
      <left style="medium">
        <color rgb="FFCCCCCC"/>
      </left>
      <right style="medium">
        <color rgb="FFCFE2F3"/>
      </right>
      <top style="medium">
        <color rgb="FFCCCCCC"/>
      </top>
      <bottom style="medium">
        <color rgb="FFCFE2F3"/>
      </bottom>
      <diagonal/>
    </border>
    <border>
      <left style="medium">
        <color rgb="FFCCCCCC"/>
      </left>
      <right style="medium">
        <color rgb="FFF4CCCC"/>
      </right>
      <top style="medium">
        <color rgb="FFCCCCCC"/>
      </top>
      <bottom style="medium">
        <color rgb="FFCFE2F3"/>
      </bottom>
      <diagonal/>
    </border>
    <border>
      <left style="medium">
        <color rgb="FFCFE2F3"/>
      </left>
      <right style="medium">
        <color rgb="FFCFE2F3"/>
      </right>
      <top style="medium">
        <color rgb="FFCFE2F3"/>
      </top>
      <bottom style="medium">
        <color rgb="FFCFE2F3"/>
      </bottom>
      <diagonal/>
    </border>
    <border>
      <left style="medium">
        <color rgb="FFCCCCCC"/>
      </left>
      <right style="medium">
        <color rgb="FFCFE2F3"/>
      </right>
      <top style="medium">
        <color rgb="FFCFE2F3"/>
      </top>
      <bottom style="medium">
        <color rgb="FFCFE2F3"/>
      </bottom>
      <diagonal/>
    </border>
    <border>
      <left style="medium">
        <color rgb="FFCCCCCC"/>
      </left>
      <right style="medium">
        <color rgb="FFF4CCCC"/>
      </right>
      <top style="medium">
        <color rgb="FFCFE2F3"/>
      </top>
      <bottom style="medium">
        <color rgb="FFCFE2F3"/>
      </bottom>
      <diagonal/>
    </border>
    <border>
      <left style="medium">
        <color rgb="FFCCCCCC"/>
      </left>
      <right style="medium">
        <color rgb="FFBF5C43"/>
      </right>
      <top style="medium">
        <color rgb="FFCFE2F3"/>
      </top>
      <bottom style="medium">
        <color rgb="FFCFE2F3"/>
      </bottom>
      <diagonal/>
    </border>
    <border>
      <left style="medium">
        <color rgb="FFCCCCCC"/>
      </left>
      <right style="medium">
        <color rgb="FFCFE2F3"/>
      </right>
      <top style="medium">
        <color rgb="FFCCCCCC"/>
      </top>
      <bottom style="medium">
        <color rgb="FFF4CCCC"/>
      </bottom>
      <diagonal/>
    </border>
    <border>
      <left style="medium">
        <color rgb="FFCCCCCC"/>
      </left>
      <right style="medium">
        <color rgb="FFCCCCCC"/>
      </right>
      <top style="medium">
        <color rgb="FFCCCCCC"/>
      </top>
      <bottom style="medium">
        <color rgb="FFCFE2F3"/>
      </bottom>
      <diagonal/>
    </border>
    <border>
      <left style="medium">
        <color rgb="FFCCCCCC"/>
      </left>
      <right style="medium">
        <color rgb="FFCFE2F3"/>
      </right>
      <top style="medium">
        <color rgb="FFCCCCCC"/>
      </top>
      <bottom style="medium">
        <color rgb="FF00FF00"/>
      </bottom>
      <diagonal/>
    </border>
    <border>
      <left style="medium">
        <color rgb="FFCCCCCC"/>
      </left>
      <right style="medium">
        <color rgb="FFCFE2F3"/>
      </right>
      <top style="medium">
        <color rgb="FF00FF00"/>
      </top>
      <bottom style="medium">
        <color rgb="FFCFE2F3"/>
      </bottom>
      <diagonal/>
    </border>
    <border>
      <left style="medium">
        <color rgb="FFCCCCCC"/>
      </left>
      <right style="medium">
        <color rgb="FFFFFFFF"/>
      </right>
      <top style="medium">
        <color rgb="FFCCCCCC"/>
      </top>
      <bottom style="medium">
        <color rgb="FFFCE5CD"/>
      </bottom>
      <diagonal/>
    </border>
    <border>
      <left style="medium">
        <color rgb="FFCCCCCC"/>
      </left>
      <right style="medium">
        <color rgb="FFCFE2F3"/>
      </right>
      <top style="medium">
        <color rgb="FFF4CCCC"/>
      </top>
      <bottom style="medium">
        <color rgb="FFCFE2F3"/>
      </bottom>
      <diagonal/>
    </border>
    <border>
      <left style="medium">
        <color rgb="FFCCCCCC"/>
      </left>
      <right style="medium">
        <color rgb="FFCFE2F3"/>
      </right>
      <top style="medium">
        <color rgb="FFF6F8F9"/>
      </top>
      <bottom style="medium">
        <color rgb="FFCFE2F3"/>
      </bottom>
      <diagonal/>
    </border>
    <border>
      <left style="medium">
        <color rgb="FFCCCCCC"/>
      </left>
      <right style="medium">
        <color rgb="FFCFE2F3"/>
      </right>
      <top style="medium">
        <color rgb="FFF6F8F9"/>
      </top>
      <bottom style="medium">
        <color rgb="FFF6F8F9"/>
      </bottom>
      <diagonal/>
    </border>
    <border>
      <left style="medium">
        <color rgb="FFF6F8F9"/>
      </left>
      <right style="medium">
        <color rgb="FFF6F8F9"/>
      </right>
      <top style="medium">
        <color rgb="FFCFE2F3"/>
      </top>
      <bottom style="medium">
        <color rgb="FFF6F8F9"/>
      </bottom>
      <diagonal/>
    </border>
    <border>
      <left style="medium">
        <color rgb="FFCCCCCC"/>
      </left>
      <right style="medium">
        <color rgb="FFF6F8F9"/>
      </right>
      <top style="medium">
        <color rgb="FFCFE2F3"/>
      </top>
      <bottom style="medium">
        <color rgb="FFF6F8F9"/>
      </bottom>
      <diagonal/>
    </border>
    <border>
      <left style="medium">
        <color rgb="FFCCCCCC"/>
      </left>
      <right style="medium">
        <color rgb="FFF6F8F9"/>
      </right>
      <top style="medium">
        <color rgb="FFCFE2F3"/>
      </top>
      <bottom style="medium">
        <color rgb="FFFFFFFF"/>
      </bottom>
      <diagonal/>
    </border>
    <border>
      <left style="medium">
        <color rgb="FFCCCCCC"/>
      </left>
      <right style="medium">
        <color rgb="FFFCE5CD"/>
      </right>
      <top style="medium">
        <color rgb="FFCFE2F3"/>
      </top>
      <bottom style="medium">
        <color rgb="FFF6F8F9"/>
      </bottom>
      <diagonal/>
    </border>
    <border>
      <left style="medium">
        <color rgb="FFCCCCCC"/>
      </left>
      <right style="medium">
        <color rgb="FFFCE5CD"/>
      </right>
      <top style="medium">
        <color rgb="FFCFE2F3"/>
      </top>
      <bottom style="medium">
        <color rgb="FFFCE5CD"/>
      </bottom>
      <diagonal/>
    </border>
    <border>
      <left style="medium">
        <color rgb="FFCCCCCC"/>
      </left>
      <right style="medium">
        <color rgb="FFBF5C43"/>
      </right>
      <top style="medium">
        <color rgb="FFCFE2F3"/>
      </top>
      <bottom style="medium">
        <color rgb="FFF6F8F9"/>
      </bottom>
      <diagonal/>
    </border>
    <border>
      <left style="medium">
        <color rgb="FFCCCCCC"/>
      </left>
      <right style="medium">
        <color rgb="FFCFE2F3"/>
      </right>
      <top style="medium">
        <color rgb="FFF4CCCC"/>
      </top>
      <bottom style="medium">
        <color rgb="FFF4CCCC"/>
      </bottom>
      <diagonal/>
    </border>
    <border>
      <left style="medium">
        <color rgb="FFCCCCCC"/>
      </left>
      <right style="medium">
        <color rgb="FF00FF00"/>
      </right>
      <top style="medium">
        <color rgb="FFCFE2F3"/>
      </top>
      <bottom style="medium">
        <color rgb="FFCFE2F3"/>
      </bottom>
      <diagonal/>
    </border>
    <border>
      <left style="medium">
        <color rgb="FFBF5C43"/>
      </left>
      <right style="medium">
        <color rgb="FFF6F8F9"/>
      </right>
      <top style="medium">
        <color rgb="FFCFE2F3"/>
      </top>
      <bottom style="medium">
        <color rgb="FFF4CCCC"/>
      </bottom>
      <diagonal/>
    </border>
    <border>
      <left style="medium">
        <color rgb="FFCCCCCC"/>
      </left>
      <right style="medium">
        <color rgb="FFF6F8F9"/>
      </right>
      <top style="medium">
        <color rgb="FFCFE2F3"/>
      </top>
      <bottom style="medium">
        <color rgb="FFF4CCCC"/>
      </bottom>
      <diagonal/>
    </border>
    <border>
      <left style="medium">
        <color rgb="FFFFFFFF"/>
      </left>
      <right style="medium">
        <color rgb="FFFFFFFF"/>
      </right>
      <top style="medium">
        <color rgb="FFFFFFFF"/>
      </top>
      <bottom style="medium">
        <color rgb="FFCFE2F3"/>
      </bottom>
      <diagonal/>
    </border>
    <border>
      <left style="medium">
        <color rgb="FFCCCCCC"/>
      </left>
      <right style="medium">
        <color rgb="FFFFFFFF"/>
      </right>
      <top style="medium">
        <color rgb="FFFFFFFF"/>
      </top>
      <bottom style="medium">
        <color rgb="FFCFE2F3"/>
      </bottom>
      <diagonal/>
    </border>
    <border>
      <left style="medium">
        <color rgb="FFCCCCCC"/>
      </left>
      <right style="medium">
        <color rgb="FFFCE5CD"/>
      </right>
      <top style="medium">
        <color rgb="FFFFFFFF"/>
      </top>
      <bottom style="medium">
        <color rgb="FFCFE2F3"/>
      </bottom>
      <diagonal/>
    </border>
    <border>
      <left style="medium">
        <color rgb="FFCCCCCC"/>
      </left>
      <right style="medium">
        <color rgb="FFFCE5CD"/>
      </right>
      <top style="medium">
        <color rgb="FFFCE5CD"/>
      </top>
      <bottom style="medium">
        <color rgb="FFCFE2F3"/>
      </bottom>
      <diagonal/>
    </border>
    <border>
      <left style="medium">
        <color rgb="FFCCCCCC"/>
      </left>
      <right style="medium">
        <color rgb="FFBF5C43"/>
      </right>
      <top style="medium">
        <color rgb="FFFFFFFF"/>
      </top>
      <bottom style="medium">
        <color rgb="FFCFE2F3"/>
      </bottom>
      <diagonal/>
    </border>
    <border>
      <left style="medium">
        <color rgb="FFBF5C43"/>
      </left>
      <right style="medium">
        <color rgb="FFCFE2F3"/>
      </right>
      <top style="medium">
        <color rgb="FFCCCCCC"/>
      </top>
      <bottom style="medium">
        <color rgb="FFFFFF00"/>
      </bottom>
      <diagonal/>
    </border>
    <border>
      <left style="medium">
        <color rgb="FFCCCCCC"/>
      </left>
      <right style="medium">
        <color rgb="FFFFFFFF"/>
      </right>
      <top style="medium">
        <color rgb="FFFFFFFF"/>
      </top>
      <bottom style="medium">
        <color rgb="FFFCE5CD"/>
      </bottom>
      <diagonal/>
    </border>
    <border>
      <left style="medium">
        <color rgb="FFCCCCCC"/>
      </left>
      <right style="medium">
        <color rgb="FF00FF00"/>
      </right>
      <top style="medium">
        <color rgb="FFCCCCCC"/>
      </top>
      <bottom style="medium">
        <color rgb="FFCFE2F3"/>
      </bottom>
      <diagonal/>
    </border>
    <border>
      <left style="medium">
        <color rgb="FFCCCCCC"/>
      </left>
      <right style="medium">
        <color rgb="FFF6F8F9"/>
      </right>
      <top style="medium">
        <color rgb="FFCCCCCC"/>
      </top>
      <bottom style="medium">
        <color rgb="FFFCE5CD"/>
      </bottom>
      <diagonal/>
    </border>
    <border>
      <left style="medium">
        <color rgb="FFBF5C43"/>
      </left>
      <right style="medium">
        <color rgb="FFCFE2F3"/>
      </right>
      <top style="medium">
        <color rgb="FFCFE2F3"/>
      </top>
      <bottom style="medium">
        <color rgb="FFF4CCCC"/>
      </bottom>
      <diagonal/>
    </border>
    <border>
      <left style="medium">
        <color rgb="FFBF5C43"/>
      </left>
      <right style="medium">
        <color rgb="FFFFFF00"/>
      </right>
      <top style="medium">
        <color rgb="FFCCCCCC"/>
      </top>
      <bottom style="medium">
        <color rgb="FFF4CCCC"/>
      </bottom>
      <diagonal/>
    </border>
    <border>
      <left style="medium">
        <color rgb="FFBF5C43"/>
      </left>
      <right style="medium">
        <color rgb="FFCFE2F3"/>
      </right>
      <top style="medium">
        <color rgb="FFFFFFFF"/>
      </top>
      <bottom style="medium">
        <color rgb="FFFFFFFF"/>
      </bottom>
      <diagonal/>
    </border>
    <border>
      <left style="medium">
        <color rgb="FFBF5C43"/>
      </left>
      <right style="medium">
        <color rgb="FF999999"/>
      </right>
      <top style="medium">
        <color rgb="FFCCCCCC"/>
      </top>
      <bottom style="medium">
        <color rgb="FFCFE2F3"/>
      </bottom>
      <diagonal/>
    </border>
    <border>
      <left style="medium">
        <color rgb="FFCCCCCC"/>
      </left>
      <right style="medium">
        <color rgb="FFCFE2F3"/>
      </right>
      <top style="medium">
        <color rgb="FFCFE2F3"/>
      </top>
      <bottom style="medium">
        <color rgb="FFF4CCCC"/>
      </bottom>
      <diagonal/>
    </border>
    <border>
      <left style="medium">
        <color rgb="FFFFFFFF"/>
      </left>
      <right style="medium">
        <color rgb="FFFFFFFF"/>
      </right>
      <top style="medium">
        <color rgb="FFCCCCCC"/>
      </top>
      <bottom style="medium">
        <color rgb="FFCFE2F3"/>
      </bottom>
      <diagonal/>
    </border>
    <border>
      <left style="medium">
        <color rgb="FFCCCCCC"/>
      </left>
      <right style="medium">
        <color rgb="FFFFFFFF"/>
      </right>
      <top style="medium">
        <color rgb="FFCCCCCC"/>
      </top>
      <bottom style="medium">
        <color rgb="FFCFE2F3"/>
      </bottom>
      <diagonal/>
    </border>
    <border>
      <left style="medium">
        <color rgb="FFCCCCCC"/>
      </left>
      <right style="medium">
        <color rgb="FFCFE2F3"/>
      </right>
      <top style="medium">
        <color rgb="FFCCCCCC"/>
      </top>
      <bottom style="medium">
        <color rgb="FFF6F8F9"/>
      </bottom>
      <diagonal/>
    </border>
    <border>
      <left style="medium">
        <color rgb="FFCCCCCC"/>
      </left>
      <right style="medium">
        <color rgb="FF00FF00"/>
      </right>
      <top style="medium">
        <color rgb="FFF6F8F9"/>
      </top>
      <bottom style="medium">
        <color rgb="FFFFFFFF"/>
      </bottom>
      <diagonal/>
    </border>
    <border>
      <left style="medium">
        <color rgb="FFCFE2F3"/>
      </left>
      <right style="medium">
        <color rgb="FFCFE2F3"/>
      </right>
      <top style="medium">
        <color rgb="FFCCCCCC"/>
      </top>
      <bottom style="medium">
        <color rgb="FFF6F8F9"/>
      </bottom>
      <diagonal/>
    </border>
    <border>
      <left style="medium">
        <color rgb="FFCCCCCC"/>
      </left>
      <right style="medium">
        <color rgb="FFFFFFFF"/>
      </right>
      <top style="medium">
        <color rgb="FFFCE5CD"/>
      </top>
      <bottom style="medium">
        <color rgb="FFF6F8F9"/>
      </bottom>
      <diagonal/>
    </border>
    <border>
      <left style="medium">
        <color rgb="FFCCCCCC"/>
      </left>
      <right style="medium">
        <color rgb="FFFFFFFF"/>
      </right>
      <top style="medium">
        <color rgb="FFFCE5CD"/>
      </top>
      <bottom style="medium">
        <color rgb="FFFCE5CD"/>
      </bottom>
      <diagonal/>
    </border>
    <border>
      <left style="medium">
        <color rgb="FFF6F8F9"/>
      </left>
      <right style="medium">
        <color rgb="FFF6F8F9"/>
      </right>
      <top style="medium">
        <color rgb="FFF6F8F9"/>
      </top>
      <bottom style="medium">
        <color rgb="FFCFE2F3"/>
      </bottom>
      <diagonal/>
    </border>
    <border>
      <left style="medium">
        <color rgb="FFCCCCCC"/>
      </left>
      <right style="medium">
        <color rgb="FFF6F8F9"/>
      </right>
      <top style="medium">
        <color rgb="FFF6F8F9"/>
      </top>
      <bottom style="medium">
        <color rgb="FFCFE2F3"/>
      </bottom>
      <diagonal/>
    </border>
    <border>
      <left style="medium">
        <color rgb="FFCCCCCC"/>
      </left>
      <right style="medium">
        <color rgb="FFBF5C43"/>
      </right>
      <top style="medium">
        <color rgb="FFF6F8F9"/>
      </top>
      <bottom style="medium">
        <color rgb="FFCFE2F3"/>
      </bottom>
      <diagonal/>
    </border>
    <border>
      <left style="medium">
        <color rgb="FFCCCCCC"/>
      </left>
      <right style="medium">
        <color rgb="FFFF0000"/>
      </right>
      <top style="medium">
        <color rgb="FFFFFFFF"/>
      </top>
      <bottom style="medium">
        <color rgb="FFFFFFFF"/>
      </bottom>
      <diagonal/>
    </border>
    <border>
      <left style="medium">
        <color rgb="FFBF5C43"/>
      </left>
      <right style="medium">
        <color rgb="FFF6F8F9"/>
      </right>
      <top style="medium">
        <color rgb="FFFFFF00"/>
      </top>
      <bottom style="medium">
        <color rgb="FFFFFFFF"/>
      </bottom>
      <diagonal/>
    </border>
    <border>
      <left style="medium">
        <color rgb="FFCCCCCC"/>
      </left>
      <right style="medium">
        <color rgb="FFF6F8F9"/>
      </right>
      <top style="medium">
        <color rgb="FFCCCCCC"/>
      </top>
      <bottom style="medium">
        <color rgb="FFFFF2CC"/>
      </bottom>
      <diagonal/>
    </border>
    <border>
      <left style="medium">
        <color rgb="FFCCCCCC"/>
      </left>
      <right style="medium">
        <color rgb="FFFFF2CC"/>
      </right>
      <top style="medium">
        <color rgb="FFCCCCCC"/>
      </top>
      <bottom style="medium">
        <color rgb="FFF6F8F9"/>
      </bottom>
      <diagonal/>
    </border>
    <border>
      <left style="medium">
        <color rgb="FFCCCCCC"/>
      </left>
      <right style="medium">
        <color rgb="FFFFF2CC"/>
      </right>
      <top style="medium">
        <color rgb="FFCCCCCC"/>
      </top>
      <bottom style="medium">
        <color rgb="FFFFF2CC"/>
      </bottom>
      <diagonal/>
    </border>
    <border>
      <left style="medium">
        <color rgb="FFCCCCCC"/>
      </left>
      <right style="medium">
        <color rgb="FFF6F8F9"/>
      </right>
      <top style="medium">
        <color rgb="FFFCE5CD"/>
      </top>
      <bottom style="medium">
        <color rgb="FFF6F8F9"/>
      </bottom>
      <diagonal/>
    </border>
    <border>
      <left style="medium">
        <color rgb="FFBF5C43"/>
      </left>
      <right style="medium">
        <color rgb="FFFFFFFF"/>
      </right>
      <top style="medium">
        <color rgb="FFFFFF00"/>
      </top>
      <bottom style="medium">
        <color rgb="FFFFFFFF"/>
      </bottom>
      <diagonal/>
    </border>
    <border>
      <left style="medium">
        <color rgb="FFCCCCCC"/>
      </left>
      <right style="medium">
        <color rgb="FFFFF2CC"/>
      </right>
      <top style="medium">
        <color rgb="FFF6F8F9"/>
      </top>
      <bottom style="medium">
        <color rgb="FFF6F8F9"/>
      </bottom>
      <diagonal/>
    </border>
    <border>
      <left style="medium">
        <color rgb="FFCCCCCC"/>
      </left>
      <right style="medium">
        <color rgb="FFFFF2CC"/>
      </right>
      <top style="medium">
        <color rgb="FFFFF2CC"/>
      </top>
      <bottom style="medium">
        <color rgb="FFFFF2CC"/>
      </bottom>
      <diagonal/>
    </border>
    <border>
      <left style="medium">
        <color rgb="FFCCCCCC"/>
      </left>
      <right style="medium">
        <color rgb="FFFFFFFF"/>
      </right>
      <top style="medium">
        <color rgb="FFCCCCCC"/>
      </top>
      <bottom style="medium">
        <color rgb="FFFFF2CC"/>
      </bottom>
      <diagonal/>
    </border>
    <border>
      <left style="medium">
        <color rgb="FFBF5C43"/>
      </left>
      <right style="medium">
        <color rgb="FFF6F8F9"/>
      </right>
      <top style="medium">
        <color rgb="FFCCCCCC"/>
      </top>
      <bottom style="medium">
        <color rgb="FF00FFFF"/>
      </bottom>
      <diagonal/>
    </border>
    <border>
      <left style="medium">
        <color rgb="FFBF5C43"/>
      </left>
      <right style="medium">
        <color rgb="FF00FFFF"/>
      </right>
      <top style="medium">
        <color rgb="FFCCCCCC"/>
      </top>
      <bottom style="medium">
        <color rgb="FF00FFFF"/>
      </bottom>
      <diagonal/>
    </border>
    <border>
      <left style="medium">
        <color rgb="FFF6F8F9"/>
      </left>
      <right style="medium">
        <color rgb="FFF6F8F9"/>
      </right>
      <top style="medium">
        <color rgb="FFCCCCCC"/>
      </top>
      <bottom style="medium">
        <color rgb="FF00FFFF"/>
      </bottom>
      <diagonal/>
    </border>
    <border>
      <left style="medium">
        <color rgb="FFCCCCCC"/>
      </left>
      <right style="medium">
        <color rgb="FFF6F8F9"/>
      </right>
      <top style="medium">
        <color rgb="FFCCCCCC"/>
      </top>
      <bottom style="medium">
        <color rgb="FF00FFFF"/>
      </bottom>
      <diagonal/>
    </border>
    <border>
      <left style="medium">
        <color rgb="FFCCCCCC"/>
      </left>
      <right style="medium">
        <color rgb="FFF4CCCC"/>
      </right>
      <top style="medium">
        <color rgb="FFCCCCCC"/>
      </top>
      <bottom style="medium">
        <color rgb="FF00FFFF"/>
      </bottom>
      <diagonal/>
    </border>
    <border>
      <left style="medium">
        <color rgb="FFCCCCCC"/>
      </left>
      <right style="medium">
        <color rgb="FFBF5C43"/>
      </right>
      <top style="medium">
        <color rgb="FFCCCCCC"/>
      </top>
      <bottom style="medium">
        <color rgb="FF00FFFF"/>
      </bottom>
      <diagonal/>
    </border>
    <border>
      <left style="medium">
        <color rgb="FF00FFFF"/>
      </left>
      <right style="medium">
        <color rgb="FF00FFFF"/>
      </right>
      <top style="medium">
        <color rgb="FFCCCCCC"/>
      </top>
      <bottom style="medium">
        <color rgb="FF00FFFF"/>
      </bottom>
      <diagonal/>
    </border>
    <border>
      <left style="medium">
        <color rgb="FFCCCCCC"/>
      </left>
      <right style="medium">
        <color rgb="FF00FFFF"/>
      </right>
      <top style="medium">
        <color rgb="FFCCCCCC"/>
      </top>
      <bottom style="medium">
        <color rgb="FF00FFFF"/>
      </bottom>
      <diagonal/>
    </border>
    <border>
      <left style="medium">
        <color rgb="FFCCCCCC"/>
      </left>
      <right style="medium">
        <color rgb="FFFFFFFF"/>
      </right>
      <top style="medium">
        <color rgb="FFEAF0F6"/>
      </top>
      <bottom style="medium">
        <color rgb="FFF6F8F9"/>
      </bottom>
      <diagonal/>
    </border>
    <border>
      <left/>
      <right/>
      <top style="thin">
        <color theme="0"/>
      </top>
      <bottom/>
      <diagonal/>
    </border>
    <border>
      <left/>
      <right style="thin">
        <color theme="0"/>
      </right>
      <top style="thin">
        <color theme="0"/>
      </top>
      <bottom/>
      <diagonal/>
    </border>
    <border>
      <left/>
      <right/>
      <top style="medium">
        <color theme="0"/>
      </top>
      <bottom/>
      <diagonal/>
    </border>
    <border>
      <left/>
      <right style="thin">
        <color indexed="64"/>
      </right>
      <top style="medium">
        <color theme="0"/>
      </top>
      <bottom/>
      <diagonal/>
    </border>
    <border>
      <left/>
      <right/>
      <top style="medium">
        <color theme="0"/>
      </top>
      <bottom style="medium">
        <color theme="0"/>
      </bottom>
      <diagonal/>
    </border>
    <border>
      <left style="medium">
        <color theme="0"/>
      </left>
      <right style="medium">
        <color theme="0"/>
      </right>
      <top/>
      <bottom/>
      <diagonal/>
    </border>
    <border>
      <left/>
      <right style="thin">
        <color theme="0"/>
      </right>
      <top/>
      <bottom/>
      <diagonal/>
    </border>
    <border>
      <left/>
      <right style="thin">
        <color theme="0"/>
      </right>
      <top/>
      <bottom style="thin">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right/>
      <top style="thin">
        <color theme="0" tint="-0.3499862666707358"/>
      </top>
      <bottom/>
      <diagonal/>
    </border>
    <border>
      <left/>
      <right style="thin">
        <color theme="0" tint="-0.3499862666707358"/>
      </right>
      <top style="thin">
        <color theme="0" tint="-0.3499862666707358"/>
      </top>
      <bottom/>
      <diagonal/>
    </border>
    <border>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style="thin">
        <color theme="0" tint="-0.3499862666707358"/>
      </left>
      <right/>
      <top/>
      <bottom/>
      <diagonal/>
    </border>
    <border>
      <left/>
      <right style="thin">
        <color theme="0" tint="-0.3499862666707358"/>
      </right>
      <top/>
      <bottom/>
      <diagonal/>
    </border>
    <border>
      <left style="thin">
        <color theme="0" tint="-0.3499862666707358"/>
      </left>
      <right/>
      <top/>
      <bottom style="thin">
        <color theme="0" tint="-0.3499862666707358"/>
      </bottom>
      <diagonal/>
    </border>
    <border>
      <left/>
      <right/>
      <top/>
      <bottom style="thin">
        <color theme="0" tint="-0.3499862666707358"/>
      </bottom>
      <diagonal/>
    </border>
    <border>
      <left/>
      <right style="thin">
        <color theme="0" tint="-0.3499862666707358"/>
      </right>
      <top/>
      <bottom style="thin">
        <color theme="0" tint="-0.3499862666707358"/>
      </bottom>
      <diagonal/>
    </border>
  </borders>
  <cellStyleXfs count="27">
    <xf numFmtId="0" fontId="0" fillId="0" borderId="0"/>
    <xf numFmtId="179" fontId="5" fillId="0" borderId="0"/>
    <xf numFmtId="9" fontId="5" fillId="0" borderId="0"/>
    <xf numFmtId="41" fontId="5" fillId="0" borderId="0"/>
    <xf numFmtId="164" fontId="5" fillId="0" borderId="0"/>
    <xf numFmtId="180" fontId="5" fillId="0" borderId="0"/>
    <xf numFmtId="0" fontId="6" fillId="0" borderId="0"/>
    <xf numFmtId="0" fontId="27" fillId="7" borderId="0"/>
    <xf numFmtId="0" fontId="28" fillId="8" borderId="0"/>
    <xf numFmtId="180" fontId="5" fillId="0" borderId="0"/>
    <xf numFmtId="164" fontId="5" fillId="0" borderId="0"/>
    <xf numFmtId="0" fontId="5" fillId="0" borderId="0"/>
    <xf numFmtId="41" fontId="5" fillId="0" borderId="0"/>
    <xf numFmtId="180" fontId="5" fillId="0" borderId="0"/>
    <xf numFmtId="41" fontId="5" fillId="0" borderId="0"/>
    <xf numFmtId="180" fontId="5" fillId="0" borderId="0"/>
    <xf numFmtId="41" fontId="5" fillId="0" borderId="0"/>
    <xf numFmtId="0" fontId="119" fillId="0" borderId="0"/>
    <xf numFmtId="0" fontId="145" fillId="0" borderId="0"/>
    <xf numFmtId="41" fontId="5" fillId="0" borderId="0"/>
    <xf numFmtId="180" fontId="5" fillId="0" borderId="0"/>
    <xf numFmtId="180" fontId="5" fillId="0" borderId="0"/>
    <xf numFmtId="41" fontId="5" fillId="0" borderId="0"/>
    <xf numFmtId="180" fontId="5" fillId="0" borderId="0"/>
    <xf numFmtId="41" fontId="5" fillId="0" borderId="0"/>
    <xf numFmtId="180" fontId="5" fillId="0" borderId="0"/>
    <xf numFmtId="41" fontId="5" fillId="0" borderId="0"/>
  </cellStyleXfs>
  <cellXfs count="3934">
    <xf numFmtId="0" fontId="0" fillId="0" borderId="0" pivotButton="0" quotePrefix="0" xfId="0"/>
    <xf numFmtId="0" fontId="2" fillId="0" borderId="0" pivotButton="0" quotePrefix="0" xfId="0"/>
    <xf numFmtId="164" fontId="0" fillId="0" borderId="0" applyAlignment="1" pivotButton="0" quotePrefix="0" xfId="4">
      <alignment horizontal="center"/>
    </xf>
    <xf numFmtId="0" fontId="2" fillId="0" borderId="0" applyAlignment="1" pivotButton="0" quotePrefix="0" xfId="0">
      <alignment vertical="center" wrapText="1"/>
    </xf>
    <xf numFmtId="0" fontId="3" fillId="0" borderId="0" pivotButton="0" quotePrefix="0" xfId="0"/>
    <xf numFmtId="0" fontId="30" fillId="3" borderId="0" pivotButton="0" quotePrefix="0" xfId="0"/>
    <xf numFmtId="164" fontId="30" fillId="3" borderId="0" applyAlignment="1" pivotButton="0" quotePrefix="0" xfId="4">
      <alignment horizontal="center"/>
    </xf>
    <xf numFmtId="0" fontId="32" fillId="3" borderId="0" pivotButton="0" quotePrefix="0" xfId="0"/>
    <xf numFmtId="10" fontId="30" fillId="3" borderId="0" pivotButton="0" quotePrefix="0" xfId="2"/>
    <xf numFmtId="164" fontId="30" fillId="3" borderId="2" applyAlignment="1" pivotButton="0" quotePrefix="0" xfId="4">
      <alignment horizontal="center"/>
    </xf>
    <xf numFmtId="0" fontId="30" fillId="3" borderId="2" pivotButton="0" quotePrefix="0" xfId="0"/>
    <xf numFmtId="165" fontId="30" fillId="3" borderId="2" pivotButton="0" quotePrefix="0" xfId="2"/>
    <xf numFmtId="166" fontId="1" fillId="2" borderId="2" pivotButton="0" quotePrefix="0" xfId="3"/>
    <xf numFmtId="166" fontId="30" fillId="3" borderId="2" applyAlignment="1" pivotButton="0" quotePrefix="0" xfId="3">
      <alignment vertical="center"/>
    </xf>
    <xf numFmtId="164" fontId="30" fillId="3" borderId="2" pivotButton="0" quotePrefix="0" xfId="4"/>
    <xf numFmtId="165" fontId="30" fillId="3" borderId="2" pivotButton="0" quotePrefix="0" xfId="2"/>
    <xf numFmtId="0" fontId="29" fillId="6" borderId="2" applyAlignment="1" pivotButton="0" quotePrefix="0" xfId="0">
      <alignment horizontal="center" vertical="center" wrapText="1"/>
    </xf>
    <xf numFmtId="164" fontId="29" fillId="6" borderId="2" applyAlignment="1" pivotButton="0" quotePrefix="0" xfId="4">
      <alignment horizontal="center" vertical="center" wrapText="1"/>
    </xf>
    <xf numFmtId="164" fontId="33" fillId="3" borderId="2" pivotButton="0" quotePrefix="0" xfId="4"/>
    <xf numFmtId="10" fontId="30" fillId="3" borderId="2" pivotButton="0" quotePrefix="0" xfId="2"/>
    <xf numFmtId="0" fontId="36" fillId="0" borderId="4" pivotButton="0" quotePrefix="0" xfId="0"/>
    <xf numFmtId="0" fontId="19" fillId="0" borderId="4" pivotButton="0" quotePrefix="0" xfId="0"/>
    <xf numFmtId="0" fontId="44" fillId="0" borderId="3" applyAlignment="1" pivotButton="0" quotePrefix="0" xfId="0">
      <alignment vertical="center" wrapText="1"/>
    </xf>
    <xf numFmtId="0" fontId="44" fillId="0" borderId="7" applyAlignment="1" pivotButton="0" quotePrefix="0" xfId="0">
      <alignment vertical="center" wrapText="1"/>
    </xf>
    <xf numFmtId="0" fontId="8" fillId="0" borderId="0" applyAlignment="1" pivotButton="0" quotePrefix="0" xfId="6">
      <alignment horizontal="center" vertical="center"/>
    </xf>
    <xf numFmtId="167" fontId="8" fillId="0" borderId="0" applyAlignment="1" pivotButton="0" quotePrefix="0" xfId="9">
      <alignment horizontal="center" vertical="center"/>
    </xf>
    <xf numFmtId="167" fontId="8" fillId="0" borderId="0" applyAlignment="1" pivotButton="0" quotePrefix="0" xfId="5">
      <alignment horizontal="left" vertical="center"/>
    </xf>
    <xf numFmtId="167" fontId="35" fillId="2" borderId="0" applyAlignment="1" pivotButton="0" quotePrefix="0" xfId="6">
      <alignment horizontal="center" vertical="center"/>
    </xf>
    <xf numFmtId="0" fontId="37" fillId="5" borderId="0" applyAlignment="1" pivotButton="0" quotePrefix="0" xfId="6">
      <alignment horizontal="center" vertical="center" wrapText="1"/>
    </xf>
    <xf numFmtId="10" fontId="26" fillId="5" borderId="0" applyAlignment="1" pivotButton="0" quotePrefix="0" xfId="2">
      <alignment horizontal="center" vertical="center" shrinkToFit="1"/>
    </xf>
    <xf numFmtId="0" fontId="8" fillId="10" borderId="0" applyAlignment="1" pivotButton="0" quotePrefix="0" xfId="6">
      <alignment horizontal="center" vertical="center" wrapText="1"/>
    </xf>
    <xf numFmtId="0" fontId="10" fillId="5" borderId="8" applyAlignment="1" pivotButton="0" quotePrefix="0" xfId="6">
      <alignment horizontal="center" vertical="center" wrapText="1"/>
    </xf>
    <xf numFmtId="0" fontId="14" fillId="5" borderId="8" applyAlignment="1" pivotButton="0" quotePrefix="0" xfId="6">
      <alignment horizontal="center" vertical="center" wrapText="1"/>
    </xf>
    <xf numFmtId="167" fontId="18" fillId="4" borderId="8" applyAlignment="1" pivotButton="0" quotePrefix="0" xfId="9">
      <alignment horizontal="center" vertical="center" wrapText="1"/>
    </xf>
    <xf numFmtId="168" fontId="42" fillId="4" borderId="8" applyAlignment="1" pivotButton="0" quotePrefix="0" xfId="6">
      <alignment horizontal="center" vertical="center" wrapText="1"/>
    </xf>
    <xf numFmtId="167" fontId="42" fillId="4" borderId="8" applyAlignment="1" pivotButton="0" quotePrefix="0" xfId="6">
      <alignment horizontal="center" vertical="center" wrapText="1"/>
    </xf>
    <xf numFmtId="9" fontId="23" fillId="5" borderId="8" applyAlignment="1" pivotButton="0" quotePrefix="0" xfId="6">
      <alignment horizontal="center" vertical="center" shrinkToFit="1"/>
    </xf>
    <xf numFmtId="0" fontId="20" fillId="5" borderId="8" applyAlignment="1" pivotButton="0" quotePrefix="0" xfId="6">
      <alignment vertical="center" wrapText="1"/>
    </xf>
    <xf numFmtId="3" fontId="20" fillId="5" borderId="8" applyAlignment="1" pivotButton="0" quotePrefix="0" xfId="6">
      <alignment horizontal="center" vertical="center" wrapText="1"/>
    </xf>
    <xf numFmtId="0" fontId="20" fillId="5" borderId="8" applyAlignment="1" pivotButton="0" quotePrefix="0" xfId="6">
      <alignment horizontal="center" vertical="center" wrapText="1"/>
    </xf>
    <xf numFmtId="167" fontId="18" fillId="11" borderId="8" applyAlignment="1" pivotButton="0" quotePrefix="0" xfId="9">
      <alignment vertical="center" wrapText="1"/>
    </xf>
    <xf numFmtId="167" fontId="42" fillId="11" borderId="8" applyAlignment="1" pivotButton="0" quotePrefix="0" xfId="9">
      <alignment vertical="center" wrapText="1"/>
    </xf>
    <xf numFmtId="167" fontId="51" fillId="11" borderId="8" applyAlignment="1" pivotButton="0" quotePrefix="0" xfId="9">
      <alignment vertical="center" wrapText="1"/>
    </xf>
    <xf numFmtId="0" fontId="52" fillId="0" borderId="0" applyAlignment="1" applyProtection="1" pivotButton="0" quotePrefix="0" xfId="6">
      <alignment horizontal="center" vertical="center"/>
      <protection locked="1" hidden="1"/>
    </xf>
    <xf numFmtId="0" fontId="19" fillId="0" borderId="18" applyProtection="1" pivotButton="0" quotePrefix="0" xfId="0">
      <protection locked="1" hidden="1"/>
    </xf>
    <xf numFmtId="0" fontId="19" fillId="0" borderId="6" applyProtection="1" pivotButton="0" quotePrefix="0" xfId="0">
      <protection locked="1" hidden="1"/>
    </xf>
    <xf numFmtId="169" fontId="73" fillId="5" borderId="13" applyAlignment="1" applyProtection="1" pivotButton="0" quotePrefix="0" xfId="0">
      <alignment horizontal="center"/>
      <protection locked="1" hidden="1"/>
    </xf>
    <xf numFmtId="0" fontId="73" fillId="5" borderId="13" applyAlignment="1" applyProtection="1" pivotButton="0" quotePrefix="0" xfId="0">
      <alignment horizontal="center"/>
      <protection locked="1" hidden="1"/>
    </xf>
    <xf numFmtId="169" fontId="73" fillId="5" borderId="4" applyAlignment="1" applyProtection="1" pivotButton="0" quotePrefix="0" xfId="0">
      <alignment horizontal="center"/>
      <protection locked="1" hidden="1"/>
    </xf>
    <xf numFmtId="0" fontId="73" fillId="5" borderId="4" applyAlignment="1" applyProtection="1" pivotButton="0" quotePrefix="0" xfId="0">
      <alignment horizontal="center"/>
      <protection locked="1" hidden="1"/>
    </xf>
    <xf numFmtId="10" fontId="54" fillId="5" borderId="24" applyAlignment="1" applyProtection="1" pivotButton="0" quotePrefix="0" xfId="6">
      <alignment vertical="center" wrapText="1"/>
      <protection locked="1" hidden="1"/>
    </xf>
    <xf numFmtId="10" fontId="54" fillId="5" borderId="25" applyAlignment="1" applyProtection="1" pivotButton="0" quotePrefix="0" xfId="6">
      <alignment vertical="center" wrapText="1"/>
      <protection locked="1" hidden="1"/>
    </xf>
    <xf numFmtId="0" fontId="58" fillId="5" borderId="0" applyAlignment="1" applyProtection="1" pivotButton="0" quotePrefix="0" xfId="6">
      <alignment horizontal="center" vertical="center" wrapText="1"/>
      <protection locked="1" hidden="1"/>
    </xf>
    <xf numFmtId="10" fontId="58" fillId="5" borderId="0" applyAlignment="1" applyProtection="1" pivotButton="0" quotePrefix="0" xfId="2">
      <alignment horizontal="center" vertical="center" shrinkToFit="1"/>
      <protection locked="1" hidden="1"/>
    </xf>
    <xf numFmtId="9" fontId="81" fillId="5" borderId="8" applyAlignment="1" applyProtection="1" pivotButton="0" quotePrefix="0" xfId="6">
      <alignment horizontal="center" vertical="center" shrinkToFit="1"/>
      <protection locked="1" hidden="1"/>
    </xf>
    <xf numFmtId="0" fontId="54" fillId="5" borderId="8" applyAlignment="1" applyProtection="1" pivotButton="0" quotePrefix="0" xfId="6">
      <alignment vertical="center" wrapText="1"/>
      <protection locked="1" hidden="1"/>
    </xf>
    <xf numFmtId="3" fontId="59" fillId="5" borderId="8" applyAlignment="1" applyProtection="1" pivotButton="0" quotePrefix="0" xfId="6">
      <alignment horizontal="center" vertical="center" wrapText="1"/>
      <protection locked="1" hidden="1"/>
    </xf>
    <xf numFmtId="0" fontId="91" fillId="5" borderId="0" applyAlignment="1" applyProtection="1" pivotButton="0" quotePrefix="0" xfId="6">
      <alignment vertical="center"/>
      <protection locked="1" hidden="1"/>
    </xf>
    <xf numFmtId="0" fontId="52" fillId="0" borderId="0" applyAlignment="1" applyProtection="1" pivotButton="0" quotePrefix="0" xfId="6">
      <alignment vertical="center"/>
      <protection locked="1" hidden="1"/>
    </xf>
    <xf numFmtId="0" fontId="91" fillId="5" borderId="9" applyAlignment="1" applyProtection="1" pivotButton="0" quotePrefix="0" xfId="6">
      <alignment vertical="center"/>
      <protection locked="1" hidden="1"/>
    </xf>
    <xf numFmtId="167" fontId="52" fillId="0" borderId="0" applyAlignment="1" applyProtection="1" pivotButton="0" quotePrefix="0" xfId="9">
      <alignment horizontal="center" vertical="center"/>
      <protection locked="1" hidden="1"/>
    </xf>
    <xf numFmtId="0" fontId="54" fillId="5" borderId="8" applyAlignment="1" applyProtection="1" pivotButton="0" quotePrefix="0" xfId="6">
      <alignment horizontal="center" vertical="center" wrapText="1"/>
      <protection locked="1" hidden="1"/>
    </xf>
    <xf numFmtId="167" fontId="52" fillId="0" borderId="0" applyAlignment="1" applyProtection="1" pivotButton="0" quotePrefix="0" xfId="5">
      <alignment horizontal="left" vertical="center"/>
      <protection locked="1" hidden="1"/>
    </xf>
    <xf numFmtId="167" fontId="55" fillId="2" borderId="0" applyAlignment="1" applyProtection="1" pivotButton="0" quotePrefix="0" xfId="6">
      <alignment horizontal="center" vertical="center"/>
      <protection locked="1" hidden="1"/>
    </xf>
    <xf numFmtId="0" fontId="71" fillId="5" borderId="8" applyAlignment="1" applyProtection="1" pivotButton="0" quotePrefix="0" xfId="6">
      <alignment horizontal="center" vertical="center" wrapText="1"/>
      <protection locked="1" hidden="1"/>
    </xf>
    <xf numFmtId="0" fontId="60" fillId="5" borderId="8" applyAlignment="1" applyProtection="1" pivotButton="0" quotePrefix="0" xfId="6">
      <alignment horizontal="center" vertical="center" wrapText="1"/>
      <protection locked="1" hidden="1"/>
    </xf>
    <xf numFmtId="167" fontId="53" fillId="11" borderId="8" applyAlignment="1" applyProtection="1" pivotButton="0" quotePrefix="0" xfId="9">
      <alignment vertical="center" wrapText="1"/>
      <protection locked="1" hidden="1"/>
    </xf>
    <xf numFmtId="167" fontId="80" fillId="11" borderId="8" applyAlignment="1" applyProtection="1" pivotButton="0" quotePrefix="0" xfId="9">
      <alignment vertical="center" wrapText="1"/>
      <protection locked="1" hidden="1"/>
    </xf>
    <xf numFmtId="167" fontId="53" fillId="4" borderId="8" applyAlignment="1" applyProtection="1" pivotButton="0" quotePrefix="0" xfId="9">
      <alignment horizontal="center" vertical="center" wrapText="1"/>
      <protection locked="1" hidden="1"/>
    </xf>
    <xf numFmtId="168" fontId="80" fillId="4" borderId="8" applyAlignment="1" applyProtection="1" pivotButton="0" quotePrefix="0" xfId="6">
      <alignment horizontal="center" vertical="center" wrapText="1"/>
      <protection locked="1" hidden="1"/>
    </xf>
    <xf numFmtId="167" fontId="53" fillId="11" borderId="8" applyAlignment="1" applyProtection="1" pivotButton="0" quotePrefix="0" xfId="9">
      <alignment horizontal="center" vertical="center" wrapText="1"/>
      <protection locked="1" hidden="1"/>
    </xf>
    <xf numFmtId="167" fontId="80" fillId="11" borderId="8" applyAlignment="1" applyProtection="1" pivotButton="0" quotePrefix="0" xfId="6">
      <alignment horizontal="center" vertical="center" wrapText="1"/>
      <protection locked="1" hidden="1"/>
    </xf>
    <xf numFmtId="167" fontId="80" fillId="4" borderId="8" applyAlignment="1" applyProtection="1" pivotButton="0" quotePrefix="0" xfId="6">
      <alignment horizontal="center" vertical="center" wrapText="1"/>
      <protection locked="1" hidden="1"/>
    </xf>
    <xf numFmtId="0" fontId="52" fillId="0" borderId="0" applyAlignment="1" applyProtection="1" pivotButton="0" quotePrefix="0" xfId="6">
      <alignment horizontal="left" vertical="center"/>
      <protection locked="1" hidden="1"/>
    </xf>
    <xf numFmtId="0" fontId="52" fillId="0" borderId="1" applyAlignment="1" applyProtection="1" pivotButton="0" quotePrefix="0" xfId="6">
      <alignment horizontal="center" vertical="center"/>
      <protection locked="1" hidden="1"/>
    </xf>
    <xf numFmtId="170" fontId="103" fillId="3" borderId="0" applyProtection="1" pivotButton="0" quotePrefix="0" xfId="0">
      <protection locked="1" hidden="1"/>
    </xf>
    <xf numFmtId="167" fontId="103" fillId="3" borderId="0" applyProtection="1" pivotButton="0" quotePrefix="0" xfId="5">
      <protection locked="1" hidden="1"/>
    </xf>
    <xf numFmtId="0" fontId="101" fillId="3" borderId="0" applyProtection="1" pivotButton="0" quotePrefix="0" xfId="0">
      <protection locked="1" hidden="1"/>
    </xf>
    <xf numFmtId="1" fontId="103" fillId="6" borderId="0" applyAlignment="1" applyProtection="1" pivotButton="0" quotePrefix="0" xfId="0">
      <alignment horizontal="right"/>
      <protection locked="0" hidden="0"/>
    </xf>
    <xf numFmtId="1" fontId="103" fillId="3" borderId="0" applyProtection="1" pivotButton="0" quotePrefix="0" xfId="0">
      <protection locked="1" hidden="1"/>
    </xf>
    <xf numFmtId="0" fontId="102" fillId="14" borderId="0" applyAlignment="1" applyProtection="1" pivotButton="0" quotePrefix="0" xfId="0">
      <alignment horizontal="center" vertical="center" wrapText="1"/>
      <protection locked="0" hidden="1"/>
    </xf>
    <xf numFmtId="0" fontId="103" fillId="6" borderId="0" applyProtection="1" pivotButton="0" quotePrefix="0" xfId="11">
      <protection locked="0" hidden="0"/>
    </xf>
    <xf numFmtId="171" fontId="104" fillId="3" borderId="0" applyAlignment="1" applyProtection="1" pivotButton="0" quotePrefix="0" xfId="1">
      <alignment horizontal="center"/>
      <protection locked="1" hidden="1"/>
    </xf>
    <xf numFmtId="170" fontId="104" fillId="3" borderId="0" applyAlignment="1" applyProtection="1" pivotButton="0" quotePrefix="0" xfId="7">
      <alignment horizontal="center"/>
      <protection locked="1" hidden="1"/>
    </xf>
    <xf numFmtId="170" fontId="105" fillId="3" borderId="0" applyAlignment="1" applyProtection="1" pivotButton="0" quotePrefix="0" xfId="7">
      <alignment horizontal="center"/>
      <protection locked="1" hidden="1"/>
    </xf>
    <xf numFmtId="172" fontId="102" fillId="3" borderId="0" applyProtection="1" pivotButton="0" quotePrefix="0" xfId="10">
      <protection locked="0" hidden="0"/>
    </xf>
    <xf numFmtId="164" fontId="101" fillId="3" borderId="0" applyAlignment="1" applyProtection="1" pivotButton="0" quotePrefix="0" xfId="4">
      <alignment horizontal="center"/>
      <protection locked="1" hidden="1"/>
    </xf>
    <xf numFmtId="3" fontId="103" fillId="3" borderId="0" applyAlignment="1" applyProtection="1" pivotButton="0" quotePrefix="0" xfId="1">
      <alignment horizontal="center" vertical="center"/>
      <protection locked="1" hidden="1"/>
    </xf>
    <xf numFmtId="3" fontId="103" fillId="3" borderId="0" applyAlignment="1" applyProtection="1" pivotButton="0" quotePrefix="0" xfId="0">
      <alignment horizontal="center" vertical="center"/>
      <protection locked="1" hidden="1"/>
    </xf>
    <xf numFmtId="1" fontId="103" fillId="6" borderId="0" applyProtection="1" pivotButton="0" quotePrefix="0" xfId="11">
      <protection locked="0" hidden="0"/>
    </xf>
    <xf numFmtId="169" fontId="102" fillId="3" borderId="0" applyProtection="1" pivotButton="0" quotePrefix="0" xfId="0">
      <protection locked="1" hidden="1"/>
    </xf>
    <xf numFmtId="0" fontId="102" fillId="3" borderId="0" applyProtection="1" pivotButton="0" quotePrefix="0" xfId="0">
      <protection locked="1" hidden="1"/>
    </xf>
    <xf numFmtId="0" fontId="103" fillId="3" borderId="0" applyProtection="1" pivotButton="0" quotePrefix="0" xfId="0">
      <protection locked="1" hidden="1"/>
    </xf>
    <xf numFmtId="4" fontId="103" fillId="3" borderId="0" applyAlignment="1" applyProtection="1" pivotButton="0" quotePrefix="0" xfId="0">
      <alignment vertical="center"/>
      <protection locked="1" hidden="1"/>
    </xf>
    <xf numFmtId="11" fontId="103" fillId="3" borderId="0" applyAlignment="1" applyProtection="1" pivotButton="0" quotePrefix="0" xfId="0">
      <alignment horizontal="center" vertical="center"/>
      <protection locked="1" hidden="1"/>
    </xf>
    <xf numFmtId="0" fontId="103" fillId="3" borderId="0" applyAlignment="1" applyProtection="1" pivotButton="0" quotePrefix="0" xfId="0">
      <alignment vertical="center"/>
      <protection locked="1" hidden="1"/>
    </xf>
    <xf numFmtId="0" fontId="103" fillId="3" borderId="0" applyAlignment="1" applyProtection="1" pivotButton="0" quotePrefix="0" xfId="0">
      <alignment horizontal="center" vertical="center"/>
      <protection locked="1" hidden="1"/>
    </xf>
    <xf numFmtId="1" fontId="102" fillId="3" borderId="0" applyProtection="1" pivotButton="0" quotePrefix="0" xfId="11">
      <protection locked="0" hidden="0"/>
    </xf>
    <xf numFmtId="164" fontId="101" fillId="3" borderId="0" applyProtection="1" pivotButton="0" quotePrefix="0" xfId="4">
      <protection locked="1" hidden="1"/>
    </xf>
    <xf numFmtId="170" fontId="105" fillId="3" borderId="0" applyProtection="1" pivotButton="0" quotePrefix="0" xfId="7">
      <protection locked="1" hidden="1"/>
    </xf>
    <xf numFmtId="169" fontId="103" fillId="3" borderId="0" applyAlignment="1" applyProtection="1" pivotButton="0" quotePrefix="0" xfId="0">
      <alignment horizontal="center"/>
      <protection locked="1" hidden="1"/>
    </xf>
    <xf numFmtId="1" fontId="101" fillId="3" borderId="0" applyAlignment="1" applyProtection="1" pivotButton="0" quotePrefix="0" xfId="0">
      <alignment horizontal="center"/>
      <protection locked="1" hidden="1"/>
    </xf>
    <xf numFmtId="164" fontId="101" fillId="3" borderId="0" applyProtection="1" pivotButton="0" quotePrefix="0" xfId="0">
      <protection locked="1" hidden="1"/>
    </xf>
    <xf numFmtId="10" fontId="103" fillId="6" borderId="0" applyProtection="1" pivotButton="0" quotePrefix="0" xfId="2">
      <protection locked="0" hidden="0"/>
    </xf>
    <xf numFmtId="0" fontId="100" fillId="3" borderId="0" applyProtection="1" pivotButton="0" quotePrefix="0" xfId="0">
      <protection locked="1" hidden="1"/>
    </xf>
    <xf numFmtId="172" fontId="103" fillId="6" borderId="0" applyProtection="1" pivotButton="0" quotePrefix="0" xfId="10">
      <protection locked="0" hidden="0"/>
    </xf>
    <xf numFmtId="172" fontId="102" fillId="13" borderId="0" applyProtection="1" pivotButton="0" quotePrefix="0" xfId="10">
      <protection locked="0" hidden="0"/>
    </xf>
    <xf numFmtId="172" fontId="102" fillId="9" borderId="0" applyProtection="1" pivotButton="0" quotePrefix="0" xfId="10">
      <protection locked="0" hidden="0"/>
    </xf>
    <xf numFmtId="165" fontId="101" fillId="3" borderId="0" applyProtection="1" pivotButton="0" quotePrefix="0" xfId="2">
      <protection locked="1" hidden="1"/>
    </xf>
    <xf numFmtId="169" fontId="103" fillId="6" borderId="0" applyProtection="1" pivotButton="0" quotePrefix="0" xfId="11">
      <protection locked="0" hidden="0"/>
    </xf>
    <xf numFmtId="10" fontId="101" fillId="3" borderId="0" applyProtection="1" pivotButton="0" quotePrefix="0" xfId="2">
      <protection locked="1" hidden="1"/>
    </xf>
    <xf numFmtId="169" fontId="102" fillId="3" borderId="0" applyProtection="1" pivotButton="0" quotePrefix="0" xfId="11">
      <protection locked="0" hidden="0"/>
    </xf>
    <xf numFmtId="0" fontId="106" fillId="3" borderId="0" applyAlignment="1" applyProtection="1" pivotButton="0" quotePrefix="0" xfId="0">
      <alignment horizontal="center" vertical="center" wrapText="1"/>
      <protection locked="1" hidden="1"/>
    </xf>
    <xf numFmtId="164" fontId="106" fillId="3" borderId="0" applyAlignment="1" applyProtection="1" pivotButton="0" quotePrefix="0" xfId="4">
      <alignment horizontal="center" vertical="center" wrapText="1"/>
      <protection locked="1" hidden="1"/>
    </xf>
    <xf numFmtId="0" fontId="103" fillId="3" borderId="0" applyAlignment="1" applyProtection="1" pivotButton="0" quotePrefix="0" xfId="0">
      <alignment vertical="center" wrapText="1"/>
      <protection locked="1" hidden="1"/>
    </xf>
    <xf numFmtId="0" fontId="105" fillId="3" borderId="0" applyProtection="1" pivotButton="0" quotePrefix="0" xfId="8">
      <protection locked="1" hidden="1"/>
    </xf>
    <xf numFmtId="164" fontId="105" fillId="3" borderId="0" applyAlignment="1" applyProtection="1" pivotButton="0" quotePrefix="0" xfId="8">
      <alignment horizontal="center"/>
      <protection locked="1" hidden="1"/>
    </xf>
    <xf numFmtId="164" fontId="104" fillId="3" borderId="0" applyAlignment="1" applyProtection="1" pivotButton="0" quotePrefix="0" xfId="8">
      <alignment horizontal="center"/>
      <protection locked="1" hidden="1"/>
    </xf>
    <xf numFmtId="0" fontId="102" fillId="3" borderId="0" applyAlignment="1" applyProtection="1" pivotButton="0" quotePrefix="0" xfId="0">
      <alignment horizontal="center"/>
      <protection locked="1" hidden="1"/>
    </xf>
    <xf numFmtId="0" fontId="40" fillId="3" borderId="0" applyAlignment="1" applyProtection="1" pivotButton="0" quotePrefix="0" xfId="0">
      <alignment horizontal="center" vertical="center"/>
      <protection locked="1" hidden="1"/>
    </xf>
    <xf numFmtId="0" fontId="107" fillId="14" borderId="0" applyAlignment="1" applyProtection="1" pivotButton="0" quotePrefix="0" xfId="0">
      <alignment horizontal="center" vertical="center" wrapText="1"/>
      <protection locked="0" hidden="1"/>
    </xf>
    <xf numFmtId="173" fontId="103" fillId="6" borderId="0" applyProtection="1" pivotButton="0" quotePrefix="0" xfId="11">
      <protection locked="0" hidden="0"/>
    </xf>
    <xf numFmtId="173" fontId="102" fillId="3" borderId="0" pivotButton="0" quotePrefix="0" xfId="10"/>
    <xf numFmtId="167" fontId="103" fillId="6" borderId="0" applyProtection="1" pivotButton="0" quotePrefix="0" xfId="5">
      <protection locked="0" hidden="0"/>
    </xf>
    <xf numFmtId="167" fontId="102" fillId="3" borderId="0" pivotButton="0" quotePrefix="0" xfId="5"/>
    <xf numFmtId="9" fontId="110" fillId="3" borderId="0" applyProtection="1" pivotButton="0" quotePrefix="0" xfId="0">
      <protection locked="1" hidden="1"/>
    </xf>
    <xf numFmtId="169" fontId="114" fillId="3" borderId="0" applyAlignment="1" applyProtection="1" pivotButton="0" quotePrefix="0" xfId="2">
      <alignment horizontal="center"/>
      <protection locked="1" hidden="1"/>
    </xf>
    <xf numFmtId="172" fontId="116" fillId="15" borderId="0" applyProtection="1" pivotButton="0" quotePrefix="0" xfId="10">
      <protection locked="0" hidden="0"/>
    </xf>
    <xf numFmtId="167" fontId="116" fillId="3" borderId="0" applyAlignment="1" applyProtection="1" pivotButton="0" quotePrefix="0" xfId="0">
      <alignment horizontal="center"/>
      <protection locked="1" hidden="1"/>
    </xf>
    <xf numFmtId="11" fontId="103" fillId="3" borderId="0" applyProtection="1" pivotButton="0" quotePrefix="0" xfId="0">
      <protection locked="1" hidden="1"/>
    </xf>
    <xf numFmtId="1" fontId="101" fillId="3" borderId="0" applyAlignment="1" applyProtection="1" pivotButton="0" quotePrefix="0" xfId="4">
      <alignment horizontal="center"/>
      <protection locked="1" hidden="1"/>
    </xf>
    <xf numFmtId="10" fontId="101" fillId="3" borderId="0" applyProtection="1" pivotButton="0" quotePrefix="0" xfId="2">
      <protection locked="1" hidden="1"/>
    </xf>
    <xf numFmtId="165" fontId="101" fillId="3" borderId="0" applyProtection="1" pivotButton="0" quotePrefix="0" xfId="2">
      <protection locked="1" hidden="1"/>
    </xf>
    <xf numFmtId="166" fontId="101" fillId="3" borderId="0" applyProtection="1" pivotButton="0" quotePrefix="0" xfId="3">
      <protection locked="1" hidden="1"/>
    </xf>
    <xf numFmtId="166" fontId="101" fillId="3" borderId="0" applyAlignment="1" applyProtection="1" pivotButton="0" quotePrefix="0" xfId="3">
      <alignment vertical="center"/>
      <protection locked="1" hidden="1"/>
    </xf>
    <xf numFmtId="167" fontId="117" fillId="2" borderId="0" applyAlignment="1" applyProtection="1" pivotButton="0" quotePrefix="0" xfId="0">
      <alignment horizontal="center" vertical="center"/>
      <protection locked="1" hidden="1"/>
    </xf>
    <xf numFmtId="164" fontId="97" fillId="3" borderId="0" applyProtection="1" pivotButton="0" quotePrefix="0" xfId="0">
      <protection locked="1" hidden="1"/>
    </xf>
    <xf numFmtId="164" fontId="98" fillId="3" borderId="0" applyProtection="1" pivotButton="0" quotePrefix="0" xfId="0">
      <protection locked="1" hidden="1"/>
    </xf>
    <xf numFmtId="3" fontId="111" fillId="16" borderId="0" applyAlignment="1" applyProtection="1" pivotButton="0" quotePrefix="0" xfId="0">
      <alignment horizontal="center"/>
      <protection locked="1" hidden="1"/>
    </xf>
    <xf numFmtId="167" fontId="117" fillId="2" borderId="7" applyAlignment="1" applyProtection="1" pivotButton="0" quotePrefix="0" xfId="0">
      <alignment horizontal="center" vertical="center"/>
      <protection locked="1" hidden="1"/>
    </xf>
    <xf numFmtId="172" fontId="109" fillId="17" borderId="0" applyProtection="1" pivotButton="0" quotePrefix="0" xfId="10">
      <protection locked="0" hidden="0"/>
    </xf>
    <xf numFmtId="172" fontId="116" fillId="17" borderId="28" applyAlignment="1" applyProtection="1" pivotButton="0" quotePrefix="0" xfId="10">
      <alignment horizontal="center" vertical="center"/>
      <protection locked="0" hidden="0"/>
    </xf>
    <xf numFmtId="167" fontId="52" fillId="0" borderId="1" applyAlignment="1" applyProtection="1" pivotButton="0" quotePrefix="0" xfId="9">
      <alignment horizontal="center" vertical="center"/>
      <protection locked="0" hidden="0"/>
    </xf>
    <xf numFmtId="0" fontId="52" fillId="0" borderId="1" applyAlignment="1" applyProtection="1" pivotButton="0" quotePrefix="0" xfId="6">
      <alignment horizontal="center" vertical="center"/>
      <protection locked="0" hidden="0"/>
    </xf>
    <xf numFmtId="167" fontId="52" fillId="0" borderId="1" applyAlignment="1" applyProtection="1" pivotButton="0" quotePrefix="0" xfId="5">
      <alignment horizontal="left" vertical="center"/>
      <protection locked="0" hidden="0"/>
    </xf>
    <xf numFmtId="167" fontId="55" fillId="2" borderId="1" applyAlignment="1" applyProtection="1" pivotButton="0" quotePrefix="0" xfId="6">
      <alignment horizontal="center" vertical="center"/>
      <protection locked="0" hidden="0"/>
    </xf>
    <xf numFmtId="0" fontId="103" fillId="3" borderId="0" applyAlignment="1" applyProtection="1" pivotButton="0" quotePrefix="0" xfId="0">
      <alignment horizontal="center"/>
      <protection locked="1" hidden="1"/>
    </xf>
    <xf numFmtId="0" fontId="0" fillId="0" borderId="0" applyAlignment="1" pivotButton="0" quotePrefix="0" xfId="0">
      <alignment horizontal="left" vertical="center"/>
    </xf>
    <xf numFmtId="0" fontId="0" fillId="0" borderId="0" applyAlignment="1" pivotButton="0" quotePrefix="0" xfId="0">
      <alignment horizontal="center" vertical="center"/>
    </xf>
    <xf numFmtId="174" fontId="0" fillId="0" borderId="0" applyAlignment="1" pivotButton="0" quotePrefix="0" xfId="0">
      <alignment horizontal="center" vertical="center"/>
    </xf>
    <xf numFmtId="0" fontId="120" fillId="20" borderId="31" applyAlignment="1" pivotButton="0" quotePrefix="0" xfId="0">
      <alignment horizontal="center" vertical="center"/>
    </xf>
    <xf numFmtId="0" fontId="120" fillId="18" borderId="29" applyAlignment="1" pivotButton="0" quotePrefix="0" xfId="0">
      <alignment horizontal="center" vertical="center"/>
    </xf>
    <xf numFmtId="0" fontId="120" fillId="22" borderId="33" applyAlignment="1" pivotButton="0" quotePrefix="0" xfId="0">
      <alignment horizontal="center" vertical="center"/>
    </xf>
    <xf numFmtId="0" fontId="120" fillId="19" borderId="30" applyAlignment="1" pivotButton="0" quotePrefix="0" xfId="0">
      <alignment horizontal="center" vertical="center"/>
    </xf>
    <xf numFmtId="0" fontId="120" fillId="21" borderId="32" applyAlignment="1" pivotButton="0" quotePrefix="0" xfId="0">
      <alignment horizontal="center" vertical="center"/>
    </xf>
    <xf numFmtId="0" fontId="120" fillId="23" borderId="34" applyAlignment="1" pivotButton="0" quotePrefix="0" xfId="0">
      <alignment horizontal="center" vertical="center"/>
    </xf>
    <xf numFmtId="0" fontId="120" fillId="24" borderId="35" applyAlignment="1" pivotButton="0" quotePrefix="0" xfId="0">
      <alignment horizontal="center" vertical="center"/>
    </xf>
    <xf numFmtId="0" fontId="102" fillId="3" borderId="0" applyAlignment="1" applyProtection="1" pivotButton="0" quotePrefix="0" xfId="0">
      <alignment horizontal="left"/>
      <protection locked="1" hidden="1"/>
    </xf>
    <xf numFmtId="167" fontId="102" fillId="3" borderId="0" applyAlignment="1" applyProtection="1" pivotButton="0" quotePrefix="0" xfId="0">
      <alignment horizontal="left"/>
      <protection locked="1" hidden="1"/>
    </xf>
    <xf numFmtId="167" fontId="102" fillId="3" borderId="0" applyProtection="1" pivotButton="0" quotePrefix="0" xfId="0">
      <protection locked="1" hidden="1"/>
    </xf>
    <xf numFmtId="169" fontId="102" fillId="3" borderId="0" applyAlignment="1" applyProtection="1" pivotButton="0" quotePrefix="0" xfId="11">
      <alignment horizontal="left"/>
      <protection locked="0" hidden="0"/>
    </xf>
    <xf numFmtId="167" fontId="102" fillId="13" borderId="0" applyAlignment="1" applyProtection="1" pivotButton="0" quotePrefix="0" xfId="0">
      <alignment horizontal="left"/>
      <protection locked="1" hidden="1"/>
    </xf>
    <xf numFmtId="167" fontId="102" fillId="13" borderId="0" applyProtection="1" pivotButton="0" quotePrefix="0" xfId="0">
      <protection locked="0" hidden="0"/>
    </xf>
    <xf numFmtId="14" fontId="0" fillId="0" borderId="0" pivotButton="0" quotePrefix="0" xfId="0"/>
    <xf numFmtId="0" fontId="2" fillId="25" borderId="36" applyAlignment="1" pivotButton="0" quotePrefix="0" xfId="0">
      <alignment horizontal="center" vertical="center" wrapText="1"/>
    </xf>
    <xf numFmtId="0" fontId="2" fillId="25" borderId="37" applyAlignment="1" pivotButton="0" quotePrefix="0" xfId="0">
      <alignment horizontal="center" vertical="center" wrapText="1"/>
    </xf>
    <xf numFmtId="173" fontId="0" fillId="0" borderId="0" pivotButton="0" quotePrefix="0" xfId="0"/>
    <xf numFmtId="9" fontId="0" fillId="26" borderId="0" pivotButton="0" quotePrefix="0" xfId="2"/>
    <xf numFmtId="169" fontId="103" fillId="6" borderId="0" applyAlignment="1" applyProtection="1" pivotButton="0" quotePrefix="0" xfId="11">
      <alignment horizontal="center" vertical="center"/>
      <protection locked="0" hidden="0"/>
    </xf>
    <xf numFmtId="0" fontId="103" fillId="2" borderId="0" applyAlignment="1" applyProtection="1" pivotButton="0" quotePrefix="0" xfId="0">
      <alignment horizontal="center"/>
      <protection locked="1" hidden="1"/>
    </xf>
    <xf numFmtId="0" fontId="120" fillId="27" borderId="38" applyAlignment="1" pivotButton="0" quotePrefix="0" xfId="0">
      <alignment horizontal="center" vertical="center"/>
    </xf>
    <xf numFmtId="0" fontId="120" fillId="28" borderId="39" applyAlignment="1" pivotButton="0" quotePrefix="0" xfId="0">
      <alignment horizontal="center" vertical="center"/>
    </xf>
    <xf numFmtId="0" fontId="120" fillId="29" borderId="40" applyAlignment="1" pivotButton="0" quotePrefix="0" xfId="0">
      <alignment horizontal="center" vertical="center"/>
    </xf>
    <xf numFmtId="0" fontId="120" fillId="30" borderId="41" applyAlignment="1" pivotButton="0" quotePrefix="0" xfId="0">
      <alignment horizontal="center" vertical="center"/>
    </xf>
    <xf numFmtId="0" fontId="120" fillId="31" borderId="42" applyAlignment="1" pivotButton="0" quotePrefix="0" xfId="0">
      <alignment horizontal="center" vertical="center"/>
    </xf>
    <xf numFmtId="0" fontId="120" fillId="32" borderId="43" applyAlignment="1" pivotButton="0" quotePrefix="0" xfId="0">
      <alignment horizontal="center" vertical="center"/>
    </xf>
    <xf numFmtId="0" fontId="120" fillId="33" borderId="44" applyAlignment="1" pivotButton="0" quotePrefix="0" xfId="0">
      <alignment horizontal="center" vertical="center"/>
    </xf>
    <xf numFmtId="0" fontId="120" fillId="34" borderId="45" applyAlignment="1" pivotButton="0" quotePrefix="0" xfId="0">
      <alignment horizontal="center" vertical="center"/>
    </xf>
    <xf numFmtId="0" fontId="121" fillId="0" borderId="0" pivotButton="0" quotePrefix="0" xfId="0"/>
    <xf numFmtId="0" fontId="122" fillId="35" borderId="46" applyAlignment="1" pivotButton="0" quotePrefix="0" xfId="0">
      <alignment vertical="center"/>
    </xf>
    <xf numFmtId="16" fontId="122" fillId="35" borderId="47" applyAlignment="1" pivotButton="0" quotePrefix="0" xfId="0">
      <alignment vertical="center"/>
    </xf>
    <xf numFmtId="0" fontId="123" fillId="36" borderId="47" applyAlignment="1" pivotButton="0" quotePrefix="0" xfId="0">
      <alignment vertical="center"/>
    </xf>
    <xf numFmtId="0" fontId="124" fillId="37" borderId="47" applyAlignment="1" pivotButton="0" quotePrefix="0" xfId="0">
      <alignment vertical="center"/>
    </xf>
    <xf numFmtId="0" fontId="125" fillId="35" borderId="47" applyAlignment="1" pivotButton="0" quotePrefix="0" xfId="0">
      <alignment vertical="center"/>
    </xf>
    <xf numFmtId="0" fontId="126" fillId="38" borderId="47" applyAlignment="1" pivotButton="0" quotePrefix="0" xfId="0">
      <alignment vertical="center"/>
    </xf>
    <xf numFmtId="0" fontId="122" fillId="35" borderId="47" applyAlignment="1" pivotButton="0" quotePrefix="0" xfId="0">
      <alignment vertical="center"/>
    </xf>
    <xf numFmtId="0" fontId="127" fillId="35" borderId="47" applyAlignment="1" pivotButton="0" quotePrefix="0" xfId="0">
      <alignment horizontal="right" vertical="center"/>
    </xf>
    <xf numFmtId="0" fontId="128" fillId="39" borderId="47" applyAlignment="1" pivotButton="0" quotePrefix="0" xfId="0">
      <alignment vertical="center"/>
    </xf>
    <xf numFmtId="0" fontId="129" fillId="35" borderId="47" applyAlignment="1" pivotButton="0" quotePrefix="0" xfId="0">
      <alignment vertical="center"/>
    </xf>
    <xf numFmtId="0" fontId="130" fillId="40" borderId="47" applyAlignment="1" pivotButton="0" quotePrefix="0" xfId="0">
      <alignment vertical="center"/>
    </xf>
    <xf numFmtId="0" fontId="125" fillId="35" borderId="48" applyAlignment="1" pivotButton="0" quotePrefix="0" xfId="0">
      <alignment vertical="center"/>
    </xf>
    <xf numFmtId="0" fontId="131" fillId="35" borderId="49" applyAlignment="1" pivotButton="0" quotePrefix="0" xfId="0">
      <alignment vertical="center" wrapText="1"/>
    </xf>
    <xf numFmtId="0" fontId="131" fillId="35" borderId="50" applyAlignment="1" pivotButton="0" quotePrefix="0" xfId="0">
      <alignment vertical="center" wrapText="1"/>
    </xf>
    <xf numFmtId="0" fontId="132" fillId="41" borderId="51" applyAlignment="1" pivotButton="0" quotePrefix="0" xfId="0">
      <alignment vertical="center" wrapText="1"/>
    </xf>
    <xf numFmtId="0" fontId="132" fillId="35" borderId="50" applyAlignment="1" pivotButton="0" quotePrefix="0" xfId="0">
      <alignment vertical="center" wrapText="1"/>
    </xf>
    <xf numFmtId="0" fontId="133" fillId="41" borderId="51" applyAlignment="1" pivotButton="0" quotePrefix="0" xfId="0">
      <alignment vertical="center" wrapText="1"/>
    </xf>
    <xf numFmtId="0" fontId="133" fillId="35" borderId="50" applyAlignment="1" pivotButton="0" quotePrefix="0" xfId="0">
      <alignment vertical="center" wrapText="1"/>
    </xf>
    <xf numFmtId="0" fontId="131" fillId="35" borderId="52" applyAlignment="1" pivotButton="0" quotePrefix="0" xfId="0">
      <alignment vertical="center" wrapText="1"/>
    </xf>
    <xf numFmtId="0" fontId="131" fillId="35" borderId="53" applyAlignment="1" pivotButton="0" quotePrefix="0" xfId="0">
      <alignment vertical="center" wrapText="1"/>
    </xf>
    <xf numFmtId="0" fontId="122" fillId="41" borderId="54" applyAlignment="1" pivotButton="0" quotePrefix="0" xfId="0">
      <alignment vertical="center"/>
    </xf>
    <xf numFmtId="16" fontId="122" fillId="41" borderId="55" applyAlignment="1" pivotButton="0" quotePrefix="0" xfId="0">
      <alignment vertical="center"/>
    </xf>
    <xf numFmtId="0" fontId="134" fillId="42" borderId="55" applyAlignment="1" pivotButton="0" quotePrefix="0" xfId="0">
      <alignment vertical="center"/>
    </xf>
    <xf numFmtId="0" fontId="124" fillId="37" borderId="55" applyAlignment="1" pivotButton="0" quotePrefix="0" xfId="0">
      <alignment vertical="center"/>
    </xf>
    <xf numFmtId="0" fontId="125" fillId="41" borderId="55" applyAlignment="1" pivotButton="0" quotePrefix="0" xfId="0">
      <alignment vertical="center"/>
    </xf>
    <xf numFmtId="0" fontId="135" fillId="43" borderId="55" applyAlignment="1" pivotButton="0" quotePrefix="0" xfId="0">
      <alignment vertical="center"/>
    </xf>
    <xf numFmtId="0" fontId="122" fillId="41" borderId="55" applyAlignment="1" pivotButton="0" quotePrefix="0" xfId="0">
      <alignment vertical="center"/>
    </xf>
    <xf numFmtId="0" fontId="128" fillId="39" borderId="55" applyAlignment="1" pivotButton="0" quotePrefix="0" xfId="0">
      <alignment vertical="center"/>
    </xf>
    <xf numFmtId="0" fontId="136" fillId="41" borderId="55" applyAlignment="1" pivotButton="0" quotePrefix="0" xfId="0">
      <alignment vertical="center"/>
    </xf>
    <xf numFmtId="0" fontId="130" fillId="40" borderId="55" applyAlignment="1" pivotButton="0" quotePrefix="0" xfId="0">
      <alignment vertical="center"/>
    </xf>
    <xf numFmtId="0" fontId="125" fillId="41" borderId="56" applyAlignment="1" pivotButton="0" quotePrefix="0" xfId="0">
      <alignment vertical="center"/>
    </xf>
    <xf numFmtId="0" fontId="122" fillId="35" borderId="57" applyAlignment="1" pivotButton="0" quotePrefix="0" xfId="0">
      <alignment vertical="center"/>
    </xf>
    <xf numFmtId="16" fontId="122" fillId="35" borderId="58" applyAlignment="1" pivotButton="0" quotePrefix="0" xfId="0">
      <alignment vertical="center"/>
    </xf>
    <xf numFmtId="0" fontId="134" fillId="42" borderId="58" applyAlignment="1" pivotButton="0" quotePrefix="0" xfId="0">
      <alignment vertical="center"/>
    </xf>
    <xf numFmtId="0" fontId="137" fillId="44" borderId="58" applyAlignment="1" pivotButton="0" quotePrefix="0" xfId="0">
      <alignment vertical="center"/>
    </xf>
    <xf numFmtId="0" fontId="125" fillId="35" borderId="58" applyAlignment="1" pivotButton="0" quotePrefix="0" xfId="0">
      <alignment vertical="center"/>
    </xf>
    <xf numFmtId="0" fontId="135" fillId="43" borderId="58" applyAlignment="1" pivotButton="0" quotePrefix="0" xfId="0">
      <alignment vertical="center"/>
    </xf>
    <xf numFmtId="0" fontId="122" fillId="35" borderId="58" applyAlignment="1" pivotButton="0" quotePrefix="0" xfId="0">
      <alignment vertical="center"/>
    </xf>
    <xf numFmtId="0" fontId="128" fillId="39" borderId="58" applyAlignment="1" pivotButton="0" quotePrefix="0" xfId="0">
      <alignment vertical="center"/>
    </xf>
    <xf numFmtId="0" fontId="129" fillId="35" borderId="58" applyAlignment="1" pivotButton="0" quotePrefix="0" xfId="0">
      <alignment vertical="center"/>
    </xf>
    <xf numFmtId="0" fontId="130" fillId="40" borderId="58" applyAlignment="1" pivotButton="0" quotePrefix="0" xfId="0">
      <alignment vertical="center"/>
    </xf>
    <xf numFmtId="0" fontId="125" fillId="35" borderId="59" applyAlignment="1" pivotButton="0" quotePrefix="0" xfId="0">
      <alignment vertical="center"/>
    </xf>
    <xf numFmtId="0" fontId="122" fillId="41" borderId="60" applyAlignment="1" pivotButton="0" quotePrefix="0" xfId="0">
      <alignment vertical="center"/>
    </xf>
    <xf numFmtId="16" fontId="122" fillId="41" borderId="61" applyAlignment="1" pivotButton="0" quotePrefix="0" xfId="0">
      <alignment vertical="center"/>
    </xf>
    <xf numFmtId="0" fontId="134" fillId="42" borderId="61" applyAlignment="1" pivotButton="0" quotePrefix="0" xfId="0">
      <alignment vertical="center"/>
    </xf>
    <xf numFmtId="0" fontId="137" fillId="44" borderId="61" applyAlignment="1" pivotButton="0" quotePrefix="0" xfId="0">
      <alignment vertical="center"/>
    </xf>
    <xf numFmtId="0" fontId="125" fillId="41" borderId="61" applyAlignment="1" pivotButton="0" quotePrefix="0" xfId="0">
      <alignment vertical="center"/>
    </xf>
    <xf numFmtId="0" fontId="135" fillId="43" borderId="61" applyAlignment="1" pivotButton="0" quotePrefix="0" xfId="0">
      <alignment vertical="center"/>
    </xf>
    <xf numFmtId="0" fontId="122" fillId="41" borderId="61" applyAlignment="1" pivotButton="0" quotePrefix="0" xfId="0">
      <alignment vertical="center"/>
    </xf>
    <xf numFmtId="0" fontId="128" fillId="39" borderId="61" applyAlignment="1" pivotButton="0" quotePrefix="0" xfId="0">
      <alignment vertical="center"/>
    </xf>
    <xf numFmtId="0" fontId="129" fillId="41" borderId="61" applyAlignment="1" pivotButton="0" quotePrefix="0" xfId="0">
      <alignment vertical="center"/>
    </xf>
    <xf numFmtId="0" fontId="130" fillId="40" borderId="61" applyAlignment="1" pivotButton="0" quotePrefix="0" xfId="0">
      <alignment vertical="center"/>
    </xf>
    <xf numFmtId="0" fontId="125" fillId="41" borderId="59" applyAlignment="1" pivotButton="0" quotePrefix="0" xfId="0">
      <alignment vertical="center"/>
    </xf>
    <xf numFmtId="0" fontId="124" fillId="45" borderId="58" applyAlignment="1" pivotButton="0" quotePrefix="0" xfId="0">
      <alignment vertical="center"/>
    </xf>
    <xf numFmtId="0" fontId="124" fillId="45" borderId="61" applyAlignment="1" pivotButton="0" quotePrefix="0" xfId="0">
      <alignment vertical="center"/>
    </xf>
    <xf numFmtId="0" fontId="126" fillId="38" borderId="58" applyAlignment="1" pivotButton="0" quotePrefix="0" xfId="0">
      <alignment vertical="center"/>
    </xf>
    <xf numFmtId="0" fontId="134" fillId="42" borderId="62" applyAlignment="1" pivotButton="0" quotePrefix="0" xfId="0">
      <alignment vertical="center"/>
    </xf>
    <xf numFmtId="0" fontId="122" fillId="35" borderId="58" applyAlignment="1" pivotButton="0" quotePrefix="0" xfId="0">
      <alignment horizontal="right" vertical="center"/>
    </xf>
    <xf numFmtId="0" fontId="138" fillId="41" borderId="60" applyAlignment="1" pivotButton="0" quotePrefix="0" xfId="0">
      <alignment vertical="center"/>
    </xf>
    <xf numFmtId="16" fontId="138" fillId="41" borderId="63" applyAlignment="1" pivotButton="0" quotePrefix="0" xfId="0">
      <alignment vertical="center"/>
    </xf>
    <xf numFmtId="0" fontId="139" fillId="42" borderId="64" applyAlignment="1" pivotButton="0" quotePrefix="0" xfId="0">
      <alignment vertical="center"/>
    </xf>
    <xf numFmtId="16" fontId="138" fillId="41" borderId="61" applyAlignment="1" pivotButton="0" quotePrefix="0" xfId="0">
      <alignment vertical="center"/>
    </xf>
    <xf numFmtId="0" fontId="124" fillId="37" borderId="61" applyAlignment="1" pivotButton="0" quotePrefix="0" xfId="0">
      <alignment vertical="center"/>
    </xf>
    <xf numFmtId="0" fontId="138" fillId="41" borderId="61" applyAlignment="1" pivotButton="0" quotePrefix="0" xfId="0">
      <alignment vertical="center"/>
    </xf>
    <xf numFmtId="0" fontId="124" fillId="38" borderId="61" applyAlignment="1" pivotButton="0" quotePrefix="0" xfId="0">
      <alignment vertical="center"/>
    </xf>
    <xf numFmtId="0" fontId="125" fillId="41" borderId="65" applyAlignment="1" pivotButton="0" quotePrefix="0" xfId="0">
      <alignment vertical="center"/>
    </xf>
    <xf numFmtId="0" fontId="145" fillId="41" borderId="61" applyAlignment="1" pivotButton="0" quotePrefix="0" xfId="18">
      <alignment vertical="center"/>
    </xf>
    <xf numFmtId="0" fontId="140" fillId="39" borderId="61" applyAlignment="1" pivotButton="0" quotePrefix="0" xfId="0">
      <alignment vertical="center"/>
    </xf>
    <xf numFmtId="0" fontId="141" fillId="41" borderId="61" applyAlignment="1" pivotButton="0" quotePrefix="0" xfId="0">
      <alignment vertical="center"/>
    </xf>
    <xf numFmtId="0" fontId="137" fillId="40" borderId="61" applyAlignment="1" pivotButton="0" quotePrefix="0" xfId="0">
      <alignment vertical="center"/>
    </xf>
    <xf numFmtId="0" fontId="138" fillId="35" borderId="57" applyAlignment="1" pivotButton="0" quotePrefix="0" xfId="0">
      <alignment vertical="center"/>
    </xf>
    <xf numFmtId="16" fontId="138" fillId="35" borderId="63" applyAlignment="1" pivotButton="0" quotePrefix="0" xfId="0">
      <alignment vertical="center"/>
    </xf>
    <xf numFmtId="16" fontId="138" fillId="35" borderId="58" applyAlignment="1" pivotButton="0" quotePrefix="0" xfId="0">
      <alignment vertical="center"/>
    </xf>
    <xf numFmtId="0" fontId="124" fillId="38" borderId="63" applyAlignment="1" pivotButton="0" quotePrefix="0" xfId="0">
      <alignment vertical="center"/>
    </xf>
    <xf numFmtId="0" fontId="125" fillId="46" borderId="64" applyAlignment="1" pivotButton="0" quotePrefix="0" xfId="0">
      <alignment vertical="center"/>
    </xf>
    <xf numFmtId="0" fontId="138" fillId="35" borderId="58" applyAlignment="1" pivotButton="0" quotePrefix="0" xfId="0">
      <alignment vertical="center"/>
    </xf>
    <xf numFmtId="0" fontId="142" fillId="35" borderId="66" applyAlignment="1" pivotButton="0" quotePrefix="0" xfId="0">
      <alignment vertical="center"/>
    </xf>
    <xf numFmtId="0" fontId="145" fillId="35" borderId="58" applyAlignment="1" pivotButton="0" quotePrefix="0" xfId="18">
      <alignment vertical="center"/>
    </xf>
    <xf numFmtId="0" fontId="140" fillId="39" borderId="58" applyAlignment="1" pivotButton="0" quotePrefix="0" xfId="0">
      <alignment vertical="center"/>
    </xf>
    <xf numFmtId="0" fontId="141" fillId="35" borderId="58" applyAlignment="1" pivotButton="0" quotePrefix="0" xfId="0">
      <alignment vertical="center"/>
    </xf>
    <xf numFmtId="0" fontId="137" fillId="40" borderId="58" applyAlignment="1" pivotButton="0" quotePrefix="0" xfId="0">
      <alignment vertical="center"/>
    </xf>
    <xf numFmtId="0" fontId="142" fillId="35" borderId="67" applyAlignment="1" pivotButton="0" quotePrefix="0" xfId="0">
      <alignment vertical="center"/>
    </xf>
    <xf numFmtId="0" fontId="138" fillId="41" borderId="59" applyAlignment="1" pivotButton="0" quotePrefix="0" xfId="0">
      <alignment vertical="center"/>
    </xf>
    <xf numFmtId="0" fontId="143" fillId="47" borderId="58" applyAlignment="1" pivotButton="0" quotePrefix="0" xfId="0">
      <alignment vertical="center"/>
    </xf>
    <xf numFmtId="16" fontId="122" fillId="41" borderId="68" applyAlignment="1" pivotButton="0" quotePrefix="0" xfId="0">
      <alignment vertical="center"/>
    </xf>
    <xf numFmtId="0" fontId="134" fillId="42" borderId="69" applyAlignment="1" pivotButton="0" quotePrefix="0" xfId="0">
      <alignment vertical="center"/>
    </xf>
    <xf numFmtId="16" fontId="122" fillId="35" borderId="68" applyAlignment="1" pivotButton="0" quotePrefix="0" xfId="0">
      <alignment horizontal="right" vertical="center"/>
    </xf>
    <xf numFmtId="16" fontId="122" fillId="35" borderId="58" applyAlignment="1" pivotButton="0" quotePrefix="0" xfId="0">
      <alignment horizontal="right" vertical="center"/>
    </xf>
    <xf numFmtId="0" fontId="124" fillId="37" borderId="58" applyAlignment="1" pivotButton="0" quotePrefix="0" xfId="0">
      <alignment vertical="center"/>
    </xf>
    <xf numFmtId="0" fontId="144" fillId="35" borderId="66" applyAlignment="1" pivotButton="0" quotePrefix="0" xfId="0">
      <alignment vertical="center"/>
    </xf>
    <xf numFmtId="0" fontId="136" fillId="35" borderId="58" applyAlignment="1" pivotButton="0" quotePrefix="0" xfId="0">
      <alignment vertical="center"/>
    </xf>
    <xf numFmtId="16" fontId="122" fillId="41" borderId="68" applyAlignment="1" pivotButton="0" quotePrefix="0" xfId="0">
      <alignment horizontal="right" vertical="center"/>
    </xf>
    <xf numFmtId="16" fontId="122" fillId="41" borderId="61" applyAlignment="1" pivotButton="0" quotePrefix="0" xfId="0">
      <alignment horizontal="right" vertical="center"/>
    </xf>
    <xf numFmtId="0" fontId="125" fillId="35" borderId="67" applyAlignment="1" pivotButton="0" quotePrefix="0" xfId="0">
      <alignment vertical="center"/>
    </xf>
    <xf numFmtId="0" fontId="122" fillId="41" borderId="61" applyAlignment="1" pivotButton="0" quotePrefix="0" xfId="0">
      <alignment horizontal="right" vertical="center"/>
    </xf>
    <xf numFmtId="0" fontId="122" fillId="35" borderId="70" applyAlignment="1" pivotButton="0" quotePrefix="0" xfId="0">
      <alignment vertical="center"/>
    </xf>
    <xf numFmtId="16" fontId="122" fillId="35" borderId="71" applyAlignment="1" pivotButton="0" quotePrefix="0" xfId="0">
      <alignment vertical="center"/>
    </xf>
    <xf numFmtId="16" fontId="122" fillId="35" borderId="66" applyAlignment="1" pivotButton="0" quotePrefix="0" xfId="0">
      <alignment vertical="center"/>
    </xf>
    <xf numFmtId="0" fontId="143" fillId="47" borderId="66" applyAlignment="1" pivotButton="0" quotePrefix="0" xfId="0">
      <alignment vertical="center"/>
    </xf>
    <xf numFmtId="0" fontId="125" fillId="35" borderId="66" applyAlignment="1" pivotButton="0" quotePrefix="0" xfId="0">
      <alignment vertical="center"/>
    </xf>
    <xf numFmtId="0" fontId="135" fillId="43" borderId="66" applyAlignment="1" pivotButton="0" quotePrefix="0" xfId="0">
      <alignment vertical="center"/>
    </xf>
    <xf numFmtId="0" fontId="145" fillId="35" borderId="66" applyAlignment="1" pivotButton="0" quotePrefix="0" xfId="18">
      <alignment vertical="center"/>
    </xf>
    <xf numFmtId="0" fontId="128" fillId="39" borderId="66" applyAlignment="1" pivotButton="0" quotePrefix="0" xfId="0">
      <alignment vertical="center"/>
    </xf>
    <xf numFmtId="0" fontId="129" fillId="35" borderId="66" applyAlignment="1" pivotButton="0" quotePrefix="0" xfId="0">
      <alignment vertical="center"/>
    </xf>
    <xf numFmtId="0" fontId="122" fillId="35" borderId="66" applyAlignment="1" pivotButton="0" quotePrefix="0" xfId="0">
      <alignment vertical="center"/>
    </xf>
    <xf numFmtId="9" fontId="122" fillId="35" borderId="66" applyAlignment="1" pivotButton="0" quotePrefix="0" xfId="0">
      <alignment vertical="center"/>
    </xf>
    <xf numFmtId="0" fontId="130" fillId="40" borderId="66" applyAlignment="1" pivotButton="0" quotePrefix="0" xfId="0">
      <alignment vertical="center"/>
    </xf>
    <xf numFmtId="0" fontId="125" fillId="35" borderId="72" applyAlignment="1" pivotButton="0" quotePrefix="0" xfId="0">
      <alignment vertical="center"/>
    </xf>
    <xf numFmtId="0" fontId="122" fillId="35" borderId="73" applyAlignment="1" pivotButton="0" quotePrefix="0" xfId="0">
      <alignment vertical="center" wrapText="1"/>
    </xf>
    <xf numFmtId="0" fontId="122" fillId="41" borderId="51" applyAlignment="1" pivotButton="0" quotePrefix="0" xfId="0">
      <alignment vertical="center" wrapText="1"/>
    </xf>
    <xf numFmtId="0" fontId="146" fillId="35" borderId="53" applyAlignment="1" pivotButton="0" quotePrefix="0" xfId="0">
      <alignment vertical="center" wrapText="1"/>
    </xf>
    <xf numFmtId="0" fontId="122" fillId="35" borderId="74" applyAlignment="1" pivotButton="0" quotePrefix="0" xfId="0">
      <alignment vertical="center"/>
    </xf>
    <xf numFmtId="16" fontId="122" fillId="35" borderId="75" applyAlignment="1" pivotButton="0" quotePrefix="0" xfId="0">
      <alignment horizontal="right" vertical="center"/>
    </xf>
    <xf numFmtId="0" fontId="134" fillId="42" borderId="76" applyAlignment="1" pivotButton="0" quotePrefix="0" xfId="0">
      <alignment vertical="center"/>
    </xf>
    <xf numFmtId="16" fontId="122" fillId="35" borderId="77" applyAlignment="1" pivotButton="0" quotePrefix="0" xfId="0">
      <alignment horizontal="right" vertical="center"/>
    </xf>
    <xf numFmtId="0" fontId="126" fillId="45" borderId="77" applyAlignment="1" pivotButton="0" quotePrefix="0" xfId="0">
      <alignment vertical="center"/>
    </xf>
    <xf numFmtId="0" fontId="125" fillId="35" borderId="77" applyAlignment="1" pivotButton="0" quotePrefix="0" xfId="0">
      <alignment vertical="center"/>
    </xf>
    <xf numFmtId="0" fontId="126" fillId="38" borderId="77" applyAlignment="1" pivotButton="0" quotePrefix="0" xfId="0">
      <alignment vertical="center"/>
    </xf>
    <xf numFmtId="0" fontId="122" fillId="35" borderId="77" applyAlignment="1" pivotButton="0" quotePrefix="0" xfId="0">
      <alignment horizontal="right" vertical="center"/>
    </xf>
    <xf numFmtId="0" fontId="128" fillId="39" borderId="77" applyAlignment="1" pivotButton="0" quotePrefix="0" xfId="0">
      <alignment vertical="center"/>
    </xf>
    <xf numFmtId="0" fontId="129" fillId="35" borderId="77" applyAlignment="1" pivotButton="0" quotePrefix="0" xfId="0">
      <alignment vertical="center"/>
    </xf>
    <xf numFmtId="0" fontId="122" fillId="35" borderId="77" applyAlignment="1" pivotButton="0" quotePrefix="0" xfId="0">
      <alignment vertical="center"/>
    </xf>
    <xf numFmtId="0" fontId="130" fillId="40" borderId="77" applyAlignment="1" pivotButton="0" quotePrefix="0" xfId="0">
      <alignment vertical="center"/>
    </xf>
    <xf numFmtId="0" fontId="125" fillId="35" borderId="56" applyAlignment="1" pivotButton="0" quotePrefix="0" xfId="0">
      <alignment vertical="center"/>
    </xf>
    <xf numFmtId="0" fontId="126" fillId="45" borderId="61" applyAlignment="1" pivotButton="0" quotePrefix="0" xfId="0">
      <alignment vertical="center"/>
    </xf>
    <xf numFmtId="0" fontId="125" fillId="41" borderId="78" applyAlignment="1" pivotButton="0" quotePrefix="0" xfId="0">
      <alignment vertical="center"/>
    </xf>
    <xf numFmtId="0" fontId="126" fillId="38" borderId="61" applyAlignment="1" pivotButton="0" quotePrefix="0" xfId="0">
      <alignment vertical="center"/>
    </xf>
    <xf numFmtId="16" fontId="122" fillId="35" borderId="68" applyAlignment="1" pivotButton="0" quotePrefix="0" xfId="0">
      <alignment vertical="center"/>
    </xf>
    <xf numFmtId="0" fontId="143" fillId="47" borderId="79" applyAlignment="1" pivotButton="0" quotePrefix="0" xfId="0">
      <alignment vertical="center"/>
    </xf>
    <xf numFmtId="0" fontId="147" fillId="48" borderId="80" applyAlignment="1" pivotButton="0" quotePrefix="0" xfId="0">
      <alignment vertical="center"/>
    </xf>
    <xf numFmtId="0" fontId="135" fillId="49" borderId="58" applyAlignment="1" pivotButton="0" quotePrefix="0" xfId="0">
      <alignment vertical="center"/>
    </xf>
    <xf numFmtId="0" fontId="122" fillId="41" borderId="78" applyAlignment="1" pivotButton="0" quotePrefix="0" xfId="0">
      <alignment vertical="center"/>
    </xf>
    <xf numFmtId="0" fontId="124" fillId="45" borderId="79" applyAlignment="1" pivotButton="0" quotePrefix="0" xfId="0">
      <alignment vertical="center"/>
    </xf>
    <xf numFmtId="0" fontId="148" fillId="47" borderId="61" applyAlignment="1" pivotButton="0" quotePrefix="0" xfId="0">
      <alignment vertical="center"/>
    </xf>
    <xf numFmtId="0" fontId="136" fillId="41" borderId="61" applyAlignment="1" pivotButton="0" quotePrefix="0" xfId="0">
      <alignment vertical="center"/>
    </xf>
    <xf numFmtId="0" fontId="148" fillId="47" borderId="58" applyAlignment="1" pivotButton="0" quotePrefix="0" xfId="0">
      <alignment vertical="center"/>
    </xf>
    <xf numFmtId="0" fontId="149" fillId="50" borderId="58" applyAlignment="1" pivotButton="0" quotePrefix="0" xfId="0">
      <alignment vertical="center"/>
    </xf>
    <xf numFmtId="0" fontId="136" fillId="51" borderId="58" applyAlignment="1" pivotButton="0" quotePrefix="0" xfId="0">
      <alignment vertical="center"/>
    </xf>
    <xf numFmtId="0" fontId="149" fillId="50" borderId="61" applyAlignment="1" pivotButton="0" quotePrefix="0" xfId="0">
      <alignment vertical="center"/>
    </xf>
    <xf numFmtId="9" fontId="122" fillId="41" borderId="61" applyAlignment="1" pivotButton="0" quotePrefix="0" xfId="0">
      <alignment horizontal="right" vertical="center"/>
    </xf>
    <xf numFmtId="0" fontId="136" fillId="51" borderId="61" applyAlignment="1" pivotButton="0" quotePrefix="0" xfId="0">
      <alignment vertical="center"/>
    </xf>
    <xf numFmtId="0" fontId="122" fillId="41" borderId="51" applyAlignment="1" pivotButton="0" quotePrefix="0" xfId="0">
      <alignment vertical="center"/>
    </xf>
    <xf numFmtId="0" fontId="122" fillId="35" borderId="50" applyAlignment="1" pivotButton="0" quotePrefix="0" xfId="0">
      <alignment vertical="center"/>
    </xf>
    <xf numFmtId="0" fontId="146" fillId="35" borderId="53" applyAlignment="1" pivotButton="0" quotePrefix="0" xfId="0">
      <alignment vertical="center"/>
    </xf>
    <xf numFmtId="0" fontId="146" fillId="52" borderId="83" applyAlignment="1" pivotButton="0" quotePrefix="0" xfId="0">
      <alignment vertical="center"/>
    </xf>
    <xf numFmtId="0" fontId="122" fillId="35" borderId="52" applyAlignment="1" pivotButton="0" quotePrefix="0" xfId="0">
      <alignment vertical="center"/>
    </xf>
    <xf numFmtId="0" fontId="146" fillId="35" borderId="52" applyAlignment="1" pivotButton="0" quotePrefix="0" xfId="0">
      <alignment vertical="center"/>
    </xf>
    <xf numFmtId="0" fontId="146" fillId="35" borderId="50" applyAlignment="1" pivotButton="0" quotePrefix="0" xfId="0">
      <alignment vertical="center"/>
    </xf>
    <xf numFmtId="0" fontId="122" fillId="35" borderId="84" applyAlignment="1" pivotButton="0" quotePrefix="0" xfId="0">
      <alignment horizontal="right" vertical="center"/>
    </xf>
    <xf numFmtId="0" fontId="137" fillId="44" borderId="85" applyAlignment="1" pivotButton="0" quotePrefix="0" xfId="0">
      <alignment vertical="center"/>
    </xf>
    <xf numFmtId="0" fontId="125" fillId="35" borderId="85" applyAlignment="1" pivotButton="0" quotePrefix="0" xfId="0">
      <alignment vertical="center"/>
    </xf>
    <xf numFmtId="0" fontId="145" fillId="35" borderId="85" applyAlignment="1" pivotButton="0" quotePrefix="0" xfId="18">
      <alignment vertical="center"/>
    </xf>
    <xf numFmtId="0" fontId="125" fillId="35" borderId="86" applyAlignment="1" pivotButton="0" quotePrefix="0" xfId="0">
      <alignment vertical="center"/>
    </xf>
    <xf numFmtId="0" fontId="122" fillId="41" borderId="60" applyAlignment="1" pivotButton="0" quotePrefix="0" xfId="0">
      <alignment horizontal="right" vertical="center"/>
    </xf>
    <xf numFmtId="0" fontId="143" fillId="47" borderId="61" applyAlignment="1" pivotButton="0" quotePrefix="0" xfId="0">
      <alignment vertical="center"/>
    </xf>
    <xf numFmtId="0" fontId="122" fillId="35" borderId="57" applyAlignment="1" pivotButton="0" quotePrefix="0" xfId="0">
      <alignment horizontal="right" vertical="center"/>
    </xf>
    <xf numFmtId="0" fontId="125" fillId="35" borderId="88" applyAlignment="1" pivotButton="0" quotePrefix="0" xfId="0">
      <alignment vertical="center"/>
    </xf>
    <xf numFmtId="0" fontId="124" fillId="37" borderId="79" applyAlignment="1" pivotButton="0" quotePrefix="0" xfId="0">
      <alignment vertical="center"/>
    </xf>
    <xf numFmtId="0" fontId="138" fillId="41" borderId="91" applyAlignment="1" pivotButton="0" quotePrefix="0" xfId="0">
      <alignment vertical="center"/>
    </xf>
    <xf numFmtId="0" fontId="138" fillId="35" borderId="50" applyAlignment="1" pivotButton="0" quotePrefix="0" xfId="0">
      <alignment vertical="center"/>
    </xf>
    <xf numFmtId="0" fontId="138" fillId="41" borderId="92" applyAlignment="1" pivotButton="0" quotePrefix="0" xfId="0">
      <alignment vertical="center"/>
    </xf>
    <xf numFmtId="0" fontId="138" fillId="52" borderId="83" applyAlignment="1" pivotButton="0" quotePrefix="0" xfId="0">
      <alignment vertical="center"/>
    </xf>
    <xf numFmtId="0" fontId="138" fillId="41" borderId="51" applyAlignment="1" pivotButton="0" quotePrefix="0" xfId="0">
      <alignment vertical="center"/>
    </xf>
    <xf numFmtId="0" fontId="138" fillId="41" borderId="60" applyAlignment="1" pivotButton="0" quotePrefix="0" xfId="0">
      <alignment horizontal="right" vertical="center"/>
    </xf>
    <xf numFmtId="0" fontId="139" fillId="42" borderId="61" applyAlignment="1" pivotButton="0" quotePrefix="0" xfId="0">
      <alignment vertical="center"/>
    </xf>
    <xf numFmtId="0" fontId="150" fillId="43" borderId="61" applyAlignment="1" pivotButton="0" quotePrefix="0" xfId="0">
      <alignment vertical="center"/>
    </xf>
    <xf numFmtId="0" fontId="151" fillId="43" borderId="61" applyAlignment="1" pivotButton="0" quotePrefix="0" xfId="0">
      <alignment vertical="center"/>
    </xf>
    <xf numFmtId="0" fontId="152" fillId="51" borderId="61" applyAlignment="1" pivotButton="0" quotePrefix="0" xfId="0">
      <alignment vertical="center"/>
    </xf>
    <xf numFmtId="0" fontId="138" fillId="35" borderId="57" applyAlignment="1" pivotButton="0" quotePrefix="0" xfId="0">
      <alignment horizontal="right" vertical="center"/>
    </xf>
    <xf numFmtId="0" fontId="139" fillId="42" borderId="58" applyAlignment="1" pivotButton="0" quotePrefix="0" xfId="0">
      <alignment vertical="center"/>
    </xf>
    <xf numFmtId="0" fontId="150" fillId="43" borderId="58" applyAlignment="1" pivotButton="0" quotePrefix="0" xfId="0">
      <alignment vertical="center"/>
    </xf>
    <xf numFmtId="0" fontId="150" fillId="49" borderId="58" applyAlignment="1" pivotButton="0" quotePrefix="0" xfId="0">
      <alignment vertical="center"/>
    </xf>
    <xf numFmtId="0" fontId="151" fillId="43" borderId="58" applyAlignment="1" pivotButton="0" quotePrefix="0" xfId="0">
      <alignment vertical="center"/>
    </xf>
    <xf numFmtId="0" fontId="153" fillId="50" borderId="58" applyAlignment="1" pivotButton="0" quotePrefix="0" xfId="0">
      <alignment vertical="center"/>
    </xf>
    <xf numFmtId="0" fontId="142" fillId="35" borderId="58" applyAlignment="1" pivotButton="0" quotePrefix="0" xfId="0">
      <alignment vertical="center"/>
    </xf>
    <xf numFmtId="9" fontId="138" fillId="35" borderId="58" applyAlignment="1" pivotButton="0" quotePrefix="0" xfId="0">
      <alignment vertical="center"/>
    </xf>
    <xf numFmtId="0" fontId="142" fillId="35" borderId="58" applyAlignment="1" pivotButton="0" quotePrefix="0" xfId="0">
      <alignment horizontal="right" vertical="center"/>
    </xf>
    <xf numFmtId="0" fontId="138" fillId="41" borderId="93" applyAlignment="1" pivotButton="0" quotePrefix="0" xfId="0">
      <alignment horizontal="right" vertical="center"/>
    </xf>
    <xf numFmtId="16" fontId="138" fillId="41" borderId="94" applyAlignment="1" pivotButton="0" quotePrefix="0" xfId="0">
      <alignment vertical="center"/>
    </xf>
    <xf numFmtId="0" fontId="139" fillId="42" borderId="94" applyAlignment="1" pivotButton="0" quotePrefix="0" xfId="0">
      <alignment vertical="center"/>
    </xf>
    <xf numFmtId="0" fontId="143" fillId="47" borderId="94" applyAlignment="1" pivotButton="0" quotePrefix="0" xfId="0">
      <alignment vertical="center"/>
    </xf>
    <xf numFmtId="0" fontId="125" fillId="41" borderId="94" applyAlignment="1" pivotButton="0" quotePrefix="0" xfId="0">
      <alignment vertical="center"/>
    </xf>
    <xf numFmtId="0" fontId="150" fillId="43" borderId="94" applyAlignment="1" pivotButton="0" quotePrefix="0" xfId="0">
      <alignment vertical="center"/>
    </xf>
    <xf numFmtId="0" fontId="151" fillId="43" borderId="94" applyAlignment="1" pivotButton="0" quotePrefix="0" xfId="0">
      <alignment vertical="center"/>
    </xf>
    <xf numFmtId="0" fontId="138" fillId="41" borderId="94" applyAlignment="1" pivotButton="0" quotePrefix="0" xfId="0">
      <alignment vertical="center"/>
    </xf>
    <xf numFmtId="0" fontId="145" fillId="41" borderId="94" applyAlignment="1" pivotButton="0" quotePrefix="0" xfId="18">
      <alignment vertical="center"/>
    </xf>
    <xf numFmtId="0" fontId="140" fillId="39" borderId="94" applyAlignment="1" pivotButton="0" quotePrefix="0" xfId="0">
      <alignment vertical="center"/>
    </xf>
    <xf numFmtId="0" fontId="141" fillId="41" borderId="94" applyAlignment="1" pivotButton="0" quotePrefix="0" xfId="0">
      <alignment vertical="center"/>
    </xf>
    <xf numFmtId="0" fontId="152" fillId="51" borderId="94" applyAlignment="1" pivotButton="0" quotePrefix="0" xfId="0">
      <alignment vertical="center"/>
    </xf>
    <xf numFmtId="0" fontId="125" fillId="41" borderId="95" applyAlignment="1" pivotButton="0" quotePrefix="0" xfId="0">
      <alignment vertical="center"/>
    </xf>
    <xf numFmtId="0" fontId="138" fillId="35" borderId="81" applyAlignment="1" pivotButton="0" quotePrefix="0" xfId="0">
      <alignment vertical="center"/>
    </xf>
    <xf numFmtId="0" fontId="138" fillId="35" borderId="84" applyAlignment="1" pivotButton="0" quotePrefix="0" xfId="0">
      <alignment horizontal="right" vertical="center"/>
    </xf>
    <xf numFmtId="16" fontId="138" fillId="35" borderId="85" applyAlignment="1" pivotButton="0" quotePrefix="0" xfId="0">
      <alignment vertical="center"/>
    </xf>
    <xf numFmtId="0" fontId="139" fillId="42" borderId="85" applyAlignment="1" pivotButton="0" quotePrefix="0" xfId="0">
      <alignment vertical="center"/>
    </xf>
    <xf numFmtId="0" fontId="124" fillId="37" borderId="85" applyAlignment="1" pivotButton="0" quotePrefix="0" xfId="0">
      <alignment vertical="center"/>
    </xf>
    <xf numFmtId="0" fontId="138" fillId="35" borderId="85" applyAlignment="1" pivotButton="0" quotePrefix="0" xfId="0">
      <alignment vertical="center"/>
    </xf>
    <xf numFmtId="0" fontId="140" fillId="39" borderId="85" applyAlignment="1" pivotButton="0" quotePrefix="0" xfId="0">
      <alignment vertical="center"/>
    </xf>
    <xf numFmtId="0" fontId="141" fillId="35" borderId="85" applyAlignment="1" pivotButton="0" quotePrefix="0" xfId="0">
      <alignment vertical="center"/>
    </xf>
    <xf numFmtId="0" fontId="137" fillId="40" borderId="85" applyAlignment="1" pivotButton="0" quotePrefix="0" xfId="0">
      <alignment vertical="center"/>
    </xf>
    <xf numFmtId="16" fontId="138" fillId="41" borderId="61" applyAlignment="1" pivotButton="0" quotePrefix="0" xfId="0">
      <alignment horizontal="right" vertical="center"/>
    </xf>
    <xf numFmtId="0" fontId="138" fillId="41" borderId="54" applyAlignment="1" pivotButton="0" quotePrefix="0" xfId="0">
      <alignment horizontal="right" vertical="center"/>
    </xf>
    <xf numFmtId="16" fontId="138" fillId="41" borderId="55" applyAlignment="1" pivotButton="0" quotePrefix="0" xfId="0">
      <alignment vertical="center"/>
    </xf>
    <xf numFmtId="0" fontId="139" fillId="42" borderId="55" applyAlignment="1" pivotButton="0" quotePrefix="0" xfId="0">
      <alignment vertical="center"/>
    </xf>
    <xf numFmtId="16" fontId="138" fillId="41" borderId="55" applyAlignment="1" pivotButton="0" quotePrefix="0" xfId="0">
      <alignment horizontal="right" vertical="center"/>
    </xf>
    <xf numFmtId="0" fontId="138" fillId="41" borderId="55" applyAlignment="1" pivotButton="0" quotePrefix="0" xfId="0">
      <alignment vertical="center"/>
    </xf>
    <xf numFmtId="0" fontId="140" fillId="39" borderId="55" applyAlignment="1" pivotButton="0" quotePrefix="0" xfId="0">
      <alignment vertical="center"/>
    </xf>
    <xf numFmtId="0" fontId="141" fillId="41" borderId="55" applyAlignment="1" pivotButton="0" quotePrefix="0" xfId="0">
      <alignment vertical="center"/>
    </xf>
    <xf numFmtId="16" fontId="138" fillId="35" borderId="58" applyAlignment="1" pivotButton="0" quotePrefix="0" xfId="0">
      <alignment horizontal="right" vertical="center"/>
    </xf>
    <xf numFmtId="0" fontId="152" fillId="35" borderId="58" applyAlignment="1" pivotButton="0" quotePrefix="0" xfId="0">
      <alignment vertical="center"/>
    </xf>
    <xf numFmtId="0" fontId="124" fillId="43" borderId="61" applyAlignment="1" pivotButton="0" quotePrefix="0" xfId="0">
      <alignment vertical="center"/>
    </xf>
    <xf numFmtId="0" fontId="138" fillId="41" borderId="98" applyAlignment="1" pivotButton="0" quotePrefix="0" xfId="0">
      <alignment vertical="center"/>
    </xf>
    <xf numFmtId="0" fontId="138" fillId="52" borderId="89" applyAlignment="1" pivotButton="0" quotePrefix="0" xfId="0">
      <alignment vertical="center"/>
    </xf>
    <xf numFmtId="0" fontId="146" fillId="35" borderId="49" applyAlignment="1" pivotButton="0" quotePrefix="0" xfId="0">
      <alignment vertical="center"/>
    </xf>
    <xf numFmtId="0" fontId="141" fillId="53" borderId="58" applyAlignment="1" pivotButton="0" quotePrefix="0" xfId="0">
      <alignment vertical="center"/>
    </xf>
    <xf numFmtId="0" fontId="138" fillId="35" borderId="88" applyAlignment="1" pivotButton="0" quotePrefix="0" xfId="0">
      <alignment vertical="center"/>
    </xf>
    <xf numFmtId="0" fontId="150" fillId="49" borderId="61" applyAlignment="1" pivotButton="0" quotePrefix="0" xfId="0">
      <alignment vertical="center"/>
    </xf>
    <xf numFmtId="0" fontId="137" fillId="44" borderId="55" applyAlignment="1" pivotButton="0" quotePrefix="0" xfId="0">
      <alignment vertical="center"/>
    </xf>
    <xf numFmtId="0" fontId="141" fillId="53" borderId="55" applyAlignment="1" pivotButton="0" quotePrefix="0" xfId="0">
      <alignment vertical="center"/>
    </xf>
    <xf numFmtId="0" fontId="153" fillId="50" borderId="61" applyAlignment="1" pivotButton="0" quotePrefix="0" xfId="0">
      <alignment vertical="center"/>
    </xf>
    <xf numFmtId="0" fontId="154" fillId="36" borderId="58" applyAlignment="1" pivotButton="0" quotePrefix="0" xfId="0">
      <alignment vertical="center"/>
    </xf>
    <xf numFmtId="0" fontId="138" fillId="41" borderId="99" applyAlignment="1" pivotButton="0" quotePrefix="0" xfId="0">
      <alignment vertical="center"/>
    </xf>
    <xf numFmtId="16" fontId="138" fillId="41" borderId="94" applyAlignment="1" pivotButton="0" quotePrefix="0" xfId="0">
      <alignment horizontal="right" vertical="center"/>
    </xf>
    <xf numFmtId="0" fontId="137" fillId="40" borderId="94" applyAlignment="1" pivotButton="0" quotePrefix="0" xfId="0">
      <alignment vertical="center"/>
    </xf>
    <xf numFmtId="0" fontId="155" fillId="0" borderId="0" pivotButton="0" quotePrefix="0" xfId="0"/>
    <xf numFmtId="0" fontId="138" fillId="35" borderId="100" applyAlignment="1" pivotButton="0" quotePrefix="0" xfId="0">
      <alignment horizontal="right" vertical="center"/>
    </xf>
    <xf numFmtId="16" fontId="138" fillId="35" borderId="101" applyAlignment="1" pivotButton="0" quotePrefix="0" xfId="0">
      <alignment vertical="center"/>
    </xf>
    <xf numFmtId="0" fontId="139" fillId="42" borderId="101" applyAlignment="1" pivotButton="0" quotePrefix="0" xfId="0">
      <alignment vertical="center"/>
    </xf>
    <xf numFmtId="16" fontId="138" fillId="35" borderId="101" applyAlignment="1" pivotButton="0" quotePrefix="0" xfId="0">
      <alignment horizontal="right" vertical="center"/>
    </xf>
    <xf numFmtId="0" fontId="156" fillId="55" borderId="101" applyAlignment="1" pivotButton="0" quotePrefix="0" xfId="0">
      <alignment vertical="center"/>
    </xf>
    <xf numFmtId="0" fontId="125" fillId="35" borderId="102" applyAlignment="1" pivotButton="0" quotePrefix="0" xfId="0">
      <alignment vertical="center"/>
    </xf>
    <xf numFmtId="0" fontId="150" fillId="43" borderId="101" applyAlignment="1" pivotButton="0" quotePrefix="0" xfId="0">
      <alignment vertical="center"/>
    </xf>
    <xf numFmtId="0" fontId="125" fillId="35" borderId="101" applyAlignment="1" pivotButton="0" quotePrefix="0" xfId="0">
      <alignment vertical="center"/>
    </xf>
    <xf numFmtId="0" fontId="151" fillId="43" borderId="101" applyAlignment="1" pivotButton="0" quotePrefix="0" xfId="0">
      <alignment vertical="center"/>
    </xf>
    <xf numFmtId="0" fontId="140" fillId="39" borderId="101" applyAlignment="1" pivotButton="0" quotePrefix="0" xfId="0">
      <alignment vertical="center"/>
    </xf>
    <xf numFmtId="0" fontId="141" fillId="35" borderId="101" applyAlignment="1" pivotButton="0" quotePrefix="0" xfId="0">
      <alignment vertical="center"/>
    </xf>
    <xf numFmtId="0" fontId="138" fillId="35" borderId="101" applyAlignment="1" pivotButton="0" quotePrefix="0" xfId="0">
      <alignment vertical="center"/>
    </xf>
    <xf numFmtId="0" fontId="137" fillId="40" borderId="101" applyAlignment="1" pivotButton="0" quotePrefix="0" xfId="0">
      <alignment vertical="center"/>
    </xf>
    <xf numFmtId="0" fontId="125" fillId="35" borderId="95" applyAlignment="1" pivotButton="0" quotePrefix="0" xfId="0">
      <alignment vertical="center"/>
    </xf>
    <xf numFmtId="0" fontId="124" fillId="38" borderId="55" applyAlignment="1" pivotButton="0" quotePrefix="0" xfId="0">
      <alignment vertical="center"/>
    </xf>
    <xf numFmtId="9" fontId="138" fillId="41" borderId="61" applyAlignment="1" pivotButton="0" quotePrefix="0" xfId="0">
      <alignment vertical="center"/>
    </xf>
    <xf numFmtId="0" fontId="138" fillId="35" borderId="70" applyAlignment="1" pivotButton="0" quotePrefix="0" xfId="0">
      <alignment horizontal="right" vertical="center"/>
    </xf>
    <xf numFmtId="16" fontId="138" fillId="35" borderId="66" applyAlignment="1" pivotButton="0" quotePrefix="0" xfId="0">
      <alignment vertical="center"/>
    </xf>
    <xf numFmtId="0" fontId="139" fillId="42" borderId="66" applyAlignment="1" pivotButton="0" quotePrefix="0" xfId="0">
      <alignment vertical="center"/>
    </xf>
    <xf numFmtId="16" fontId="138" fillId="35" borderId="66" applyAlignment="1" pivotButton="0" quotePrefix="0" xfId="0">
      <alignment horizontal="right" vertical="center"/>
    </xf>
    <xf numFmtId="0" fontId="154" fillId="36" borderId="66" applyAlignment="1" pivotButton="0" quotePrefix="0" xfId="0">
      <alignment vertical="center"/>
    </xf>
    <xf numFmtId="0" fontId="153" fillId="50" borderId="66" applyAlignment="1" pivotButton="0" quotePrefix="0" xfId="0">
      <alignment vertical="center"/>
    </xf>
    <xf numFmtId="0" fontId="138" fillId="35" borderId="66" applyAlignment="1" pivotButton="0" quotePrefix="0" xfId="0">
      <alignment vertical="center"/>
    </xf>
    <xf numFmtId="0" fontId="140" fillId="39" borderId="66" applyAlignment="1" pivotButton="0" quotePrefix="0" xfId="0">
      <alignment vertical="center"/>
    </xf>
    <xf numFmtId="0" fontId="141" fillId="35" borderId="66" applyAlignment="1" pivotButton="0" quotePrefix="0" xfId="0">
      <alignment vertical="center"/>
    </xf>
    <xf numFmtId="0" fontId="137" fillId="40" borderId="66" applyAlignment="1" pivotButton="0" quotePrefix="0" xfId="0">
      <alignment vertical="center"/>
    </xf>
    <xf numFmtId="0" fontId="142" fillId="35" borderId="97" applyAlignment="1" pivotButton="0" quotePrefix="0" xfId="0">
      <alignment horizontal="right" vertical="center"/>
    </xf>
    <xf numFmtId="0" fontId="142" fillId="35" borderId="66" applyAlignment="1" pivotButton="0" quotePrefix="0" xfId="0">
      <alignment horizontal="right" vertical="center"/>
    </xf>
    <xf numFmtId="0" fontId="142" fillId="35" borderId="67" applyAlignment="1" pivotButton="0" quotePrefix="0" xfId="0">
      <alignment horizontal="right" vertical="center"/>
    </xf>
    <xf numFmtId="0" fontId="122" fillId="41" borderId="93" applyAlignment="1" pivotButton="0" quotePrefix="0" xfId="0">
      <alignment horizontal="right" vertical="center"/>
    </xf>
    <xf numFmtId="0" fontId="122" fillId="35" borderId="70" applyAlignment="1" pivotButton="0" quotePrefix="0" xfId="0">
      <alignment horizontal="right" vertical="center"/>
    </xf>
    <xf numFmtId="0" fontId="152" fillId="51" borderId="66" applyAlignment="1" pivotButton="0" quotePrefix="0" xfId="0">
      <alignment vertical="center"/>
    </xf>
    <xf numFmtId="0" fontId="150" fillId="43" borderId="66" applyAlignment="1" pivotButton="0" quotePrefix="0" xfId="0">
      <alignment vertical="center"/>
    </xf>
    <xf numFmtId="0" fontId="151" fillId="43" borderId="66" applyAlignment="1" pivotButton="0" quotePrefix="0" xfId="0">
      <alignment vertical="center"/>
    </xf>
    <xf numFmtId="0" fontId="146" fillId="35" borderId="104" applyAlignment="1" pivotButton="0" quotePrefix="0" xfId="0">
      <alignment vertical="center"/>
    </xf>
    <xf numFmtId="0" fontId="122" fillId="35" borderId="100" applyAlignment="1" pivotButton="0" quotePrefix="0" xfId="0">
      <alignment horizontal="right" vertical="center"/>
    </xf>
    <xf numFmtId="0" fontId="124" fillId="45" borderId="101" applyAlignment="1" pivotButton="0" quotePrefix="0" xfId="0">
      <alignment vertical="center"/>
    </xf>
    <xf numFmtId="0" fontId="141" fillId="53" borderId="61" applyAlignment="1" pivotButton="0" quotePrefix="0" xfId="0">
      <alignment vertical="center"/>
    </xf>
    <xf numFmtId="0" fontId="146" fillId="35" borderId="103" applyAlignment="1" pivotButton="0" quotePrefix="0" xfId="0">
      <alignment vertical="center"/>
    </xf>
    <xf numFmtId="0" fontId="124" fillId="37" borderId="94" applyAlignment="1" pivotButton="0" quotePrefix="0" xfId="0">
      <alignment vertical="center"/>
    </xf>
    <xf numFmtId="0" fontId="156" fillId="55" borderId="94" applyAlignment="1" pivotButton="0" quotePrefix="0" xfId="0">
      <alignment vertical="center"/>
    </xf>
    <xf numFmtId="0" fontId="138" fillId="35" borderId="52" applyAlignment="1" pivotButton="0" quotePrefix="0" xfId="0">
      <alignment vertical="center"/>
    </xf>
    <xf numFmtId="0" fontId="137" fillId="44" borderId="66" applyAlignment="1" pivotButton="0" quotePrefix="0" xfId="0">
      <alignment vertical="center"/>
    </xf>
    <xf numFmtId="0" fontId="124" fillId="38" borderId="66" applyAlignment="1" pivotButton="0" quotePrefix="0" xfId="0">
      <alignment vertical="center"/>
    </xf>
    <xf numFmtId="0" fontId="141" fillId="53" borderId="66" applyAlignment="1" pivotButton="0" quotePrefix="0" xfId="0">
      <alignment vertical="center"/>
    </xf>
    <xf numFmtId="0" fontId="152" fillId="41" borderId="61" applyAlignment="1" pivotButton="0" quotePrefix="0" xfId="0">
      <alignment vertical="center"/>
    </xf>
    <xf numFmtId="16" fontId="138" fillId="35" borderId="85" applyAlignment="1" pivotButton="0" quotePrefix="0" xfId="0">
      <alignment horizontal="right" vertical="center"/>
    </xf>
    <xf numFmtId="0" fontId="143" fillId="47" borderId="85" applyAlignment="1" pivotButton="0" quotePrefix="0" xfId="0">
      <alignment vertical="center"/>
    </xf>
    <xf numFmtId="0" fontId="150" fillId="43" borderId="85" applyAlignment="1" pivotButton="0" quotePrefix="0" xfId="0">
      <alignment vertical="center"/>
    </xf>
    <xf numFmtId="0" fontId="151" fillId="43" borderId="85" applyAlignment="1" pivotButton="0" quotePrefix="0" xfId="0">
      <alignment vertical="center"/>
    </xf>
    <xf numFmtId="0" fontId="156" fillId="55" borderId="66" applyAlignment="1" pivotButton="0" quotePrefix="0" xfId="0">
      <alignment vertical="center"/>
    </xf>
    <xf numFmtId="9" fontId="138" fillId="35" borderId="66" applyAlignment="1" pivotButton="0" quotePrefix="0" xfId="0">
      <alignment vertical="center"/>
    </xf>
    <xf numFmtId="0" fontId="152" fillId="51" borderId="85" applyAlignment="1" pivotButton="0" quotePrefix="0" xfId="0">
      <alignment vertical="center"/>
    </xf>
    <xf numFmtId="0" fontId="150" fillId="54" borderId="61" applyAlignment="1" pivotButton="0" quotePrefix="0" xfId="0">
      <alignment vertical="center"/>
    </xf>
    <xf numFmtId="0" fontId="124" fillId="38" borderId="58" applyAlignment="1" pivotButton="0" quotePrefix="0" xfId="0">
      <alignment vertical="center"/>
    </xf>
    <xf numFmtId="0" fontId="152" fillId="51" borderId="58" applyAlignment="1" pivotButton="0" quotePrefix="0" xfId="0">
      <alignment vertical="center"/>
    </xf>
    <xf numFmtId="0" fontId="154" fillId="36" borderId="61" applyAlignment="1" pivotButton="0" quotePrefix="0" xfId="0">
      <alignment vertical="center"/>
    </xf>
    <xf numFmtId="0" fontId="156" fillId="55" borderId="58" applyAlignment="1" pivotButton="0" quotePrefix="0" xfId="0">
      <alignment vertical="center"/>
    </xf>
    <xf numFmtId="0" fontId="127" fillId="35" borderId="103" applyAlignment="1" pivotButton="0" quotePrefix="0" xfId="0">
      <alignment vertical="center"/>
    </xf>
    <xf numFmtId="0" fontId="127" fillId="35" borderId="52" applyAlignment="1" pivotButton="0" quotePrefix="0" xfId="0">
      <alignment vertical="center"/>
    </xf>
    <xf numFmtId="0" fontId="142" fillId="35" borderId="105" applyAlignment="1" pivotButton="0" quotePrefix="0" xfId="0">
      <alignment vertical="center"/>
    </xf>
    <xf numFmtId="0" fontId="153" fillId="50" borderId="94" applyAlignment="1" pivotButton="0" quotePrefix="0" xfId="0">
      <alignment vertical="center"/>
    </xf>
    <xf numFmtId="0" fontId="142" fillId="35" borderId="105" applyAlignment="1" pivotButton="0" quotePrefix="0" xfId="0">
      <alignment horizontal="right" vertical="center"/>
    </xf>
    <xf numFmtId="0" fontId="122" fillId="41" borderId="93" applyAlignment="1" pivotButton="0" quotePrefix="0" xfId="0">
      <alignment vertical="center"/>
    </xf>
    <xf numFmtId="0" fontId="152" fillId="41" borderId="94" applyAlignment="1" pivotButton="0" quotePrefix="0" xfId="0">
      <alignment vertical="center"/>
    </xf>
    <xf numFmtId="0" fontId="125" fillId="35" borderId="106" applyAlignment="1" pivotButton="0" quotePrefix="0" xfId="0">
      <alignment vertical="center"/>
    </xf>
    <xf numFmtId="0" fontId="138" fillId="35" borderId="106" applyAlignment="1" pivotButton="0" quotePrefix="0" xfId="0">
      <alignment vertical="center"/>
    </xf>
    <xf numFmtId="0" fontId="151" fillId="57" borderId="61" applyAlignment="1" pivotButton="0" quotePrefix="0" xfId="0">
      <alignment vertical="center"/>
    </xf>
    <xf numFmtId="0" fontId="151" fillId="57" borderId="58" applyAlignment="1" pivotButton="0" quotePrefix="0" xfId="0">
      <alignment vertical="center"/>
    </xf>
    <xf numFmtId="0" fontId="150" fillId="54" borderId="58" applyAlignment="1" pivotButton="0" quotePrefix="0" xfId="0">
      <alignment vertical="center"/>
    </xf>
    <xf numFmtId="0" fontId="125" fillId="41" borderId="88" applyAlignment="1" pivotButton="0" quotePrefix="0" xfId="0">
      <alignment vertical="center"/>
    </xf>
    <xf numFmtId="0" fontId="138" fillId="35" borderId="107" applyAlignment="1" pivotButton="0" quotePrefix="0" xfId="0">
      <alignment horizontal="right" vertical="center"/>
    </xf>
    <xf numFmtId="0" fontId="156" fillId="55" borderId="85" applyAlignment="1" pivotButton="0" quotePrefix="0" xfId="0">
      <alignment vertical="center"/>
    </xf>
    <xf numFmtId="0" fontId="137" fillId="44" borderId="94" applyAlignment="1" pivotButton="0" quotePrefix="0" xfId="0">
      <alignment vertical="center"/>
    </xf>
    <xf numFmtId="0" fontId="141" fillId="53" borderId="94" applyAlignment="1" pivotButton="0" quotePrefix="0" xfId="0">
      <alignment vertical="center"/>
    </xf>
    <xf numFmtId="9" fontId="138" fillId="41" borderId="94" applyAlignment="1" pivotButton="0" quotePrefix="0" xfId="0">
      <alignment vertical="center"/>
    </xf>
    <xf numFmtId="0" fontId="150" fillId="54" borderId="94" applyAlignment="1" pivotButton="0" quotePrefix="0" xfId="0">
      <alignment vertical="center"/>
    </xf>
    <xf numFmtId="0" fontId="124" fillId="38" borderId="94" applyAlignment="1" pivotButton="0" quotePrefix="0" xfId="0">
      <alignment vertical="center"/>
    </xf>
    <xf numFmtId="0" fontId="150" fillId="49" borderId="94" applyAlignment="1" pivotButton="0" quotePrefix="0" xfId="0">
      <alignment vertical="center"/>
    </xf>
    <xf numFmtId="0" fontId="146" fillId="35" borderId="92" applyAlignment="1" pivotButton="0" quotePrefix="0" xfId="0">
      <alignment vertical="center"/>
    </xf>
    <xf numFmtId="0" fontId="122" fillId="41" borderId="91" applyAlignment="1" pivotButton="0" quotePrefix="0" xfId="0">
      <alignment vertical="center"/>
    </xf>
    <xf numFmtId="0" fontId="124" fillId="37" borderId="66" applyAlignment="1" pivotButton="0" quotePrefix="0" xfId="0">
      <alignment vertical="center"/>
    </xf>
    <xf numFmtId="0" fontId="122" fillId="35" borderId="108" applyAlignment="1" pivotButton="0" quotePrefix="0" xfId="0">
      <alignment vertical="center"/>
    </xf>
    <xf numFmtId="0" fontId="124" fillId="37" borderId="101" applyAlignment="1" pivotButton="0" quotePrefix="0" xfId="0">
      <alignment vertical="center"/>
    </xf>
    <xf numFmtId="0" fontId="142" fillId="35" borderId="101" applyAlignment="1" pivotButton="0" quotePrefix="0" xfId="0">
      <alignment vertical="center"/>
    </xf>
    <xf numFmtId="0" fontId="142" fillId="35" borderId="102" applyAlignment="1" pivotButton="0" quotePrefix="0" xfId="0">
      <alignment horizontal="right" vertical="center"/>
    </xf>
    <xf numFmtId="0" fontId="138" fillId="35" borderId="109" applyAlignment="1" pivotButton="0" quotePrefix="0" xfId="0">
      <alignment horizontal="right" vertical="center"/>
    </xf>
    <xf numFmtId="0" fontId="122" fillId="41" borderId="110" applyAlignment="1" pivotButton="0" quotePrefix="0" xfId="0">
      <alignment vertical="center"/>
    </xf>
    <xf numFmtId="0" fontId="153" fillId="50" borderId="85" applyAlignment="1" pivotButton="0" quotePrefix="0" xfId="0">
      <alignment vertical="center"/>
    </xf>
    <xf numFmtId="0" fontId="142" fillId="35" borderId="85" applyAlignment="1" pivotButton="0" quotePrefix="0" xfId="0">
      <alignment vertical="center"/>
    </xf>
    <xf numFmtId="0" fontId="142" fillId="35" borderId="85" applyAlignment="1" pivotButton="0" quotePrefix="0" xfId="0">
      <alignment horizontal="right" vertical="center"/>
    </xf>
    <xf numFmtId="9" fontId="138" fillId="35" borderId="85" applyAlignment="1" pivotButton="0" quotePrefix="0" xfId="0">
      <alignment vertical="center"/>
    </xf>
    <xf numFmtId="0" fontId="125" fillId="35" borderId="90" applyAlignment="1" pivotButton="0" quotePrefix="0" xfId="0">
      <alignment vertical="center"/>
    </xf>
    <xf numFmtId="0" fontId="143" fillId="47" borderId="111" applyAlignment="1" pivotButton="0" quotePrefix="0" xfId="0">
      <alignment vertical="center"/>
    </xf>
    <xf numFmtId="0" fontId="150" fillId="49" borderId="66" applyAlignment="1" pivotButton="0" quotePrefix="0" xfId="0">
      <alignment vertical="center"/>
    </xf>
    <xf numFmtId="0" fontId="124" fillId="45" borderId="94" applyAlignment="1" pivotButton="0" quotePrefix="0" xfId="0">
      <alignment vertical="center"/>
    </xf>
    <xf numFmtId="0" fontId="124" fillId="45" borderId="85" applyAlignment="1" pivotButton="0" quotePrefix="0" xfId="0">
      <alignment vertical="center"/>
    </xf>
    <xf numFmtId="0" fontId="142" fillId="35" borderId="106" applyAlignment="1" pivotButton="0" quotePrefix="0" xfId="0">
      <alignment vertical="center"/>
    </xf>
    <xf numFmtId="0" fontId="142" fillId="35" borderId="106" applyAlignment="1" pivotButton="0" quotePrefix="0" xfId="0">
      <alignment horizontal="right" vertical="center"/>
    </xf>
    <xf numFmtId="0" fontId="122" fillId="35" borderId="100" applyAlignment="1" pivotButton="0" quotePrefix="0" xfId="0">
      <alignment vertical="center"/>
    </xf>
    <xf numFmtId="0" fontId="143" fillId="47" borderId="101" applyAlignment="1" pivotButton="0" quotePrefix="0" xfId="0">
      <alignment vertical="center"/>
    </xf>
    <xf numFmtId="0" fontId="124" fillId="38" borderId="101" applyAlignment="1" pivotButton="0" quotePrefix="0" xfId="0">
      <alignment vertical="center"/>
    </xf>
    <xf numFmtId="0" fontId="125" fillId="35" borderId="112" applyAlignment="1" pivotButton="0" quotePrefix="0" xfId="0">
      <alignment vertical="center"/>
    </xf>
    <xf numFmtId="0" fontId="146" fillId="35" borderId="113" applyAlignment="1" pivotButton="0" quotePrefix="0" xfId="0">
      <alignment vertical="center"/>
    </xf>
    <xf numFmtId="0" fontId="156" fillId="55" borderId="61" applyAlignment="1" pivotButton="0" quotePrefix="0" xfId="0">
      <alignment vertical="center"/>
    </xf>
    <xf numFmtId="0" fontId="152" fillId="35" borderId="66" applyAlignment="1" pivotButton="0" quotePrefix="0" xfId="0">
      <alignment vertical="center"/>
    </xf>
    <xf numFmtId="0" fontId="138" fillId="35" borderId="113" applyAlignment="1" pivotButton="0" quotePrefix="0" xfId="0">
      <alignment vertical="center"/>
    </xf>
    <xf numFmtId="0" fontId="151" fillId="57" borderId="94" applyAlignment="1" pivotButton="0" quotePrefix="0" xfId="0">
      <alignment vertical="center"/>
    </xf>
    <xf numFmtId="0" fontId="157" fillId="0" borderId="0" pivotButton="0" quotePrefix="0" xfId="0"/>
    <xf numFmtId="0" fontId="138" fillId="35" borderId="114" applyAlignment="1" pivotButton="0" quotePrefix="0" xfId="0">
      <alignment horizontal="right" vertical="center"/>
    </xf>
    <xf numFmtId="16" fontId="138" fillId="35" borderId="102" applyAlignment="1" pivotButton="0" quotePrefix="0" xfId="0">
      <alignment vertical="center"/>
    </xf>
    <xf numFmtId="0" fontId="139" fillId="42" borderId="102" applyAlignment="1" pivotButton="0" quotePrefix="0" xfId="0">
      <alignment vertical="center"/>
    </xf>
    <xf numFmtId="16" fontId="138" fillId="35" borderId="102" applyAlignment="1" pivotButton="0" quotePrefix="0" xfId="0">
      <alignment horizontal="right" vertical="center"/>
    </xf>
    <xf numFmtId="0" fontId="143" fillId="47" borderId="102" applyAlignment="1" pivotButton="0" quotePrefix="0" xfId="0">
      <alignment vertical="center"/>
    </xf>
    <xf numFmtId="0" fontId="138" fillId="35" borderId="102" applyAlignment="1" pivotButton="0" quotePrefix="0" xfId="0">
      <alignment vertical="center"/>
    </xf>
    <xf numFmtId="0" fontId="124" fillId="38" borderId="102" applyAlignment="1" pivotButton="0" quotePrefix="0" xfId="0">
      <alignment vertical="center"/>
    </xf>
    <xf numFmtId="0" fontId="140" fillId="39" borderId="102" applyAlignment="1" pivotButton="0" quotePrefix="0" xfId="0">
      <alignment vertical="center"/>
    </xf>
    <xf numFmtId="0" fontId="141" fillId="35" borderId="102" applyAlignment="1" pivotButton="0" quotePrefix="0" xfId="0">
      <alignment vertical="center"/>
    </xf>
    <xf numFmtId="9" fontId="138" fillId="35" borderId="102" applyAlignment="1" pivotButton="0" quotePrefix="0" xfId="0">
      <alignment vertical="center"/>
    </xf>
    <xf numFmtId="0" fontId="137" fillId="40" borderId="102" applyAlignment="1" pivotButton="0" quotePrefix="0" xfId="0">
      <alignment vertical="center"/>
    </xf>
    <xf numFmtId="0" fontId="125" fillId="35" borderId="115" applyAlignment="1" pivotButton="0" quotePrefix="0" xfId="0">
      <alignment vertical="center"/>
    </xf>
    <xf numFmtId="0" fontId="154" fillId="36" borderId="94" applyAlignment="1" pivotButton="0" quotePrefix="0" xfId="0">
      <alignment vertical="center"/>
    </xf>
    <xf numFmtId="0" fontId="147" fillId="35" borderId="66" applyAlignment="1" pivotButton="0" quotePrefix="0" xfId="0">
      <alignment vertical="center"/>
    </xf>
    <xf numFmtId="0" fontId="150" fillId="54" borderId="85" applyAlignment="1" pivotButton="0" quotePrefix="0" xfId="0">
      <alignment vertical="center"/>
    </xf>
    <xf numFmtId="0" fontId="138" fillId="35" borderId="104" applyAlignment="1" pivotButton="0" quotePrefix="0" xfId="0">
      <alignment vertical="center"/>
    </xf>
    <xf numFmtId="9" fontId="138" fillId="35" borderId="101" applyAlignment="1" pivotButton="0" quotePrefix="0" xfId="0">
      <alignment vertical="center"/>
    </xf>
    <xf numFmtId="0" fontId="124" fillId="45" borderId="66" applyAlignment="1" pivotButton="0" quotePrefix="0" xfId="0">
      <alignment vertical="center"/>
    </xf>
    <xf numFmtId="0" fontId="142" fillId="52" borderId="83" applyAlignment="1" pivotButton="0" quotePrefix="0" xfId="0">
      <alignment vertical="center"/>
    </xf>
    <xf numFmtId="0" fontId="138" fillId="41" borderId="116" applyAlignment="1" pivotButton="0" quotePrefix="0" xfId="0">
      <alignment vertical="center"/>
    </xf>
    <xf numFmtId="0" fontId="142" fillId="52" borderId="89" applyAlignment="1" pivotButton="0" quotePrefix="0" xfId="0">
      <alignment horizontal="right" vertical="center"/>
    </xf>
    <xf numFmtId="0" fontId="142" fillId="35" borderId="98" applyAlignment="1" pivotButton="0" quotePrefix="0" xfId="0">
      <alignment horizontal="right" vertical="center"/>
    </xf>
    <xf numFmtId="0" fontId="125" fillId="35" borderId="117" applyAlignment="1" pivotButton="0" quotePrefix="0" xfId="0">
      <alignment vertical="center"/>
    </xf>
    <xf numFmtId="0" fontId="142" fillId="35" borderId="103" applyAlignment="1" pivotButton="0" quotePrefix="0" xfId="0">
      <alignment vertical="center"/>
    </xf>
    <xf numFmtId="0" fontId="125" fillId="41" borderId="118" applyAlignment="1" pivotButton="0" quotePrefix="0" xfId="0">
      <alignment vertical="center"/>
    </xf>
    <xf numFmtId="0" fontId="125" fillId="35" borderId="111" applyAlignment="1" pivotButton="0" quotePrefix="0" xfId="0">
      <alignment vertical="center"/>
    </xf>
    <xf numFmtId="0" fontId="137" fillId="44" borderId="101" applyAlignment="1" pivotButton="0" quotePrefix="0" xfId="0">
      <alignment vertical="center"/>
    </xf>
    <xf numFmtId="0" fontId="153" fillId="50" borderId="101" applyAlignment="1" pivotButton="0" quotePrefix="0" xfId="0">
      <alignment vertical="center"/>
    </xf>
    <xf numFmtId="0" fontId="142" fillId="35" borderId="119" applyAlignment="1" pivotButton="0" quotePrefix="0" xfId="0">
      <alignment horizontal="right" vertical="center"/>
    </xf>
    <xf numFmtId="0" fontId="152" fillId="51" borderId="101" applyAlignment="1" pivotButton="0" quotePrefix="0" xfId="0">
      <alignment vertical="center"/>
    </xf>
    <xf numFmtId="0" fontId="138" fillId="35" borderId="119" applyAlignment="1" pivotButton="0" quotePrefix="0" xfId="0">
      <alignment vertical="center"/>
    </xf>
    <xf numFmtId="0" fontId="124" fillId="38" borderId="85" applyAlignment="1" pivotButton="0" quotePrefix="0" xfId="0">
      <alignment vertical="center"/>
    </xf>
    <xf numFmtId="0" fontId="124" fillId="35" borderId="53" applyAlignment="1" pivotButton="0" quotePrefix="0" xfId="0">
      <alignment vertical="center"/>
    </xf>
    <xf numFmtId="0" fontId="158" fillId="35" borderId="53" applyAlignment="1" pivotButton="0" quotePrefix="0" xfId="0">
      <alignment vertical="center"/>
    </xf>
    <xf numFmtId="0" fontId="138" fillId="35" borderId="108" applyAlignment="1" pivotButton="0" quotePrefix="0" xfId="0">
      <alignment vertical="center"/>
    </xf>
    <xf numFmtId="0" fontId="142" fillId="35" borderId="53" applyAlignment="1" pivotButton="0" quotePrefix="0" xfId="0">
      <alignment vertical="center"/>
    </xf>
    <xf numFmtId="0" fontId="159" fillId="35" borderId="53" applyAlignment="1" pivotButton="0" quotePrefix="0" xfId="0">
      <alignment vertical="center"/>
    </xf>
    <xf numFmtId="0" fontId="150" fillId="58" borderId="61" applyAlignment="1" pivotButton="0" quotePrefix="0" xfId="0">
      <alignment vertical="center"/>
    </xf>
    <xf numFmtId="0" fontId="150" fillId="49" borderId="101" applyAlignment="1" pivotButton="0" quotePrefix="0" xfId="0">
      <alignment vertical="center"/>
    </xf>
    <xf numFmtId="0" fontId="138" fillId="35" borderId="120" applyAlignment="1" pivotButton="0" quotePrefix="0" xfId="0">
      <alignment vertical="center"/>
    </xf>
    <xf numFmtId="0" fontId="159" fillId="35" borderId="50" applyAlignment="1" pivotButton="0" quotePrefix="0" xfId="0">
      <alignment vertical="center"/>
    </xf>
    <xf numFmtId="0" fontId="154" fillId="36" borderId="101" applyAlignment="1" pivotButton="0" quotePrefix="0" xfId="0">
      <alignment vertical="center"/>
    </xf>
    <xf numFmtId="0" fontId="159" fillId="35" borderId="120" applyAlignment="1" pivotButton="0" quotePrefix="0" xfId="0">
      <alignment vertical="center"/>
    </xf>
    <xf numFmtId="0" fontId="138" fillId="35" borderId="70" applyAlignment="1" pivotButton="0" quotePrefix="0" xfId="0">
      <alignment vertical="center"/>
    </xf>
    <xf numFmtId="0" fontId="138" fillId="35" borderId="100" applyAlignment="1" pivotButton="0" quotePrefix="0" xfId="0">
      <alignment vertical="center"/>
    </xf>
    <xf numFmtId="0" fontId="159" fillId="35" borderId="104" applyAlignment="1" pivotButton="0" quotePrefix="0" xfId="0">
      <alignment vertical="center"/>
    </xf>
    <xf numFmtId="0" fontId="159" fillId="35" borderId="52" applyAlignment="1" pivotButton="0" quotePrefix="0" xfId="0">
      <alignment vertical="center"/>
    </xf>
    <xf numFmtId="10" fontId="138" fillId="41" borderId="61" applyAlignment="1" pivotButton="0" quotePrefix="0" xfId="0">
      <alignment vertical="center"/>
    </xf>
    <xf numFmtId="0" fontId="125" fillId="41" borderId="121" applyAlignment="1" pivotButton="0" quotePrefix="0" xfId="0">
      <alignment vertical="center"/>
    </xf>
    <xf numFmtId="0" fontId="124" fillId="45" borderId="122" applyAlignment="1" pivotButton="0" quotePrefix="0" xfId="0">
      <alignment vertical="center"/>
    </xf>
    <xf numFmtId="0" fontId="138" fillId="59" borderId="123" applyAlignment="1" pivotButton="0" quotePrefix="0" xfId="0">
      <alignment vertical="center"/>
    </xf>
    <xf numFmtId="0" fontId="159" fillId="35" borderId="103" applyAlignment="1" pivotButton="0" quotePrefix="0" xfId="0">
      <alignment vertical="center"/>
    </xf>
    <xf numFmtId="0" fontId="125" fillId="41" borderId="124" applyAlignment="1" pivotButton="0" quotePrefix="0" xfId="0">
      <alignment vertical="center"/>
    </xf>
    <xf numFmtId="0" fontId="125" fillId="35" borderId="125" applyAlignment="1" pivotButton="0" quotePrefix="0" xfId="0">
      <alignment vertical="center"/>
    </xf>
    <xf numFmtId="0" fontId="156" fillId="55" borderId="126" applyAlignment="1" pivotButton="0" quotePrefix="0" xfId="0">
      <alignment vertical="center"/>
    </xf>
    <xf numFmtId="0" fontId="159" fillId="0" borderId="0" pivotButton="0" quotePrefix="0" xfId="0"/>
    <xf numFmtId="0" fontId="125" fillId="35" borderId="127" applyAlignment="1" pivotButton="0" quotePrefix="0" xfId="0">
      <alignment vertical="center"/>
    </xf>
    <xf numFmtId="0" fontId="143" fillId="47" borderId="126" applyAlignment="1" pivotButton="0" quotePrefix="0" xfId="0">
      <alignment vertical="center"/>
    </xf>
    <xf numFmtId="0" fontId="159" fillId="35" borderId="81" applyAlignment="1" pivotButton="0" quotePrefix="0" xfId="0">
      <alignment vertical="center"/>
    </xf>
    <xf numFmtId="0" fontId="159" fillId="35" borderId="82" applyAlignment="1" pivotButton="0" quotePrefix="0" xfId="0">
      <alignment vertical="center"/>
    </xf>
    <xf numFmtId="0" fontId="159" fillId="52" borderId="83" applyAlignment="1" pivotButton="0" quotePrefix="0" xfId="0">
      <alignment vertical="center"/>
    </xf>
    <xf numFmtId="0" fontId="138" fillId="35" borderId="87" applyAlignment="1" pivotButton="0" quotePrefix="0" xfId="0">
      <alignment vertical="center"/>
    </xf>
    <xf numFmtId="0" fontId="137" fillId="40" borderId="126" applyAlignment="1" pivotButton="0" quotePrefix="0" xfId="0">
      <alignment vertical="center"/>
    </xf>
    <xf numFmtId="0" fontId="138" fillId="41" borderId="88" applyAlignment="1" pivotButton="0" quotePrefix="0" xfId="0">
      <alignment vertical="center"/>
    </xf>
    <xf numFmtId="0" fontId="137" fillId="44" borderId="126" applyAlignment="1" pivotButton="0" quotePrefix="0" xfId="0">
      <alignment vertical="center"/>
    </xf>
    <xf numFmtId="0" fontId="150" fillId="58" borderId="58" applyAlignment="1" pivotButton="0" quotePrefix="0" xfId="0">
      <alignment vertical="center"/>
    </xf>
    <xf numFmtId="0" fontId="138" fillId="59" borderId="129" applyAlignment="1" pivotButton="0" quotePrefix="0" xfId="0">
      <alignment vertical="center"/>
    </xf>
    <xf numFmtId="0" fontId="124" fillId="37" borderId="126" applyAlignment="1" pivotButton="0" quotePrefix="0" xfId="0">
      <alignment vertical="center"/>
    </xf>
    <xf numFmtId="0" fontId="152" fillId="35" borderId="101" applyAlignment="1" pivotButton="0" quotePrefix="0" xfId="0">
      <alignment vertical="center"/>
    </xf>
    <xf numFmtId="0" fontId="137" fillId="44" borderId="128" applyAlignment="1" pivotButton="0" quotePrefix="0" xfId="0">
      <alignment vertical="center"/>
    </xf>
    <xf numFmtId="0" fontId="138" fillId="41" borderId="121" applyAlignment="1" pivotButton="0" quotePrefix="0" xfId="0">
      <alignment vertical="center"/>
    </xf>
    <xf numFmtId="0" fontId="125" fillId="41" borderId="130" applyAlignment="1" pivotButton="0" quotePrefix="0" xfId="0">
      <alignment vertical="center"/>
    </xf>
    <xf numFmtId="0" fontId="154" fillId="36" borderId="126" applyAlignment="1" pivotButton="0" quotePrefix="0" xfId="0">
      <alignment vertical="center"/>
    </xf>
    <xf numFmtId="0" fontId="124" fillId="43" borderId="58" applyAlignment="1" pivotButton="0" quotePrefix="0" xfId="0">
      <alignment vertical="center"/>
    </xf>
    <xf numFmtId="0" fontId="138" fillId="41" borderId="93" applyAlignment="1" pivotButton="0" quotePrefix="0" xfId="0">
      <alignment vertical="center"/>
    </xf>
    <xf numFmtId="0" fontId="137" fillId="40" borderId="128" applyAlignment="1" pivotButton="0" quotePrefix="0" xfId="0">
      <alignment vertical="center"/>
    </xf>
    <xf numFmtId="0" fontId="125" fillId="35" borderId="131" applyAlignment="1" pivotButton="0" quotePrefix="0" xfId="0">
      <alignment vertical="center"/>
    </xf>
    <xf numFmtId="0" fontId="124" fillId="37" borderId="128" applyAlignment="1" pivotButton="0" quotePrefix="0" xfId="0">
      <alignment vertical="center"/>
    </xf>
    <xf numFmtId="0" fontId="147" fillId="59" borderId="129" applyAlignment="1" pivotButton="0" quotePrefix="0" xfId="0">
      <alignment vertical="center"/>
    </xf>
    <xf numFmtId="0" fontId="141" fillId="53" borderId="101" applyAlignment="1" pivotButton="0" quotePrefix="0" xfId="0">
      <alignment vertical="center"/>
    </xf>
    <xf numFmtId="0" fontId="159" fillId="35" borderId="132" applyAlignment="1" pivotButton="0" quotePrefix="0" xfId="0">
      <alignment vertical="center"/>
    </xf>
    <xf numFmtId="0" fontId="147" fillId="59" borderId="123" applyAlignment="1" pivotButton="0" quotePrefix="0" xfId="0">
      <alignment vertical="center"/>
    </xf>
    <xf numFmtId="0" fontId="143" fillId="47" borderId="128" applyAlignment="1" pivotButton="0" quotePrefix="0" xfId="0">
      <alignment vertical="center"/>
    </xf>
    <xf numFmtId="0" fontId="145" fillId="35" borderId="101" applyAlignment="1" pivotButton="0" quotePrefix="0" xfId="18">
      <alignment vertical="center"/>
    </xf>
    <xf numFmtId="0" fontId="152" fillId="51" borderId="126" applyAlignment="1" pivotButton="0" quotePrefix="0" xfId="0">
      <alignment vertical="center"/>
    </xf>
    <xf numFmtId="0" fontId="153" fillId="50" borderId="126" applyAlignment="1" pivotButton="0" quotePrefix="0" xfId="0">
      <alignment vertical="center"/>
    </xf>
    <xf numFmtId="0" fontId="150" fillId="54" borderId="66" applyAlignment="1" pivotButton="0" quotePrefix="0" xfId="0">
      <alignment vertical="center"/>
    </xf>
    <xf numFmtId="0" fontId="159" fillId="35" borderId="92" applyAlignment="1" pivotButton="0" quotePrefix="0" xfId="0">
      <alignment vertical="center"/>
    </xf>
    <xf numFmtId="0" fontId="138" fillId="35" borderId="134" applyAlignment="1" pivotButton="0" quotePrefix="0" xfId="0">
      <alignment vertical="center"/>
    </xf>
    <xf numFmtId="0" fontId="124" fillId="37" borderId="122" applyAlignment="1" pivotButton="0" quotePrefix="0" xfId="0">
      <alignment vertical="center"/>
    </xf>
    <xf numFmtId="0" fontId="159" fillId="35" borderId="137" applyAlignment="1" pivotButton="0" quotePrefix="0" xfId="0">
      <alignment vertical="center"/>
    </xf>
    <xf numFmtId="0" fontId="159" fillId="35" borderId="138" applyAlignment="1" pivotButton="0" quotePrefix="0" xfId="0">
      <alignment vertical="center"/>
    </xf>
    <xf numFmtId="0" fontId="159" fillId="35" borderId="139" applyAlignment="1" pivotButton="0" quotePrefix="0" xfId="0">
      <alignment vertical="center"/>
    </xf>
    <xf numFmtId="0" fontId="122" fillId="41" borderId="139" applyAlignment="1" pivotButton="0" quotePrefix="0" xfId="0">
      <alignment vertical="center"/>
    </xf>
    <xf numFmtId="0" fontId="122" fillId="35" borderId="140" applyAlignment="1" pivotButton="0" quotePrefix="0" xfId="0">
      <alignment vertical="center"/>
    </xf>
    <xf numFmtId="16" fontId="138" fillId="35" borderId="141" applyAlignment="1" pivotButton="0" quotePrefix="0" xfId="0">
      <alignment vertical="center"/>
    </xf>
    <xf numFmtId="0" fontId="139" fillId="42" borderId="141" applyAlignment="1" pivotButton="0" quotePrefix="0" xfId="0">
      <alignment vertical="center"/>
    </xf>
    <xf numFmtId="16" fontId="138" fillId="35" borderId="141" applyAlignment="1" pivotButton="0" quotePrefix="0" xfId="0">
      <alignment horizontal="right" vertical="center"/>
    </xf>
    <xf numFmtId="0" fontId="124" fillId="45" borderId="141" applyAlignment="1" pivotButton="0" quotePrefix="0" xfId="0">
      <alignment vertical="center"/>
    </xf>
    <xf numFmtId="0" fontId="125" fillId="35" borderId="141" applyAlignment="1" pivotButton="0" quotePrefix="0" xfId="0">
      <alignment vertical="center"/>
    </xf>
    <xf numFmtId="0" fontId="150" fillId="43" borderId="141" applyAlignment="1" pivotButton="0" quotePrefix="0" xfId="0">
      <alignment vertical="center"/>
    </xf>
    <xf numFmtId="0" fontId="138" fillId="35" borderId="141" applyAlignment="1" pivotButton="0" quotePrefix="0" xfId="0">
      <alignment vertical="center"/>
    </xf>
    <xf numFmtId="0" fontId="151" fillId="43" borderId="141" applyAlignment="1" pivotButton="0" quotePrefix="0" xfId="0">
      <alignment vertical="center"/>
    </xf>
    <xf numFmtId="0" fontId="140" fillId="39" borderId="141" applyAlignment="1" pivotButton="0" quotePrefix="0" xfId="0">
      <alignment vertical="center"/>
    </xf>
    <xf numFmtId="0" fontId="141" fillId="35" borderId="141" applyAlignment="1" pivotButton="0" quotePrefix="0" xfId="0">
      <alignment vertical="center"/>
    </xf>
    <xf numFmtId="175" fontId="138" fillId="35" borderId="141" applyAlignment="1" pivotButton="0" quotePrefix="0" xfId="0">
      <alignment horizontal="right" vertical="center"/>
    </xf>
    <xf numFmtId="0" fontId="138" fillId="35" borderId="141" applyAlignment="1" pivotButton="0" quotePrefix="0" xfId="0">
      <alignment horizontal="right" vertical="center"/>
    </xf>
    <xf numFmtId="0" fontId="137" fillId="40" borderId="141" applyAlignment="1" pivotButton="0" quotePrefix="0" xfId="0">
      <alignment vertical="center"/>
    </xf>
    <xf numFmtId="0" fontId="122" fillId="41" borderId="142" applyAlignment="1" pivotButton="0" quotePrefix="0" xfId="0">
      <alignment vertical="center"/>
    </xf>
    <xf numFmtId="16" fontId="138" fillId="41" borderId="143" applyAlignment="1" pivotButton="0" quotePrefix="0" xfId="0">
      <alignment vertical="center"/>
    </xf>
    <xf numFmtId="0" fontId="139" fillId="42" borderId="143" applyAlignment="1" pivotButton="0" quotePrefix="0" xfId="0">
      <alignment vertical="center"/>
    </xf>
    <xf numFmtId="16" fontId="138" fillId="41" borderId="143" applyAlignment="1" pivotButton="0" quotePrefix="0" xfId="0">
      <alignment horizontal="right" vertical="center"/>
    </xf>
    <xf numFmtId="0" fontId="137" fillId="44" borderId="143" applyAlignment="1" pivotButton="0" quotePrefix="0" xfId="0">
      <alignment vertical="center"/>
    </xf>
    <xf numFmtId="0" fontId="125" fillId="41" borderId="143" applyAlignment="1" pivotButton="0" quotePrefix="0" xfId="0">
      <alignment vertical="center"/>
    </xf>
    <xf numFmtId="0" fontId="150" fillId="43" borderId="143" applyAlignment="1" pivotButton="0" quotePrefix="0" xfId="0">
      <alignment vertical="center"/>
    </xf>
    <xf numFmtId="0" fontId="151" fillId="43" borderId="143" applyAlignment="1" pivotButton="0" quotePrefix="0" xfId="0">
      <alignment vertical="center"/>
    </xf>
    <xf numFmtId="0" fontId="138" fillId="41" borderId="143" applyAlignment="1" pivotButton="0" quotePrefix="0" xfId="0">
      <alignment vertical="center"/>
    </xf>
    <xf numFmtId="0" fontId="140" fillId="39" borderId="143" applyAlignment="1" pivotButton="0" quotePrefix="0" xfId="0">
      <alignment vertical="center"/>
    </xf>
    <xf numFmtId="0" fontId="152" fillId="41" borderId="143" applyAlignment="1" pivotButton="0" quotePrefix="0" xfId="0">
      <alignment vertical="center"/>
    </xf>
    <xf numFmtId="0" fontId="138" fillId="41" borderId="143" applyAlignment="1" pivotButton="0" quotePrefix="0" xfId="0">
      <alignment horizontal="right" vertical="center"/>
    </xf>
    <xf numFmtId="175" fontId="138" fillId="41" borderId="143" applyAlignment="1" pivotButton="0" quotePrefix="0" xfId="0">
      <alignment horizontal="right" vertical="center"/>
    </xf>
    <xf numFmtId="0" fontId="137" fillId="40" borderId="143" applyAlignment="1" pivotButton="0" quotePrefix="0" xfId="0">
      <alignment vertical="center"/>
    </xf>
    <xf numFmtId="0" fontId="125" fillId="41" borderId="58" applyAlignment="1" pivotButton="0" quotePrefix="0" xfId="0">
      <alignment vertical="center"/>
    </xf>
    <xf numFmtId="0" fontId="122" fillId="35" borderId="142" applyAlignment="1" pivotButton="0" quotePrefix="0" xfId="0">
      <alignment vertical="center"/>
    </xf>
    <xf numFmtId="16" fontId="138" fillId="35" borderId="143" applyAlignment="1" pivotButton="0" quotePrefix="0" xfId="0">
      <alignment vertical="center"/>
    </xf>
    <xf numFmtId="16" fontId="138" fillId="35" borderId="143" applyAlignment="1" pivotButton="0" quotePrefix="0" xfId="0">
      <alignment horizontal="right" vertical="center"/>
    </xf>
    <xf numFmtId="0" fontId="152" fillId="51" borderId="143" applyAlignment="1" pivotButton="0" quotePrefix="0" xfId="0">
      <alignment vertical="center"/>
    </xf>
    <xf numFmtId="0" fontId="125" fillId="35" borderId="143" applyAlignment="1" pivotButton="0" quotePrefix="0" xfId="0">
      <alignment vertical="center"/>
    </xf>
    <xf numFmtId="0" fontId="153" fillId="50" borderId="143" applyAlignment="1" pivotButton="0" quotePrefix="0" xfId="0">
      <alignment vertical="center"/>
    </xf>
    <xf numFmtId="0" fontId="154" fillId="36" borderId="143" applyAlignment="1" pivotButton="0" quotePrefix="0" xfId="0">
      <alignment vertical="center"/>
    </xf>
    <xf numFmtId="0" fontId="138" fillId="35" borderId="143" applyAlignment="1" pivotButton="0" quotePrefix="0" xfId="0">
      <alignment vertical="center"/>
    </xf>
    <xf numFmtId="0" fontId="138" fillId="35" borderId="143" applyAlignment="1" pivotButton="0" quotePrefix="0" xfId="0">
      <alignment horizontal="right" vertical="center"/>
    </xf>
    <xf numFmtId="9" fontId="138" fillId="35" borderId="143" applyAlignment="1" pivotButton="0" quotePrefix="0" xfId="0">
      <alignment horizontal="right" vertical="center"/>
    </xf>
    <xf numFmtId="175" fontId="138" fillId="35" borderId="143" applyAlignment="1" pivotButton="0" quotePrefix="0" xfId="0">
      <alignment horizontal="right" vertical="center"/>
    </xf>
    <xf numFmtId="0" fontId="124" fillId="37" borderId="143" applyAlignment="1" pivotButton="0" quotePrefix="0" xfId="0">
      <alignment vertical="center"/>
    </xf>
    <xf numFmtId="0" fontId="141" fillId="53" borderId="143" applyAlignment="1" pivotButton="0" quotePrefix="0" xfId="0">
      <alignment vertical="center"/>
    </xf>
    <xf numFmtId="0" fontId="141" fillId="41" borderId="143" applyAlignment="1" pivotButton="0" quotePrefix="0" xfId="0">
      <alignment vertical="center"/>
    </xf>
    <xf numFmtId="0" fontId="143" fillId="47" borderId="143" applyAlignment="1" pivotButton="0" quotePrefix="0" xfId="0">
      <alignment vertical="center"/>
    </xf>
    <xf numFmtId="0" fontId="124" fillId="38" borderId="143" applyAlignment="1" pivotButton="0" quotePrefix="0" xfId="0">
      <alignment vertical="center"/>
    </xf>
    <xf numFmtId="0" fontId="141" fillId="35" borderId="143" applyAlignment="1" pivotButton="0" quotePrefix="0" xfId="0">
      <alignment vertical="center"/>
    </xf>
    <xf numFmtId="0" fontId="153" fillId="50" borderId="141" applyAlignment="1" pivotButton="0" quotePrefix="0" xfId="0">
      <alignment vertical="center"/>
    </xf>
    <xf numFmtId="0" fontId="122" fillId="35" borderId="144" applyAlignment="1" pivotButton="0" quotePrefix="0" xfId="0">
      <alignment vertical="center"/>
    </xf>
    <xf numFmtId="16" fontId="138" fillId="35" borderId="145" applyAlignment="1" pivotButton="0" quotePrefix="0" xfId="0">
      <alignment vertical="center"/>
    </xf>
    <xf numFmtId="0" fontId="139" fillId="42" borderId="145" applyAlignment="1" pivotButton="0" quotePrefix="0" xfId="0">
      <alignment vertical="center"/>
    </xf>
    <xf numFmtId="16" fontId="138" fillId="35" borderId="145" applyAlignment="1" pivotButton="0" quotePrefix="0" xfId="0">
      <alignment horizontal="right" vertical="center"/>
    </xf>
    <xf numFmtId="0" fontId="125" fillId="35" borderId="145" applyAlignment="1" pivotButton="0" quotePrefix="0" xfId="0">
      <alignment vertical="center"/>
    </xf>
    <xf numFmtId="0" fontId="150" fillId="43" borderId="145" applyAlignment="1" pivotButton="0" quotePrefix="0" xfId="0">
      <alignment vertical="center"/>
    </xf>
    <xf numFmtId="0" fontId="138" fillId="35" borderId="145" applyAlignment="1" pivotButton="0" quotePrefix="0" xfId="0">
      <alignment vertical="center"/>
    </xf>
    <xf numFmtId="0" fontId="140" fillId="39" borderId="145" applyAlignment="1" pivotButton="0" quotePrefix="0" xfId="0">
      <alignment vertical="center"/>
    </xf>
    <xf numFmtId="0" fontId="141" fillId="35" borderId="145" applyAlignment="1" pivotButton="0" quotePrefix="0" xfId="0">
      <alignment vertical="center"/>
    </xf>
    <xf numFmtId="0" fontId="138" fillId="35" borderId="145" applyAlignment="1" pivotButton="0" quotePrefix="0" xfId="0">
      <alignment horizontal="right" vertical="center"/>
    </xf>
    <xf numFmtId="0" fontId="137" fillId="40" borderId="145" applyAlignment="1" pivotButton="0" quotePrefix="0" xfId="0">
      <alignment vertical="center"/>
    </xf>
    <xf numFmtId="0" fontId="159" fillId="35" borderId="146" applyAlignment="1" pivotButton="0" quotePrefix="0" xfId="0">
      <alignment vertical="center"/>
    </xf>
    <xf numFmtId="0" fontId="159" fillId="35" borderId="147" applyAlignment="1" pivotButton="0" quotePrefix="0" xfId="0">
      <alignment vertical="center"/>
    </xf>
    <xf numFmtId="0" fontId="137" fillId="44" borderId="141" applyAlignment="1" pivotButton="0" quotePrefix="0" xfId="0">
      <alignment vertical="center"/>
    </xf>
    <xf numFmtId="176" fontId="138" fillId="41" borderId="143" applyAlignment="1" pivotButton="0" quotePrefix="0" xfId="0">
      <alignment horizontal="right" vertical="center"/>
    </xf>
    <xf numFmtId="176" fontId="138" fillId="35" borderId="143" applyAlignment="1" pivotButton="0" quotePrefix="0" xfId="0">
      <alignment horizontal="right" vertical="center"/>
    </xf>
    <xf numFmtId="0" fontId="150" fillId="54" borderId="143" applyAlignment="1" pivotButton="0" quotePrefix="0" xfId="0">
      <alignment vertical="center"/>
    </xf>
    <xf numFmtId="0" fontId="138" fillId="41" borderId="148" applyAlignment="1" pivotButton="0" quotePrefix="0" xfId="0">
      <alignment vertical="center"/>
    </xf>
    <xf numFmtId="0" fontId="147" fillId="60" borderId="148" applyAlignment="1" pivotButton="0" quotePrefix="0" xfId="0">
      <alignment horizontal="right" vertical="center"/>
    </xf>
    <xf numFmtId="0" fontId="138" fillId="41" borderId="149" applyAlignment="1" pivotButton="0" quotePrefix="0" xfId="0">
      <alignment vertical="center"/>
    </xf>
    <xf numFmtId="0" fontId="138" fillId="52" borderId="149" applyAlignment="1" pivotButton="0" quotePrefix="0" xfId="0">
      <alignment vertical="center"/>
    </xf>
    <xf numFmtId="0" fontId="159" fillId="35" borderId="144" applyAlignment="1" pivotButton="0" quotePrefix="0" xfId="0">
      <alignment vertical="center"/>
    </xf>
    <xf numFmtId="0" fontId="156" fillId="55" borderId="143" applyAlignment="1" pivotButton="0" quotePrefix="0" xfId="0">
      <alignment vertical="center"/>
    </xf>
    <xf numFmtId="0" fontId="143" fillId="47" borderId="145" applyAlignment="1" pivotButton="0" quotePrefix="0" xfId="0">
      <alignment vertical="center"/>
    </xf>
    <xf numFmtId="0" fontId="159" fillId="10" borderId="146" applyAlignment="1" pivotButton="0" quotePrefix="0" xfId="0">
      <alignment vertical="center"/>
    </xf>
    <xf numFmtId="0" fontId="159" fillId="10" borderId="147" applyAlignment="1" pivotButton="0" quotePrefix="0" xfId="0">
      <alignment vertical="center"/>
    </xf>
    <xf numFmtId="0" fontId="138" fillId="35" borderId="140" applyAlignment="1" pivotButton="0" quotePrefix="0" xfId="0">
      <alignment vertical="center"/>
    </xf>
    <xf numFmtId="0" fontId="152" fillId="51" borderId="141" applyAlignment="1" pivotButton="0" quotePrefix="0" xfId="0">
      <alignment vertical="center"/>
    </xf>
    <xf numFmtId="0" fontId="125" fillId="35" borderId="150" applyAlignment="1" pivotButton="0" quotePrefix="0" xfId="0">
      <alignment vertical="center"/>
    </xf>
    <xf numFmtId="0" fontId="147" fillId="59" borderId="151" applyAlignment="1" pivotButton="0" quotePrefix="0" xfId="0">
      <alignment vertical="center"/>
    </xf>
    <xf numFmtId="0" fontId="125" fillId="35" borderId="151" applyAlignment="1" pivotButton="0" quotePrefix="0" xfId="0">
      <alignment vertical="center"/>
    </xf>
    <xf numFmtId="0" fontId="122" fillId="35" borderId="152" applyAlignment="1" pivotButton="0" quotePrefix="0" xfId="0">
      <alignment vertical="center"/>
    </xf>
    <xf numFmtId="16" fontId="138" fillId="35" borderId="153" applyAlignment="1" pivotButton="0" quotePrefix="0" xfId="0">
      <alignment vertical="center"/>
    </xf>
    <xf numFmtId="0" fontId="139" fillId="42" borderId="153" applyAlignment="1" pivotButton="0" quotePrefix="0" xfId="0">
      <alignment vertical="center"/>
    </xf>
    <xf numFmtId="16" fontId="138" fillId="35" borderId="153" applyAlignment="1" pivotButton="0" quotePrefix="0" xfId="0">
      <alignment horizontal="right" vertical="center"/>
    </xf>
    <xf numFmtId="0" fontId="125" fillId="35" borderId="153" applyAlignment="1" pivotButton="0" quotePrefix="0" xfId="0">
      <alignment vertical="center"/>
    </xf>
    <xf numFmtId="0" fontId="150" fillId="43" borderId="153" applyAlignment="1" pivotButton="0" quotePrefix="0" xfId="0">
      <alignment vertical="center"/>
    </xf>
    <xf numFmtId="0" fontId="141" fillId="53" borderId="153" applyAlignment="1" pivotButton="0" quotePrefix="0" xfId="0">
      <alignment vertical="center"/>
    </xf>
    <xf numFmtId="0" fontId="138" fillId="35" borderId="153" applyAlignment="1" pivotButton="0" quotePrefix="0" xfId="0">
      <alignment vertical="center"/>
    </xf>
    <xf numFmtId="0" fontId="140" fillId="39" borderId="153" applyAlignment="1" pivotButton="0" quotePrefix="0" xfId="0">
      <alignment vertical="center"/>
    </xf>
    <xf numFmtId="0" fontId="141" fillId="35" borderId="153" applyAlignment="1" pivotButton="0" quotePrefix="0" xfId="0">
      <alignment vertical="center"/>
    </xf>
    <xf numFmtId="0" fontId="138" fillId="35" borderId="153" applyAlignment="1" pivotButton="0" quotePrefix="0" xfId="0">
      <alignment horizontal="right" vertical="center"/>
    </xf>
    <xf numFmtId="175" fontId="138" fillId="35" borderId="153" applyAlignment="1" pivotButton="0" quotePrefix="0" xfId="0">
      <alignment horizontal="right" vertical="center"/>
    </xf>
    <xf numFmtId="0" fontId="137" fillId="40" borderId="153" applyAlignment="1" pivotButton="0" quotePrefix="0" xfId="0">
      <alignment vertical="center"/>
    </xf>
    <xf numFmtId="0" fontId="153" fillId="50" borderId="153" applyAlignment="1" pivotButton="0" quotePrefix="0" xfId="0">
      <alignment vertical="center"/>
    </xf>
    <xf numFmtId="16" fontId="138" fillId="41" borderId="153" applyAlignment="1" pivotButton="0" quotePrefix="0" xfId="0">
      <alignment vertical="center"/>
    </xf>
    <xf numFmtId="16" fontId="138" fillId="41" borderId="153" applyAlignment="1" pivotButton="0" quotePrefix="0" xfId="0">
      <alignment horizontal="right" vertical="center"/>
    </xf>
    <xf numFmtId="0" fontId="124" fillId="37" borderId="153" applyAlignment="1" pivotButton="0" quotePrefix="0" xfId="0">
      <alignment vertical="center"/>
    </xf>
    <xf numFmtId="0" fontId="125" fillId="41" borderId="153" applyAlignment="1" pivotButton="0" quotePrefix="0" xfId="0">
      <alignment vertical="center"/>
    </xf>
    <xf numFmtId="0" fontId="141" fillId="41" borderId="153" applyAlignment="1" pivotButton="0" quotePrefix="0" xfId="0">
      <alignment vertical="center"/>
    </xf>
    <xf numFmtId="0" fontId="138" fillId="41" borderId="153" applyAlignment="1" pivotButton="0" quotePrefix="0" xfId="0">
      <alignment horizontal="right" vertical="center"/>
    </xf>
    <xf numFmtId="0" fontId="138" fillId="41" borderId="153" applyAlignment="1" pivotButton="0" quotePrefix="0" xfId="0">
      <alignment vertical="center"/>
    </xf>
    <xf numFmtId="0" fontId="125" fillId="41" borderId="101" applyAlignment="1" pivotButton="0" quotePrefix="0" xfId="0">
      <alignment vertical="center"/>
    </xf>
    <xf numFmtId="0" fontId="122" fillId="41" borderId="152" applyAlignment="1" pivotButton="0" quotePrefix="0" xfId="0">
      <alignment vertical="center"/>
    </xf>
    <xf numFmtId="0" fontId="124" fillId="45" borderId="143" applyAlignment="1" pivotButton="0" quotePrefix="0" xfId="0">
      <alignment vertical="center"/>
    </xf>
    <xf numFmtId="0" fontId="159" fillId="52" borderId="155" applyAlignment="1" pivotButton="0" quotePrefix="0" xfId="0">
      <alignment vertical="center"/>
    </xf>
    <xf numFmtId="0" fontId="138" fillId="35" borderId="156" applyAlignment="1" pivotButton="0" quotePrefix="0" xfId="0">
      <alignment vertical="center"/>
    </xf>
    <xf numFmtId="0" fontId="143" fillId="47" borderId="153" applyAlignment="1" pivotButton="0" quotePrefix="0" xfId="0">
      <alignment vertical="center"/>
    </xf>
    <xf numFmtId="0" fontId="156" fillId="55" borderId="153" applyAlignment="1" pivotButton="0" quotePrefix="0" xfId="0">
      <alignment vertical="center"/>
    </xf>
    <xf numFmtId="175" fontId="138" fillId="41" borderId="153" applyAlignment="1" pivotButton="0" quotePrefix="0" xfId="0">
      <alignment horizontal="right" vertical="center"/>
    </xf>
    <xf numFmtId="0" fontId="138" fillId="35" borderId="149" applyAlignment="1" pivotButton="0" quotePrefix="0" xfId="0">
      <alignment vertical="center"/>
    </xf>
    <xf numFmtId="0" fontId="152" fillId="35" borderId="143" applyAlignment="1" pivotButton="0" quotePrefix="0" xfId="0">
      <alignment vertical="center"/>
    </xf>
    <xf numFmtId="0" fontId="125" fillId="41" borderId="151" applyAlignment="1" pivotButton="0" quotePrefix="0" xfId="0">
      <alignment vertical="center"/>
    </xf>
    <xf numFmtId="0" fontId="150" fillId="49" borderId="143" applyAlignment="1" pivotButton="0" quotePrefix="0" xfId="0">
      <alignment vertical="center"/>
    </xf>
    <xf numFmtId="0" fontId="154" fillId="36" borderId="141" applyAlignment="1" pivotButton="0" quotePrefix="0" xfId="0">
      <alignment vertical="center"/>
    </xf>
    <xf numFmtId="0" fontId="159" fillId="35" borderId="158" applyAlignment="1" pivotButton="0" quotePrefix="0" xfId="0">
      <alignment vertical="center"/>
    </xf>
    <xf numFmtId="0" fontId="145" fillId="35" borderId="143" applyAlignment="1" pivotButton="0" quotePrefix="0" xfId="18">
      <alignment vertical="center"/>
    </xf>
    <xf numFmtId="0" fontId="125" fillId="41" borderId="159" applyAlignment="1" pivotButton="0" quotePrefix="0" xfId="0">
      <alignment vertical="center"/>
    </xf>
    <xf numFmtId="0" fontId="152" fillId="51" borderId="153" applyAlignment="1" pivotButton="0" quotePrefix="0" xfId="0">
      <alignment vertical="center"/>
    </xf>
    <xf numFmtId="0" fontId="138" fillId="35" borderId="142" applyAlignment="1" pivotButton="0" quotePrefix="0" xfId="0">
      <alignment vertical="center"/>
    </xf>
    <xf numFmtId="0" fontId="139" fillId="42" borderId="153" applyAlignment="1" pivotButton="0" quotePrefix="0" xfId="0">
      <alignment vertical="center" wrapText="1"/>
    </xf>
    <xf numFmtId="0" fontId="140" fillId="39" borderId="153" applyAlignment="1" pivotButton="0" quotePrefix="0" xfId="0">
      <alignment vertical="center" wrapText="1"/>
    </xf>
    <xf numFmtId="0" fontId="125" fillId="41" borderId="101" applyAlignment="1" pivotButton="0" quotePrefix="0" xfId="0">
      <alignment vertical="center" wrapText="1"/>
    </xf>
    <xf numFmtId="0" fontId="159" fillId="41" borderId="139" applyAlignment="1" pivotButton="0" quotePrefix="0" xfId="0">
      <alignment vertical="center"/>
    </xf>
    <xf numFmtId="0" fontId="159" fillId="2" borderId="146" applyAlignment="1" pivotButton="0" quotePrefix="0" xfId="0">
      <alignment vertical="center"/>
    </xf>
    <xf numFmtId="0" fontId="159" fillId="41" borderId="146" applyAlignment="1" pivotButton="0" quotePrefix="0" xfId="0">
      <alignment vertical="center"/>
    </xf>
    <xf numFmtId="0" fontId="159" fillId="35" borderId="161" applyAlignment="1" pivotButton="0" quotePrefix="0" xfId="0">
      <alignment vertical="center"/>
    </xf>
    <xf numFmtId="0" fontId="159" fillId="2" borderId="161" applyAlignment="1" pivotButton="0" quotePrefix="0" xfId="0">
      <alignment vertical="center"/>
    </xf>
    <xf numFmtId="0" fontId="159" fillId="35" borderId="162" applyAlignment="1" pivotButton="0" quotePrefix="0" xfId="0">
      <alignment vertical="center"/>
    </xf>
    <xf numFmtId="0" fontId="159" fillId="41" borderId="163" applyAlignment="1" pivotButton="0" quotePrefix="0" xfId="0">
      <alignment vertical="center"/>
    </xf>
    <xf numFmtId="0" fontId="138" fillId="35" borderId="164" applyAlignment="1" pivotButton="0" quotePrefix="0" xfId="0">
      <alignment vertical="center"/>
    </xf>
    <xf numFmtId="0" fontId="145" fillId="35" borderId="145" applyAlignment="1" pivotButton="0" quotePrefix="0" xfId="18">
      <alignment vertical="center"/>
    </xf>
    <xf numFmtId="0" fontId="159" fillId="35" borderId="165" applyAlignment="1" pivotButton="0" quotePrefix="0" xfId="0">
      <alignment vertical="center"/>
    </xf>
    <xf numFmtId="0" fontId="159" fillId="41" borderId="165" applyAlignment="1" pivotButton="0" quotePrefix="0" xfId="0">
      <alignment vertical="center"/>
    </xf>
    <xf numFmtId="0" fontId="137" fillId="44" borderId="145" applyAlignment="1" pivotButton="0" quotePrefix="0" xfId="0">
      <alignment vertical="center"/>
    </xf>
    <xf numFmtId="0" fontId="121" fillId="35" borderId="52" applyAlignment="1" pivotButton="0" quotePrefix="0" xfId="0">
      <alignment vertical="center"/>
    </xf>
    <xf numFmtId="0" fontId="138" fillId="35" borderId="58" applyAlignment="1" pivotButton="0" quotePrefix="0" xfId="0">
      <alignment horizontal="right" vertical="center"/>
    </xf>
    <xf numFmtId="176" fontId="138" fillId="35" borderId="58" applyAlignment="1" pivotButton="0" quotePrefix="0" xfId="0">
      <alignment horizontal="right" vertical="center"/>
    </xf>
    <xf numFmtId="0" fontId="138" fillId="41" borderId="61" applyAlignment="1" pivotButton="0" quotePrefix="0" xfId="0">
      <alignment horizontal="right" vertical="center"/>
    </xf>
    <xf numFmtId="0" fontId="138" fillId="35" borderId="66" applyAlignment="1" pivotButton="0" quotePrefix="0" xfId="0">
      <alignment horizontal="right" vertical="center"/>
    </xf>
    <xf numFmtId="0" fontId="125" fillId="35" borderId="154" applyAlignment="1" pivotButton="0" quotePrefix="0" xfId="0">
      <alignment vertical="center"/>
    </xf>
    <xf numFmtId="0" fontId="159" fillId="35" borderId="168" applyAlignment="1" pivotButton="0" quotePrefix="0" xfId="0">
      <alignment vertical="center"/>
    </xf>
    <xf numFmtId="0" fontId="159" fillId="41" borderId="51" applyAlignment="1" pivotButton="0" quotePrefix="0" xfId="0">
      <alignment vertical="center"/>
    </xf>
    <xf numFmtId="175" fontId="138" fillId="41" borderId="61" applyAlignment="1" pivotButton="0" quotePrefix="0" xfId="0">
      <alignment horizontal="right" vertical="center"/>
    </xf>
    <xf numFmtId="0" fontId="153" fillId="50" borderId="145" applyAlignment="1" pivotButton="0" quotePrefix="0" xfId="0">
      <alignment vertical="center"/>
    </xf>
    <xf numFmtId="0" fontId="159" fillId="41" borderId="168" applyAlignment="1" pivotButton="0" quotePrefix="0" xfId="0">
      <alignment vertical="center"/>
    </xf>
    <xf numFmtId="0" fontId="159" fillId="41" borderId="161" applyAlignment="1" pivotButton="0" quotePrefix="0" xfId="0">
      <alignment vertical="center"/>
    </xf>
    <xf numFmtId="0" fontId="138" fillId="41" borderId="165" applyAlignment="1" pivotButton="0" quotePrefix="0" xfId="0">
      <alignment vertical="center"/>
    </xf>
    <xf numFmtId="0" fontId="137" fillId="40" borderId="122" applyAlignment="1" pivotButton="0" quotePrefix="0" xfId="0">
      <alignment vertical="center"/>
    </xf>
    <xf numFmtId="175" fontId="138" fillId="35" borderId="66" applyAlignment="1" pivotButton="0" quotePrefix="0" xfId="0">
      <alignment horizontal="right" vertical="center"/>
    </xf>
    <xf numFmtId="0" fontId="122" fillId="52" borderId="163" applyAlignment="1" pivotButton="0" quotePrefix="0" xfId="0">
      <alignment vertical="center"/>
    </xf>
    <xf numFmtId="0" fontId="138" fillId="41" borderId="171" applyAlignment="1" pivotButton="0" quotePrefix="0" xfId="0">
      <alignment vertical="center"/>
    </xf>
    <xf numFmtId="0" fontId="122" fillId="41" borderId="165" applyAlignment="1" pivotButton="0" quotePrefix="0" xfId="0">
      <alignment vertical="center"/>
    </xf>
    <xf numFmtId="0" fontId="122" fillId="35" borderId="100" applyAlignment="1" pivotButton="0" quotePrefix="0" xfId="0">
      <alignment vertical="center" wrapText="1"/>
    </xf>
    <xf numFmtId="16" fontId="138" fillId="35" borderId="101" applyAlignment="1" pivotButton="0" quotePrefix="0" xfId="0">
      <alignment vertical="center" wrapText="1"/>
    </xf>
    <xf numFmtId="0" fontId="139" fillId="42" borderId="101" applyAlignment="1" pivotButton="0" quotePrefix="0" xfId="0">
      <alignment vertical="center" wrapText="1"/>
    </xf>
    <xf numFmtId="16" fontId="138" fillId="35" borderId="101" applyAlignment="1" pivotButton="0" quotePrefix="0" xfId="0">
      <alignment horizontal="right" vertical="center" wrapText="1"/>
    </xf>
    <xf numFmtId="0" fontId="137" fillId="40" borderId="101" applyAlignment="1" pivotButton="0" quotePrefix="0" xfId="0">
      <alignment vertical="center" wrapText="1"/>
    </xf>
    <xf numFmtId="0" fontId="125" fillId="35" borderId="101" applyAlignment="1" pivotButton="0" quotePrefix="0" xfId="0">
      <alignment vertical="center" wrapText="1"/>
    </xf>
    <xf numFmtId="0" fontId="150" fillId="43" borderId="101" applyAlignment="1" pivotButton="0" quotePrefix="0" xfId="0">
      <alignment vertical="center" wrapText="1"/>
    </xf>
    <xf numFmtId="0" fontId="125" fillId="35" borderId="172" applyAlignment="1" pivotButton="0" quotePrefix="0" xfId="0">
      <alignment vertical="center" wrapText="1"/>
    </xf>
    <xf numFmtId="0" fontId="138" fillId="52" borderId="173" applyAlignment="1" pivotButton="0" quotePrefix="0" xfId="0">
      <alignment vertical="center" wrapText="1"/>
    </xf>
    <xf numFmtId="0" fontId="140" fillId="39" borderId="101" applyAlignment="1" pivotButton="0" quotePrefix="0" xfId="0">
      <alignment vertical="center" wrapText="1"/>
    </xf>
    <xf numFmtId="0" fontId="141" fillId="35" borderId="101" applyAlignment="1" pivotButton="0" quotePrefix="0" xfId="0">
      <alignment vertical="center" wrapText="1"/>
    </xf>
    <xf numFmtId="0" fontId="138" fillId="35" borderId="101" applyAlignment="1" pivotButton="0" quotePrefix="0" xfId="0">
      <alignment horizontal="right" vertical="center" wrapText="1"/>
    </xf>
    <xf numFmtId="0" fontId="138" fillId="35" borderId="101" applyAlignment="1" pivotButton="0" quotePrefix="0" xfId="0">
      <alignment vertical="center" wrapText="1"/>
    </xf>
    <xf numFmtId="0" fontId="125" fillId="35" borderId="95" applyAlignment="1" pivotButton="0" quotePrefix="0" xfId="0">
      <alignment vertical="center" wrapText="1"/>
    </xf>
    <xf numFmtId="0" fontId="159" fillId="2" borderId="51" applyAlignment="1" pivotButton="0" quotePrefix="0" xfId="0">
      <alignment vertical="center"/>
    </xf>
    <xf numFmtId="0" fontId="122" fillId="2" borderId="60" applyAlignment="1" pivotButton="0" quotePrefix="0" xfId="0">
      <alignment vertical="center"/>
    </xf>
    <xf numFmtId="16" fontId="138" fillId="2" borderId="61" applyAlignment="1" pivotButton="0" quotePrefix="0" xfId="0">
      <alignment vertical="center"/>
    </xf>
    <xf numFmtId="16" fontId="138" fillId="2" borderId="61" applyAlignment="1" pivotButton="0" quotePrefix="0" xfId="0">
      <alignment horizontal="right" vertical="center"/>
    </xf>
    <xf numFmtId="0" fontId="125" fillId="2" borderId="61" applyAlignment="1" pivotButton="0" quotePrefix="0" xfId="0">
      <alignment vertical="center"/>
    </xf>
    <xf numFmtId="0" fontId="138" fillId="2" borderId="61" applyAlignment="1" pivotButton="0" quotePrefix="0" xfId="0">
      <alignment vertical="center"/>
    </xf>
    <xf numFmtId="0" fontId="141" fillId="2" borderId="61" applyAlignment="1" pivotButton="0" quotePrefix="0" xfId="0">
      <alignment vertical="center"/>
    </xf>
    <xf numFmtId="0" fontId="138" fillId="2" borderId="61" applyAlignment="1" pivotButton="0" quotePrefix="0" xfId="0">
      <alignment horizontal="right" vertical="center"/>
    </xf>
    <xf numFmtId="175" fontId="138" fillId="2" borderId="61" applyAlignment="1" pivotButton="0" quotePrefix="0" xfId="0">
      <alignment horizontal="right" vertical="center"/>
    </xf>
    <xf numFmtId="0" fontId="125" fillId="2" borderId="59" applyAlignment="1" pivotButton="0" quotePrefix="0" xfId="0">
      <alignment vertical="center"/>
    </xf>
    <xf numFmtId="0" fontId="159" fillId="35" borderId="158" applyAlignment="1" pivotButton="0" quotePrefix="0" xfId="0">
      <alignment vertical="center" wrapText="1"/>
    </xf>
    <xf numFmtId="0" fontId="159" fillId="35" borderId="165" applyAlignment="1" pivotButton="0" quotePrefix="0" xfId="0">
      <alignment vertical="center" wrapText="1"/>
    </xf>
    <xf numFmtId="0" fontId="150" fillId="54" borderId="143" applyAlignment="1" pivotButton="0" quotePrefix="0" xfId="0">
      <alignment vertical="center" wrapText="1"/>
    </xf>
    <xf numFmtId="0" fontId="137" fillId="40" borderId="143" applyAlignment="1" pivotButton="0" quotePrefix="0" xfId="0">
      <alignment vertical="center" wrapText="1"/>
    </xf>
    <xf numFmtId="0" fontId="125" fillId="35" borderId="143" applyAlignment="1" pivotButton="0" quotePrefix="0" xfId="0">
      <alignment vertical="center" wrapText="1"/>
    </xf>
    <xf numFmtId="0" fontId="153" fillId="50" borderId="143" applyAlignment="1" pivotButton="0" quotePrefix="0" xfId="0">
      <alignment vertical="center" wrapText="1"/>
    </xf>
    <xf numFmtId="0" fontId="139" fillId="42" borderId="143" applyAlignment="1" pivotButton="0" quotePrefix="0" xfId="0">
      <alignment vertical="center" wrapText="1"/>
    </xf>
    <xf numFmtId="0" fontId="140" fillId="39" borderId="143" applyAlignment="1" pivotButton="0" quotePrefix="0" xfId="0">
      <alignment vertical="center" wrapText="1"/>
    </xf>
    <xf numFmtId="0" fontId="141" fillId="35" borderId="143" applyAlignment="1" pivotButton="0" quotePrefix="0" xfId="0">
      <alignment vertical="center" wrapText="1"/>
    </xf>
    <xf numFmtId="0" fontId="125" fillId="35" borderId="58" applyAlignment="1" pivotButton="0" quotePrefix="0" xfId="0">
      <alignment vertical="center" wrapText="1"/>
    </xf>
    <xf numFmtId="0" fontId="122" fillId="41" borderId="142" applyAlignment="1" pivotButton="0" quotePrefix="0" xfId="0">
      <alignment vertical="center" wrapText="1"/>
    </xf>
    <xf numFmtId="16" fontId="138" fillId="41" borderId="143" applyAlignment="1" pivotButton="0" quotePrefix="0" xfId="0">
      <alignment vertical="center" wrapText="1"/>
    </xf>
    <xf numFmtId="0" fontId="143" fillId="47" borderId="143" applyAlignment="1" pivotButton="0" quotePrefix="0" xfId="0">
      <alignment vertical="center" wrapText="1"/>
    </xf>
    <xf numFmtId="0" fontId="125" fillId="41" borderId="143" applyAlignment="1" pivotButton="0" quotePrefix="0" xfId="0">
      <alignment vertical="center" wrapText="1"/>
    </xf>
    <xf numFmtId="0" fontId="138" fillId="41" borderId="143" applyAlignment="1" pivotButton="0" quotePrefix="0" xfId="0">
      <alignment vertical="center" wrapText="1"/>
    </xf>
    <xf numFmtId="0" fontId="150" fillId="49" borderId="143" applyAlignment="1" pivotButton="0" quotePrefix="0" xfId="0">
      <alignment vertical="center" wrapText="1"/>
    </xf>
    <xf numFmtId="0" fontId="141" fillId="41" borderId="143" applyAlignment="1" pivotButton="0" quotePrefix="0" xfId="0">
      <alignment vertical="center" wrapText="1"/>
    </xf>
    <xf numFmtId="0" fontId="138" fillId="41" borderId="143" applyAlignment="1" pivotButton="0" quotePrefix="0" xfId="0">
      <alignment horizontal="right" vertical="center" wrapText="1"/>
    </xf>
    <xf numFmtId="0" fontId="125" fillId="41" borderId="58" applyAlignment="1" pivotButton="0" quotePrefix="0" xfId="0">
      <alignment vertical="center" wrapText="1"/>
    </xf>
    <xf numFmtId="0" fontId="124" fillId="45" borderId="143" applyAlignment="1" pivotButton="0" quotePrefix="0" xfId="0">
      <alignment vertical="center" wrapText="1"/>
    </xf>
    <xf numFmtId="0" fontId="141" fillId="53" borderId="143" applyAlignment="1" pivotButton="0" quotePrefix="0" xfId="0">
      <alignment vertical="center" wrapText="1"/>
    </xf>
    <xf numFmtId="0" fontId="150" fillId="43" borderId="143" applyAlignment="1" pivotButton="0" quotePrefix="0" xfId="0">
      <alignment vertical="center" wrapText="1"/>
    </xf>
    <xf numFmtId="0" fontId="159" fillId="41" borderId="169" applyAlignment="1" pivotButton="0" quotePrefix="0" xfId="0">
      <alignment vertical="center"/>
    </xf>
    <xf numFmtId="9" fontId="138" fillId="41" borderId="153" applyAlignment="1" pivotButton="0" quotePrefix="0" xfId="0">
      <alignment horizontal="right" vertical="center"/>
    </xf>
    <xf numFmtId="9" fontId="138" fillId="41" borderId="143" applyAlignment="1" pivotButton="0" quotePrefix="0" xfId="0">
      <alignment horizontal="right" vertical="center"/>
    </xf>
    <xf numFmtId="0" fontId="159" fillId="35" borderId="169" applyAlignment="1" pivotButton="0" quotePrefix="0" xfId="0">
      <alignment vertical="center"/>
    </xf>
    <xf numFmtId="9" fontId="138" fillId="35" borderId="153" applyAlignment="1" pivotButton="0" quotePrefix="0" xfId="0">
      <alignment horizontal="right" vertical="center"/>
    </xf>
    <xf numFmtId="0" fontId="159" fillId="41" borderId="91" applyAlignment="1" pivotButton="0" quotePrefix="0" xfId="0">
      <alignment vertical="center"/>
    </xf>
    <xf numFmtId="0" fontId="138" fillId="41" borderId="94" applyAlignment="1" pivotButton="0" quotePrefix="0" xfId="0">
      <alignment horizontal="right" vertical="center"/>
    </xf>
    <xf numFmtId="175" fontId="138" fillId="41" borderId="94" applyAlignment="1" pivotButton="0" quotePrefix="0" xfId="0">
      <alignment horizontal="right" vertical="center"/>
    </xf>
    <xf numFmtId="175" fontId="138" fillId="35" borderId="58" applyAlignment="1" pivotButton="0" quotePrefix="0" xfId="0">
      <alignment horizontal="right" vertical="center"/>
    </xf>
    <xf numFmtId="9" fontId="138" fillId="41" borderId="61" applyAlignment="1" pivotButton="0" quotePrefix="0" xfId="0">
      <alignment horizontal="right" vertical="center"/>
    </xf>
    <xf numFmtId="0" fontId="122" fillId="35" borderId="114" applyAlignment="1" pivotButton="0" quotePrefix="0" xfId="0">
      <alignment vertical="center"/>
    </xf>
    <xf numFmtId="0" fontId="150" fillId="43" borderId="102" applyAlignment="1" pivotButton="0" quotePrefix="0" xfId="0">
      <alignment vertical="center"/>
    </xf>
    <xf numFmtId="0" fontId="138" fillId="35" borderId="102" applyAlignment="1" pivotButton="0" quotePrefix="0" xfId="0">
      <alignment horizontal="right" vertical="center"/>
    </xf>
    <xf numFmtId="175" fontId="138" fillId="35" borderId="102" applyAlignment="1" pivotButton="0" quotePrefix="0" xfId="0">
      <alignment horizontal="right" vertical="center"/>
    </xf>
    <xf numFmtId="0" fontId="125" fillId="35" borderId="172" applyAlignment="1" pivotButton="0" quotePrefix="0" xfId="0">
      <alignment vertical="center"/>
    </xf>
    <xf numFmtId="0" fontId="138" fillId="52" borderId="173" applyAlignment="1" pivotButton="0" quotePrefix="0" xfId="0">
      <alignment vertical="center"/>
    </xf>
    <xf numFmtId="0" fontId="138" fillId="35" borderId="101" applyAlignment="1" pivotButton="0" quotePrefix="0" xfId="0">
      <alignment horizontal="right" vertical="center"/>
    </xf>
    <xf numFmtId="9" fontId="138" fillId="41" borderId="94" applyAlignment="1" pivotButton="0" quotePrefix="0" xfId="0">
      <alignment horizontal="right" vertical="center"/>
    </xf>
    <xf numFmtId="0" fontId="125" fillId="35" borderId="87" applyAlignment="1" pivotButton="0" quotePrefix="0" xfId="0">
      <alignment vertical="center"/>
    </xf>
    <xf numFmtId="9" fontId="138" fillId="35" borderId="58" applyAlignment="1" pivotButton="0" quotePrefix="0" xfId="0">
      <alignment horizontal="right" vertical="center"/>
    </xf>
    <xf numFmtId="0" fontId="125" fillId="41" borderId="172" applyAlignment="1" pivotButton="0" quotePrefix="0" xfId="0">
      <alignment vertical="center"/>
    </xf>
    <xf numFmtId="0" fontId="137" fillId="40" borderId="172" applyAlignment="1" pivotButton="0" quotePrefix="0" xfId="0">
      <alignment vertical="center"/>
    </xf>
    <xf numFmtId="0" fontId="159" fillId="35" borderId="175" applyAlignment="1" pivotButton="0" quotePrefix="0" xfId="0">
      <alignment vertical="center"/>
    </xf>
    <xf numFmtId="0" fontId="122" fillId="35" borderId="176" applyAlignment="1" pivotButton="0" quotePrefix="0" xfId="0">
      <alignment vertical="center"/>
    </xf>
    <xf numFmtId="16" fontId="138" fillId="35" borderId="112" applyAlignment="1" pivotButton="0" quotePrefix="0" xfId="0">
      <alignment vertical="center"/>
    </xf>
    <xf numFmtId="0" fontId="139" fillId="42" borderId="112" applyAlignment="1" pivotButton="0" quotePrefix="0" xfId="0">
      <alignment vertical="center"/>
    </xf>
    <xf numFmtId="16" fontId="138" fillId="35" borderId="112" applyAlignment="1" pivotButton="0" quotePrefix="0" xfId="0">
      <alignment horizontal="right" vertical="center"/>
    </xf>
    <xf numFmtId="0" fontId="143" fillId="47" borderId="177" applyAlignment="1" pivotButton="0" quotePrefix="0" xfId="0">
      <alignment vertical="center"/>
    </xf>
    <xf numFmtId="0" fontId="150" fillId="43" borderId="112" applyAlignment="1" pivotButton="0" quotePrefix="0" xfId="0">
      <alignment vertical="center"/>
    </xf>
    <xf numFmtId="0" fontId="145" fillId="35" borderId="112" applyAlignment="1" pivotButton="0" quotePrefix="0" xfId="18">
      <alignment vertical="center"/>
    </xf>
    <xf numFmtId="0" fontId="138" fillId="35" borderId="112" applyAlignment="1" pivotButton="0" quotePrefix="0" xfId="0">
      <alignment vertical="center"/>
    </xf>
    <xf numFmtId="0" fontId="140" fillId="39" borderId="112" applyAlignment="1" pivotButton="0" quotePrefix="0" xfId="0">
      <alignment vertical="center"/>
    </xf>
    <xf numFmtId="0" fontId="141" fillId="35" borderId="112" applyAlignment="1" pivotButton="0" quotePrefix="0" xfId="0">
      <alignment vertical="center"/>
    </xf>
    <xf numFmtId="0" fontId="138" fillId="35" borderId="112" applyAlignment="1" pivotButton="0" quotePrefix="0" xfId="0">
      <alignment horizontal="right" vertical="center"/>
    </xf>
    <xf numFmtId="175" fontId="138" fillId="35" borderId="112" applyAlignment="1" pivotButton="0" quotePrefix="0" xfId="0">
      <alignment horizontal="right" vertical="center"/>
    </xf>
    <xf numFmtId="0" fontId="137" fillId="40" borderId="112" applyAlignment="1" pivotButton="0" quotePrefix="0" xfId="0">
      <alignment vertical="center"/>
    </xf>
    <xf numFmtId="0" fontId="125" fillId="35" borderId="178" applyAlignment="1" pivotButton="0" quotePrefix="0" xfId="0">
      <alignment vertical="center"/>
    </xf>
    <xf numFmtId="0" fontId="124" fillId="45" borderId="126" applyAlignment="1" pivotButton="0" quotePrefix="0" xfId="0">
      <alignment vertical="center"/>
    </xf>
    <xf numFmtId="9" fontId="138" fillId="35" borderId="66" applyAlignment="1" pivotButton="0" quotePrefix="0" xfId="0">
      <alignment horizontal="right" vertical="center"/>
    </xf>
    <xf numFmtId="0" fontId="159" fillId="35" borderId="179" applyAlignment="1" pivotButton="0" quotePrefix="0" xfId="0">
      <alignment vertical="center"/>
    </xf>
    <xf numFmtId="0" fontId="159" fillId="41" borderId="180" applyAlignment="1" pivotButton="0" quotePrefix="0" xfId="0">
      <alignment vertical="center"/>
    </xf>
    <xf numFmtId="0" fontId="159" fillId="2" borderId="181" applyAlignment="1" pivotButton="0" quotePrefix="0" xfId="0">
      <alignment vertical="center"/>
    </xf>
    <xf numFmtId="175" fontId="138" fillId="35" borderId="101" applyAlignment="1" pivotButton="0" quotePrefix="0" xfId="0">
      <alignment horizontal="right" vertical="center"/>
    </xf>
    <xf numFmtId="0" fontId="159" fillId="61" borderId="182" applyAlignment="1" pivotButton="0" quotePrefix="0" xfId="0">
      <alignment vertical="center"/>
    </xf>
    <xf numFmtId="0" fontId="124" fillId="37" borderId="112" applyAlignment="1" pivotButton="0" quotePrefix="0" xfId="0">
      <alignment vertical="center"/>
    </xf>
    <xf numFmtId="0" fontId="151" fillId="43" borderId="112" applyAlignment="1" pivotButton="0" quotePrefix="0" xfId="0">
      <alignment vertical="center"/>
    </xf>
    <xf numFmtId="176" fontId="138" fillId="41" borderId="61" applyAlignment="1" pivotButton="0" quotePrefix="0" xfId="0">
      <alignment horizontal="right" vertical="center"/>
    </xf>
    <xf numFmtId="0" fontId="125" fillId="35" borderId="176" applyAlignment="1" pivotButton="0" quotePrefix="0" xfId="0">
      <alignment vertical="center"/>
    </xf>
    <xf numFmtId="0" fontId="154" fillId="36" borderId="112" applyAlignment="1" pivotButton="0" quotePrefix="0" xfId="0">
      <alignment vertical="center"/>
    </xf>
    <xf numFmtId="0" fontId="122" fillId="35" borderId="183" applyAlignment="1" pivotButton="0" quotePrefix="0" xfId="0">
      <alignment vertical="center"/>
    </xf>
    <xf numFmtId="16" fontId="138" fillId="35" borderId="119" applyAlignment="1" pivotButton="0" quotePrefix="0" xfId="0">
      <alignment vertical="center"/>
    </xf>
    <xf numFmtId="0" fontId="139" fillId="42" borderId="119" applyAlignment="1" pivotButton="0" quotePrefix="0" xfId="0">
      <alignment vertical="center"/>
    </xf>
    <xf numFmtId="16" fontId="138" fillId="35" borderId="119" applyAlignment="1" pivotButton="0" quotePrefix="0" xfId="0">
      <alignment horizontal="right" vertical="center"/>
    </xf>
    <xf numFmtId="0" fontId="124" fillId="45" borderId="119" applyAlignment="1" pivotButton="0" quotePrefix="0" xfId="0">
      <alignment vertical="center"/>
    </xf>
    <xf numFmtId="0" fontId="125" fillId="35" borderId="119" applyAlignment="1" pivotButton="0" quotePrefix="0" xfId="0">
      <alignment vertical="center"/>
    </xf>
    <xf numFmtId="0" fontId="156" fillId="55" borderId="119" applyAlignment="1" pivotButton="0" quotePrefix="0" xfId="0">
      <alignment vertical="center"/>
    </xf>
    <xf numFmtId="0" fontId="140" fillId="39" borderId="119" applyAlignment="1" pivotButton="0" quotePrefix="0" xfId="0">
      <alignment vertical="center"/>
    </xf>
    <xf numFmtId="0" fontId="141" fillId="35" borderId="119" applyAlignment="1" pivotButton="0" quotePrefix="0" xfId="0">
      <alignment vertical="center"/>
    </xf>
    <xf numFmtId="0" fontId="138" fillId="35" borderId="119" applyAlignment="1" pivotButton="0" quotePrefix="0" xfId="0">
      <alignment horizontal="right" vertical="center"/>
    </xf>
    <xf numFmtId="175" fontId="138" fillId="35" borderId="119" applyAlignment="1" pivotButton="0" quotePrefix="0" xfId="0">
      <alignment horizontal="right" vertical="center"/>
    </xf>
    <xf numFmtId="0" fontId="137" fillId="40" borderId="119" applyAlignment="1" pivotButton="0" quotePrefix="0" xfId="0">
      <alignment vertical="center"/>
    </xf>
    <xf numFmtId="0" fontId="125" fillId="35" borderId="184" applyAlignment="1" pivotButton="0" quotePrefix="0" xfId="0">
      <alignment vertical="center"/>
    </xf>
    <xf numFmtId="0" fontId="137" fillId="44" borderId="112" applyAlignment="1" pivotButton="0" quotePrefix="0" xfId="0">
      <alignment vertical="center"/>
    </xf>
    <xf numFmtId="0" fontId="153" fillId="50" borderId="112" applyAlignment="1" pivotButton="0" quotePrefix="0" xfId="0">
      <alignment vertical="center"/>
    </xf>
    <xf numFmtId="10" fontId="138" fillId="35" borderId="112" applyAlignment="1" pivotButton="0" quotePrefix="0" xfId="0">
      <alignment vertical="center"/>
    </xf>
    <xf numFmtId="0" fontId="147" fillId="35" borderId="58" applyAlignment="1" pivotButton="0" quotePrefix="0" xfId="0">
      <alignment vertical="center"/>
    </xf>
    <xf numFmtId="10" fontId="138" fillId="35" borderId="58" applyAlignment="1" pivotButton="0" quotePrefix="0" xfId="0">
      <alignment vertical="center"/>
    </xf>
    <xf numFmtId="0" fontId="159" fillId="35" borderId="185" applyAlignment="1" pivotButton="0" quotePrefix="0" xfId="0">
      <alignment vertical="center"/>
    </xf>
    <xf numFmtId="0" fontId="124" fillId="38" borderId="112" applyAlignment="1" pivotButton="0" quotePrefix="0" xfId="0">
      <alignment vertical="center"/>
    </xf>
    <xf numFmtId="0" fontId="141" fillId="53" borderId="112" applyAlignment="1" pivotButton="0" quotePrefix="0" xfId="0">
      <alignment vertical="center"/>
    </xf>
    <xf numFmtId="0" fontId="138" fillId="35" borderId="186" applyAlignment="1" pivotButton="0" quotePrefix="0" xfId="0">
      <alignment vertical="center"/>
    </xf>
    <xf numFmtId="0" fontId="159" fillId="35" borderId="187" applyAlignment="1" pivotButton="0" quotePrefix="0" xfId="0">
      <alignment vertical="center"/>
    </xf>
    <xf numFmtId="0" fontId="138" fillId="35" borderId="188" applyAlignment="1" pivotButton="0" quotePrefix="0" xfId="0">
      <alignment vertical="center"/>
    </xf>
    <xf numFmtId="9" fontId="138" fillId="35" borderId="101" applyAlignment="1" pivotButton="0" quotePrefix="0" xfId="0">
      <alignment horizontal="right" vertical="center"/>
    </xf>
    <xf numFmtId="0" fontId="125" fillId="35" borderId="189" applyAlignment="1" pivotButton="0" quotePrefix="0" xfId="0">
      <alignment vertical="center"/>
    </xf>
    <xf numFmtId="0" fontId="125" fillId="35" borderId="190" applyAlignment="1" pivotButton="0" quotePrefix="0" xfId="0">
      <alignment vertical="center"/>
    </xf>
    <xf numFmtId="0" fontId="147" fillId="60" borderId="191" applyAlignment="1" pivotButton="0" quotePrefix="0" xfId="0">
      <alignment horizontal="right" vertical="center"/>
    </xf>
    <xf numFmtId="0" fontId="125" fillId="41" borderId="192" applyAlignment="1" pivotButton="0" quotePrefix="0" xfId="0">
      <alignment vertical="center"/>
    </xf>
    <xf numFmtId="0" fontId="125" fillId="62" borderId="193" applyAlignment="1" pivotButton="0" quotePrefix="0" xfId="0">
      <alignment vertical="center"/>
    </xf>
    <xf numFmtId="0" fontId="159" fillId="35" borderId="194" applyAlignment="1" pivotButton="0" quotePrefix="0" xfId="0">
      <alignment vertical="center"/>
    </xf>
    <xf numFmtId="0" fontId="125" fillId="41" borderId="195" applyAlignment="1" pivotButton="0" quotePrefix="0" xfId="0">
      <alignment vertical="center"/>
    </xf>
    <xf numFmtId="0" fontId="161" fillId="63" borderId="94" applyAlignment="1" pivotButton="0" quotePrefix="0" xfId="0">
      <alignment vertical="center"/>
    </xf>
    <xf numFmtId="0" fontId="125" fillId="35" borderId="196" applyAlignment="1" pivotButton="0" quotePrefix="0" xfId="0">
      <alignment vertical="center"/>
    </xf>
    <xf numFmtId="0" fontId="159" fillId="2" borderId="197" applyAlignment="1" pivotButton="0" quotePrefix="0" xfId="0">
      <alignment vertical="center"/>
    </xf>
    <xf numFmtId="0" fontId="138" fillId="41" borderId="136" applyAlignment="1" pivotButton="0" quotePrefix="0" xfId="0">
      <alignment vertical="center"/>
    </xf>
    <xf numFmtId="0" fontId="124" fillId="37" borderId="102" applyAlignment="1" pivotButton="0" quotePrefix="0" xfId="0">
      <alignment vertical="center"/>
    </xf>
    <xf numFmtId="0" fontId="153" fillId="50" borderId="102" applyAlignment="1" pivotButton="0" quotePrefix="0" xfId="0">
      <alignment vertical="center"/>
    </xf>
    <xf numFmtId="0" fontId="141" fillId="53" borderId="102" applyAlignment="1" pivotButton="0" quotePrefix="0" xfId="0">
      <alignment vertical="center"/>
    </xf>
    <xf numFmtId="0" fontId="122" fillId="52" borderId="83" applyAlignment="1" pivotButton="0" quotePrefix="0" xfId="0">
      <alignment vertical="center"/>
    </xf>
    <xf numFmtId="0" fontId="156" fillId="55" borderId="112" applyAlignment="1" pivotButton="0" quotePrefix="0" xfId="0">
      <alignment vertical="center"/>
    </xf>
    <xf numFmtId="0" fontId="150" fillId="49" borderId="112" applyAlignment="1" pivotButton="0" quotePrefix="0" xfId="0">
      <alignment vertical="center"/>
    </xf>
    <xf numFmtId="0" fontId="152" fillId="35" borderId="112" applyAlignment="1" pivotButton="0" quotePrefix="0" xfId="0">
      <alignment vertical="center"/>
    </xf>
    <xf numFmtId="0" fontId="137" fillId="40" borderId="88" applyAlignment="1" pivotButton="0" quotePrefix="0" xfId="0">
      <alignment vertical="center"/>
    </xf>
    <xf numFmtId="0" fontId="125" fillId="35" borderId="142" applyAlignment="1" pivotButton="0" quotePrefix="0" xfId="0">
      <alignment vertical="center"/>
    </xf>
    <xf numFmtId="0" fontId="159" fillId="35" borderId="180" applyAlignment="1" pivotButton="0" quotePrefix="0" xfId="0">
      <alignment vertical="center"/>
    </xf>
    <xf numFmtId="0" fontId="159" fillId="41" borderId="198" applyAlignment="1" pivotButton="0" quotePrefix="0" xfId="0">
      <alignment vertical="center"/>
    </xf>
    <xf numFmtId="0" fontId="152" fillId="56" borderId="58" applyAlignment="1" pivotButton="0" quotePrefix="0" xfId="0">
      <alignment vertical="center"/>
    </xf>
    <xf numFmtId="0" fontId="139" fillId="42" borderId="199" applyAlignment="1" pivotButton="0" quotePrefix="0" xfId="0">
      <alignment vertical="center"/>
    </xf>
    <xf numFmtId="16" fontId="150" fillId="16" borderId="200" applyAlignment="1" pivotButton="0" quotePrefix="0" xfId="0">
      <alignment horizontal="right" vertical="center"/>
    </xf>
    <xf numFmtId="0" fontId="156" fillId="55" borderId="177" applyAlignment="1" pivotButton="0" quotePrefix="0" xfId="0">
      <alignment vertical="center"/>
    </xf>
    <xf numFmtId="0" fontId="139" fillId="42" borderId="201" applyAlignment="1" pivotButton="0" quotePrefix="0" xfId="0">
      <alignment vertical="center"/>
    </xf>
    <xf numFmtId="16" fontId="150" fillId="16" borderId="202" applyAlignment="1" pivotButton="0" quotePrefix="0" xfId="0">
      <alignment horizontal="right" vertical="center"/>
    </xf>
    <xf numFmtId="0" fontId="147" fillId="41" borderId="61" applyAlignment="1" pivotButton="0" quotePrefix="0" xfId="0">
      <alignment vertical="center"/>
    </xf>
    <xf numFmtId="16" fontId="150" fillId="16" borderId="203" applyAlignment="1" pivotButton="0" quotePrefix="0" xfId="0">
      <alignment horizontal="right" vertical="center"/>
    </xf>
    <xf numFmtId="16" fontId="150" fillId="16" borderId="204" applyAlignment="1" pivotButton="0" quotePrefix="0" xfId="0">
      <alignment horizontal="right" vertical="center"/>
    </xf>
    <xf numFmtId="16" fontId="138" fillId="35" borderId="205" applyAlignment="1" pivotButton="0" quotePrefix="0" xfId="0">
      <alignment horizontal="right" vertical="center"/>
    </xf>
    <xf numFmtId="0" fontId="150" fillId="43" borderId="122" applyAlignment="1" pivotButton="0" quotePrefix="0" xfId="0">
      <alignment vertical="center"/>
    </xf>
    <xf numFmtId="0" fontId="150" fillId="58" borderId="66" applyAlignment="1" pivotButton="0" quotePrefix="0" xfId="0">
      <alignment vertical="center"/>
    </xf>
    <xf numFmtId="0" fontId="124" fillId="45" borderId="112" applyAlignment="1" pivotButton="0" quotePrefix="0" xfId="0">
      <alignment vertical="center"/>
    </xf>
    <xf numFmtId="0" fontId="152" fillId="51" borderId="112" applyAlignment="1" pivotButton="0" quotePrefix="0" xfId="0">
      <alignment vertical="center"/>
    </xf>
    <xf numFmtId="0" fontId="143" fillId="47" borderId="112" applyAlignment="1" pivotButton="0" quotePrefix="0" xfId="0">
      <alignment vertical="center"/>
    </xf>
    <xf numFmtId="0" fontId="147" fillId="35" borderId="112" applyAlignment="1" pivotButton="0" quotePrefix="0" xfId="0">
      <alignment vertical="center"/>
    </xf>
    <xf numFmtId="0" fontId="150" fillId="43" borderId="126" applyAlignment="1" pivotButton="0" quotePrefix="0" xfId="0">
      <alignment vertical="center"/>
    </xf>
    <xf numFmtId="0" fontId="159" fillId="35" borderId="206" applyAlignment="1" pivotButton="0" quotePrefix="0" xfId="0">
      <alignment vertical="center"/>
    </xf>
    <xf numFmtId="0" fontId="159" fillId="64" borderId="207" applyAlignment="1" pivotButton="0" quotePrefix="0" xfId="0">
      <alignment vertical="center"/>
    </xf>
    <xf numFmtId="16" fontId="138" fillId="35" borderId="208" applyAlignment="1" pivotButton="0" quotePrefix="0" xfId="0">
      <alignment horizontal="right" vertical="center"/>
    </xf>
    <xf numFmtId="0" fontId="162" fillId="41" borderId="61" pivotButton="0" quotePrefix="0" xfId="0"/>
    <xf numFmtId="0" fontId="150" fillId="54" borderId="112" applyAlignment="1" pivotButton="0" quotePrefix="0" xfId="0">
      <alignment vertical="center"/>
    </xf>
    <xf numFmtId="0" fontId="159" fillId="41" borderId="209" applyAlignment="1" pivotButton="0" quotePrefix="0" xfId="0">
      <alignment vertical="center"/>
    </xf>
    <xf numFmtId="0" fontId="139" fillId="42" borderId="210" applyAlignment="1" pivotButton="0" quotePrefix="0" xfId="0">
      <alignment vertical="center"/>
    </xf>
    <xf numFmtId="16" fontId="138" fillId="41" borderId="211" applyAlignment="1" pivotButton="0" quotePrefix="0" xfId="0">
      <alignment horizontal="right" vertical="center"/>
    </xf>
    <xf numFmtId="0" fontId="139" fillId="42" borderId="212" applyAlignment="1" pivotButton="0" quotePrefix="0" xfId="0">
      <alignment vertical="center"/>
    </xf>
    <xf numFmtId="16" fontId="138" fillId="35" borderId="213" applyAlignment="1" pivotButton="0" quotePrefix="0" xfId="0">
      <alignment horizontal="right" vertical="center"/>
    </xf>
    <xf numFmtId="0" fontId="148" fillId="47" borderId="94" applyAlignment="1" pivotButton="0" quotePrefix="0" xfId="0">
      <alignment vertical="center"/>
    </xf>
    <xf numFmtId="0" fontId="138" fillId="0" borderId="0" pivotButton="0" quotePrefix="0" xfId="0"/>
    <xf numFmtId="16" fontId="138" fillId="41" borderId="214" applyAlignment="1" pivotButton="0" quotePrefix="0" xfId="0">
      <alignment horizontal="right" vertical="center"/>
    </xf>
    <xf numFmtId="0" fontId="138" fillId="35" borderId="215" applyAlignment="1" pivotButton="0" quotePrefix="0" xfId="0">
      <alignment vertical="center"/>
    </xf>
    <xf numFmtId="0" fontId="159" fillId="35" borderId="108" applyAlignment="1" pivotButton="0" quotePrefix="0" xfId="0">
      <alignment vertical="center"/>
    </xf>
    <xf numFmtId="0" fontId="159" fillId="35" borderId="216" applyAlignment="1" pivotButton="0" quotePrefix="0" xfId="0">
      <alignment vertical="center"/>
    </xf>
    <xf numFmtId="0" fontId="159" fillId="41" borderId="92" applyAlignment="1" pivotButton="0" quotePrefix="0" xfId="0">
      <alignment vertical="center"/>
    </xf>
    <xf numFmtId="0" fontId="152" fillId="51" borderId="88" applyAlignment="1" pivotButton="0" quotePrefix="0" xfId="0">
      <alignment vertical="center"/>
    </xf>
    <xf numFmtId="0" fontId="122" fillId="41" borderId="93" applyAlignment="1" pivotButton="0" quotePrefix="0" xfId="0">
      <alignment vertical="center" wrapText="1"/>
    </xf>
    <xf numFmtId="16" fontId="138" fillId="41" borderId="94" applyAlignment="1" pivotButton="0" quotePrefix="0" xfId="0">
      <alignment vertical="center" wrapText="1"/>
    </xf>
    <xf numFmtId="0" fontId="139" fillId="42" borderId="210" applyAlignment="1" pivotButton="0" quotePrefix="0" xfId="0">
      <alignment vertical="center" wrapText="1"/>
    </xf>
    <xf numFmtId="16" fontId="150" fillId="16" borderId="200" applyAlignment="1" pivotButton="0" quotePrefix="0" xfId="0">
      <alignment horizontal="right" vertical="center" wrapText="1"/>
    </xf>
    <xf numFmtId="0" fontId="154" fillId="36" borderId="94" applyAlignment="1" pivotButton="0" quotePrefix="0" xfId="0">
      <alignment vertical="center" wrapText="1"/>
    </xf>
    <xf numFmtId="0" fontId="125" fillId="41" borderId="94" applyAlignment="1" pivotButton="0" quotePrefix="0" xfId="0">
      <alignment vertical="center" wrapText="1"/>
    </xf>
    <xf numFmtId="0" fontId="150" fillId="43" borderId="94" applyAlignment="1" pivotButton="0" quotePrefix="0" xfId="0">
      <alignment vertical="center" wrapText="1"/>
    </xf>
    <xf numFmtId="0" fontId="138" fillId="41" borderId="116" applyAlignment="1" pivotButton="0" quotePrefix="0" xfId="0">
      <alignment vertical="center" wrapText="1"/>
    </xf>
    <xf numFmtId="0" fontId="140" fillId="39" borderId="94" applyAlignment="1" pivotButton="0" quotePrefix="0" xfId="0">
      <alignment vertical="center" wrapText="1"/>
    </xf>
    <xf numFmtId="0" fontId="141" fillId="41" borderId="94" applyAlignment="1" pivotButton="0" quotePrefix="0" xfId="0">
      <alignment vertical="center" wrapText="1"/>
    </xf>
    <xf numFmtId="0" fontId="138" fillId="41" borderId="94" applyAlignment="1" pivotButton="0" quotePrefix="0" xfId="0">
      <alignment horizontal="right" vertical="center" wrapText="1"/>
    </xf>
    <xf numFmtId="0" fontId="138" fillId="41" borderId="94" applyAlignment="1" pivotButton="0" quotePrefix="0" xfId="0">
      <alignment vertical="center" wrapText="1"/>
    </xf>
    <xf numFmtId="9" fontId="138" fillId="41" borderId="94" applyAlignment="1" pivotButton="0" quotePrefix="0" xfId="0">
      <alignment horizontal="right" vertical="center" wrapText="1"/>
    </xf>
    <xf numFmtId="175" fontId="138" fillId="41" borderId="94" applyAlignment="1" pivotButton="0" quotePrefix="0" xfId="0">
      <alignment horizontal="right" vertical="center" wrapText="1"/>
    </xf>
    <xf numFmtId="0" fontId="137" fillId="40" borderId="94" applyAlignment="1" pivotButton="0" quotePrefix="0" xfId="0">
      <alignment vertical="center" wrapText="1"/>
    </xf>
    <xf numFmtId="0" fontId="125" fillId="41" borderId="95" applyAlignment="1" pivotButton="0" quotePrefix="0" xfId="0">
      <alignment vertical="center" wrapText="1"/>
    </xf>
    <xf numFmtId="0" fontId="122" fillId="35" borderId="57" applyAlignment="1" pivotButton="0" quotePrefix="0" xfId="0">
      <alignment vertical="center" wrapText="1"/>
    </xf>
    <xf numFmtId="16" fontId="138" fillId="35" borderId="58" applyAlignment="1" pivotButton="0" quotePrefix="0" xfId="0">
      <alignment vertical="center" wrapText="1"/>
    </xf>
    <xf numFmtId="0" fontId="139" fillId="42" borderId="201" applyAlignment="1" pivotButton="0" quotePrefix="0" xfId="0">
      <alignment vertical="center" wrapText="1"/>
    </xf>
    <xf numFmtId="16" fontId="150" fillId="16" borderId="202" applyAlignment="1" pivotButton="0" quotePrefix="0" xfId="0">
      <alignment horizontal="right" vertical="center" wrapText="1"/>
    </xf>
    <xf numFmtId="0" fontId="143" fillId="47" borderId="58" applyAlignment="1" pivotButton="0" quotePrefix="0" xfId="0">
      <alignment vertical="center" wrapText="1"/>
    </xf>
    <xf numFmtId="0" fontId="153" fillId="50" borderId="58" applyAlignment="1" pivotButton="0" quotePrefix="0" xfId="0">
      <alignment vertical="center" wrapText="1"/>
    </xf>
    <xf numFmtId="0" fontId="141" fillId="53" borderId="58" applyAlignment="1" pivotButton="0" quotePrefix="0" xfId="0">
      <alignment vertical="center" wrapText="1"/>
    </xf>
    <xf numFmtId="0" fontId="138" fillId="35" borderId="58" applyAlignment="1" pivotButton="0" quotePrefix="0" xfId="0">
      <alignment vertical="center" wrapText="1"/>
    </xf>
    <xf numFmtId="0" fontId="125" fillId="35" borderId="88" applyAlignment="1" pivotButton="0" quotePrefix="0" xfId="0">
      <alignment vertical="center" wrapText="1"/>
    </xf>
    <xf numFmtId="0" fontId="138" fillId="52" borderId="89" applyAlignment="1" pivotButton="0" quotePrefix="0" xfId="0">
      <alignment vertical="center" wrapText="1"/>
    </xf>
    <xf numFmtId="0" fontId="140" fillId="39" borderId="58" applyAlignment="1" pivotButton="0" quotePrefix="0" xfId="0">
      <alignment vertical="center" wrapText="1"/>
    </xf>
    <xf numFmtId="0" fontId="141" fillId="35" borderId="58" applyAlignment="1" pivotButton="0" quotePrefix="0" xfId="0">
      <alignment vertical="center" wrapText="1"/>
    </xf>
    <xf numFmtId="0" fontId="138" fillId="35" borderId="58" applyAlignment="1" pivotButton="0" quotePrefix="0" xfId="0">
      <alignment horizontal="right" vertical="center" wrapText="1"/>
    </xf>
    <xf numFmtId="9" fontId="138" fillId="35" borderId="58" applyAlignment="1" pivotButton="0" quotePrefix="0" xfId="0">
      <alignment horizontal="right" vertical="center" wrapText="1"/>
    </xf>
    <xf numFmtId="0" fontId="152" fillId="51" borderId="58" applyAlignment="1" pivotButton="0" quotePrefix="0" xfId="0">
      <alignment vertical="center" wrapText="1"/>
    </xf>
    <xf numFmtId="0" fontId="125" fillId="35" borderId="59" applyAlignment="1" pivotButton="0" quotePrefix="0" xfId="0">
      <alignment vertical="center" wrapText="1"/>
    </xf>
    <xf numFmtId="16" fontId="150" fillId="16" borderId="203" applyAlignment="1" pivotButton="0" quotePrefix="0" xfId="0">
      <alignment horizontal="right" vertical="center" wrapText="1"/>
    </xf>
    <xf numFmtId="0" fontId="125" fillId="41" borderId="151" applyAlignment="1" pivotButton="0" quotePrefix="0" xfId="0">
      <alignment vertical="center" wrapText="1"/>
    </xf>
    <xf numFmtId="0" fontId="138" fillId="41" borderId="149" applyAlignment="1" pivotButton="0" quotePrefix="0" xfId="0">
      <alignment vertical="center" wrapText="1"/>
    </xf>
    <xf numFmtId="0" fontId="152" fillId="51" borderId="143" applyAlignment="1" pivotButton="0" quotePrefix="0" xfId="0">
      <alignment vertical="center" wrapText="1"/>
    </xf>
    <xf numFmtId="0" fontId="137" fillId="40" borderId="126" applyAlignment="1" pivotButton="0" quotePrefix="0" xfId="0">
      <alignment vertical="center" wrapText="1"/>
    </xf>
    <xf numFmtId="0" fontId="147" fillId="59" borderId="123" applyAlignment="1" pivotButton="0" quotePrefix="0" xfId="0">
      <alignment vertical="center" wrapText="1"/>
    </xf>
    <xf numFmtId="0" fontId="150" fillId="43" borderId="58" applyAlignment="1" pivotButton="0" quotePrefix="0" xfId="0">
      <alignment vertical="center" wrapText="1"/>
    </xf>
    <xf numFmtId="175" fontId="138" fillId="35" borderId="58" applyAlignment="1" pivotButton="0" quotePrefix="0" xfId="0">
      <alignment horizontal="right" vertical="center" wrapText="1"/>
    </xf>
    <xf numFmtId="0" fontId="137" fillId="40" borderId="58" applyAlignment="1" pivotButton="0" quotePrefix="0" xfId="0">
      <alignment vertical="center" wrapText="1"/>
    </xf>
    <xf numFmtId="0" fontId="122" fillId="41" borderId="60" applyAlignment="1" pivotButton="0" quotePrefix="0" xfId="0">
      <alignment vertical="center" wrapText="1"/>
    </xf>
    <xf numFmtId="16" fontId="138" fillId="41" borderId="61" applyAlignment="1" pivotButton="0" quotePrefix="0" xfId="0">
      <alignment vertical="center" wrapText="1"/>
    </xf>
    <xf numFmtId="0" fontId="137" fillId="44" borderId="126" applyAlignment="1" pivotButton="0" quotePrefix="0" xfId="0">
      <alignment vertical="center" wrapText="1"/>
    </xf>
    <xf numFmtId="0" fontId="153" fillId="50" borderId="61" applyAlignment="1" pivotButton="0" quotePrefix="0" xfId="0">
      <alignment vertical="center" wrapText="1"/>
    </xf>
    <xf numFmtId="0" fontId="125" fillId="41" borderId="61" applyAlignment="1" pivotButton="0" quotePrefix="0" xfId="0">
      <alignment vertical="center" wrapText="1"/>
    </xf>
    <xf numFmtId="0" fontId="137" fillId="40" borderId="61" applyAlignment="1" pivotButton="0" quotePrefix="0" xfId="0">
      <alignment vertical="center" wrapText="1"/>
    </xf>
    <xf numFmtId="0" fontId="138" fillId="41" borderId="61" applyAlignment="1" pivotButton="0" quotePrefix="0" xfId="0">
      <alignment vertical="center" wrapText="1"/>
    </xf>
    <xf numFmtId="0" fontId="140" fillId="39" borderId="61" applyAlignment="1" pivotButton="0" quotePrefix="0" xfId="0">
      <alignment vertical="center" wrapText="1"/>
    </xf>
    <xf numFmtId="0" fontId="141" fillId="41" borderId="61" applyAlignment="1" pivotButton="0" quotePrefix="0" xfId="0">
      <alignment vertical="center" wrapText="1"/>
    </xf>
    <xf numFmtId="0" fontId="138" fillId="41" borderId="61" applyAlignment="1" pivotButton="0" quotePrefix="0" xfId="0">
      <alignment horizontal="right" vertical="center" wrapText="1"/>
    </xf>
    <xf numFmtId="0" fontId="125" fillId="41" borderId="59" applyAlignment="1" pivotButton="0" quotePrefix="0" xfId="0">
      <alignment vertical="center" wrapText="1"/>
    </xf>
    <xf numFmtId="0" fontId="122" fillId="35" borderId="70" applyAlignment="1" pivotButton="0" quotePrefix="0" xfId="0">
      <alignment vertical="center" wrapText="1"/>
    </xf>
    <xf numFmtId="16" fontId="138" fillId="35" borderId="66" applyAlignment="1" pivotButton="0" quotePrefix="0" xfId="0">
      <alignment vertical="center" wrapText="1"/>
    </xf>
    <xf numFmtId="0" fontId="139" fillId="42" borderId="212" applyAlignment="1" pivotButton="0" quotePrefix="0" xfId="0">
      <alignment vertical="center" wrapText="1"/>
    </xf>
    <xf numFmtId="0" fontId="137" fillId="44" borderId="122" applyAlignment="1" pivotButton="0" quotePrefix="0" xfId="0">
      <alignment vertical="center" wrapText="1"/>
    </xf>
    <xf numFmtId="0" fontId="150" fillId="43" borderId="66" applyAlignment="1" pivotButton="0" quotePrefix="0" xfId="0">
      <alignment vertical="center" wrapText="1"/>
    </xf>
    <xf numFmtId="0" fontId="125" fillId="35" borderId="66" applyAlignment="1" pivotButton="0" quotePrefix="0" xfId="0">
      <alignment vertical="center" wrapText="1"/>
    </xf>
    <xf numFmtId="0" fontId="141" fillId="53" borderId="66" applyAlignment="1" pivotButton="0" quotePrefix="0" xfId="0">
      <alignment vertical="center" wrapText="1"/>
    </xf>
    <xf numFmtId="0" fontId="138" fillId="35" borderId="66" applyAlignment="1" pivotButton="0" quotePrefix="0" xfId="0">
      <alignment vertical="center" wrapText="1"/>
    </xf>
    <xf numFmtId="0" fontId="140" fillId="39" borderId="66" applyAlignment="1" pivotButton="0" quotePrefix="0" xfId="0">
      <alignment vertical="center" wrapText="1"/>
    </xf>
    <xf numFmtId="0" fontId="141" fillId="35" borderId="66" applyAlignment="1" pivotButton="0" quotePrefix="0" xfId="0">
      <alignment vertical="center" wrapText="1"/>
    </xf>
    <xf numFmtId="0" fontId="138" fillId="35" borderId="66" applyAlignment="1" pivotButton="0" quotePrefix="0" xfId="0">
      <alignment horizontal="right" vertical="center" wrapText="1"/>
    </xf>
    <xf numFmtId="175" fontId="138" fillId="35" borderId="66" applyAlignment="1" pivotButton="0" quotePrefix="0" xfId="0">
      <alignment horizontal="right" vertical="center" wrapText="1"/>
    </xf>
    <xf numFmtId="0" fontId="137" fillId="40" borderId="66" applyAlignment="1" pivotButton="0" quotePrefix="0" xfId="0">
      <alignment vertical="center" wrapText="1"/>
    </xf>
    <xf numFmtId="0" fontId="125" fillId="35" borderId="72" applyAlignment="1" pivotButton="0" quotePrefix="0" xfId="0">
      <alignment vertical="center" wrapText="1"/>
    </xf>
    <xf numFmtId="0" fontId="159" fillId="41" borderId="99" applyAlignment="1" pivotButton="0" quotePrefix="0" xfId="0">
      <alignment vertical="center"/>
    </xf>
    <xf numFmtId="0" fontId="125" fillId="41" borderId="93" applyAlignment="1" pivotButton="0" quotePrefix="0" xfId="0">
      <alignment vertical="center"/>
    </xf>
    <xf numFmtId="0" fontId="125" fillId="35" borderId="57" applyAlignment="1" pivotButton="0" quotePrefix="0" xfId="0">
      <alignment vertical="center"/>
    </xf>
    <xf numFmtId="0" fontId="146" fillId="41" borderId="60" applyAlignment="1" pivotButton="0" quotePrefix="0" xfId="0">
      <alignment vertical="center"/>
    </xf>
    <xf numFmtId="0" fontId="159" fillId="52" borderId="217" applyAlignment="1" pivotButton="0" quotePrefix="0" xfId="0">
      <alignment vertical="center"/>
    </xf>
    <xf numFmtId="0" fontId="125" fillId="41" borderId="60" applyAlignment="1" pivotButton="0" quotePrefix="0" xfId="0">
      <alignment vertical="center"/>
    </xf>
    <xf numFmtId="0" fontId="159" fillId="52" borderId="219" applyAlignment="1" pivotButton="0" quotePrefix="0" xfId="0">
      <alignment vertical="center"/>
    </xf>
    <xf numFmtId="0" fontId="125" fillId="16" borderId="202" applyAlignment="1" pivotButton="0" quotePrefix="0" xfId="0">
      <alignment vertical="center"/>
    </xf>
    <xf numFmtId="0" fontId="159" fillId="35" borderId="220" applyAlignment="1" pivotButton="0" quotePrefix="0" xfId="0">
      <alignment vertical="center"/>
    </xf>
    <xf numFmtId="0" fontId="159" fillId="41" borderId="221" applyAlignment="1" pivotButton="0" quotePrefix="0" xfId="0">
      <alignment vertical="center"/>
    </xf>
    <xf numFmtId="16" fontId="138" fillId="35" borderId="222" applyAlignment="1" pivotButton="0" quotePrefix="0" xfId="0">
      <alignment horizontal="right" vertical="center"/>
    </xf>
    <xf numFmtId="0" fontId="138" fillId="41" borderId="221" applyAlignment="1" pivotButton="0" quotePrefix="0" xfId="0">
      <alignment vertical="center"/>
    </xf>
    <xf numFmtId="16" fontId="138" fillId="41" borderId="223" applyAlignment="1" pivotButton="0" quotePrefix="0" xfId="0">
      <alignment horizontal="right" vertical="center"/>
    </xf>
    <xf numFmtId="0" fontId="159" fillId="35" borderId="221" applyAlignment="1" pivotButton="0" quotePrefix="0" xfId="0">
      <alignment vertical="center"/>
    </xf>
    <xf numFmtId="0" fontId="159" fillId="35" borderId="224" applyAlignment="1" pivotButton="0" quotePrefix="0" xfId="0">
      <alignment vertical="center"/>
    </xf>
    <xf numFmtId="0" fontId="159" fillId="2" borderId="225" applyAlignment="1" pivotButton="0" quotePrefix="0" xfId="0">
      <alignment vertical="center"/>
    </xf>
    <xf numFmtId="16" fontId="138" fillId="35" borderId="226" applyAlignment="1" pivotButton="0" quotePrefix="0" xfId="0">
      <alignment horizontal="right" vertical="center"/>
    </xf>
    <xf numFmtId="0" fontId="125" fillId="35" borderId="227" applyAlignment="1" pivotButton="0" quotePrefix="0" xfId="0">
      <alignment vertical="center"/>
    </xf>
    <xf numFmtId="0" fontId="159" fillId="52" borderId="96" applyAlignment="1" pivotButton="0" quotePrefix="0" xfId="0">
      <alignment vertical="center"/>
    </xf>
    <xf numFmtId="0" fontId="150" fillId="35" borderId="58" applyAlignment="1" pivotButton="0" quotePrefix="0" xfId="0">
      <alignment vertical="center"/>
    </xf>
    <xf numFmtId="0" fontId="159" fillId="41" borderId="228" applyAlignment="1" pivotButton="0" quotePrefix="0" xfId="0">
      <alignment vertical="center"/>
    </xf>
    <xf numFmtId="0" fontId="159" fillId="65" borderId="229" applyAlignment="1" pivotButton="0" quotePrefix="0" xfId="0">
      <alignment vertical="center"/>
    </xf>
    <xf numFmtId="0" fontId="147" fillId="35" borderId="67" applyAlignment="1" pivotButton="0" quotePrefix="0" xfId="0">
      <alignment horizontal="right" vertical="center"/>
    </xf>
    <xf numFmtId="0" fontId="154" fillId="36" borderId="122" applyAlignment="1" pivotButton="0" quotePrefix="0" xfId="0">
      <alignment vertical="center"/>
    </xf>
    <xf numFmtId="0" fontId="138" fillId="35" borderId="117" applyAlignment="1" pivotButton="0" quotePrefix="0" xfId="0">
      <alignment vertical="center"/>
    </xf>
    <xf numFmtId="0" fontId="138" fillId="41" borderId="180" applyAlignment="1" pivotButton="0" quotePrefix="0" xfId="0">
      <alignment vertical="center"/>
    </xf>
    <xf numFmtId="0" fontId="122" fillId="41" borderId="180" applyAlignment="1" pivotButton="0" quotePrefix="0" xfId="0">
      <alignment vertical="center"/>
    </xf>
    <xf numFmtId="0" fontId="159" fillId="35" borderId="230" applyAlignment="1" pivotButton="0" quotePrefix="0" xfId="0">
      <alignment vertical="center"/>
    </xf>
    <xf numFmtId="0" fontId="141" fillId="53" borderId="172" applyAlignment="1" pivotButton="0" quotePrefix="0" xfId="0">
      <alignment vertical="center"/>
    </xf>
    <xf numFmtId="0" fontId="150" fillId="54" borderId="101" applyAlignment="1" pivotButton="0" quotePrefix="0" xfId="0">
      <alignment vertical="center"/>
    </xf>
    <xf numFmtId="16" fontId="138" fillId="35" borderId="231" applyAlignment="1" pivotButton="0" quotePrefix="0" xfId="0">
      <alignment horizontal="right" vertical="center"/>
    </xf>
    <xf numFmtId="0" fontId="138" fillId="35" borderId="232" applyAlignment="1" pivotButton="0" quotePrefix="0" xfId="0">
      <alignment vertical="center"/>
    </xf>
    <xf numFmtId="0" fontId="125" fillId="41" borderId="79" applyAlignment="1" pivotButton="0" quotePrefix="0" xfId="0">
      <alignment vertical="center"/>
    </xf>
    <xf numFmtId="0" fontId="147" fillId="48" borderId="233" applyAlignment="1" pivotButton="0" quotePrefix="0" xfId="0">
      <alignment horizontal="right" vertical="center"/>
    </xf>
    <xf numFmtId="0" fontId="122" fillId="2" borderId="181" applyAlignment="1" pivotButton="0" quotePrefix="0" xfId="0">
      <alignment vertical="center"/>
    </xf>
    <xf numFmtId="0" fontId="159" fillId="35" borderId="57" applyAlignment="1" pivotButton="0" quotePrefix="0" xfId="0">
      <alignment vertical="center"/>
    </xf>
    <xf numFmtId="0" fontId="159" fillId="41" borderId="135" applyAlignment="1" pivotButton="0" quotePrefix="0" xfId="0">
      <alignment vertical="center"/>
    </xf>
    <xf numFmtId="0" fontId="150" fillId="58" borderId="101" applyAlignment="1" pivotButton="0" quotePrefix="0" xfId="0">
      <alignment vertical="center"/>
    </xf>
    <xf numFmtId="0" fontId="159" fillId="64" borderId="234" applyAlignment="1" pivotButton="0" quotePrefix="0" xfId="0">
      <alignment vertical="center"/>
    </xf>
    <xf numFmtId="0" fontId="138" fillId="35" borderId="176" applyAlignment="1" pivotButton="0" quotePrefix="0" xfId="0">
      <alignment vertical="center"/>
    </xf>
    <xf numFmtId="0" fontId="147" fillId="41" borderId="121" applyAlignment="1" pivotButton="0" quotePrefix="0" xfId="0">
      <alignment vertical="center"/>
    </xf>
    <xf numFmtId="0" fontId="140" fillId="39" borderId="126" applyAlignment="1" pivotButton="0" quotePrefix="0" xfId="0">
      <alignment vertical="center"/>
    </xf>
    <xf numFmtId="0" fontId="121" fillId="35" borderId="108" applyAlignment="1" pivotButton="0" quotePrefix="0" xfId="0">
      <alignment vertical="center"/>
    </xf>
    <xf numFmtId="0" fontId="124" fillId="43" borderId="94" applyAlignment="1" pivotButton="0" quotePrefix="0" xfId="0">
      <alignment vertical="center"/>
    </xf>
    <xf numFmtId="0" fontId="138" fillId="41" borderId="218" applyAlignment="1" pivotButton="0" quotePrefix="0" xfId="0">
      <alignment vertical="center"/>
    </xf>
    <xf numFmtId="0" fontId="125" fillId="35" borderId="215" applyAlignment="1" pivotButton="0" quotePrefix="0" xfId="0">
      <alignment vertical="center"/>
    </xf>
    <xf numFmtId="0" fontId="152" fillId="56" borderId="201" applyAlignment="1" pivotButton="0" quotePrefix="0" xfId="0">
      <alignment vertical="center"/>
    </xf>
    <xf numFmtId="0" fontId="160" fillId="35" borderId="58" applyAlignment="1" pivotButton="0" quotePrefix="0" xfId="0">
      <alignment vertical="center"/>
    </xf>
    <xf numFmtId="0" fontId="125" fillId="35" borderId="134" applyAlignment="1" pivotButton="0" quotePrefix="0" xfId="0">
      <alignment vertical="center"/>
    </xf>
    <xf numFmtId="176" fontId="138" fillId="35" borderId="101" applyAlignment="1" pivotButton="0" quotePrefix="0" xfId="0">
      <alignment horizontal="right" vertical="center"/>
    </xf>
    <xf numFmtId="0" fontId="159" fillId="35" borderId="235" applyAlignment="1" pivotButton="0" quotePrefix="0" xfId="0">
      <alignment vertical="center"/>
    </xf>
    <xf numFmtId="0" fontId="122" fillId="35" borderId="220" applyAlignment="1" pivotButton="0" quotePrefix="0" xfId="0">
      <alignment vertical="center"/>
    </xf>
    <xf numFmtId="177" fontId="0" fillId="0" borderId="0" pivotButton="0" quotePrefix="0" xfId="0"/>
    <xf numFmtId="0" fontId="159" fillId="35" borderId="236" applyAlignment="1" pivotButton="0" quotePrefix="0" xfId="0">
      <alignment vertical="center"/>
    </xf>
    <xf numFmtId="0" fontId="159" fillId="35" borderId="237" applyAlignment="1" pivotButton="0" quotePrefix="0" xfId="0">
      <alignment vertical="center"/>
    </xf>
    <xf numFmtId="0" fontId="143" fillId="47" borderId="122" applyAlignment="1" pivotButton="0" quotePrefix="0" xfId="0">
      <alignment vertical="center"/>
    </xf>
    <xf numFmtId="176" fontId="138" fillId="41" borderId="94" applyAlignment="1" pivotButton="0" quotePrefix="0" xfId="0">
      <alignment horizontal="right" vertical="center"/>
    </xf>
    <xf numFmtId="0" fontId="122" fillId="41" borderId="238" applyAlignment="1" pivotButton="0" quotePrefix="0" xfId="0">
      <alignment vertical="center"/>
    </xf>
    <xf numFmtId="0" fontId="122" fillId="52" borderId="239" applyAlignment="1" pivotButton="0" quotePrefix="0" xfId="0">
      <alignment vertical="center"/>
    </xf>
    <xf numFmtId="0" fontId="147" fillId="62" borderId="193" applyAlignment="1" pivotButton="0" quotePrefix="0" xfId="0">
      <alignment vertical="center"/>
    </xf>
    <xf numFmtId="0" fontId="147" fillId="59" borderId="129" applyAlignment="1" pivotButton="0" quotePrefix="0" xfId="0">
      <alignment vertical="center" wrapText="1"/>
    </xf>
    <xf numFmtId="0" fontId="159" fillId="41" borderId="51" applyAlignment="1" pivotButton="0" quotePrefix="0" xfId="0">
      <alignment vertical="center" wrapText="1"/>
    </xf>
    <xf numFmtId="0" fontId="145" fillId="41" borderId="61" applyAlignment="1" pivotButton="0" quotePrefix="0" xfId="18">
      <alignment vertical="center" wrapText="1"/>
    </xf>
    <xf numFmtId="0" fontId="150" fillId="41" borderId="61" applyAlignment="1" pivotButton="0" quotePrefix="0" xfId="0">
      <alignment vertical="center" wrapText="1"/>
    </xf>
    <xf numFmtId="0" fontId="122" fillId="41" borderId="61" applyAlignment="1" pivotButton="0" quotePrefix="0" xfId="0">
      <alignment vertical="center" wrapText="1"/>
    </xf>
    <xf numFmtId="16" fontId="138" fillId="41" borderId="61" applyAlignment="1" pivotButton="0" quotePrefix="0" xfId="0">
      <alignment horizontal="right" vertical="center" wrapText="1"/>
    </xf>
    <xf numFmtId="0" fontId="139" fillId="42" borderId="61" applyAlignment="1" pivotButton="0" quotePrefix="0" xfId="0">
      <alignment vertical="center" wrapText="1"/>
    </xf>
    <xf numFmtId="0" fontId="138" fillId="41" borderId="98" applyAlignment="1" pivotButton="0" quotePrefix="0" xfId="0">
      <alignment vertical="center" wrapText="1"/>
    </xf>
    <xf numFmtId="9" fontId="138" fillId="41" borderId="61" applyAlignment="1" pivotButton="0" quotePrefix="0" xfId="0">
      <alignment horizontal="right" vertical="center" wrapText="1"/>
    </xf>
    <xf numFmtId="0" fontId="145" fillId="35" borderId="58" applyAlignment="1" pivotButton="0" quotePrefix="0" xfId="18">
      <alignment vertical="center" wrapText="1"/>
    </xf>
    <xf numFmtId="0" fontId="150" fillId="35" borderId="58" applyAlignment="1" pivotButton="0" quotePrefix="0" xfId="0">
      <alignment vertical="center" wrapText="1"/>
    </xf>
    <xf numFmtId="0" fontId="122" fillId="35" borderId="58" applyAlignment="1" pivotButton="0" quotePrefix="0" xfId="0">
      <alignment vertical="center" wrapText="1"/>
    </xf>
    <xf numFmtId="0" fontId="154" fillId="36" borderId="61" applyAlignment="1" pivotButton="0" quotePrefix="0" xfId="0">
      <alignment vertical="center" wrapText="1"/>
    </xf>
    <xf numFmtId="0" fontId="152" fillId="51" borderId="61" applyAlignment="1" pivotButton="0" quotePrefix="0" xfId="0">
      <alignment vertical="center" wrapText="1"/>
    </xf>
    <xf numFmtId="0" fontId="159" fillId="35" borderId="50" applyAlignment="1" pivotButton="0" quotePrefix="0" xfId="0">
      <alignment vertical="center" wrapText="1"/>
    </xf>
    <xf numFmtId="0" fontId="125" fillId="35" borderId="125" applyAlignment="1" pivotButton="0" quotePrefix="0" xfId="0">
      <alignment vertical="center" wrapText="1"/>
    </xf>
    <xf numFmtId="0" fontId="150" fillId="43" borderId="61" applyAlignment="1" pivotButton="0" quotePrefix="0" xfId="0">
      <alignment vertical="center" wrapText="1"/>
    </xf>
    <xf numFmtId="175" fontId="138" fillId="41" borderId="61" applyAlignment="1" pivotButton="0" quotePrefix="0" xfId="0">
      <alignment horizontal="right" vertical="center" wrapText="1"/>
    </xf>
    <xf numFmtId="0" fontId="138" fillId="35" borderId="87" applyAlignment="1" pivotButton="0" quotePrefix="0" xfId="0">
      <alignment vertical="center" wrapText="1"/>
    </xf>
    <xf numFmtId="0" fontId="125" fillId="41" borderId="88" applyAlignment="1" pivotButton="0" quotePrefix="0" xfId="0">
      <alignment vertical="center" wrapText="1"/>
    </xf>
    <xf numFmtId="0" fontId="152" fillId="41" borderId="61" applyAlignment="1" pivotButton="0" quotePrefix="0" xfId="0">
      <alignment vertical="center" wrapText="1"/>
    </xf>
    <xf numFmtId="0" fontId="159" fillId="35" borderId="52" applyAlignment="1" pivotButton="0" quotePrefix="0" xfId="0">
      <alignment vertical="center" wrapText="1"/>
    </xf>
    <xf numFmtId="0" fontId="154" fillId="36" borderId="242" applyAlignment="1" pivotButton="0" quotePrefix="0" xfId="0">
      <alignment vertical="center" wrapText="1"/>
    </xf>
    <xf numFmtId="0" fontId="137" fillId="40" borderId="243" applyAlignment="1" pivotButton="0" quotePrefix="0" xfId="0">
      <alignment vertical="center" wrapText="1"/>
    </xf>
    <xf numFmtId="0" fontId="143" fillId="47" borderId="244" applyAlignment="1" pivotButton="0" quotePrefix="0" xfId="0">
      <alignment vertical="center" wrapText="1"/>
    </xf>
    <xf numFmtId="0" fontId="124" fillId="45" borderId="57" applyAlignment="1" pivotButton="0" quotePrefix="0" xfId="0">
      <alignment vertical="center" wrapText="1"/>
    </xf>
    <xf numFmtId="0" fontId="143" fillId="47" borderId="60" applyAlignment="1" pivotButton="0" quotePrefix="0" xfId="0">
      <alignment vertical="center" wrapText="1"/>
    </xf>
    <xf numFmtId="0" fontId="125" fillId="41" borderId="98" applyAlignment="1" pivotButton="0" quotePrefix="0" xfId="0">
      <alignment vertical="center"/>
    </xf>
    <xf numFmtId="0" fontId="125" fillId="35" borderId="121" applyAlignment="1" pivotButton="0" quotePrefix="0" xfId="0">
      <alignment vertical="center"/>
    </xf>
    <xf numFmtId="0" fontId="137" fillId="44" borderId="177" applyAlignment="1" pivotButton="0" quotePrefix="0" xfId="0">
      <alignment vertical="center"/>
    </xf>
    <xf numFmtId="0" fontId="159" fillId="41" borderId="91" applyAlignment="1" pivotButton="0" quotePrefix="0" xfId="0">
      <alignment vertical="center" wrapText="1"/>
    </xf>
    <xf numFmtId="0" fontId="159" fillId="35" borderId="221" applyAlignment="1" pivotButton="0" quotePrefix="0" xfId="0">
      <alignment vertical="center" wrapText="1"/>
    </xf>
    <xf numFmtId="0" fontId="125" fillId="35" borderId="245" applyAlignment="1" pivotButton="0" quotePrefix="0" xfId="0">
      <alignment vertical="center"/>
    </xf>
    <xf numFmtId="0" fontId="138" fillId="41" borderId="192" applyAlignment="1" pivotButton="0" quotePrefix="0" xfId="0">
      <alignment horizontal="right" vertical="center"/>
    </xf>
    <xf numFmtId="0" fontId="159" fillId="10" borderId="181" applyAlignment="1" pivotButton="0" quotePrefix="0" xfId="0">
      <alignment vertical="center"/>
    </xf>
    <xf numFmtId="0" fontId="138" fillId="35" borderId="134" applyAlignment="1" pivotButton="0" quotePrefix="0" xfId="0">
      <alignment vertical="center" wrapText="1"/>
    </xf>
    <xf numFmtId="175" fontId="138" fillId="35" borderId="101" applyAlignment="1" pivotButton="0" quotePrefix="0" xfId="0">
      <alignment horizontal="right" vertical="center" wrapText="1"/>
    </xf>
    <xf numFmtId="0" fontId="122" fillId="35" borderId="114" applyAlignment="1" pivotButton="0" quotePrefix="0" xfId="0">
      <alignment vertical="center" wrapText="1"/>
    </xf>
    <xf numFmtId="16" fontId="138" fillId="35" borderId="102" applyAlignment="1" pivotButton="0" quotePrefix="0" xfId="0">
      <alignment vertical="center" wrapText="1"/>
    </xf>
    <xf numFmtId="0" fontId="139" fillId="42" borderId="246" applyAlignment="1" pivotButton="0" quotePrefix="0" xfId="0">
      <alignment vertical="center" wrapText="1"/>
    </xf>
    <xf numFmtId="0" fontId="124" fillId="37" borderId="102" applyAlignment="1" pivotButton="0" quotePrefix="0" xfId="0">
      <alignment vertical="center" wrapText="1"/>
    </xf>
    <xf numFmtId="0" fontId="125" fillId="35" borderId="102" applyAlignment="1" pivotButton="0" quotePrefix="0" xfId="0">
      <alignment vertical="center" wrapText="1"/>
    </xf>
    <xf numFmtId="0" fontId="153" fillId="50" borderId="102" applyAlignment="1" pivotButton="0" quotePrefix="0" xfId="0">
      <alignment vertical="center" wrapText="1"/>
    </xf>
    <xf numFmtId="0" fontId="139" fillId="42" borderId="102" applyAlignment="1" pivotButton="0" quotePrefix="0" xfId="0">
      <alignment vertical="center" wrapText="1"/>
    </xf>
    <xf numFmtId="0" fontId="138" fillId="35" borderId="102" applyAlignment="1" pivotButton="0" quotePrefix="0" xfId="0">
      <alignment vertical="center" wrapText="1"/>
    </xf>
    <xf numFmtId="0" fontId="138" fillId="35" borderId="174" applyAlignment="1" pivotButton="0" quotePrefix="0" xfId="0">
      <alignment vertical="center" wrapText="1"/>
    </xf>
    <xf numFmtId="0" fontId="140" fillId="39" borderId="102" applyAlignment="1" pivotButton="0" quotePrefix="0" xfId="0">
      <alignment vertical="center" wrapText="1"/>
    </xf>
    <xf numFmtId="0" fontId="141" fillId="35" borderId="102" applyAlignment="1" pivotButton="0" quotePrefix="0" xfId="0">
      <alignment vertical="center" wrapText="1"/>
    </xf>
    <xf numFmtId="0" fontId="138" fillId="35" borderId="102" applyAlignment="1" pivotButton="0" quotePrefix="0" xfId="0">
      <alignment horizontal="right" vertical="center" wrapText="1"/>
    </xf>
    <xf numFmtId="0" fontId="137" fillId="40" borderId="102" applyAlignment="1" pivotButton="0" quotePrefix="0" xfId="0">
      <alignment vertical="center" wrapText="1"/>
    </xf>
    <xf numFmtId="0" fontId="125" fillId="35" borderId="115" applyAlignment="1" pivotButton="0" quotePrefix="0" xfId="0">
      <alignment vertical="center" wrapText="1"/>
    </xf>
    <xf numFmtId="0" fontId="138" fillId="35" borderId="133" applyAlignment="1" pivotButton="0" quotePrefix="0" xfId="0">
      <alignment vertical="center"/>
    </xf>
    <xf numFmtId="0" fontId="124" fillId="37" borderId="128" applyAlignment="1" pivotButton="0" quotePrefix="0" xfId="0">
      <alignment vertical="center" wrapText="1"/>
    </xf>
    <xf numFmtId="0" fontId="125" fillId="41" borderId="172" applyAlignment="1" pivotButton="0" quotePrefix="0" xfId="0">
      <alignment vertical="center" wrapText="1"/>
    </xf>
    <xf numFmtId="0" fontId="163" fillId="35" borderId="58" applyAlignment="1" pivotButton="0" quotePrefix="0" xfId="0">
      <alignment horizontal="right" vertical="center"/>
    </xf>
    <xf numFmtId="0" fontId="159" fillId="35" borderId="103" applyAlignment="1" pivotButton="0" quotePrefix="0" xfId="0">
      <alignment vertical="center" wrapText="1"/>
    </xf>
    <xf numFmtId="0" fontId="159" fillId="35" borderId="220" applyAlignment="1" pivotButton="0" quotePrefix="0" xfId="0">
      <alignment vertical="center" wrapText="1"/>
    </xf>
    <xf numFmtId="0" fontId="0" fillId="0" borderId="0" applyAlignment="1" pivotButton="0" quotePrefix="0" xfId="0">
      <alignment wrapText="1"/>
    </xf>
    <xf numFmtId="0" fontId="164" fillId="35" borderId="220" applyAlignment="1" pivotButton="0" quotePrefix="0" xfId="0">
      <alignment vertical="center"/>
    </xf>
    <xf numFmtId="0" fontId="125" fillId="35" borderId="247" applyAlignment="1" pivotButton="0" quotePrefix="0" xfId="0">
      <alignment vertical="center"/>
    </xf>
    <xf numFmtId="0" fontId="138" fillId="41" borderId="248" applyAlignment="1" pivotButton="0" quotePrefix="0" xfId="0">
      <alignment vertical="center"/>
    </xf>
    <xf numFmtId="0" fontId="124" fillId="37" borderId="94" applyAlignment="1" pivotButton="0" quotePrefix="0" xfId="0">
      <alignment vertical="center" wrapText="1"/>
    </xf>
    <xf numFmtId="0" fontId="153" fillId="50" borderId="94" applyAlignment="1" pivotButton="0" quotePrefix="0" xfId="0">
      <alignment vertical="center" wrapText="1"/>
    </xf>
    <xf numFmtId="0" fontId="141" fillId="53" borderId="94" applyAlignment="1" pivotButton="0" quotePrefix="0" xfId="0">
      <alignment vertical="center" wrapText="1"/>
    </xf>
    <xf numFmtId="0" fontId="141" fillId="53" borderId="88" applyAlignment="1" pivotButton="0" quotePrefix="0" xfId="0">
      <alignment vertical="center"/>
    </xf>
    <xf numFmtId="0" fontId="122" fillId="35" borderId="249" applyAlignment="1" pivotButton="0" quotePrefix="0" xfId="0">
      <alignment vertical="center"/>
    </xf>
    <xf numFmtId="0" fontId="138" fillId="2" borderId="225" applyAlignment="1" pivotButton="0" quotePrefix="0" xfId="0">
      <alignment vertical="center"/>
    </xf>
    <xf numFmtId="0" fontId="122" fillId="35" borderId="185" applyAlignment="1" pivotButton="0" quotePrefix="0" xfId="0">
      <alignment vertical="center"/>
    </xf>
    <xf numFmtId="0" fontId="122" fillId="35" borderId="101" applyAlignment="1" pivotButton="0" quotePrefix="0" xfId="0">
      <alignment vertical="center"/>
    </xf>
    <xf numFmtId="0" fontId="122" fillId="35" borderId="101" applyAlignment="1" pivotButton="0" quotePrefix="0" xfId="0">
      <alignment horizontal="right" vertical="center"/>
    </xf>
    <xf numFmtId="0" fontId="147" fillId="35" borderId="105" applyAlignment="1" pivotButton="0" quotePrefix="0" xfId="0">
      <alignment vertical="center"/>
    </xf>
    <xf numFmtId="0" fontId="147" fillId="35" borderId="58" applyAlignment="1" pivotButton="0" quotePrefix="0" xfId="0">
      <alignment horizontal="right" vertical="center"/>
    </xf>
    <xf numFmtId="0" fontId="147" fillId="35" borderId="67" applyAlignment="1" pivotButton="0" quotePrefix="0" xfId="0">
      <alignment vertical="center"/>
    </xf>
    <xf numFmtId="0" fontId="130" fillId="44" borderId="58" applyAlignment="1" pivotButton="0" quotePrefix="0" xfId="0">
      <alignment vertical="center"/>
    </xf>
    <xf numFmtId="0" fontId="130" fillId="40" borderId="143" applyAlignment="1" pivotButton="0" quotePrefix="0" xfId="0">
      <alignment vertical="center"/>
    </xf>
    <xf numFmtId="0" fontId="122" fillId="41" borderId="143" applyAlignment="1" pivotButton="0" quotePrefix="0" xfId="0">
      <alignment horizontal="right" vertical="center"/>
    </xf>
    <xf numFmtId="0" fontId="126" fillId="37" borderId="58" applyAlignment="1" pivotButton="0" quotePrefix="0" xfId="0">
      <alignment vertical="center"/>
    </xf>
    <xf numFmtId="0" fontId="126" fillId="37" borderId="61" applyAlignment="1" pivotButton="0" quotePrefix="0" xfId="0">
      <alignment vertical="center"/>
    </xf>
    <xf numFmtId="0" fontId="139" fillId="42" borderId="94" applyAlignment="1" pivotButton="0" quotePrefix="0" xfId="0">
      <alignment vertical="center" wrapText="1"/>
    </xf>
    <xf numFmtId="0" fontId="122" fillId="41" borderId="94" applyAlignment="1" pivotButton="0" quotePrefix="0" xfId="0">
      <alignment horizontal="right" vertical="center" wrapText="1"/>
    </xf>
    <xf numFmtId="0" fontId="122" fillId="41" borderId="94" applyAlignment="1" pivotButton="0" quotePrefix="0" xfId="0">
      <alignment vertical="center" wrapText="1"/>
    </xf>
    <xf numFmtId="0" fontId="124" fillId="37" borderId="101" applyAlignment="1" pivotButton="0" quotePrefix="0" xfId="0">
      <alignment vertical="center" wrapText="1"/>
    </xf>
    <xf numFmtId="0" fontId="151" fillId="43" borderId="101" applyAlignment="1" pivotButton="0" quotePrefix="0" xfId="0">
      <alignment vertical="center" wrapText="1"/>
    </xf>
    <xf numFmtId="0" fontId="147" fillId="35" borderId="101" applyAlignment="1" pivotButton="0" quotePrefix="0" xfId="0">
      <alignment vertical="center" wrapText="1"/>
    </xf>
    <xf numFmtId="0" fontId="147" fillId="35" borderId="101" applyAlignment="1" pivotButton="0" quotePrefix="0" xfId="0">
      <alignment horizontal="right" vertical="center" wrapText="1"/>
    </xf>
    <xf numFmtId="0" fontId="122" fillId="41" borderId="94" applyAlignment="1" pivotButton="0" quotePrefix="0" xfId="0">
      <alignment vertical="center"/>
    </xf>
    <xf numFmtId="16" fontId="138" fillId="35" borderId="226" applyAlignment="1" pivotButton="0" quotePrefix="0" xfId="0">
      <alignment vertical="center"/>
    </xf>
    <xf numFmtId="0" fontId="147" fillId="35" borderId="102" applyAlignment="1" pivotButton="0" quotePrefix="0" xfId="0">
      <alignment vertical="center"/>
    </xf>
    <xf numFmtId="0" fontId="147" fillId="35" borderId="119" applyAlignment="1" pivotButton="0" quotePrefix="0" xfId="0">
      <alignment vertical="center"/>
    </xf>
    <xf numFmtId="0" fontId="147" fillId="35" borderId="101" applyAlignment="1" pivotButton="0" quotePrefix="0" xfId="0">
      <alignment horizontal="right" vertical="center"/>
    </xf>
    <xf numFmtId="0" fontId="151" fillId="43" borderId="94" applyAlignment="1" pivotButton="0" quotePrefix="0" xfId="0">
      <alignment vertical="center" wrapText="1"/>
    </xf>
    <xf numFmtId="0" fontId="147" fillId="35" borderId="105" applyAlignment="1" pivotButton="0" quotePrefix="0" xfId="0">
      <alignment vertical="center" wrapText="1"/>
    </xf>
    <xf numFmtId="16" fontId="138" fillId="41" borderId="214" applyAlignment="1" pivotButton="0" quotePrefix="0" xfId="0">
      <alignment vertical="center"/>
    </xf>
    <xf numFmtId="0" fontId="147" fillId="35" borderId="101" applyAlignment="1" pivotButton="0" quotePrefix="0" xfId="0">
      <alignment vertical="center"/>
    </xf>
    <xf numFmtId="16" fontId="138" fillId="35" borderId="241" applyAlignment="1" pivotButton="0" quotePrefix="0" xfId="0">
      <alignment vertical="center"/>
    </xf>
    <xf numFmtId="9" fontId="138" fillId="35" borderId="101" applyAlignment="1" pivotButton="0" quotePrefix="0" xfId="0">
      <alignment horizontal="right" vertical="center" wrapText="1"/>
    </xf>
    <xf numFmtId="176" fontId="138" fillId="35" borderId="101" applyAlignment="1" pivotButton="0" quotePrefix="0" xfId="0">
      <alignment horizontal="right" vertical="center" wrapText="1"/>
    </xf>
    <xf numFmtId="0" fontId="138" fillId="35" borderId="162" applyAlignment="1" pivotButton="0" quotePrefix="0" xfId="0">
      <alignment vertical="center" wrapText="1"/>
    </xf>
    <xf numFmtId="0" fontId="138" fillId="41" borderId="250" applyAlignment="1" pivotButton="0" quotePrefix="0" xfId="0">
      <alignment vertical="center" wrapText="1"/>
    </xf>
    <xf numFmtId="0" fontId="124" fillId="37" borderId="177" applyAlignment="1" pivotButton="0" quotePrefix="0" xfId="0">
      <alignment vertical="center"/>
    </xf>
    <xf numFmtId="0" fontId="138" fillId="41" borderId="169" applyAlignment="1" pivotButton="0" quotePrefix="0" xfId="0">
      <alignment vertical="center"/>
    </xf>
    <xf numFmtId="0" fontId="138" fillId="35" borderId="165" applyAlignment="1" pivotButton="0" quotePrefix="0" xfId="0">
      <alignment vertical="center"/>
    </xf>
    <xf numFmtId="0" fontId="138" fillId="41" borderId="250" applyAlignment="1" pivotButton="0" quotePrefix="0" xfId="0">
      <alignment vertical="center"/>
    </xf>
    <xf numFmtId="16" fontId="138" fillId="41" borderId="223" applyAlignment="1" pivotButton="0" quotePrefix="0" xfId="0">
      <alignment vertical="center"/>
    </xf>
    <xf numFmtId="16" fontId="138" fillId="41" borderId="251" applyAlignment="1" pivotButton="0" quotePrefix="0" xfId="0">
      <alignment vertical="center"/>
    </xf>
    <xf numFmtId="0" fontId="159" fillId="41" borderId="250" applyAlignment="1" pivotButton="0" quotePrefix="0" xfId="0">
      <alignment vertical="center"/>
    </xf>
    <xf numFmtId="0" fontId="159" fillId="2" borderId="252" applyAlignment="1" pivotButton="0" quotePrefix="0" xfId="0">
      <alignment vertical="center"/>
    </xf>
    <xf numFmtId="0" fontId="159" fillId="35" borderId="250" applyAlignment="1" pivotButton="0" quotePrefix="0" xfId="0">
      <alignment vertical="center"/>
    </xf>
    <xf numFmtId="0" fontId="138" fillId="35" borderId="169" applyAlignment="1" pivotButton="0" quotePrefix="0" xfId="0">
      <alignment vertical="center"/>
    </xf>
    <xf numFmtId="0" fontId="138" fillId="35" borderId="250" applyAlignment="1" pivotButton="0" quotePrefix="0" xfId="0">
      <alignment vertical="center"/>
    </xf>
    <xf numFmtId="0" fontId="159" fillId="41" borderId="170" applyAlignment="1" pivotButton="0" quotePrefix="0" xfId="0">
      <alignment vertical="center"/>
    </xf>
    <xf numFmtId="0" fontId="159" fillId="52" borderId="163" applyAlignment="1" pivotButton="0" quotePrefix="0" xfId="0">
      <alignment vertical="center"/>
    </xf>
    <xf numFmtId="0" fontId="159" fillId="52" borderId="250" applyAlignment="1" pivotButton="0" quotePrefix="0" xfId="0">
      <alignment vertical="center"/>
    </xf>
    <xf numFmtId="16" fontId="138" fillId="35" borderId="231" applyAlignment="1" pivotButton="0" quotePrefix="0" xfId="0">
      <alignment vertical="center"/>
    </xf>
    <xf numFmtId="0" fontId="125" fillId="16" borderId="200" applyAlignment="1" pivotButton="0" quotePrefix="0" xfId="0">
      <alignment vertical="center"/>
    </xf>
    <xf numFmtId="0" fontId="138" fillId="35" borderId="253" applyAlignment="1" pivotButton="0" quotePrefix="0" xfId="0">
      <alignment vertical="center"/>
    </xf>
    <xf numFmtId="16" fontId="138" fillId="35" borderId="213" applyAlignment="1" pivotButton="0" quotePrefix="0" xfId="0">
      <alignment vertical="center"/>
    </xf>
    <xf numFmtId="0" fontId="159" fillId="35" borderId="253" applyAlignment="1" pivotButton="0" quotePrefix="0" xfId="0">
      <alignment vertical="center"/>
    </xf>
    <xf numFmtId="0" fontId="161" fillId="63" borderId="61" applyAlignment="1" pivotButton="0" quotePrefix="0" xfId="0">
      <alignment vertical="center"/>
    </xf>
    <xf numFmtId="0" fontId="138" fillId="35" borderId="162" applyAlignment="1" pivotButton="0" quotePrefix="0" xfId="0">
      <alignment vertical="center"/>
    </xf>
    <xf numFmtId="0" fontId="138" fillId="35" borderId="165" applyAlignment="1" pivotButton="0" quotePrefix="0" xfId="0">
      <alignment horizontal="center" vertical="center"/>
    </xf>
    <xf numFmtId="0" fontId="161" fillId="63" borderId="58" applyAlignment="1" pivotButton="0" quotePrefix="0" xfId="0">
      <alignment vertical="center"/>
    </xf>
    <xf numFmtId="16" fontId="138" fillId="41" borderId="223" applyAlignment="1" pivotButton="0" quotePrefix="0" xfId="0">
      <alignment horizontal="center" vertical="center"/>
    </xf>
    <xf numFmtId="0" fontId="147" fillId="35" borderId="105" applyAlignment="1" pivotButton="0" quotePrefix="0" xfId="0">
      <alignment horizontal="right" vertical="center"/>
    </xf>
    <xf numFmtId="0" fontId="161" fillId="63" borderId="112" applyAlignment="1" pivotButton="0" quotePrefix="0" xfId="0">
      <alignment vertical="center"/>
    </xf>
    <xf numFmtId="0" fontId="138" fillId="35" borderId="158" applyAlignment="1" pivotButton="0" quotePrefix="0" xfId="0">
      <alignment vertical="center"/>
    </xf>
    <xf numFmtId="0" fontId="150" fillId="54" borderId="101" applyAlignment="1" pivotButton="0" quotePrefix="0" xfId="0">
      <alignment vertical="center" wrapText="1"/>
    </xf>
    <xf numFmtId="16" fontId="138" fillId="35" borderId="231" applyAlignment="1" pivotButton="0" quotePrefix="0" xfId="0">
      <alignment horizontal="right" vertical="center" wrapText="1"/>
    </xf>
    <xf numFmtId="0" fontId="125" fillId="35" borderId="227" applyAlignment="1" pivotButton="0" quotePrefix="0" xfId="0">
      <alignment vertical="center" wrapText="1"/>
    </xf>
    <xf numFmtId="0" fontId="156" fillId="55" borderId="101" applyAlignment="1" pivotButton="0" quotePrefix="0" xfId="0">
      <alignment vertical="center" wrapText="1"/>
    </xf>
    <xf numFmtId="0" fontId="159" fillId="35" borderId="250" applyAlignment="1" pivotButton="0" quotePrefix="0" xfId="0">
      <alignment vertical="center" wrapText="1"/>
    </xf>
    <xf numFmtId="0" fontId="122" fillId="52" borderId="254" applyAlignment="1" pivotButton="0" quotePrefix="0" xfId="0">
      <alignment vertical="center"/>
    </xf>
    <xf numFmtId="0" fontId="138" fillId="35" borderId="176" applyAlignment="1" pivotButton="0" quotePrefix="0" xfId="0">
      <alignment horizontal="right" vertical="center"/>
    </xf>
    <xf numFmtId="9" fontId="138" fillId="35" borderId="112" applyAlignment="1" pivotButton="0" quotePrefix="0" xfId="0">
      <alignment horizontal="right" vertical="center"/>
    </xf>
    <xf numFmtId="0" fontId="138" fillId="35" borderId="100" applyAlignment="1" pivotButton="0" quotePrefix="0" xfId="0">
      <alignment horizontal="right" vertical="center" wrapText="1"/>
    </xf>
    <xf numFmtId="0" fontId="152" fillId="51" borderId="177" applyAlignment="1" pivotButton="0" quotePrefix="0" xfId="0">
      <alignment vertical="center"/>
    </xf>
    <xf numFmtId="175" fontId="138" fillId="35" borderId="102" applyAlignment="1" pivotButton="0" quotePrefix="0" xfId="0">
      <alignment horizontal="right" vertical="center" wrapText="1"/>
    </xf>
    <xf numFmtId="0" fontId="159" fillId="35" borderId="162" applyAlignment="1" pivotButton="0" quotePrefix="0" xfId="0">
      <alignment vertical="center" wrapText="1"/>
    </xf>
    <xf numFmtId="0" fontId="159" fillId="41" borderId="165" applyAlignment="1" pivotButton="0" quotePrefix="0" xfId="0">
      <alignment vertical="center" wrapText="1"/>
    </xf>
    <xf numFmtId="0" fontId="159" fillId="35" borderId="161" applyAlignment="1" pivotButton="0" quotePrefix="0" xfId="0">
      <alignment vertical="center" wrapText="1"/>
    </xf>
    <xf numFmtId="0" fontId="159" fillId="2" borderId="161" applyAlignment="1" pivotButton="0" quotePrefix="0" xfId="0">
      <alignment vertical="center" wrapText="1"/>
    </xf>
    <xf numFmtId="0" fontId="159" fillId="41" borderId="221" applyAlignment="1" pivotButton="0" quotePrefix="0" xfId="0">
      <alignment vertical="center" wrapText="1"/>
    </xf>
    <xf numFmtId="0" fontId="159" fillId="35" borderId="255" applyAlignment="1" pivotButton="0" quotePrefix="0" xfId="0">
      <alignment vertical="center"/>
    </xf>
    <xf numFmtId="16" fontId="138" fillId="35" borderId="203" applyAlignment="1" pivotButton="0" quotePrefix="0" xfId="0">
      <alignment horizontal="right" vertical="center"/>
    </xf>
    <xf numFmtId="0" fontId="138" fillId="41" borderId="93" applyAlignment="1" pivotButton="0" quotePrefix="0" xfId="0">
      <alignment horizontal="right" vertical="center" wrapText="1"/>
    </xf>
    <xf numFmtId="0" fontId="138" fillId="2" borderId="161" applyAlignment="1" pivotButton="0" quotePrefix="0" xfId="0">
      <alignment vertical="center"/>
    </xf>
    <xf numFmtId="0" fontId="159" fillId="35" borderId="256" applyAlignment="1" pivotButton="0" quotePrefix="0" xfId="0">
      <alignment vertical="center"/>
    </xf>
    <xf numFmtId="0" fontId="159" fillId="2" borderId="250" applyAlignment="1" pivotButton="0" quotePrefix="0" xfId="0">
      <alignment vertical="center"/>
    </xf>
    <xf numFmtId="16" fontId="138" fillId="35" borderId="205" applyAlignment="1" pivotButton="0" quotePrefix="0" xfId="0">
      <alignment vertical="center"/>
    </xf>
    <xf numFmtId="0" fontId="138" fillId="41" borderId="101" applyAlignment="1" pivotButton="0" quotePrefix="0" xfId="0">
      <alignment vertical="center" wrapText="1"/>
    </xf>
    <xf numFmtId="0" fontId="138" fillId="41" borderId="101" applyAlignment="1" pivotButton="0" quotePrefix="0" xfId="0">
      <alignment horizontal="right" vertical="center" wrapText="1"/>
    </xf>
    <xf numFmtId="0" fontId="125" fillId="35" borderId="61" applyAlignment="1" pivotButton="0" quotePrefix="0" xfId="0">
      <alignment vertical="center" wrapText="1"/>
    </xf>
    <xf numFmtId="0" fontId="138" fillId="35" borderId="61" applyAlignment="1" pivotButton="0" quotePrefix="0" xfId="0">
      <alignment vertical="center" wrapText="1"/>
    </xf>
    <xf numFmtId="0" fontId="138" fillId="35" borderId="61" applyAlignment="1" pivotButton="0" quotePrefix="0" xfId="0">
      <alignment horizontal="right" vertical="center" wrapText="1"/>
    </xf>
    <xf numFmtId="0" fontId="138" fillId="41" borderId="58" applyAlignment="1" pivotButton="0" quotePrefix="0" xfId="0">
      <alignment horizontal="right" vertical="center" wrapText="1"/>
    </xf>
    <xf numFmtId="0" fontId="138" fillId="41" borderId="58" applyAlignment="1" pivotButton="0" quotePrefix="0" xfId="0">
      <alignment vertical="center" wrapText="1"/>
    </xf>
    <xf numFmtId="0" fontId="138" fillId="41" borderId="100" applyAlignment="1" pivotButton="0" quotePrefix="0" xfId="0">
      <alignment vertical="center"/>
    </xf>
    <xf numFmtId="16" fontId="138" fillId="41" borderId="101" applyAlignment="1" pivotButton="0" quotePrefix="0" xfId="0">
      <alignment horizontal="right" vertical="center"/>
    </xf>
    <xf numFmtId="16" fontId="150" fillId="16" borderId="94" applyAlignment="1" pivotButton="0" quotePrefix="0" xfId="0">
      <alignment horizontal="right" vertical="center"/>
    </xf>
    <xf numFmtId="0" fontId="138" fillId="41" borderId="101" applyAlignment="1" pivotButton="0" quotePrefix="0" xfId="0">
      <alignment vertical="center"/>
    </xf>
    <xf numFmtId="0" fontId="138" fillId="41" borderId="101" applyAlignment="1" pivotButton="0" quotePrefix="0" xfId="0">
      <alignment horizontal="right" vertical="center"/>
    </xf>
    <xf numFmtId="0" fontId="141" fillId="41" borderId="101" applyAlignment="1" pivotButton="0" quotePrefix="0" xfId="0">
      <alignment vertical="center"/>
    </xf>
    <xf numFmtId="0" fontId="138" fillId="35" borderId="60" applyAlignment="1" pivotButton="0" quotePrefix="0" xfId="0">
      <alignment vertical="center"/>
    </xf>
    <xf numFmtId="16" fontId="138" fillId="35" borderId="61" applyAlignment="1" pivotButton="0" quotePrefix="0" xfId="0">
      <alignment horizontal="right" vertical="center"/>
    </xf>
    <xf numFmtId="16" fontId="150" fillId="16" borderId="61" applyAlignment="1" pivotButton="0" quotePrefix="0" xfId="0">
      <alignment horizontal="right" vertical="center"/>
    </xf>
    <xf numFmtId="0" fontId="125" fillId="35" borderId="61" applyAlignment="1" pivotButton="0" quotePrefix="0" xfId="0">
      <alignment vertical="center"/>
    </xf>
    <xf numFmtId="0" fontId="138" fillId="35" borderId="61" applyAlignment="1" pivotButton="0" quotePrefix="0" xfId="0">
      <alignment vertical="center"/>
    </xf>
    <xf numFmtId="0" fontId="138" fillId="35" borderId="61" applyAlignment="1" pivotButton="0" quotePrefix="0" xfId="0">
      <alignment horizontal="right" vertical="center"/>
    </xf>
    <xf numFmtId="0" fontId="152" fillId="35" borderId="61" applyAlignment="1" pivotButton="0" quotePrefix="0" xfId="0">
      <alignment vertical="center"/>
    </xf>
    <xf numFmtId="175" fontId="138" fillId="35" borderId="61" applyAlignment="1" pivotButton="0" quotePrefix="0" xfId="0">
      <alignment horizontal="right" vertical="center"/>
    </xf>
    <xf numFmtId="0" fontId="138" fillId="41" borderId="57" applyAlignment="1" pivotButton="0" quotePrefix="0" xfId="0">
      <alignment vertical="center"/>
    </xf>
    <xf numFmtId="16" fontId="138" fillId="41" borderId="58" applyAlignment="1" pivotButton="0" quotePrefix="0" xfId="0">
      <alignment horizontal="right" vertical="center"/>
    </xf>
    <xf numFmtId="0" fontId="138" fillId="41" borderId="58" applyAlignment="1" pivotButton="0" quotePrefix="0" xfId="0">
      <alignment horizontal="right" vertical="center"/>
    </xf>
    <xf numFmtId="0" fontId="141" fillId="41" borderId="58" applyAlignment="1" pivotButton="0" quotePrefix="0" xfId="0">
      <alignment vertical="center"/>
    </xf>
    <xf numFmtId="175" fontId="138" fillId="41" borderId="58" applyAlignment="1" pivotButton="0" quotePrefix="0" xfId="0">
      <alignment horizontal="right" vertical="center"/>
    </xf>
    <xf numFmtId="0" fontId="138" fillId="35" borderId="98" applyAlignment="1" pivotButton="0" quotePrefix="0" xfId="0">
      <alignment horizontal="right" vertical="center"/>
    </xf>
    <xf numFmtId="0" fontId="141" fillId="35" borderId="61" applyAlignment="1" pivotButton="0" quotePrefix="0" xfId="0">
      <alignment vertical="center"/>
    </xf>
    <xf numFmtId="0" fontId="125" fillId="41" borderId="123" applyAlignment="1" pivotButton="0" quotePrefix="0" xfId="0">
      <alignment vertical="center"/>
    </xf>
    <xf numFmtId="0" fontId="138" fillId="41" borderId="58" applyAlignment="1" pivotButton="0" quotePrefix="0" xfId="0">
      <alignment vertical="center"/>
    </xf>
    <xf numFmtId="0" fontId="138" fillId="41" borderId="89" applyAlignment="1" pivotButton="0" quotePrefix="0" xfId="0">
      <alignment horizontal="right" vertical="center"/>
    </xf>
    <xf numFmtId="9" fontId="138" fillId="41" borderId="58" applyAlignment="1" pivotButton="0" quotePrefix="0" xfId="0">
      <alignment horizontal="right" vertical="center"/>
    </xf>
    <xf numFmtId="0" fontId="122" fillId="35" borderId="93" applyAlignment="1" pivotButton="0" quotePrefix="0" xfId="0">
      <alignment vertical="center"/>
    </xf>
    <xf numFmtId="16" fontId="138" fillId="35" borderId="94" applyAlignment="1" pivotButton="0" quotePrefix="0" xfId="0">
      <alignment horizontal="right" vertical="center"/>
    </xf>
    <xf numFmtId="0" fontId="125" fillId="35" borderId="129" applyAlignment="1" pivotButton="0" quotePrefix="0" xfId="0">
      <alignment vertical="center"/>
    </xf>
    <xf numFmtId="0" fontId="125" fillId="35" borderId="94" applyAlignment="1" pivotButton="0" quotePrefix="0" xfId="0">
      <alignment vertical="center"/>
    </xf>
    <xf numFmtId="0" fontId="138" fillId="35" borderId="94" applyAlignment="1" pivotButton="0" quotePrefix="0" xfId="0">
      <alignment horizontal="right" vertical="center"/>
    </xf>
    <xf numFmtId="0" fontId="141" fillId="35" borderId="94" applyAlignment="1" pivotButton="0" quotePrefix="0" xfId="0">
      <alignment vertical="center"/>
    </xf>
    <xf numFmtId="175" fontId="138" fillId="35" borderId="94" applyAlignment="1" pivotButton="0" quotePrefix="0" xfId="0">
      <alignment horizontal="right" vertical="center"/>
    </xf>
    <xf numFmtId="0" fontId="138" fillId="35" borderId="94" applyAlignment="1" pivotButton="0" quotePrefix="0" xfId="0">
      <alignment vertical="center"/>
    </xf>
    <xf numFmtId="0" fontId="159" fillId="2" borderId="165" applyAlignment="1" pivotButton="0" quotePrefix="0" xfId="0">
      <alignment vertical="center" wrapText="1"/>
    </xf>
    <xf numFmtId="0" fontId="159" fillId="52" borderId="165" applyAlignment="1" pivotButton="0" quotePrefix="0" xfId="0">
      <alignment vertical="center" wrapText="1"/>
    </xf>
    <xf numFmtId="0" fontId="159" fillId="41" borderId="250" applyAlignment="1" pivotButton="0" quotePrefix="0" xfId="0">
      <alignment vertical="center" wrapText="1"/>
    </xf>
    <xf numFmtId="0" fontId="139" fillId="42" borderId="257" applyAlignment="1" pivotButton="0" quotePrefix="0" xfId="0">
      <alignment vertical="center"/>
    </xf>
    <xf numFmtId="0" fontId="138" fillId="35" borderId="173" applyAlignment="1" pivotButton="0" quotePrefix="0" xfId="0">
      <alignment vertical="center"/>
    </xf>
    <xf numFmtId="0" fontId="138" fillId="52" borderId="58" applyAlignment="1" pivotButton="0" quotePrefix="0" xfId="0">
      <alignment vertical="center"/>
    </xf>
    <xf numFmtId="16" fontId="150" fillId="16" borderId="143" applyAlignment="1" pivotButton="0" quotePrefix="0" xfId="0">
      <alignment horizontal="right" vertical="center"/>
    </xf>
    <xf numFmtId="0" fontId="125" fillId="35" borderId="123" applyAlignment="1" pivotButton="0" quotePrefix="0" xfId="0">
      <alignment vertical="center"/>
    </xf>
    <xf numFmtId="0" fontId="138" fillId="35" borderId="89" applyAlignment="1" pivotButton="0" quotePrefix="0" xfId="0">
      <alignment vertical="center"/>
    </xf>
    <xf numFmtId="0" fontId="138" fillId="41" borderId="89" applyAlignment="1" pivotButton="0" quotePrefix="0" xfId="0">
      <alignment vertical="center"/>
    </xf>
    <xf numFmtId="0" fontId="147" fillId="59" borderId="58" applyAlignment="1" pivotButton="0" quotePrefix="0" xfId="0">
      <alignment vertical="center"/>
    </xf>
    <xf numFmtId="0" fontId="156" fillId="35" borderId="58" applyAlignment="1" pivotButton="0" quotePrefix="0" xfId="0">
      <alignment vertical="center"/>
    </xf>
    <xf numFmtId="0" fontId="147" fillId="59" borderId="61" applyAlignment="1" pivotButton="0" quotePrefix="0" xfId="0">
      <alignment vertical="center"/>
    </xf>
    <xf numFmtId="0" fontId="138" fillId="52" borderId="61" applyAlignment="1" pivotButton="0" quotePrefix="0" xfId="0">
      <alignment vertical="center"/>
    </xf>
    <xf numFmtId="0" fontId="159" fillId="52" borderId="165" applyAlignment="1" pivotButton="0" quotePrefix="0" xfId="0">
      <alignment vertical="center"/>
    </xf>
    <xf numFmtId="0" fontId="138" fillId="35" borderId="186" applyAlignment="1" pivotButton="0" quotePrefix="0" xfId="0">
      <alignment horizontal="right" vertical="center"/>
    </xf>
    <xf numFmtId="0" fontId="147" fillId="59" borderId="121" applyAlignment="1" pivotButton="0" quotePrefix="0" xfId="0">
      <alignment vertical="center"/>
    </xf>
    <xf numFmtId="0" fontId="122" fillId="35" borderId="60" applyAlignment="1" pivotButton="0" quotePrefix="0" xfId="0">
      <alignment vertical="center"/>
    </xf>
    <xf numFmtId="16" fontId="138" fillId="35" borderId="61" applyAlignment="1" pivotButton="0" quotePrefix="0" xfId="0">
      <alignment vertical="center"/>
    </xf>
    <xf numFmtId="0" fontId="156" fillId="41" borderId="61" applyAlignment="1" pivotButton="0" quotePrefix="0" xfId="0">
      <alignment vertical="center"/>
    </xf>
    <xf numFmtId="0" fontId="138" fillId="52" borderId="61" applyAlignment="1" pivotButton="0" quotePrefix="0" xfId="0">
      <alignment horizontal="right" vertical="center"/>
    </xf>
    <xf numFmtId="0" fontId="138" fillId="52" borderId="87" applyAlignment="1" pivotButton="0" quotePrefix="0" xfId="0">
      <alignment vertical="center"/>
    </xf>
    <xf numFmtId="0" fontId="138" fillId="52" borderId="58" applyAlignment="1" pivotButton="0" quotePrefix="0" xfId="0">
      <alignment horizontal="right" vertical="center"/>
    </xf>
    <xf numFmtId="0" fontId="165" fillId="41" borderId="61" applyAlignment="1" pivotButton="0" quotePrefix="0" xfId="0">
      <alignment vertical="center"/>
    </xf>
    <xf numFmtId="16" fontId="138" fillId="35" borderId="94" applyAlignment="1" pivotButton="0" quotePrefix="0" xfId="0">
      <alignment vertical="center"/>
    </xf>
    <xf numFmtId="0" fontId="125" fillId="35" borderId="124" applyAlignment="1" pivotButton="0" quotePrefix="0" xfId="0">
      <alignment vertical="center"/>
    </xf>
    <xf numFmtId="0" fontId="138" fillId="35" borderId="116" applyAlignment="1" pivotButton="0" quotePrefix="0" xfId="0">
      <alignment vertical="center"/>
    </xf>
    <xf numFmtId="9" fontId="138" fillId="35" borderId="94" applyAlignment="1" pivotButton="0" quotePrefix="0" xfId="0">
      <alignment horizontal="right" vertical="center"/>
    </xf>
    <xf numFmtId="0" fontId="138" fillId="35" borderId="93" applyAlignment="1" pivotButton="0" quotePrefix="0" xfId="0">
      <alignment vertical="center"/>
    </xf>
    <xf numFmtId="0" fontId="152" fillId="35" borderId="94" applyAlignment="1" pivotButton="0" quotePrefix="0" xfId="0">
      <alignment vertical="center"/>
    </xf>
    <xf numFmtId="0" fontId="138" fillId="52" borderId="143" applyAlignment="1" pivotButton="0" quotePrefix="0" xfId="0">
      <alignment vertical="center"/>
    </xf>
    <xf numFmtId="0" fontId="159" fillId="52" borderId="170" applyAlignment="1" pivotButton="0" quotePrefix="0" xfId="0">
      <alignment vertical="center"/>
    </xf>
    <xf numFmtId="0" fontId="159" fillId="35" borderId="163" applyAlignment="1" pivotButton="0" quotePrefix="0" xfId="0">
      <alignment vertical="center"/>
    </xf>
    <xf numFmtId="0" fontId="159" fillId="41" borderId="158" applyAlignment="1" pivotButton="0" quotePrefix="0" xfId="0">
      <alignment vertical="center"/>
    </xf>
    <xf numFmtId="0" fontId="159" fillId="2" borderId="165" applyAlignment="1" pivotButton="0" quotePrefix="0" xfId="0">
      <alignment vertical="center"/>
    </xf>
    <xf numFmtId="0" fontId="125" fillId="41" borderId="116" applyAlignment="1" pivotButton="0" quotePrefix="0" xfId="0">
      <alignment vertical="center"/>
    </xf>
    <xf numFmtId="0" fontId="138" fillId="52" borderId="116" applyAlignment="1" pivotButton="0" quotePrefix="0" xfId="0">
      <alignment vertical="center"/>
    </xf>
    <xf numFmtId="0" fontId="138" fillId="52" borderId="94" applyAlignment="1" pivotButton="0" quotePrefix="0" xfId="0">
      <alignment vertical="center"/>
    </xf>
    <xf numFmtId="0" fontId="125" fillId="35" borderId="89" applyAlignment="1" pivotButton="0" quotePrefix="0" xfId="0">
      <alignment vertical="center"/>
    </xf>
    <xf numFmtId="9" fontId="138" fillId="35" borderId="61" applyAlignment="1" pivotButton="0" quotePrefix="0" xfId="0">
      <alignment horizontal="right" vertical="center"/>
    </xf>
    <xf numFmtId="0" fontId="122" fillId="41" borderId="70" applyAlignment="1" pivotButton="0" quotePrefix="0" xfId="0">
      <alignment vertical="center"/>
    </xf>
    <xf numFmtId="16" fontId="138" fillId="41" borderId="66" applyAlignment="1" pivotButton="0" quotePrefix="0" xfId="0">
      <alignment vertical="center"/>
    </xf>
    <xf numFmtId="0" fontId="139" fillId="42" borderId="67" applyAlignment="1" pivotButton="0" quotePrefix="0" xfId="0">
      <alignment vertical="center"/>
    </xf>
    <xf numFmtId="0" fontId="125" fillId="41" borderId="66" applyAlignment="1" pivotButton="0" quotePrefix="0" xfId="0">
      <alignment vertical="center"/>
    </xf>
    <xf numFmtId="0" fontId="138" fillId="41" borderId="66" applyAlignment="1" pivotButton="0" quotePrefix="0" xfId="0">
      <alignment vertical="center"/>
    </xf>
    <xf numFmtId="0" fontId="138" fillId="41" borderId="87" applyAlignment="1" pivotButton="0" quotePrefix="0" xfId="0">
      <alignment vertical="center"/>
    </xf>
    <xf numFmtId="0" fontId="141" fillId="41" borderId="66" applyAlignment="1" pivotButton="0" quotePrefix="0" xfId="0">
      <alignment vertical="center"/>
    </xf>
    <xf numFmtId="0" fontId="138" fillId="41" borderId="66" applyAlignment="1" pivotButton="0" quotePrefix="0" xfId="0">
      <alignment horizontal="right" vertical="center"/>
    </xf>
    <xf numFmtId="0" fontId="125" fillId="41" borderId="72" applyAlignment="1" pivotButton="0" quotePrefix="0" xfId="0">
      <alignment vertical="center"/>
    </xf>
    <xf numFmtId="0" fontId="143" fillId="47" borderId="192" applyAlignment="1" pivotButton="0" quotePrefix="0" xfId="0">
      <alignment vertical="center"/>
    </xf>
    <xf numFmtId="0" fontId="147" fillId="59" borderId="193" applyAlignment="1" pivotButton="0" quotePrefix="0" xfId="0">
      <alignment vertical="center"/>
    </xf>
    <xf numFmtId="0" fontId="138" fillId="66" borderId="158" applyAlignment="1" pivotButton="0" quotePrefix="0" xfId="0">
      <alignment vertical="center"/>
    </xf>
    <xf numFmtId="0" fontId="138" fillId="66" borderId="70" applyAlignment="1" pivotButton="0" quotePrefix="0" xfId="0">
      <alignment vertical="center"/>
    </xf>
    <xf numFmtId="16" fontId="138" fillId="66" borderId="66" applyAlignment="1" pivotButton="0" quotePrefix="0" xfId="0">
      <alignment horizontal="right" vertical="center"/>
    </xf>
    <xf numFmtId="0" fontId="139" fillId="66" borderId="67" applyAlignment="1" pivotButton="0" quotePrefix="0" xfId="0">
      <alignment vertical="center"/>
    </xf>
    <xf numFmtId="16" fontId="138" fillId="66" borderId="61" applyAlignment="1" pivotButton="0" quotePrefix="0" xfId="0">
      <alignment horizontal="right" vertical="center"/>
    </xf>
    <xf numFmtId="0" fontId="137" fillId="66" borderId="66" applyAlignment="1" pivotButton="0" quotePrefix="0" xfId="0">
      <alignment vertical="center"/>
    </xf>
    <xf numFmtId="0" fontId="125" fillId="66" borderId="66" applyAlignment="1" pivotButton="0" quotePrefix="0" xfId="0">
      <alignment vertical="center"/>
    </xf>
    <xf numFmtId="0" fontId="150" fillId="66" borderId="66" applyAlignment="1" pivotButton="0" quotePrefix="0" xfId="0">
      <alignment vertical="center"/>
    </xf>
    <xf numFmtId="0" fontId="138" fillId="66" borderId="66" applyAlignment="1" pivotButton="0" quotePrefix="0" xfId="0">
      <alignment vertical="center"/>
    </xf>
    <xf numFmtId="0" fontId="141" fillId="66" borderId="66" applyAlignment="1" pivotButton="0" quotePrefix="0" xfId="0">
      <alignment vertical="center"/>
    </xf>
    <xf numFmtId="0" fontId="165" fillId="66" borderId="66" applyAlignment="1" pivotButton="0" quotePrefix="0" xfId="0">
      <alignment vertical="center"/>
    </xf>
    <xf numFmtId="0" fontId="138" fillId="66" borderId="66" applyAlignment="1" pivotButton="0" quotePrefix="0" xfId="0">
      <alignment horizontal="right" vertical="center"/>
    </xf>
    <xf numFmtId="0" fontId="140" fillId="66" borderId="66" applyAlignment="1" pivotButton="0" quotePrefix="0" xfId="0">
      <alignment vertical="center"/>
    </xf>
    <xf numFmtId="175" fontId="138" fillId="66" borderId="66" applyAlignment="1" pivotButton="0" quotePrefix="0" xfId="0">
      <alignment horizontal="right" vertical="center"/>
    </xf>
    <xf numFmtId="0" fontId="125" fillId="66" borderId="72" applyAlignment="1" pivotButton="0" quotePrefix="0" xfId="0">
      <alignment vertical="center"/>
    </xf>
    <xf numFmtId="0" fontId="0" fillId="66" borderId="0" pivotButton="0" quotePrefix="0" xfId="0"/>
    <xf numFmtId="16" fontId="150" fillId="16" borderId="153" applyAlignment="1" pivotButton="0" quotePrefix="0" xfId="0">
      <alignment horizontal="right" vertical="center"/>
    </xf>
    <xf numFmtId="0" fontId="122" fillId="35" borderId="169" applyAlignment="1" pivotButton="0" quotePrefix="0" xfId="0">
      <alignment vertical="center"/>
    </xf>
    <xf numFmtId="0" fontId="125" fillId="35" borderId="195" applyAlignment="1" pivotButton="0" quotePrefix="0" xfId="0">
      <alignment vertical="center"/>
    </xf>
    <xf numFmtId="0" fontId="138" fillId="52" borderId="66" applyAlignment="1" pivotButton="0" quotePrefix="0" xfId="0">
      <alignment vertical="center"/>
    </xf>
    <xf numFmtId="175" fontId="138" fillId="41" borderId="66" applyAlignment="1" pivotButton="0" quotePrefix="0" xfId="0">
      <alignment horizontal="right" vertical="center"/>
    </xf>
    <xf numFmtId="0" fontId="159" fillId="66" borderId="52" applyAlignment="1" pivotButton="0" quotePrefix="0" xfId="0">
      <alignment vertical="center"/>
    </xf>
    <xf numFmtId="0" fontId="122" fillId="66" borderId="70" applyAlignment="1" pivotButton="0" quotePrefix="0" xfId="0">
      <alignment vertical="center"/>
    </xf>
    <xf numFmtId="16" fontId="138" fillId="66" borderId="66" applyAlignment="1" pivotButton="0" quotePrefix="0" xfId="0">
      <alignment vertical="center"/>
    </xf>
    <xf numFmtId="0" fontId="139" fillId="66" borderId="212" applyAlignment="1" pivotButton="0" quotePrefix="0" xfId="0">
      <alignment vertical="center"/>
    </xf>
    <xf numFmtId="16" fontId="150" fillId="66" borderId="202" applyAlignment="1" pivotButton="0" quotePrefix="0" xfId="0">
      <alignment horizontal="right" vertical="center"/>
    </xf>
    <xf numFmtId="0" fontId="124" fillId="66" borderId="66" applyAlignment="1" pivotButton="0" quotePrefix="0" xfId="0">
      <alignment vertical="center"/>
    </xf>
    <xf numFmtId="0" fontId="139" fillId="66" borderId="66" applyAlignment="1" pivotButton="0" quotePrefix="0" xfId="0">
      <alignment vertical="center"/>
    </xf>
    <xf numFmtId="0" fontId="138" fillId="59" borderId="141" applyAlignment="1" pivotButton="0" quotePrefix="0" xfId="0">
      <alignment vertical="center"/>
    </xf>
    <xf numFmtId="0" fontId="138" fillId="35" borderId="156" applyAlignment="1" pivotButton="0" quotePrefix="0" xfId="0">
      <alignment horizontal="right" vertical="center"/>
    </xf>
    <xf numFmtId="0" fontId="138" fillId="52" borderId="141" applyAlignment="1" pivotButton="0" quotePrefix="0" xfId="0">
      <alignment vertical="center"/>
    </xf>
    <xf numFmtId="0" fontId="159" fillId="52" borderId="169" applyAlignment="1" pivotButton="0" quotePrefix="0" xfId="0">
      <alignment vertical="center"/>
    </xf>
    <xf numFmtId="0" fontId="122" fillId="41" borderId="57" applyAlignment="1" pivotButton="0" quotePrefix="0" xfId="0">
      <alignment vertical="center"/>
    </xf>
    <xf numFmtId="16" fontId="138" fillId="41" borderId="58" applyAlignment="1" pivotButton="0" quotePrefix="0" xfId="0">
      <alignment vertical="center"/>
    </xf>
    <xf numFmtId="0" fontId="125" fillId="41" borderId="125" applyAlignment="1" pivotButton="0" quotePrefix="0" xfId="0">
      <alignment vertical="center"/>
    </xf>
    <xf numFmtId="9" fontId="138" fillId="41" borderId="66" applyAlignment="1" pivotButton="0" quotePrefix="0" xfId="0">
      <alignment horizontal="right" vertical="center"/>
    </xf>
    <xf numFmtId="0" fontId="138" fillId="66" borderId="165" applyAlignment="1" pivotButton="0" quotePrefix="0" xfId="0">
      <alignment vertical="center"/>
    </xf>
    <xf numFmtId="0" fontId="138" fillId="66" borderId="60" applyAlignment="1" pivotButton="0" quotePrefix="0" xfId="0">
      <alignment vertical="center"/>
    </xf>
    <xf numFmtId="0" fontId="139" fillId="66" borderId="61" applyAlignment="1" pivotButton="0" quotePrefix="0" xfId="0">
      <alignment vertical="center"/>
    </xf>
    <xf numFmtId="0" fontId="137" fillId="66" borderId="61" applyAlignment="1" pivotButton="0" quotePrefix="0" xfId="0">
      <alignment vertical="center"/>
    </xf>
    <xf numFmtId="0" fontId="125" fillId="66" borderId="61" applyAlignment="1" pivotButton="0" quotePrefix="0" xfId="0">
      <alignment vertical="center"/>
    </xf>
    <xf numFmtId="0" fontId="150" fillId="66" borderId="61" applyAlignment="1" pivotButton="0" quotePrefix="0" xfId="0">
      <alignment vertical="center"/>
    </xf>
    <xf numFmtId="0" fontId="138" fillId="66" borderId="61" applyAlignment="1" pivotButton="0" quotePrefix="0" xfId="0">
      <alignment vertical="center"/>
    </xf>
    <xf numFmtId="0" fontId="141" fillId="66" borderId="61" applyAlignment="1" pivotButton="0" quotePrefix="0" xfId="0">
      <alignment vertical="center"/>
    </xf>
    <xf numFmtId="0" fontId="165" fillId="66" borderId="61" applyAlignment="1" pivotButton="0" quotePrefix="0" xfId="0">
      <alignment vertical="center"/>
    </xf>
    <xf numFmtId="0" fontId="138" fillId="66" borderId="61" applyAlignment="1" pivotButton="0" quotePrefix="0" xfId="0">
      <alignment horizontal="right" vertical="center"/>
    </xf>
    <xf numFmtId="0" fontId="140" fillId="66" borderId="61" applyAlignment="1" pivotButton="0" quotePrefix="0" xfId="0">
      <alignment vertical="center"/>
    </xf>
    <xf numFmtId="175" fontId="138" fillId="66" borderId="61" applyAlignment="1" pivotButton="0" quotePrefix="0" xfId="0">
      <alignment horizontal="right" vertical="center"/>
    </xf>
    <xf numFmtId="0" fontId="125" fillId="66" borderId="59" applyAlignment="1" pivotButton="0" quotePrefix="0" xfId="0">
      <alignment vertical="center"/>
    </xf>
    <xf numFmtId="0" fontId="124" fillId="35" borderId="169" applyAlignment="1" pivotButton="0" quotePrefix="0" xfId="0">
      <alignment vertical="center" wrapText="1"/>
    </xf>
    <xf numFmtId="0" fontId="137" fillId="40" borderId="258" applyAlignment="1" pivotButton="0" quotePrefix="0" xfId="0">
      <alignment vertical="center"/>
    </xf>
    <xf numFmtId="0" fontId="125" fillId="35" borderId="259" applyAlignment="1" pivotButton="0" quotePrefix="0" xfId="0">
      <alignment vertical="center"/>
    </xf>
    <xf numFmtId="0" fontId="1" fillId="35" borderId="100" applyAlignment="1" pivotButton="0" quotePrefix="0" xfId="0">
      <alignment vertical="center"/>
    </xf>
    <xf numFmtId="16" fontId="138" fillId="41" borderId="101" applyAlignment="1" pivotButton="0" quotePrefix="0" xfId="0">
      <alignment vertical="center"/>
    </xf>
    <xf numFmtId="0" fontId="125" fillId="41" borderId="227" applyAlignment="1" pivotButton="0" quotePrefix="0" xfId="0">
      <alignment vertical="center"/>
    </xf>
    <xf numFmtId="0" fontId="138" fillId="35" borderId="98" applyAlignment="1" pivotButton="0" quotePrefix="0" xfId="0">
      <alignment vertical="center"/>
    </xf>
    <xf numFmtId="0" fontId="124" fillId="66" borderId="158" applyAlignment="1" pivotButton="0" quotePrefix="0" xfId="0">
      <alignment vertical="center" wrapText="1"/>
    </xf>
    <xf numFmtId="0" fontId="1" fillId="66" borderId="70" applyAlignment="1" pivotButton="0" quotePrefix="0" xfId="0">
      <alignment vertical="center"/>
    </xf>
    <xf numFmtId="16" fontId="150" fillId="66" borderId="61" applyAlignment="1" pivotButton="0" quotePrefix="0" xfId="0">
      <alignment horizontal="right" vertical="center"/>
    </xf>
    <xf numFmtId="0" fontId="143" fillId="66" borderId="122" applyAlignment="1" pivotButton="0" quotePrefix="0" xfId="0">
      <alignment vertical="center"/>
    </xf>
    <xf numFmtId="0" fontId="147" fillId="66" borderId="123" applyAlignment="1" pivotButton="0" quotePrefix="0" xfId="0">
      <alignment vertical="center"/>
    </xf>
    <xf numFmtId="0" fontId="153" fillId="66" borderId="66" applyAlignment="1" pivotButton="0" quotePrefix="0" xfId="0">
      <alignment vertical="center"/>
    </xf>
    <xf numFmtId="0" fontId="125" fillId="66" borderId="117" applyAlignment="1" pivotButton="0" quotePrefix="0" xfId="0">
      <alignment vertical="center"/>
    </xf>
    <xf numFmtId="0" fontId="138" fillId="66" borderId="89" applyAlignment="1" pivotButton="0" quotePrefix="0" xfId="0">
      <alignment vertical="center"/>
    </xf>
    <xf numFmtId="0" fontId="124" fillId="35" borderId="165" applyAlignment="1" pivotButton="0" quotePrefix="0" xfId="0">
      <alignment vertical="center"/>
    </xf>
    <xf numFmtId="0" fontId="125" fillId="41" borderId="129" applyAlignment="1" pivotButton="0" quotePrefix="0" xfId="0">
      <alignment vertical="center"/>
    </xf>
    <xf numFmtId="0" fontId="125" fillId="41" borderId="260" applyAlignment="1" pivotButton="0" quotePrefix="0" xfId="0">
      <alignment vertical="center"/>
    </xf>
    <xf numFmtId="0" fontId="159" fillId="66" borderId="158" applyAlignment="1" pivotButton="0" quotePrefix="0" xfId="0">
      <alignment vertical="center"/>
    </xf>
    <xf numFmtId="0" fontId="124" fillId="66" borderId="70" applyAlignment="1" pivotButton="0" quotePrefix="0" xfId="0">
      <alignment vertical="center"/>
    </xf>
    <xf numFmtId="0" fontId="152" fillId="66" borderId="66" applyAlignment="1" pivotButton="0" quotePrefix="0" xfId="0">
      <alignment vertical="center"/>
    </xf>
    <xf numFmtId="0" fontId="139" fillId="42" borderId="260" applyAlignment="1" pivotButton="0" quotePrefix="0" xfId="0">
      <alignment vertical="center"/>
    </xf>
    <xf numFmtId="0" fontId="147" fillId="59" borderId="195" applyAlignment="1" pivotButton="0" quotePrefix="0" xfId="0">
      <alignment vertical="center"/>
    </xf>
    <xf numFmtId="0" fontId="159" fillId="66" borderId="165" applyAlignment="1" pivotButton="0" quotePrefix="0" xfId="0">
      <alignment vertical="center"/>
    </xf>
    <xf numFmtId="0" fontId="122" fillId="66" borderId="142" applyAlignment="1" pivotButton="0" quotePrefix="0" xfId="0">
      <alignment vertical="center"/>
    </xf>
    <xf numFmtId="16" fontId="138" fillId="66" borderId="143" applyAlignment="1" pivotButton="0" quotePrefix="0" xfId="0">
      <alignment vertical="center"/>
    </xf>
    <xf numFmtId="0" fontId="139" fillId="66" borderId="143" applyAlignment="1" pivotButton="0" quotePrefix="0" xfId="0">
      <alignment vertical="center"/>
    </xf>
    <xf numFmtId="16" fontId="138" fillId="66" borderId="143" applyAlignment="1" pivotButton="0" quotePrefix="0" xfId="0">
      <alignment horizontal="right" vertical="center"/>
    </xf>
    <xf numFmtId="0" fontId="152" fillId="66" borderId="143" applyAlignment="1" pivotButton="0" quotePrefix="0" xfId="0">
      <alignment vertical="center"/>
    </xf>
    <xf numFmtId="0" fontId="125" fillId="66" borderId="151" applyAlignment="1" pivotButton="0" quotePrefix="0" xfId="0">
      <alignment vertical="center"/>
    </xf>
    <xf numFmtId="0" fontId="124" fillId="66" borderId="143" applyAlignment="1" pivotButton="0" quotePrefix="0" xfId="0">
      <alignment vertical="center"/>
    </xf>
    <xf numFmtId="0" fontId="125" fillId="66" borderId="143" applyAlignment="1" pivotButton="0" quotePrefix="0" xfId="0">
      <alignment vertical="center"/>
    </xf>
    <xf numFmtId="0" fontId="138" fillId="66" borderId="143" applyAlignment="1" pivotButton="0" quotePrefix="0" xfId="0">
      <alignment vertical="center"/>
    </xf>
    <xf numFmtId="0" fontId="140" fillId="66" borderId="143" applyAlignment="1" pivotButton="0" quotePrefix="0" xfId="0">
      <alignment vertical="center"/>
    </xf>
    <xf numFmtId="0" fontId="141" fillId="66" borderId="143" applyAlignment="1" pivotButton="0" quotePrefix="0" xfId="0">
      <alignment vertical="center"/>
    </xf>
    <xf numFmtId="0" fontId="138" fillId="66" borderId="143" applyAlignment="1" pivotButton="0" quotePrefix="0" xfId="0">
      <alignment horizontal="right" vertical="center"/>
    </xf>
    <xf numFmtId="0" fontId="137" fillId="66" borderId="143" applyAlignment="1" pivotButton="0" quotePrefix="0" xfId="0">
      <alignment vertical="center"/>
    </xf>
    <xf numFmtId="0" fontId="125" fillId="66" borderId="58" applyAlignment="1" pivotButton="0" quotePrefix="0" xfId="0">
      <alignment vertical="center"/>
    </xf>
    <xf numFmtId="0" fontId="159" fillId="52" borderId="162" applyAlignment="1" pivotButton="0" quotePrefix="0" xfId="0">
      <alignment vertical="center"/>
    </xf>
    <xf numFmtId="0" fontId="124" fillId="35" borderId="158" applyAlignment="1" pivotButton="0" quotePrefix="0" xfId="0">
      <alignment vertical="center"/>
    </xf>
    <xf numFmtId="0" fontId="147" fillId="59" borderId="127" applyAlignment="1" pivotButton="0" quotePrefix="0" xfId="0">
      <alignment vertical="center"/>
    </xf>
    <xf numFmtId="0" fontId="138" fillId="52" borderId="112" applyAlignment="1" pivotButton="0" quotePrefix="0" xfId="0">
      <alignment vertical="center"/>
    </xf>
    <xf numFmtId="0" fontId="138" fillId="52" borderId="98" applyAlignment="1" pivotButton="0" quotePrefix="0" xfId="0">
      <alignment vertical="center"/>
    </xf>
    <xf numFmtId="0" fontId="166" fillId="35" borderId="70" applyAlignment="1" pivotButton="0" quotePrefix="0" xfId="0">
      <alignment vertical="center"/>
    </xf>
    <xf numFmtId="0" fontId="126" fillId="35" borderId="57" applyAlignment="1" pivotButton="0" quotePrefix="0" xfId="0">
      <alignment vertical="center"/>
    </xf>
    <xf numFmtId="0" fontId="166" fillId="35" borderId="60" applyAlignment="1" pivotButton="0" quotePrefix="0" xfId="0">
      <alignment vertical="center"/>
    </xf>
    <xf numFmtId="0" fontId="124" fillId="66" borderId="158" applyAlignment="1" pivotButton="0" quotePrefix="0" xfId="0">
      <alignment vertical="center"/>
    </xf>
    <xf numFmtId="0" fontId="143" fillId="66" borderId="66" applyAlignment="1" pivotButton="0" quotePrefix="0" xfId="0">
      <alignment vertical="center"/>
    </xf>
    <xf numFmtId="0" fontId="159" fillId="35" borderId="160" applyAlignment="1" pivotButton="0" quotePrefix="0" xfId="0">
      <alignment vertical="center"/>
    </xf>
    <xf numFmtId="0" fontId="122" fillId="52" borderId="70" applyAlignment="1" pivotButton="0" quotePrefix="0" xfId="0">
      <alignment vertical="center"/>
    </xf>
    <xf numFmtId="16" fontId="138" fillId="41" borderId="145" applyAlignment="1" pivotButton="0" quotePrefix="0" xfId="0">
      <alignment vertical="center"/>
    </xf>
    <xf numFmtId="0" fontId="138" fillId="41" borderId="145" applyAlignment="1" pivotButton="0" quotePrefix="0" xfId="0">
      <alignment vertical="center"/>
    </xf>
    <xf numFmtId="0" fontId="124" fillId="35" borderId="162" applyAlignment="1" pivotButton="0" quotePrefix="0" xfId="0">
      <alignment vertical="center"/>
    </xf>
    <xf numFmtId="0" fontId="138" fillId="2" borderId="165" applyAlignment="1" pivotButton="0" quotePrefix="0" xfId="0">
      <alignment vertical="center"/>
    </xf>
    <xf numFmtId="0" fontId="124" fillId="52" borderId="165" applyAlignment="1" pivotButton="0" quotePrefix="0" xfId="0">
      <alignment vertical="center"/>
    </xf>
    <xf numFmtId="0" fontId="166" fillId="35" borderId="176" applyAlignment="1" pivotButton="0" quotePrefix="0" xfId="0">
      <alignment vertical="center"/>
    </xf>
    <xf numFmtId="0" fontId="137" fillId="40" borderId="177" applyAlignment="1" pivotButton="0" quotePrefix="0" xfId="0">
      <alignment vertical="center"/>
    </xf>
    <xf numFmtId="0" fontId="147" fillId="59" borderId="240" applyAlignment="1" pivotButton="0" quotePrefix="0" xfId="0">
      <alignment vertical="center"/>
    </xf>
    <xf numFmtId="0" fontId="137" fillId="44" borderId="192" applyAlignment="1" pivotButton="0" quotePrefix="0" xfId="0">
      <alignment vertical="center"/>
    </xf>
    <xf numFmtId="0" fontId="125" fillId="35" borderId="193" applyAlignment="1" pivotButton="0" quotePrefix="0" xfId="0">
      <alignment vertical="center"/>
    </xf>
    <xf numFmtId="0" fontId="122" fillId="66" borderId="100" applyAlignment="1" pivotButton="0" quotePrefix="0" xfId="0">
      <alignment vertical="center"/>
    </xf>
    <xf numFmtId="16" fontId="138" fillId="66" borderId="153" applyAlignment="1" pivotButton="0" quotePrefix="0" xfId="0">
      <alignment vertical="center"/>
    </xf>
    <xf numFmtId="0" fontId="139" fillId="66" borderId="153" applyAlignment="1" pivotButton="0" quotePrefix="0" xfId="0">
      <alignment vertical="center"/>
    </xf>
    <xf numFmtId="16" fontId="150" fillId="66" borderId="94" applyAlignment="1" pivotButton="0" quotePrefix="0" xfId="0">
      <alignment horizontal="right" vertical="center"/>
    </xf>
    <xf numFmtId="0" fontId="137" fillId="66" borderId="101" applyAlignment="1" pivotButton="0" quotePrefix="0" xfId="0">
      <alignment vertical="center"/>
    </xf>
    <xf numFmtId="0" fontId="125" fillId="66" borderId="227" applyAlignment="1" pivotButton="0" quotePrefix="0" xfId="0">
      <alignment vertical="center"/>
    </xf>
    <xf numFmtId="0" fontId="153" fillId="66" borderId="101" applyAlignment="1" pivotButton="0" quotePrefix="0" xfId="0">
      <alignment vertical="center"/>
    </xf>
    <xf numFmtId="0" fontId="125" fillId="66" borderId="101" applyAlignment="1" pivotButton="0" quotePrefix="0" xfId="0">
      <alignment vertical="center"/>
    </xf>
    <xf numFmtId="0" fontId="125" fillId="66" borderId="112" applyAlignment="1" pivotButton="0" quotePrefix="0" xfId="0">
      <alignment vertical="center"/>
    </xf>
    <xf numFmtId="0" fontId="139" fillId="66" borderId="101" applyAlignment="1" pivotButton="0" quotePrefix="0" xfId="0">
      <alignment vertical="center"/>
    </xf>
    <xf numFmtId="0" fontId="138" fillId="66" borderId="153" applyAlignment="1" pivotButton="0" quotePrefix="0" xfId="0">
      <alignment vertical="center"/>
    </xf>
    <xf numFmtId="0" fontId="125" fillId="66" borderId="153" applyAlignment="1" pivotButton="0" quotePrefix="0" xfId="0">
      <alignment vertical="center"/>
    </xf>
    <xf numFmtId="0" fontId="138" fillId="66" borderId="101" applyAlignment="1" pivotButton="0" quotePrefix="0" xfId="0">
      <alignment vertical="center"/>
    </xf>
    <xf numFmtId="0" fontId="140" fillId="66" borderId="101" applyAlignment="1" pivotButton="0" quotePrefix="0" xfId="0">
      <alignment vertical="center"/>
    </xf>
    <xf numFmtId="0" fontId="141" fillId="66" borderId="101" applyAlignment="1" pivotButton="0" quotePrefix="0" xfId="0">
      <alignment vertical="center"/>
    </xf>
    <xf numFmtId="0" fontId="138" fillId="66" borderId="101" applyAlignment="1" pivotButton="0" quotePrefix="0" xfId="0">
      <alignment horizontal="right" vertical="center"/>
    </xf>
    <xf numFmtId="0" fontId="125" fillId="66" borderId="95" applyAlignment="1" pivotButton="0" quotePrefix="0" xfId="0">
      <alignment vertical="center"/>
    </xf>
    <xf numFmtId="0" fontId="124" fillId="10" borderId="181" applyAlignment="1" pivotButton="0" quotePrefix="0" xfId="0">
      <alignment vertical="center"/>
    </xf>
    <xf numFmtId="0" fontId="125" fillId="10" borderId="70" applyAlignment="1" pivotButton="0" quotePrefix="0" xfId="0">
      <alignment vertical="center"/>
    </xf>
    <xf numFmtId="16" fontId="138" fillId="10" borderId="66" applyAlignment="1" pivotButton="0" quotePrefix="0" xfId="0">
      <alignment vertical="center"/>
    </xf>
    <xf numFmtId="0" fontId="139" fillId="10" borderId="66" applyAlignment="1" pivotButton="0" quotePrefix="0" xfId="0">
      <alignment vertical="center"/>
    </xf>
    <xf numFmtId="16" fontId="138" fillId="10" borderId="66" applyAlignment="1" pivotButton="0" quotePrefix="0" xfId="0">
      <alignment horizontal="right" vertical="center"/>
    </xf>
    <xf numFmtId="0" fontId="137" fillId="10" borderId="66" applyAlignment="1" pivotButton="0" quotePrefix="0" xfId="0">
      <alignment vertical="center"/>
    </xf>
    <xf numFmtId="0" fontId="125" fillId="10" borderId="66" applyAlignment="1" pivotButton="0" quotePrefix="0" xfId="0">
      <alignment vertical="center"/>
    </xf>
    <xf numFmtId="0" fontId="124" fillId="10" borderId="66" applyAlignment="1" pivotButton="0" quotePrefix="0" xfId="0">
      <alignment vertical="center"/>
    </xf>
    <xf numFmtId="0" fontId="138" fillId="10" borderId="66" applyAlignment="1" pivotButton="0" quotePrefix="0" xfId="0">
      <alignment vertical="center"/>
    </xf>
    <xf numFmtId="0" fontId="140" fillId="10" borderId="66" applyAlignment="1" pivotButton="0" quotePrefix="0" xfId="0">
      <alignment vertical="center"/>
    </xf>
    <xf numFmtId="0" fontId="141" fillId="10" borderId="66" applyAlignment="1" pivotButton="0" quotePrefix="0" xfId="0">
      <alignment vertical="center"/>
    </xf>
    <xf numFmtId="0" fontId="138" fillId="10" borderId="66" applyAlignment="1" pivotButton="0" quotePrefix="0" xfId="0">
      <alignment horizontal="right" vertical="center"/>
    </xf>
    <xf numFmtId="0" fontId="125" fillId="10" borderId="72" applyAlignment="1" pivotButton="0" quotePrefix="0" xfId="0">
      <alignment vertical="center"/>
    </xf>
    <xf numFmtId="0" fontId="0" fillId="10" borderId="0" pivotButton="0" quotePrefix="0" xfId="0"/>
    <xf numFmtId="0" fontId="152" fillId="41" borderId="66" applyAlignment="1" pivotButton="0" quotePrefix="0" xfId="0">
      <alignment vertical="center"/>
    </xf>
    <xf numFmtId="0" fontId="124" fillId="66" borderId="52" applyAlignment="1" pivotButton="0" quotePrefix="0" xfId="0">
      <alignment vertical="center"/>
    </xf>
    <xf numFmtId="0" fontId="138" fillId="35" borderId="152" applyAlignment="1" pivotButton="0" quotePrefix="0" xfId="0">
      <alignment vertical="center"/>
    </xf>
    <xf numFmtId="0" fontId="165" fillId="35" borderId="153" applyAlignment="1" pivotButton="0" quotePrefix="0" xfId="0">
      <alignment vertical="center"/>
    </xf>
    <xf numFmtId="0" fontId="138" fillId="41" borderId="162" applyAlignment="1" pivotButton="0" quotePrefix="0" xfId="0">
      <alignment vertical="center"/>
    </xf>
    <xf numFmtId="0" fontId="124" fillId="2" borderId="165" applyAlignment="1" pivotButton="0" quotePrefix="0" xfId="0">
      <alignment vertical="center"/>
    </xf>
    <xf numFmtId="0" fontId="138" fillId="41" borderId="176" applyAlignment="1" pivotButton="0" quotePrefix="0" xfId="0">
      <alignment vertical="center"/>
    </xf>
    <xf numFmtId="16" fontId="138" fillId="41" borderId="112" applyAlignment="1" pivotButton="0" quotePrefix="0" xfId="0">
      <alignment horizontal="right" vertical="center"/>
    </xf>
    <xf numFmtId="0" fontId="125" fillId="41" borderId="112" applyAlignment="1" pivotButton="0" quotePrefix="0" xfId="0">
      <alignment vertical="center"/>
    </xf>
    <xf numFmtId="0" fontId="138" fillId="41" borderId="112" applyAlignment="1" pivotButton="0" quotePrefix="0" xfId="0">
      <alignment vertical="center"/>
    </xf>
    <xf numFmtId="0" fontId="165" fillId="41" borderId="112" applyAlignment="1" pivotButton="0" quotePrefix="0" xfId="0">
      <alignment vertical="center"/>
    </xf>
    <xf numFmtId="0" fontId="138" fillId="41" borderId="112" applyAlignment="1" pivotButton="0" quotePrefix="0" xfId="0">
      <alignment horizontal="right" vertical="center"/>
    </xf>
    <xf numFmtId="0" fontId="141" fillId="41" borderId="112" applyAlignment="1" pivotButton="0" quotePrefix="0" xfId="0">
      <alignment vertical="center"/>
    </xf>
    <xf numFmtId="9" fontId="138" fillId="41" borderId="112" applyAlignment="1" pivotButton="0" quotePrefix="0" xfId="0">
      <alignment horizontal="right" vertical="center"/>
    </xf>
    <xf numFmtId="0" fontId="125" fillId="41" borderId="178" applyAlignment="1" pivotButton="0" quotePrefix="0" xfId="0">
      <alignment vertical="center"/>
    </xf>
    <xf numFmtId="0" fontId="147" fillId="59" borderId="66" applyAlignment="1" pivotButton="0" quotePrefix="0" xfId="0">
      <alignment vertical="center"/>
    </xf>
    <xf numFmtId="0" fontId="138" fillId="41" borderId="67" applyAlignment="1" pivotButton="0" quotePrefix="0" xfId="0">
      <alignment vertical="center"/>
    </xf>
    <xf numFmtId="0" fontId="154" fillId="66" borderId="66" applyAlignment="1" pivotButton="0" quotePrefix="0" xfId="0">
      <alignment vertical="center"/>
    </xf>
    <xf numFmtId="9" fontId="138" fillId="66" borderId="66" applyAlignment="1" pivotButton="0" quotePrefix="0" xfId="0">
      <alignment horizontal="right" vertical="center"/>
    </xf>
    <xf numFmtId="0" fontId="124" fillId="37" borderId="105" applyAlignment="1" pivotButton="0" quotePrefix="0" xfId="0">
      <alignment vertical="center"/>
    </xf>
    <xf numFmtId="0" fontId="125" fillId="41" borderId="257" applyAlignment="1" pivotButton="0" quotePrefix="0" xfId="0">
      <alignment vertical="center"/>
    </xf>
    <xf numFmtId="0" fontId="138" fillId="52" borderId="105" applyAlignment="1" pivotButton="0" quotePrefix="0" xfId="0">
      <alignment vertical="center"/>
    </xf>
    <xf numFmtId="0" fontId="138" fillId="41" borderId="119" applyAlignment="1" pivotButton="0" quotePrefix="0" xfId="0">
      <alignment vertical="center"/>
    </xf>
    <xf numFmtId="0" fontId="138" fillId="41" borderId="105" applyAlignment="1" pivotButton="0" quotePrefix="0" xfId="0">
      <alignment vertical="center"/>
    </xf>
    <xf numFmtId="0" fontId="143" fillId="47" borderId="67" applyAlignment="1" pivotButton="0" quotePrefix="0" xfId="0">
      <alignment vertical="center"/>
    </xf>
    <xf numFmtId="0" fontId="138" fillId="59" borderId="61" applyAlignment="1" pivotButton="0" quotePrefix="0" xfId="0">
      <alignment vertical="center"/>
    </xf>
    <xf numFmtId="0" fontId="165" fillId="35" borderId="61" applyAlignment="1" pivotButton="0" quotePrefix="0" xfId="0">
      <alignment vertical="center"/>
    </xf>
    <xf numFmtId="0" fontId="138" fillId="52" borderId="67" applyAlignment="1" pivotButton="0" quotePrefix="0" xfId="0">
      <alignment vertical="center"/>
    </xf>
    <xf numFmtId="0" fontId="137" fillId="44" borderId="67" applyAlignment="1" pivotButton="0" quotePrefix="0" xfId="0">
      <alignment vertical="center"/>
    </xf>
    <xf numFmtId="0" fontId="124" fillId="66" borderId="53" applyAlignment="1" pivotButton="0" quotePrefix="0" xfId="0">
      <alignment vertical="center"/>
    </xf>
    <xf numFmtId="0" fontId="122" fillId="66" borderId="60" applyAlignment="1" pivotButton="0" quotePrefix="0" xfId="0">
      <alignment vertical="center"/>
    </xf>
    <xf numFmtId="16" fontId="138" fillId="66" borderId="61" applyAlignment="1" pivotButton="0" quotePrefix="0" xfId="0">
      <alignment vertical="center"/>
    </xf>
    <xf numFmtId="0" fontId="125" fillId="66" borderId="67" applyAlignment="1" pivotButton="0" quotePrefix="0" xfId="0">
      <alignment vertical="center"/>
    </xf>
    <xf numFmtId="0" fontId="125" fillId="66" borderId="88" applyAlignment="1" pivotButton="0" quotePrefix="0" xfId="0">
      <alignment vertical="center"/>
    </xf>
    <xf numFmtId="0" fontId="138" fillId="41" borderId="260" applyAlignment="1" pivotButton="0" quotePrefix="0" xfId="0">
      <alignment vertical="center"/>
    </xf>
    <xf numFmtId="0" fontId="159" fillId="2" borderId="162" applyAlignment="1" pivotButton="0" quotePrefix="0" xfId="0">
      <alignment vertical="center"/>
    </xf>
    <xf numFmtId="0" fontId="122" fillId="41" borderId="176" applyAlignment="1" pivotButton="0" quotePrefix="0" xfId="0">
      <alignment vertical="center"/>
    </xf>
    <xf numFmtId="16" fontId="138" fillId="41" borderId="112" applyAlignment="1" pivotButton="0" quotePrefix="0" xfId="0">
      <alignment vertical="center"/>
    </xf>
    <xf numFmtId="175" fontId="138" fillId="41" borderId="112" applyAlignment="1" pivotButton="0" quotePrefix="0" xfId="0">
      <alignment horizontal="right" vertical="center"/>
    </xf>
    <xf numFmtId="0" fontId="165" fillId="35" borderId="58" applyAlignment="1" pivotButton="0" quotePrefix="0" xfId="0">
      <alignment vertical="center"/>
    </xf>
    <xf numFmtId="0" fontId="124" fillId="35" borderId="169" applyAlignment="1" pivotButton="0" quotePrefix="0" xfId="0">
      <alignment vertical="center"/>
    </xf>
    <xf numFmtId="0" fontId="124" fillId="2" borderId="158" applyAlignment="1" pivotButton="0" quotePrefix="0" xfId="0">
      <alignment vertical="center"/>
    </xf>
    <xf numFmtId="0" fontId="159" fillId="2" borderId="158" applyAlignment="1" pivotButton="0" quotePrefix="0" xfId="0">
      <alignment vertical="center"/>
    </xf>
    <xf numFmtId="0" fontId="124" fillId="35" borderId="50" applyAlignment="1" pivotButton="0" quotePrefix="0" xfId="0">
      <alignment vertical="center"/>
    </xf>
    <xf numFmtId="0" fontId="159" fillId="35" borderId="51" applyAlignment="1" pivotButton="0" quotePrefix="0" xfId="0">
      <alignment vertical="center"/>
    </xf>
    <xf numFmtId="0" fontId="124" fillId="35" borderId="51" applyAlignment="1" pivotButton="0" quotePrefix="0" xfId="0">
      <alignment vertical="center"/>
    </xf>
    <xf numFmtId="0" fontId="138" fillId="35" borderId="105" applyAlignment="1" pivotButton="0" quotePrefix="0" xfId="0">
      <alignment vertical="center"/>
    </xf>
    <xf numFmtId="0" fontId="150" fillId="41" borderId="58" applyAlignment="1" pivotButton="0" quotePrefix="0" xfId="0">
      <alignment vertical="center"/>
    </xf>
    <xf numFmtId="0" fontId="156" fillId="66" borderId="66" applyAlignment="1" pivotButton="0" quotePrefix="0" xfId="0">
      <alignment vertical="center"/>
    </xf>
    <xf numFmtId="0" fontId="159" fillId="10" borderId="103" applyAlignment="1" pivotButton="0" quotePrefix="0" xfId="0">
      <alignment vertical="center"/>
    </xf>
    <xf numFmtId="0" fontId="122" fillId="10" borderId="114" applyAlignment="1" pivotButton="0" quotePrefix="0" xfId="0">
      <alignment vertical="center"/>
    </xf>
    <xf numFmtId="16" fontId="138" fillId="10" borderId="102" applyAlignment="1" pivotButton="0" quotePrefix="0" xfId="0">
      <alignment vertical="center"/>
    </xf>
    <xf numFmtId="0" fontId="139" fillId="10" borderId="260" applyAlignment="1" pivotButton="0" quotePrefix="0" xfId="0">
      <alignment vertical="center"/>
    </xf>
    <xf numFmtId="16" fontId="150" fillId="10" borderId="94" applyAlignment="1" pivotButton="0" quotePrefix="0" xfId="0">
      <alignment horizontal="right" vertical="center"/>
    </xf>
    <xf numFmtId="0" fontId="137" fillId="10" borderId="102" applyAlignment="1" pivotButton="0" quotePrefix="0" xfId="0">
      <alignment vertical="center"/>
    </xf>
    <xf numFmtId="0" fontId="125" fillId="10" borderId="102" applyAlignment="1" pivotButton="0" quotePrefix="0" xfId="0">
      <alignment vertical="center"/>
    </xf>
    <xf numFmtId="0" fontId="153" fillId="10" borderId="102" applyAlignment="1" pivotButton="0" quotePrefix="0" xfId="0">
      <alignment vertical="center"/>
    </xf>
    <xf numFmtId="0" fontId="141" fillId="10" borderId="102" applyAlignment="1" pivotButton="0" quotePrefix="0" xfId="0">
      <alignment vertical="center"/>
    </xf>
    <xf numFmtId="0" fontId="138" fillId="10" borderId="102" applyAlignment="1" pivotButton="0" quotePrefix="0" xfId="0">
      <alignment vertical="center"/>
    </xf>
    <xf numFmtId="0" fontId="140" fillId="10" borderId="102" applyAlignment="1" pivotButton="0" quotePrefix="0" xfId="0">
      <alignment vertical="center"/>
    </xf>
    <xf numFmtId="0" fontId="138" fillId="10" borderId="102" applyAlignment="1" pivotButton="0" quotePrefix="0" xfId="0">
      <alignment horizontal="right" vertical="center"/>
    </xf>
    <xf numFmtId="9" fontId="138" fillId="10" borderId="102" applyAlignment="1" pivotButton="0" quotePrefix="0" xfId="0">
      <alignment horizontal="right" vertical="center"/>
    </xf>
    <xf numFmtId="0" fontId="125" fillId="10" borderId="115" applyAlignment="1" pivotButton="0" quotePrefix="0" xfId="0">
      <alignment vertical="center"/>
    </xf>
    <xf numFmtId="0" fontId="124" fillId="35" borderId="91" applyAlignment="1" pivotButton="0" quotePrefix="0" xfId="0">
      <alignment vertical="center"/>
    </xf>
    <xf numFmtId="0" fontId="124" fillId="35" borderId="83" applyAlignment="1" pivotButton="0" quotePrefix="0" xfId="0">
      <alignment vertical="center"/>
    </xf>
    <xf numFmtId="0" fontId="124" fillId="35" borderId="52" applyAlignment="1" pivotButton="0" quotePrefix="0" xfId="0">
      <alignment vertical="center"/>
    </xf>
    <xf numFmtId="0" fontId="159" fillId="35" borderId="60" applyAlignment="1" pivotButton="0" quotePrefix="0" xfId="0">
      <alignment vertical="center"/>
    </xf>
    <xf numFmtId="0" fontId="147" fillId="2" borderId="61" applyAlignment="1" pivotButton="0" quotePrefix="0" xfId="0">
      <alignment vertical="center"/>
    </xf>
    <xf numFmtId="0" fontId="125" fillId="35" borderId="98" applyAlignment="1" pivotButton="0" quotePrefix="0" xfId="0">
      <alignment vertical="center"/>
    </xf>
    <xf numFmtId="0" fontId="125" fillId="41" borderId="89" applyAlignment="1" pivotButton="0" quotePrefix="0" xfId="0">
      <alignment vertical="center"/>
    </xf>
    <xf numFmtId="0" fontId="159" fillId="41" borderId="57" applyAlignment="1" pivotButton="0" quotePrefix="0" xfId="0">
      <alignment vertical="center"/>
    </xf>
    <xf numFmtId="0" fontId="147" fillId="35" borderId="60" applyAlignment="1" pivotButton="0" quotePrefix="0" xfId="0">
      <alignment vertical="center"/>
    </xf>
    <xf numFmtId="0" fontId="124" fillId="35" borderId="58" applyAlignment="1" pivotButton="0" quotePrefix="0" xfId="0">
      <alignment horizontal="right" vertical="center"/>
    </xf>
    <xf numFmtId="0" fontId="124" fillId="66" borderId="61" applyAlignment="1" pivotButton="0" quotePrefix="0" xfId="0">
      <alignment vertical="center"/>
    </xf>
    <xf numFmtId="0" fontId="152" fillId="66" borderId="61" applyAlignment="1" pivotButton="0" quotePrefix="0" xfId="0">
      <alignment vertical="center"/>
    </xf>
    <xf numFmtId="0" fontId="124" fillId="10" borderId="91" applyAlignment="1" pivotButton="0" quotePrefix="0" xfId="0">
      <alignment vertical="center"/>
    </xf>
    <xf numFmtId="0" fontId="138" fillId="41" borderId="173" applyAlignment="1" pivotButton="0" quotePrefix="0" xfId="0">
      <alignment vertical="center"/>
    </xf>
    <xf numFmtId="0" fontId="154" fillId="66" borderId="61" applyAlignment="1" pivotButton="0" quotePrefix="0" xfId="0">
      <alignment vertical="center"/>
    </xf>
    <xf numFmtId="0" fontId="124" fillId="10" borderId="51" applyAlignment="1" pivotButton="0" quotePrefix="0" xfId="0">
      <alignment vertical="center"/>
    </xf>
    <xf numFmtId="0" fontId="122" fillId="10" borderId="60" applyAlignment="1" pivotButton="0" quotePrefix="0" xfId="0">
      <alignment vertical="center"/>
    </xf>
    <xf numFmtId="16" fontId="138" fillId="10" borderId="61" applyAlignment="1" pivotButton="0" quotePrefix="0" xfId="0">
      <alignment vertical="center"/>
    </xf>
    <xf numFmtId="0" fontId="139" fillId="10" borderId="61" applyAlignment="1" pivotButton="0" quotePrefix="0" xfId="0">
      <alignment vertical="center"/>
    </xf>
    <xf numFmtId="16" fontId="138" fillId="10" borderId="61" applyAlignment="1" pivotButton="0" quotePrefix="0" xfId="0">
      <alignment horizontal="right" vertical="center"/>
    </xf>
    <xf numFmtId="0" fontId="124" fillId="10" borderId="61" applyAlignment="1" pivotButton="0" quotePrefix="0" xfId="0">
      <alignment vertical="center"/>
    </xf>
    <xf numFmtId="0" fontId="125" fillId="10" borderId="61" applyAlignment="1" pivotButton="0" quotePrefix="0" xfId="0">
      <alignment vertical="center"/>
    </xf>
    <xf numFmtId="0" fontId="141" fillId="10" borderId="61" applyAlignment="1" pivotButton="0" quotePrefix="0" xfId="0">
      <alignment vertical="center"/>
    </xf>
    <xf numFmtId="0" fontId="138" fillId="10" borderId="61" applyAlignment="1" pivotButton="0" quotePrefix="0" xfId="0">
      <alignment vertical="center"/>
    </xf>
    <xf numFmtId="0" fontId="125" fillId="10" borderId="88" applyAlignment="1" pivotButton="0" quotePrefix="0" xfId="0">
      <alignment vertical="center"/>
    </xf>
    <xf numFmtId="0" fontId="122" fillId="10" borderId="89" applyAlignment="1" pivotButton="0" quotePrefix="0" xfId="0">
      <alignment horizontal="right" vertical="center"/>
    </xf>
    <xf numFmtId="0" fontId="140" fillId="10" borderId="61" applyAlignment="1" pivotButton="0" quotePrefix="0" xfId="0">
      <alignment vertical="center"/>
    </xf>
    <xf numFmtId="0" fontId="138" fillId="10" borderId="61" applyAlignment="1" pivotButton="0" quotePrefix="0" xfId="0">
      <alignment horizontal="right" vertical="center"/>
    </xf>
    <xf numFmtId="9" fontId="138" fillId="10" borderId="61" applyAlignment="1" pivotButton="0" quotePrefix="0" xfId="0">
      <alignment horizontal="right" vertical="center"/>
    </xf>
    <xf numFmtId="175" fontId="138" fillId="10" borderId="61" applyAlignment="1" pivotButton="0" quotePrefix="0" xfId="0">
      <alignment horizontal="right" vertical="center"/>
    </xf>
    <xf numFmtId="0" fontId="137" fillId="10" borderId="61" applyAlignment="1" pivotButton="0" quotePrefix="0" xfId="0">
      <alignment vertical="center"/>
    </xf>
    <xf numFmtId="0" fontId="125" fillId="10" borderId="59" applyAlignment="1" pivotButton="0" quotePrefix="0" xfId="0">
      <alignment vertical="center"/>
    </xf>
    <xf numFmtId="0" fontId="124" fillId="35" borderId="261" applyAlignment="1" pivotButton="0" quotePrefix="0" xfId="0">
      <alignment vertical="center"/>
    </xf>
    <xf numFmtId="0" fontId="125" fillId="35" borderId="119" applyAlignment="1" pivotButton="0" quotePrefix="0" xfId="0">
      <alignment vertical="center" wrapText="1"/>
    </xf>
    <xf numFmtId="0" fontId="153" fillId="50" borderId="101" applyAlignment="1" pivotButton="0" quotePrefix="0" xfId="0">
      <alignment vertical="center" wrapText="1"/>
    </xf>
    <xf numFmtId="0" fontId="122" fillId="35" borderId="101" applyAlignment="1" pivotButton="0" quotePrefix="0" xfId="0">
      <alignment vertical="center" wrapText="1"/>
    </xf>
    <xf numFmtId="0" fontId="122" fillId="35" borderId="101" applyAlignment="1" pivotButton="0" quotePrefix="0" xfId="0">
      <alignment horizontal="right" vertical="center" wrapText="1"/>
    </xf>
    <xf numFmtId="0" fontId="124" fillId="35" borderId="103" applyAlignment="1" pivotButton="0" quotePrefix="0" xfId="0">
      <alignment vertical="center"/>
    </xf>
    <xf numFmtId="0" fontId="125" fillId="35" borderId="105" applyAlignment="1" pivotButton="0" quotePrefix="0" xfId="0">
      <alignment vertical="center"/>
    </xf>
    <xf numFmtId="0" fontId="122" fillId="41" borderId="94" applyAlignment="1" pivotButton="0" quotePrefix="0" xfId="0">
      <alignment horizontal="right" vertical="center"/>
    </xf>
    <xf numFmtId="0" fontId="143" fillId="66" borderId="61" applyAlignment="1" pivotButton="0" quotePrefix="0" xfId="0">
      <alignment vertical="center"/>
    </xf>
    <xf numFmtId="0" fontId="153" fillId="66" borderId="61" applyAlignment="1" pivotButton="0" quotePrefix="0" xfId="0">
      <alignment vertical="center"/>
    </xf>
    <xf numFmtId="0" fontId="122" fillId="66" borderId="61" applyAlignment="1" pivotButton="0" quotePrefix="0" xfId="0">
      <alignment horizontal="right" vertical="center"/>
    </xf>
    <xf numFmtId="0" fontId="122" fillId="66" borderId="61" applyAlignment="1" pivotButton="0" quotePrefix="0" xfId="0">
      <alignment vertical="center"/>
    </xf>
    <xf numFmtId="0" fontId="125" fillId="35" borderId="262" applyAlignment="1" pivotButton="0" quotePrefix="0" xfId="0">
      <alignment vertical="center"/>
    </xf>
    <xf numFmtId="0" fontId="122" fillId="66" borderId="93" applyAlignment="1" pivotButton="0" quotePrefix="0" xfId="0">
      <alignment vertical="center"/>
    </xf>
    <xf numFmtId="16" fontId="138" fillId="66" borderId="94" applyAlignment="1" pivotButton="0" quotePrefix="0" xfId="0">
      <alignment vertical="center"/>
    </xf>
    <xf numFmtId="0" fontId="139" fillId="66" borderId="94" applyAlignment="1" pivotButton="0" quotePrefix="0" xfId="0">
      <alignment vertical="center"/>
    </xf>
    <xf numFmtId="0" fontId="125" fillId="66" borderId="94" applyAlignment="1" pivotButton="0" quotePrefix="0" xfId="0">
      <alignment vertical="center"/>
    </xf>
    <xf numFmtId="0" fontId="138" fillId="66" borderId="94" applyAlignment="1" pivotButton="0" quotePrefix="0" xfId="0">
      <alignment vertical="center"/>
    </xf>
    <xf numFmtId="0" fontId="140" fillId="66" borderId="94" applyAlignment="1" pivotButton="0" quotePrefix="0" xfId="0">
      <alignment vertical="center"/>
    </xf>
    <xf numFmtId="0" fontId="141" fillId="66" borderId="94" applyAlignment="1" pivotButton="0" quotePrefix="0" xfId="0">
      <alignment vertical="center"/>
    </xf>
    <xf numFmtId="0" fontId="138" fillId="66" borderId="94" applyAlignment="1" pivotButton="0" quotePrefix="0" xfId="0">
      <alignment horizontal="right" vertical="center"/>
    </xf>
    <xf numFmtId="0" fontId="137" fillId="66" borderId="94" applyAlignment="1" pivotButton="0" quotePrefix="0" xfId="0">
      <alignment vertical="center"/>
    </xf>
    <xf numFmtId="0" fontId="143" fillId="66" borderId="94" applyAlignment="1" pivotButton="0" quotePrefix="0" xfId="0">
      <alignment vertical="center"/>
    </xf>
    <xf numFmtId="0" fontId="150" fillId="66" borderId="94" applyAlignment="1" pivotButton="0" quotePrefix="0" xfId="0">
      <alignment vertical="center"/>
    </xf>
    <xf numFmtId="175" fontId="138" fillId="66" borderId="94" applyAlignment="1" pivotButton="0" quotePrefix="0" xfId="0">
      <alignment horizontal="right" vertical="center"/>
    </xf>
    <xf numFmtId="0" fontId="122" fillId="10" borderId="93" applyAlignment="1" pivotButton="0" quotePrefix="0" xfId="0">
      <alignment vertical="center"/>
    </xf>
    <xf numFmtId="16" fontId="138" fillId="10" borderId="94" applyAlignment="1" pivotButton="0" quotePrefix="0" xfId="0">
      <alignment vertical="center"/>
    </xf>
    <xf numFmtId="0" fontId="139" fillId="10" borderId="94" applyAlignment="1" pivotButton="0" quotePrefix="0" xfId="0">
      <alignment vertical="center"/>
    </xf>
    <xf numFmtId="0" fontId="137" fillId="10" borderId="128" applyAlignment="1" pivotButton="0" quotePrefix="0" xfId="0">
      <alignment vertical="center"/>
    </xf>
    <xf numFmtId="0" fontId="125" fillId="10" borderId="129" applyAlignment="1" pivotButton="0" quotePrefix="0" xfId="0">
      <alignment vertical="center"/>
    </xf>
    <xf numFmtId="0" fontId="153" fillId="10" borderId="94" applyAlignment="1" pivotButton="0" quotePrefix="0" xfId="0">
      <alignment vertical="center"/>
    </xf>
    <xf numFmtId="0" fontId="125" fillId="10" borderId="94" applyAlignment="1" pivotButton="0" quotePrefix="0" xfId="0">
      <alignment vertical="center"/>
    </xf>
    <xf numFmtId="0" fontId="138" fillId="10" borderId="94" applyAlignment="1" pivotButton="0" quotePrefix="0" xfId="0">
      <alignment vertical="center"/>
    </xf>
    <xf numFmtId="0" fontId="125" fillId="10" borderId="136" applyAlignment="1" pivotButton="0" quotePrefix="0" xfId="0">
      <alignment vertical="center"/>
    </xf>
    <xf numFmtId="0" fontId="140" fillId="10" borderId="94" applyAlignment="1" pivotButton="0" quotePrefix="0" xfId="0">
      <alignment vertical="center"/>
    </xf>
    <xf numFmtId="0" fontId="141" fillId="10" borderId="94" applyAlignment="1" pivotButton="0" quotePrefix="0" xfId="0">
      <alignment vertical="center"/>
    </xf>
    <xf numFmtId="0" fontId="138" fillId="10" borderId="94" applyAlignment="1" pivotButton="0" quotePrefix="0" xfId="0">
      <alignment horizontal="right" vertical="center"/>
    </xf>
    <xf numFmtId="176" fontId="138" fillId="10" borderId="94" applyAlignment="1" pivotButton="0" quotePrefix="0" xfId="0">
      <alignment horizontal="right" vertical="center"/>
    </xf>
    <xf numFmtId="0" fontId="137" fillId="10" borderId="94" applyAlignment="1" pivotButton="0" quotePrefix="0" xfId="0">
      <alignment vertical="center"/>
    </xf>
    <xf numFmtId="0" fontId="125" fillId="10" borderId="95" applyAlignment="1" pivotButton="0" quotePrefix="0" xfId="0">
      <alignment vertical="center"/>
    </xf>
    <xf numFmtId="16" fontId="150" fillId="16" borderId="94" applyAlignment="1" pivotButton="0" quotePrefix="0" xfId="0">
      <alignment horizontal="center" vertical="center"/>
    </xf>
    <xf numFmtId="0" fontId="138" fillId="52" borderId="52" applyAlignment="1" pivotButton="0" quotePrefix="0" xfId="0">
      <alignment vertical="center"/>
    </xf>
    <xf numFmtId="16" fontId="138" fillId="35" borderId="153" applyAlignment="1" pivotButton="0" quotePrefix="0" xfId="0">
      <alignment horizontal="center" vertical="center"/>
    </xf>
    <xf numFmtId="16" fontId="138" fillId="41" borderId="61" applyAlignment="1" pivotButton="0" quotePrefix="0" xfId="0">
      <alignment horizontal="center" vertical="center"/>
    </xf>
    <xf numFmtId="16" fontId="138" fillId="35" borderId="61" applyAlignment="1" pivotButton="0" quotePrefix="0" xfId="0">
      <alignment horizontal="center" vertical="center"/>
    </xf>
    <xf numFmtId="16" fontId="150" fillId="16" borderId="61" applyAlignment="1" pivotButton="0" quotePrefix="0" xfId="0">
      <alignment horizontal="center" vertical="center"/>
    </xf>
    <xf numFmtId="0" fontId="147" fillId="35" borderId="121" applyAlignment="1" pivotButton="0" quotePrefix="0" xfId="0">
      <alignment vertical="center"/>
    </xf>
    <xf numFmtId="0" fontId="125" fillId="41" borderId="117" applyAlignment="1" pivotButton="0" quotePrefix="0" xfId="0">
      <alignment vertical="center"/>
    </xf>
    <xf numFmtId="0" fontId="122" fillId="35" borderId="61" applyAlignment="1" pivotButton="0" quotePrefix="0" xfId="0">
      <alignment horizontal="right" vertical="center"/>
    </xf>
    <xf numFmtId="16" fontId="138" fillId="66" borderId="61" applyAlignment="1" pivotButton="0" quotePrefix="0" xfId="0">
      <alignment horizontal="center" vertical="center"/>
    </xf>
    <xf numFmtId="0" fontId="145" fillId="66" borderId="66" applyAlignment="1" pivotButton="0" quotePrefix="0" xfId="18">
      <alignment vertical="center"/>
    </xf>
    <xf numFmtId="0" fontId="152" fillId="41" borderId="94" applyAlignment="1" pivotButton="0" quotePrefix="0" xfId="0">
      <alignment vertical="center" wrapText="1"/>
    </xf>
    <xf numFmtId="0" fontId="124" fillId="66" borderId="91" applyAlignment="1" pivotButton="0" quotePrefix="0" xfId="0">
      <alignment vertical="center"/>
    </xf>
    <xf numFmtId="0" fontId="125" fillId="66" borderId="58" applyAlignment="1" pivotButton="0" quotePrefix="0" xfId="0">
      <alignment vertical="center" wrapText="1"/>
    </xf>
    <xf numFmtId="0" fontId="138" fillId="66" borderId="58" applyAlignment="1" pivotButton="0" quotePrefix="0" xfId="0">
      <alignment vertical="center" wrapText="1"/>
    </xf>
    <xf numFmtId="0" fontId="125" fillId="66" borderId="59" applyAlignment="1" pivotButton="0" quotePrefix="0" xfId="0">
      <alignment vertical="center" wrapText="1"/>
    </xf>
    <xf numFmtId="0" fontId="0" fillId="66" borderId="0" applyAlignment="1" pivotButton="0" quotePrefix="0" xfId="0">
      <alignment horizontal="center" vertical="center"/>
    </xf>
    <xf numFmtId="0" fontId="122" fillId="10" borderId="70" applyAlignment="1" pivotButton="0" quotePrefix="0" xfId="0">
      <alignment vertical="center"/>
    </xf>
    <xf numFmtId="0" fontId="143" fillId="10" borderId="66" applyAlignment="1" pivotButton="0" quotePrefix="0" xfId="0">
      <alignment vertical="center"/>
    </xf>
    <xf numFmtId="0" fontId="150" fillId="10" borderId="66" applyAlignment="1" pivotButton="0" quotePrefix="0" xfId="0">
      <alignment vertical="center"/>
    </xf>
    <xf numFmtId="175" fontId="138" fillId="10" borderId="66" applyAlignment="1" pivotButton="0" quotePrefix="0" xfId="0">
      <alignment horizontal="right" vertical="center"/>
    </xf>
    <xf numFmtId="0" fontId="0" fillId="10" borderId="0" applyAlignment="1" pivotButton="0" quotePrefix="0" xfId="0">
      <alignment horizontal="center" vertical="center"/>
    </xf>
    <xf numFmtId="0" fontId="124" fillId="52" borderId="51" applyAlignment="1" pivotButton="0" quotePrefix="0" xfId="0">
      <alignment vertical="center"/>
    </xf>
    <xf numFmtId="0" fontId="124" fillId="35" borderId="108" applyAlignment="1" pivotButton="0" quotePrefix="0" xfId="0">
      <alignment vertical="center"/>
    </xf>
    <xf numFmtId="0" fontId="152" fillId="10" borderId="66" applyAlignment="1" pivotButton="0" quotePrefix="0" xfId="0">
      <alignment vertical="center"/>
    </xf>
    <xf numFmtId="0" fontId="124" fillId="35" borderId="51" applyAlignment="1" pivotButton="0" quotePrefix="0" xfId="0">
      <alignment vertical="center" wrapText="1"/>
    </xf>
    <xf numFmtId="0" fontId="124" fillId="35" borderId="52" applyAlignment="1" pivotButton="0" quotePrefix="0" xfId="0">
      <alignment vertical="center" wrapText="1"/>
    </xf>
    <xf numFmtId="0" fontId="124" fillId="35" borderId="53" applyAlignment="1" pivotButton="0" quotePrefix="0" xfId="0">
      <alignment vertical="center" wrapText="1"/>
    </xf>
    <xf numFmtId="0" fontId="137" fillId="44" borderId="61" applyAlignment="1" pivotButton="0" quotePrefix="0" xfId="0">
      <alignment vertical="center" wrapText="1"/>
    </xf>
    <xf numFmtId="16" fontId="138" fillId="35" borderId="61" applyAlignment="1" pivotButton="0" quotePrefix="0" xfId="0">
      <alignment vertical="center" wrapText="1"/>
    </xf>
    <xf numFmtId="0" fontId="137" fillId="44" borderId="58" applyAlignment="1" pivotButton="0" quotePrefix="0" xfId="0">
      <alignment vertical="center" wrapText="1"/>
    </xf>
    <xf numFmtId="0" fontId="125" fillId="35" borderId="121" applyAlignment="1" pivotButton="0" quotePrefix="0" xfId="0">
      <alignment vertical="center" wrapText="1"/>
    </xf>
    <xf numFmtId="0" fontId="139" fillId="42" borderId="67" applyAlignment="1" pivotButton="0" quotePrefix="0" xfId="0">
      <alignment vertical="center" wrapText="1"/>
    </xf>
    <xf numFmtId="0" fontId="125" fillId="35" borderId="123" applyAlignment="1" pivotButton="0" quotePrefix="0" xfId="0">
      <alignment vertical="center" wrapText="1"/>
    </xf>
    <xf numFmtId="0" fontId="0" fillId="66" borderId="0" applyAlignment="1" pivotButton="0" quotePrefix="0" xfId="0">
      <alignment horizontal="left" vertical="center"/>
    </xf>
    <xf numFmtId="0" fontId="124" fillId="10" borderId="53" applyAlignment="1" pivotButton="0" quotePrefix="0" xfId="0">
      <alignment vertical="center"/>
    </xf>
    <xf numFmtId="0" fontId="125" fillId="10" borderId="67" applyAlignment="1" pivotButton="0" quotePrefix="0" xfId="0">
      <alignment vertical="center"/>
    </xf>
    <xf numFmtId="0" fontId="153" fillId="10" borderId="61" applyAlignment="1" pivotButton="0" quotePrefix="0" xfId="0">
      <alignment vertical="center"/>
    </xf>
    <xf numFmtId="0" fontId="122" fillId="41" borderId="183" applyAlignment="1" pivotButton="0" quotePrefix="0" xfId="0">
      <alignment vertical="center"/>
    </xf>
    <xf numFmtId="16" fontId="138" fillId="41" borderId="119" applyAlignment="1" pivotButton="0" quotePrefix="0" xfId="0">
      <alignment vertical="center"/>
    </xf>
    <xf numFmtId="0" fontId="139" fillId="42" borderId="105" applyAlignment="1" pivotButton="0" quotePrefix="0" xfId="0">
      <alignment vertical="center"/>
    </xf>
    <xf numFmtId="0" fontId="143" fillId="47" borderId="263" applyAlignment="1" pivotButton="0" quotePrefix="0" xfId="0">
      <alignment vertical="center"/>
    </xf>
    <xf numFmtId="0" fontId="150" fillId="43" borderId="119" applyAlignment="1" pivotButton="0" quotePrefix="0" xfId="0">
      <alignment vertical="center"/>
    </xf>
    <xf numFmtId="0" fontId="125" fillId="41" borderId="119" applyAlignment="1" pivotButton="0" quotePrefix="0" xfId="0">
      <alignment vertical="center"/>
    </xf>
    <xf numFmtId="0" fontId="125" fillId="41" borderId="102" applyAlignment="1" pivotButton="0" quotePrefix="0" xfId="0">
      <alignment vertical="center"/>
    </xf>
    <xf numFmtId="0" fontId="138" fillId="41" borderId="186" applyAlignment="1" pivotButton="0" quotePrefix="0" xfId="0">
      <alignment vertical="center"/>
    </xf>
    <xf numFmtId="0" fontId="141" fillId="41" borderId="119" applyAlignment="1" pivotButton="0" quotePrefix="0" xfId="0">
      <alignment vertical="center"/>
    </xf>
    <xf numFmtId="0" fontId="138" fillId="41" borderId="119" applyAlignment="1" pivotButton="0" quotePrefix="0" xfId="0">
      <alignment horizontal="right" vertical="center"/>
    </xf>
    <xf numFmtId="9" fontId="138" fillId="41" borderId="119" applyAlignment="1" pivotButton="0" quotePrefix="0" xfId="0">
      <alignment horizontal="right" vertical="center"/>
    </xf>
    <xf numFmtId="175" fontId="138" fillId="41" borderId="119" applyAlignment="1" pivotButton="0" quotePrefix="0" xfId="0">
      <alignment horizontal="right" vertical="center"/>
    </xf>
    <xf numFmtId="0" fontId="125" fillId="41" borderId="184" applyAlignment="1" pivotButton="0" quotePrefix="0" xfId="0">
      <alignment vertical="center"/>
    </xf>
    <xf numFmtId="0" fontId="124" fillId="35" borderId="104" applyAlignment="1" pivotButton="0" quotePrefix="0" xfId="0">
      <alignment vertical="center" wrapText="1"/>
    </xf>
    <xf numFmtId="0" fontId="159" fillId="35" borderId="180" applyAlignment="1" pivotButton="0" quotePrefix="0" xfId="0">
      <alignment vertical="center" wrapText="1"/>
    </xf>
    <xf numFmtId="0" fontId="124" fillId="35" borderId="181" applyAlignment="1" pivotButton="0" quotePrefix="0" xfId="0">
      <alignment vertical="center" wrapText="1"/>
    </xf>
    <xf numFmtId="0" fontId="159" fillId="35" borderId="53" applyAlignment="1" pivotButton="0" quotePrefix="0" xfId="0">
      <alignment vertical="center" wrapText="1"/>
    </xf>
    <xf numFmtId="0" fontId="124" fillId="35" borderId="158" applyAlignment="1" pivotButton="0" quotePrefix="0" xfId="0">
      <alignment vertical="center" wrapText="1"/>
    </xf>
    <xf numFmtId="0" fontId="124" fillId="35" borderId="50" applyAlignment="1" pivotButton="0" quotePrefix="0" xfId="0">
      <alignment vertical="center" wrapText="1"/>
    </xf>
    <xf numFmtId="0" fontId="138" fillId="52" borderId="119" applyAlignment="1" pivotButton="0" quotePrefix="0" xfId="0">
      <alignment vertical="center"/>
    </xf>
    <xf numFmtId="0" fontId="124" fillId="66" borderId="53" applyAlignment="1" pivotButton="0" quotePrefix="0" xfId="0">
      <alignment vertical="center" wrapText="1"/>
    </xf>
    <xf numFmtId="0" fontId="159" fillId="10" borderId="51" applyAlignment="1" pivotButton="0" quotePrefix="0" xfId="0">
      <alignment vertical="center" wrapText="1"/>
    </xf>
    <xf numFmtId="0" fontId="124" fillId="37" borderId="66" applyAlignment="1" pivotButton="0" quotePrefix="0" xfId="0">
      <alignment vertical="center" wrapText="1"/>
    </xf>
    <xf numFmtId="0" fontId="143" fillId="47" borderId="94" applyAlignment="1" pivotButton="0" quotePrefix="0" xfId="0">
      <alignment vertical="center" wrapText="1"/>
    </xf>
    <xf numFmtId="0" fontId="125" fillId="35" borderId="94" applyAlignment="1" pivotButton="0" quotePrefix="0" xfId="0">
      <alignment vertical="center" wrapText="1"/>
    </xf>
    <xf numFmtId="0" fontId="122" fillId="35" borderId="60" applyAlignment="1" pivotButton="0" quotePrefix="0" xfId="0">
      <alignment vertical="center" wrapText="1"/>
    </xf>
    <xf numFmtId="0" fontId="124" fillId="37" borderId="61" applyAlignment="1" pivotButton="0" quotePrefix="0" xfId="0">
      <alignment vertical="center" wrapText="1"/>
    </xf>
    <xf numFmtId="0" fontId="141" fillId="53" borderId="61" applyAlignment="1" pivotButton="0" quotePrefix="0" xfId="0">
      <alignment vertical="center" wrapText="1"/>
    </xf>
    <xf numFmtId="0" fontId="141" fillId="35" borderId="61" applyAlignment="1" pivotButton="0" quotePrefix="0" xfId="0">
      <alignment vertical="center" wrapText="1"/>
    </xf>
    <xf numFmtId="175" fontId="138" fillId="35" borderId="61" applyAlignment="1" pivotButton="0" quotePrefix="0" xfId="0">
      <alignment horizontal="right" vertical="center" wrapText="1"/>
    </xf>
    <xf numFmtId="0" fontId="124" fillId="52" borderId="50" applyAlignment="1" pivotButton="0" quotePrefix="0" xfId="0">
      <alignment vertical="center"/>
    </xf>
    <xf numFmtId="0" fontId="159" fillId="41" borderId="52" applyAlignment="1" pivotButton="0" quotePrefix="0" xfId="0">
      <alignment vertical="center"/>
    </xf>
    <xf numFmtId="0" fontId="150" fillId="66" borderId="67" applyAlignment="1" pivotButton="0" quotePrefix="0" xfId="0">
      <alignment vertical="center"/>
    </xf>
    <xf numFmtId="0" fontId="147" fillId="66" borderId="66" applyAlignment="1" pivotButton="0" quotePrefix="0" xfId="0">
      <alignment vertical="center"/>
    </xf>
    <xf numFmtId="0" fontId="124" fillId="66" borderId="162" applyAlignment="1" pivotButton="0" quotePrefix="0" xfId="0">
      <alignment vertical="center"/>
    </xf>
    <xf numFmtId="0" fontId="122" fillId="66" borderId="140" applyAlignment="1" pivotButton="0" quotePrefix="0" xfId="0">
      <alignment vertical="center"/>
    </xf>
    <xf numFmtId="16" fontId="138" fillId="66" borderId="141" applyAlignment="1" pivotButton="0" quotePrefix="0" xfId="0">
      <alignment vertical="center"/>
    </xf>
    <xf numFmtId="0" fontId="139" fillId="66" borderId="141" applyAlignment="1" pivotButton="0" quotePrefix="0" xfId="0">
      <alignment vertical="center"/>
    </xf>
    <xf numFmtId="0" fontId="152" fillId="66" borderId="141" applyAlignment="1" pivotButton="0" quotePrefix="0" xfId="0">
      <alignment vertical="center"/>
    </xf>
    <xf numFmtId="0" fontId="125" fillId="66" borderId="141" applyAlignment="1" pivotButton="0" quotePrefix="0" xfId="0">
      <alignment vertical="center"/>
    </xf>
    <xf numFmtId="0" fontId="150" fillId="66" borderId="141" applyAlignment="1" pivotButton="0" quotePrefix="0" xfId="0">
      <alignment vertical="center"/>
    </xf>
    <xf numFmtId="0" fontId="138" fillId="66" borderId="141" applyAlignment="1" pivotButton="0" quotePrefix="0" xfId="0">
      <alignment vertical="center"/>
    </xf>
    <xf numFmtId="0" fontId="140" fillId="66" borderId="141" applyAlignment="1" pivotButton="0" quotePrefix="0" xfId="0">
      <alignment vertical="center"/>
    </xf>
    <xf numFmtId="0" fontId="141" fillId="66" borderId="141" applyAlignment="1" pivotButton="0" quotePrefix="0" xfId="0">
      <alignment vertical="center"/>
    </xf>
    <xf numFmtId="0" fontId="138" fillId="66" borderId="141" applyAlignment="1" pivotButton="0" quotePrefix="0" xfId="0">
      <alignment horizontal="right" vertical="center"/>
    </xf>
    <xf numFmtId="175" fontId="138" fillId="66" borderId="141" applyAlignment="1" pivotButton="0" quotePrefix="0" xfId="0">
      <alignment horizontal="right" vertical="center"/>
    </xf>
    <xf numFmtId="0" fontId="137" fillId="66" borderId="141" applyAlignment="1" pivotButton="0" quotePrefix="0" xfId="0">
      <alignment vertical="center"/>
    </xf>
    <xf numFmtId="0" fontId="122" fillId="41" borderId="100" applyAlignment="1" pivotButton="0" quotePrefix="0" xfId="0">
      <alignment vertical="center"/>
    </xf>
    <xf numFmtId="0" fontId="159" fillId="35" borderId="135" applyAlignment="1" pivotButton="0" quotePrefix="0" xfId="0">
      <alignment vertical="center"/>
    </xf>
    <xf numFmtId="0" fontId="124" fillId="2" borderId="51" applyAlignment="1" pivotButton="0" quotePrefix="0" xfId="0">
      <alignment vertical="center"/>
    </xf>
    <xf numFmtId="0" fontId="122" fillId="35" borderId="264" applyAlignment="1" pivotButton="0" quotePrefix="0" xfId="0">
      <alignment vertical="center"/>
    </xf>
    <xf numFmtId="0" fontId="125" fillId="35" borderId="136" applyAlignment="1" pivotButton="0" quotePrefix="0" xfId="0">
      <alignment vertical="center"/>
    </xf>
    <xf numFmtId="0" fontId="138" fillId="35" borderId="136" applyAlignment="1" pivotButton="0" quotePrefix="0" xfId="0">
      <alignment vertical="center"/>
    </xf>
    <xf numFmtId="0" fontId="125" fillId="2" borderId="123" applyAlignment="1" pivotButton="0" quotePrefix="0" xfId="0">
      <alignment vertical="center"/>
    </xf>
    <xf numFmtId="0" fontId="125" fillId="2" borderId="88" applyAlignment="1" pivotButton="0" quotePrefix="0" xfId="0">
      <alignment vertical="center"/>
    </xf>
    <xf numFmtId="0" fontId="138" fillId="2" borderId="89" applyAlignment="1" pivotButton="0" quotePrefix="0" xfId="0">
      <alignment vertical="center"/>
    </xf>
    <xf numFmtId="0" fontId="124" fillId="66" borderId="51" applyAlignment="1" pivotButton="0" quotePrefix="0" xfId="0">
      <alignment vertical="center"/>
    </xf>
    <xf numFmtId="9" fontId="138" fillId="66" borderId="61" applyAlignment="1" pivotButton="0" quotePrefix="0" xfId="0">
      <alignment horizontal="right" vertical="center"/>
    </xf>
    <xf numFmtId="0" fontId="124" fillId="35" borderId="104" applyAlignment="1" pivotButton="0" quotePrefix="0" xfId="0">
      <alignment vertical="center"/>
    </xf>
    <xf numFmtId="0" fontId="143" fillId="47" borderId="119" applyAlignment="1" pivotButton="0" quotePrefix="0" xfId="0">
      <alignment vertical="center"/>
    </xf>
    <xf numFmtId="0" fontId="122" fillId="41" borderId="265" applyAlignment="1" pivotButton="0" quotePrefix="0" xfId="0">
      <alignment vertical="center"/>
    </xf>
    <xf numFmtId="0" fontId="122" fillId="35" borderId="265" applyAlignment="1" pivotButton="0" quotePrefix="0" xfId="0">
      <alignment vertical="center"/>
    </xf>
    <xf numFmtId="0" fontId="147" fillId="59" borderId="125" applyAlignment="1" pivotButton="0" quotePrefix="0" xfId="0">
      <alignment vertical="center"/>
    </xf>
    <xf numFmtId="0" fontId="137" fillId="66" borderId="126" applyAlignment="1" pivotButton="0" quotePrefix="0" xfId="0">
      <alignment vertical="center"/>
    </xf>
    <xf numFmtId="0" fontId="125" fillId="66" borderId="123" applyAlignment="1" pivotButton="0" quotePrefix="0" xfId="0">
      <alignment vertical="center"/>
    </xf>
    <xf numFmtId="0" fontId="124" fillId="10" borderId="50" applyAlignment="1" pivotButton="0" quotePrefix="0" xfId="0">
      <alignment vertical="center"/>
    </xf>
    <xf numFmtId="0" fontId="124" fillId="10" borderId="52" applyAlignment="1" pivotButton="0" quotePrefix="0" xfId="0">
      <alignment vertical="center"/>
    </xf>
    <xf numFmtId="0" fontId="122" fillId="10" borderId="57" applyAlignment="1" pivotButton="0" quotePrefix="0" xfId="0">
      <alignment vertical="center"/>
    </xf>
    <xf numFmtId="16" fontId="138" fillId="10" borderId="58" applyAlignment="1" pivotButton="0" quotePrefix="0" xfId="0">
      <alignment vertical="center"/>
    </xf>
    <xf numFmtId="0" fontId="124" fillId="10" borderId="58" applyAlignment="1" pivotButton="0" quotePrefix="0" xfId="0">
      <alignment vertical="center"/>
    </xf>
    <xf numFmtId="0" fontId="147" fillId="10" borderId="58" applyAlignment="1" pivotButton="0" quotePrefix="0" xfId="0">
      <alignment vertical="center"/>
    </xf>
    <xf numFmtId="0" fontId="150" fillId="10" borderId="58" applyAlignment="1" pivotButton="0" quotePrefix="0" xfId="0">
      <alignment vertical="center"/>
    </xf>
    <xf numFmtId="0" fontId="125" fillId="10" borderId="58" applyAlignment="1" pivotButton="0" quotePrefix="0" xfId="0">
      <alignment vertical="center"/>
    </xf>
    <xf numFmtId="0" fontId="140" fillId="10" borderId="58" applyAlignment="1" pivotButton="0" quotePrefix="0" xfId="0">
      <alignment vertical="center"/>
    </xf>
    <xf numFmtId="0" fontId="138" fillId="10" borderId="58" applyAlignment="1" pivotButton="0" quotePrefix="0" xfId="0">
      <alignment vertical="center"/>
    </xf>
    <xf numFmtId="0" fontId="141" fillId="10" borderId="58" applyAlignment="1" pivotButton="0" quotePrefix="0" xfId="0">
      <alignment vertical="center"/>
    </xf>
    <xf numFmtId="0" fontId="138" fillId="10" borderId="58" applyAlignment="1" pivotButton="0" quotePrefix="0" xfId="0">
      <alignment horizontal="right" vertical="center"/>
    </xf>
    <xf numFmtId="175" fontId="138" fillId="10" borderId="58" applyAlignment="1" pivotButton="0" quotePrefix="0" xfId="0">
      <alignment horizontal="right" vertical="center"/>
    </xf>
    <xf numFmtId="0" fontId="137" fillId="10" borderId="58" applyAlignment="1" pivotButton="0" quotePrefix="0" xfId="0">
      <alignment vertical="center"/>
    </xf>
    <xf numFmtId="0" fontId="167" fillId="35" borderId="91" applyAlignment="1" pivotButton="0" quotePrefix="0" xfId="0">
      <alignment vertical="center" wrapText="1"/>
    </xf>
    <xf numFmtId="0" fontId="167" fillId="35" borderId="94" applyAlignment="1" pivotButton="0" quotePrefix="0" xfId="0">
      <alignment vertical="center" wrapText="1"/>
    </xf>
    <xf numFmtId="16" fontId="167" fillId="35" borderId="94" applyAlignment="1" pivotButton="0" quotePrefix="0" xfId="0">
      <alignment horizontal="right" vertical="center" wrapText="1"/>
    </xf>
    <xf numFmtId="0" fontId="150" fillId="54" borderId="94" applyAlignment="1" pivotButton="0" quotePrefix="0" xfId="0">
      <alignment vertical="center" wrapText="1"/>
    </xf>
    <xf numFmtId="0" fontId="168" fillId="35" borderId="94" applyAlignment="1" pivotButton="0" quotePrefix="0" xfId="0">
      <alignment vertical="center" wrapText="1"/>
    </xf>
    <xf numFmtId="0" fontId="167" fillId="52" borderId="173" applyAlignment="1" pivotButton="0" quotePrefix="0" xfId="0">
      <alignment vertical="center" wrapText="1"/>
    </xf>
    <xf numFmtId="0" fontId="152" fillId="35" borderId="94" applyAlignment="1" pivotButton="0" quotePrefix="0" xfId="0">
      <alignment vertical="center" wrapText="1"/>
    </xf>
    <xf numFmtId="0" fontId="167" fillId="35" borderId="94" applyAlignment="1" pivotButton="0" quotePrefix="0" xfId="0">
      <alignment horizontal="right" vertical="center" wrapText="1"/>
    </xf>
    <xf numFmtId="175" fontId="167" fillId="35" borderId="94" applyAlignment="1" pivotButton="0" quotePrefix="0" xfId="0">
      <alignment horizontal="right" vertical="center" wrapText="1"/>
    </xf>
    <xf numFmtId="0" fontId="167" fillId="52" borderId="94" applyAlignment="1" pivotButton="0" quotePrefix="0" xfId="0">
      <alignment horizontal="right" vertical="center" wrapText="1"/>
    </xf>
    <xf numFmtId="0" fontId="167" fillId="35" borderId="53" applyAlignment="1" pivotButton="0" quotePrefix="0" xfId="0">
      <alignment vertical="center" wrapText="1"/>
    </xf>
    <xf numFmtId="16" fontId="167" fillId="41" borderId="61" applyAlignment="1" pivotButton="0" quotePrefix="0" xfId="0">
      <alignment vertical="center" wrapText="1"/>
    </xf>
    <xf numFmtId="0" fontId="143" fillId="47" borderId="61" applyAlignment="1" pivotButton="0" quotePrefix="0" xfId="0">
      <alignment vertical="center" wrapText="1"/>
    </xf>
    <xf numFmtId="0" fontId="167" fillId="41" borderId="61" applyAlignment="1" pivotButton="0" quotePrefix="0" xfId="0">
      <alignment vertical="center" wrapText="1"/>
    </xf>
    <xf numFmtId="0" fontId="167" fillId="41" borderId="61" applyAlignment="1" pivotButton="0" quotePrefix="0" xfId="0">
      <alignment horizontal="right" vertical="center" wrapText="1"/>
    </xf>
    <xf numFmtId="175" fontId="167" fillId="41" borderId="61" applyAlignment="1" pivotButton="0" quotePrefix="0" xfId="0">
      <alignment horizontal="right" vertical="center" wrapText="1"/>
    </xf>
    <xf numFmtId="0" fontId="167" fillId="35" borderId="50" applyAlignment="1" pivotButton="0" quotePrefix="0" xfId="0">
      <alignment vertical="center" wrapText="1"/>
    </xf>
    <xf numFmtId="16" fontId="167" fillId="35" borderId="58" applyAlignment="1" pivotButton="0" quotePrefix="0" xfId="0">
      <alignment vertical="center" wrapText="1"/>
    </xf>
    <xf numFmtId="0" fontId="150" fillId="54" borderId="61" applyAlignment="1" pivotButton="0" quotePrefix="0" xfId="0">
      <alignment vertical="center" wrapText="1"/>
    </xf>
    <xf numFmtId="16" fontId="167" fillId="35" borderId="61" applyAlignment="1" pivotButton="0" quotePrefix="0" xfId="0">
      <alignment vertical="center" wrapText="1"/>
    </xf>
    <xf numFmtId="0" fontId="167" fillId="35" borderId="58" applyAlignment="1" pivotButton="0" quotePrefix="0" xfId="0">
      <alignment vertical="center" wrapText="1"/>
    </xf>
    <xf numFmtId="0" fontId="152" fillId="35" borderId="58" applyAlignment="1" pivotButton="0" quotePrefix="0" xfId="0">
      <alignment vertical="center" wrapText="1"/>
    </xf>
    <xf numFmtId="0" fontId="167" fillId="35" borderId="58" applyAlignment="1" pivotButton="0" quotePrefix="0" xfId="0">
      <alignment horizontal="right" vertical="center" wrapText="1"/>
    </xf>
    <xf numFmtId="175" fontId="167" fillId="35" borderId="58" applyAlignment="1" pivotButton="0" quotePrefix="0" xfId="0">
      <alignment horizontal="right" vertical="center" wrapText="1"/>
    </xf>
    <xf numFmtId="0" fontId="167" fillId="35" borderId="51" applyAlignment="1" pivotButton="0" quotePrefix="0" xfId="0">
      <alignment vertical="center" wrapText="1"/>
    </xf>
    <xf numFmtId="0" fontId="167" fillId="35" borderId="61" applyAlignment="1" pivotButton="0" quotePrefix="0" xfId="0">
      <alignment vertical="center" wrapText="1"/>
    </xf>
    <xf numFmtId="0" fontId="167" fillId="35" borderId="98" applyAlignment="1" pivotButton="0" quotePrefix="0" xfId="0">
      <alignment vertical="center" wrapText="1"/>
    </xf>
    <xf numFmtId="0" fontId="167" fillId="35" borderId="61" applyAlignment="1" pivotButton="0" quotePrefix="0" xfId="0">
      <alignment horizontal="right" vertical="center" wrapText="1"/>
    </xf>
    <xf numFmtId="175" fontId="167" fillId="35" borderId="61" applyAlignment="1" pivotButton="0" quotePrefix="0" xfId="0">
      <alignment horizontal="right" vertical="center" wrapText="1"/>
    </xf>
    <xf numFmtId="16" fontId="167" fillId="41" borderId="58" applyAlignment="1" pivotButton="0" quotePrefix="0" xfId="0">
      <alignment vertical="center" wrapText="1"/>
    </xf>
    <xf numFmtId="0" fontId="167" fillId="52" borderId="89" applyAlignment="1" pivotButton="0" quotePrefix="0" xfId="0">
      <alignment vertical="center" wrapText="1"/>
    </xf>
    <xf numFmtId="0" fontId="141" fillId="41" borderId="58" applyAlignment="1" pivotButton="0" quotePrefix="0" xfId="0">
      <alignment vertical="center" wrapText="1"/>
    </xf>
    <xf numFmtId="0" fontId="167" fillId="41" borderId="58" applyAlignment="1" pivotButton="0" quotePrefix="0" xfId="0">
      <alignment horizontal="right" vertical="center" wrapText="1"/>
    </xf>
    <xf numFmtId="0" fontId="167" fillId="41" borderId="58" applyAlignment="1" pivotButton="0" quotePrefix="0" xfId="0">
      <alignment vertical="center" wrapText="1"/>
    </xf>
    <xf numFmtId="175" fontId="167" fillId="41" borderId="58" applyAlignment="1" pivotButton="0" quotePrefix="0" xfId="0">
      <alignment horizontal="right" vertical="center" wrapText="1"/>
    </xf>
    <xf numFmtId="16" fontId="124" fillId="35" borderId="66" applyAlignment="1" pivotButton="0" quotePrefix="0" xfId="0">
      <alignment vertical="center" wrapText="1"/>
    </xf>
    <xf numFmtId="16" fontId="124" fillId="35" borderId="61" applyAlignment="1" pivotButton="0" quotePrefix="0" xfId="0">
      <alignment vertical="center" wrapText="1"/>
    </xf>
    <xf numFmtId="0" fontId="124" fillId="52" borderId="66" applyAlignment="1" pivotButton="0" quotePrefix="0" xfId="0">
      <alignment vertical="center" wrapText="1"/>
    </xf>
    <xf numFmtId="0" fontId="124" fillId="35" borderId="66" applyAlignment="1" pivotButton="0" quotePrefix="0" xfId="0">
      <alignment horizontal="right" vertical="center" wrapText="1"/>
    </xf>
    <xf numFmtId="0" fontId="124" fillId="35" borderId="66" applyAlignment="1" pivotButton="0" quotePrefix="0" xfId="0">
      <alignment vertical="center" wrapText="1"/>
    </xf>
    <xf numFmtId="9" fontId="124" fillId="35" borderId="66" applyAlignment="1" pivotButton="0" quotePrefix="0" xfId="0">
      <alignment horizontal="right" vertical="center" wrapText="1"/>
    </xf>
    <xf numFmtId="175" fontId="124" fillId="35" borderId="66" applyAlignment="1" pivotButton="0" quotePrefix="0" xfId="0">
      <alignment horizontal="right" vertical="center" wrapText="1"/>
    </xf>
    <xf numFmtId="0" fontId="167" fillId="35" borderId="52" applyAlignment="1" pivotButton="0" quotePrefix="0" xfId="0">
      <alignment vertical="center" wrapText="1"/>
    </xf>
    <xf numFmtId="0" fontId="139" fillId="42" borderId="58" applyAlignment="1" pivotButton="0" quotePrefix="0" xfId="0">
      <alignment vertical="center" wrapText="1"/>
    </xf>
    <xf numFmtId="16" fontId="138" fillId="35" borderId="61" applyAlignment="1" pivotButton="0" quotePrefix="0" xfId="0">
      <alignment horizontal="center" vertical="center" wrapText="1"/>
    </xf>
    <xf numFmtId="16" fontId="138" fillId="35" borderId="61" applyAlignment="1" pivotButton="0" quotePrefix="0" xfId="0">
      <alignment horizontal="right" vertical="center" wrapText="1"/>
    </xf>
    <xf numFmtId="0" fontId="145" fillId="35" borderId="61" applyAlignment="1" pivotButton="0" quotePrefix="0" xfId="18">
      <alignment vertical="center" wrapText="1"/>
    </xf>
    <xf numFmtId="0" fontId="125" fillId="41" borderId="67" applyAlignment="1" pivotButton="0" quotePrefix="0" xfId="0">
      <alignment vertical="center" wrapText="1"/>
    </xf>
    <xf numFmtId="0" fontId="124" fillId="52" borderId="51" applyAlignment="1" pivotButton="0" quotePrefix="0" xfId="0">
      <alignment vertical="center" wrapText="1"/>
    </xf>
    <xf numFmtId="0" fontId="170" fillId="67" borderId="61" applyAlignment="1" pivotButton="0" quotePrefix="0" xfId="0">
      <alignment vertical="center" wrapText="1"/>
    </xf>
    <xf numFmtId="0" fontId="167" fillId="35" borderId="93" applyAlignment="1" pivotButton="0" quotePrefix="0" xfId="0">
      <alignment vertical="center" wrapText="1"/>
    </xf>
    <xf numFmtId="0" fontId="169" fillId="41" borderId="60" applyAlignment="1" pivotButton="0" quotePrefix="0" xfId="0">
      <alignment vertical="center" wrapText="1"/>
    </xf>
    <xf numFmtId="0" fontId="169" fillId="35" borderId="57" applyAlignment="1" pivotButton="0" quotePrefix="0" xfId="0">
      <alignment vertical="center" wrapText="1"/>
    </xf>
    <xf numFmtId="0" fontId="169" fillId="35" borderId="60" applyAlignment="1" pivotButton="0" quotePrefix="0" xfId="0">
      <alignment vertical="center" wrapText="1"/>
    </xf>
    <xf numFmtId="0" fontId="169" fillId="41" borderId="57" applyAlignment="1" pivotButton="0" quotePrefix="0" xfId="0">
      <alignment vertical="center" wrapText="1"/>
    </xf>
    <xf numFmtId="0" fontId="126" fillId="35" borderId="70" applyAlignment="1" pivotButton="0" quotePrefix="0" xfId="0">
      <alignment vertical="center" wrapText="1"/>
    </xf>
    <xf numFmtId="0" fontId="126" fillId="41" borderId="60" applyAlignment="1" pivotButton="0" quotePrefix="0" xfId="0">
      <alignment vertical="center"/>
    </xf>
    <xf numFmtId="16" fontId="124" fillId="41" borderId="61" applyAlignment="1" pivotButton="0" quotePrefix="0" xfId="0">
      <alignment vertical="center"/>
    </xf>
    <xf numFmtId="0" fontId="124" fillId="52" borderId="61" applyAlignment="1" pivotButton="0" quotePrefix="0" xfId="0">
      <alignment vertical="center"/>
    </xf>
    <xf numFmtId="0" fontId="124" fillId="41" borderId="61" applyAlignment="1" pivotButton="0" quotePrefix="0" xfId="0">
      <alignment horizontal="right" vertical="center"/>
    </xf>
    <xf numFmtId="0" fontId="124" fillId="41" borderId="61" applyAlignment="1" pivotButton="0" quotePrefix="0" xfId="0">
      <alignment vertical="center"/>
    </xf>
    <xf numFmtId="175" fontId="124" fillId="41" borderId="61" applyAlignment="1" pivotButton="0" quotePrefix="0" xfId="0">
      <alignment horizontal="right" vertical="center"/>
    </xf>
    <xf numFmtId="0" fontId="124" fillId="35" borderId="266" applyAlignment="1" pivotButton="0" quotePrefix="0" xfId="0">
      <alignment vertical="center"/>
    </xf>
    <xf numFmtId="16" fontId="138" fillId="35" borderId="211" applyAlignment="1" pivotButton="0" quotePrefix="0" xfId="0">
      <alignment vertical="center"/>
    </xf>
    <xf numFmtId="0" fontId="125" fillId="66" borderId="61" applyAlignment="1" pivotButton="0" quotePrefix="0" xfId="0">
      <alignment vertical="center" wrapText="1"/>
    </xf>
    <xf numFmtId="0" fontId="159" fillId="35" borderId="197" applyAlignment="1" pivotButton="0" quotePrefix="0" xfId="0">
      <alignment vertical="center" wrapText="1"/>
    </xf>
    <xf numFmtId="0" fontId="138" fillId="35" borderId="51" applyAlignment="1" pivotButton="0" quotePrefix="0" xfId="0">
      <alignment vertical="center" wrapText="1"/>
    </xf>
    <xf numFmtId="0" fontId="124" fillId="35" borderId="92" applyAlignment="1" pivotButton="0" quotePrefix="0" xfId="0">
      <alignment vertical="center" wrapText="1"/>
    </xf>
    <xf numFmtId="0" fontId="159" fillId="35" borderId="163" applyAlignment="1" pivotButton="0" quotePrefix="0" xfId="0">
      <alignment vertical="center" wrapText="1"/>
    </xf>
    <xf numFmtId="0" fontId="124" fillId="52" borderId="83" applyAlignment="1" pivotButton="0" quotePrefix="0" xfId="0">
      <alignment vertical="center" wrapText="1"/>
    </xf>
    <xf numFmtId="0" fontId="124" fillId="35" borderId="165" applyAlignment="1" pivotButton="0" quotePrefix="0" xfId="0">
      <alignment vertical="center" wrapText="1"/>
    </xf>
    <xf numFmtId="0" fontId="137" fillId="44" borderId="102" applyAlignment="1" pivotButton="0" quotePrefix="0" xfId="0">
      <alignment vertical="center"/>
    </xf>
    <xf numFmtId="0" fontId="138" fillId="52" borderId="188" applyAlignment="1" pivotButton="0" quotePrefix="0" xfId="0">
      <alignment vertical="center"/>
    </xf>
    <xf numFmtId="0" fontId="159" fillId="35" borderId="70" applyAlignment="1" pivotButton="0" quotePrefix="0" xfId="0">
      <alignment vertical="center"/>
    </xf>
    <xf numFmtId="0" fontId="125" fillId="41" borderId="67" applyAlignment="1" pivotButton="0" quotePrefix="0" xfId="0">
      <alignment vertical="center"/>
    </xf>
    <xf numFmtId="0" fontId="150" fillId="54" borderId="67" applyAlignment="1" pivotButton="0" quotePrefix="0" xfId="0">
      <alignment vertical="center"/>
    </xf>
    <xf numFmtId="0" fontId="138" fillId="35" borderId="67" applyAlignment="1" pivotButton="0" quotePrefix="0" xfId="0">
      <alignment vertical="center"/>
    </xf>
    <xf numFmtId="0" fontId="145" fillId="41" borderId="98" applyAlignment="1" pivotButton="0" quotePrefix="0" xfId="18">
      <alignment vertical="center"/>
    </xf>
    <xf numFmtId="0" fontId="145" fillId="35" borderId="89" applyAlignment="1" pivotButton="0" quotePrefix="0" xfId="18">
      <alignment vertical="center"/>
    </xf>
    <xf numFmtId="0" fontId="152" fillId="56" borderId="61" applyAlignment="1" pivotButton="0" quotePrefix="0" xfId="0">
      <alignment vertical="center"/>
    </xf>
    <xf numFmtId="0" fontId="124" fillId="66" borderId="52" applyAlignment="1" pivotButton="0" quotePrefix="0" xfId="0">
      <alignment vertical="center" wrapText="1"/>
    </xf>
    <xf numFmtId="0" fontId="125" fillId="66" borderId="70" applyAlignment="1" pivotButton="0" quotePrefix="0" xfId="0">
      <alignment vertical="center"/>
    </xf>
    <xf numFmtId="0" fontId="167" fillId="35" borderId="104" applyAlignment="1" pivotButton="0" quotePrefix="0" xfId="0">
      <alignment vertical="center" wrapText="1"/>
    </xf>
    <xf numFmtId="0" fontId="159" fillId="35" borderId="92" applyAlignment="1" pivotButton="0" quotePrefix="0" xfId="0">
      <alignment vertical="center" wrapText="1"/>
    </xf>
    <xf numFmtId="16" fontId="167" fillId="35" borderId="101" applyAlignment="1" pivotButton="0" quotePrefix="0" xfId="0">
      <alignment vertical="center" wrapText="1"/>
    </xf>
    <xf numFmtId="0" fontId="167" fillId="35" borderId="101" applyAlignment="1" pivotButton="0" quotePrefix="0" xfId="0">
      <alignment vertical="center" wrapText="1"/>
    </xf>
    <xf numFmtId="0" fontId="167" fillId="35" borderId="101" applyAlignment="1" pivotButton="0" quotePrefix="0" xfId="0">
      <alignment horizontal="right" vertical="center" wrapText="1"/>
    </xf>
    <xf numFmtId="9" fontId="167" fillId="35" borderId="101" applyAlignment="1" pivotButton="0" quotePrefix="0" xfId="0">
      <alignment horizontal="right" vertical="center" wrapText="1"/>
    </xf>
    <xf numFmtId="175" fontId="167" fillId="35" borderId="101" applyAlignment="1" pivotButton="0" quotePrefix="0" xfId="0">
      <alignment horizontal="right" vertical="center" wrapText="1"/>
    </xf>
    <xf numFmtId="0" fontId="125" fillId="35" borderId="67" applyAlignment="1" pivotButton="0" quotePrefix="0" xfId="0">
      <alignment vertical="center" wrapText="1"/>
    </xf>
    <xf numFmtId="0" fontId="124" fillId="37" borderId="58" applyAlignment="1" pivotButton="0" quotePrefix="0" xfId="0">
      <alignment vertical="center" wrapText="1"/>
    </xf>
    <xf numFmtId="0" fontId="167" fillId="35" borderId="87" applyAlignment="1" pivotButton="0" quotePrefix="0" xfId="0">
      <alignment vertical="center" wrapText="1"/>
    </xf>
    <xf numFmtId="0" fontId="150" fillId="54" borderId="58" applyAlignment="1" pivotButton="0" quotePrefix="0" xfId="0">
      <alignment vertical="center" wrapText="1"/>
    </xf>
    <xf numFmtId="0" fontId="171" fillId="59" borderId="123" applyAlignment="1" pivotButton="0" quotePrefix="0" xfId="0">
      <alignment vertical="center" wrapText="1"/>
    </xf>
    <xf numFmtId="0" fontId="154" fillId="36" borderId="58" applyAlignment="1" pivotButton="0" quotePrefix="0" xfId="0">
      <alignment vertical="center" wrapText="1"/>
    </xf>
    <xf numFmtId="0" fontId="143" fillId="47" borderId="126" applyAlignment="1" pivotButton="0" quotePrefix="0" xfId="0">
      <alignment vertical="center" wrapText="1"/>
    </xf>
    <xf numFmtId="0" fontId="124" fillId="37" borderId="126" applyAlignment="1" pivotButton="0" quotePrefix="0" xfId="0">
      <alignment vertical="center" wrapText="1"/>
    </xf>
    <xf numFmtId="0" fontId="152" fillId="56" borderId="58" applyAlignment="1" pivotButton="0" quotePrefix="0" xfId="0">
      <alignment vertical="center" wrapText="1"/>
    </xf>
    <xf numFmtId="0" fontId="153" fillId="50" borderId="126" applyAlignment="1" pivotButton="0" quotePrefix="0" xfId="0">
      <alignment vertical="center" wrapText="1"/>
    </xf>
    <xf numFmtId="0" fontId="138" fillId="59" borderId="123" applyAlignment="1" pivotButton="0" quotePrefix="0" xfId="0">
      <alignment vertical="center" wrapText="1"/>
    </xf>
    <xf numFmtId="0" fontId="172" fillId="68" borderId="61" applyAlignment="1" pivotButton="0" quotePrefix="0" xfId="0">
      <alignment vertical="center" wrapText="1"/>
    </xf>
    <xf numFmtId="0" fontId="170" fillId="67" borderId="58" applyAlignment="1" pivotButton="0" quotePrefix="0" xfId="0">
      <alignment vertical="center" wrapText="1"/>
    </xf>
    <xf numFmtId="0" fontId="156" fillId="55" borderId="58" applyAlignment="1" pivotButton="0" quotePrefix="0" xfId="0">
      <alignment vertical="center" wrapText="1"/>
    </xf>
    <xf numFmtId="16" fontId="138" fillId="35" borderId="58" applyAlignment="1" pivotButton="0" quotePrefix="0" xfId="0">
      <alignment horizontal="right" vertical="center" wrapText="1"/>
    </xf>
    <xf numFmtId="0" fontId="169" fillId="35" borderId="100" applyAlignment="1" pivotButton="0" quotePrefix="0" xfId="0">
      <alignment vertical="center" wrapText="1"/>
    </xf>
    <xf numFmtId="0" fontId="167" fillId="35" borderId="57" applyAlignment="1" pivotButton="0" quotePrefix="0" xfId="0">
      <alignment vertical="center" wrapText="1"/>
    </xf>
    <xf numFmtId="0" fontId="169" fillId="35" borderId="70" applyAlignment="1" pivotButton="0" quotePrefix="0" xfId="0">
      <alignment vertical="center" wrapText="1"/>
    </xf>
    <xf numFmtId="0" fontId="159" fillId="35" borderId="187" applyAlignment="1" pivotButton="0" quotePrefix="0" xfId="0">
      <alignment vertical="center" wrapText="1"/>
    </xf>
    <xf numFmtId="0" fontId="159" fillId="35" borderId="57" applyAlignment="1" pivotButton="0" quotePrefix="0" xfId="0">
      <alignment vertical="center" wrapText="1"/>
    </xf>
    <xf numFmtId="0" fontId="167" fillId="35" borderId="169" applyAlignment="1" pivotButton="0" quotePrefix="0" xfId="0">
      <alignment vertical="center" wrapText="1"/>
    </xf>
    <xf numFmtId="0" fontId="167" fillId="35" borderId="165" applyAlignment="1" pivotButton="0" quotePrefix="0" xfId="0">
      <alignment vertical="center" wrapText="1"/>
    </xf>
    <xf numFmtId="0" fontId="167" fillId="35" borderId="158" applyAlignment="1" pivotButton="0" quotePrefix="0" xfId="0">
      <alignment vertical="center" wrapText="1"/>
    </xf>
    <xf numFmtId="0" fontId="169" fillId="35" borderId="152" applyAlignment="1" pivotButton="0" quotePrefix="0" xfId="0">
      <alignment vertical="center" wrapText="1"/>
    </xf>
    <xf numFmtId="16" fontId="167" fillId="35" borderId="153" applyAlignment="1" pivotButton="0" quotePrefix="0" xfId="0">
      <alignment vertical="center" wrapText="1"/>
    </xf>
    <xf numFmtId="0" fontId="124" fillId="37" borderId="153" applyAlignment="1" pivotButton="0" quotePrefix="0" xfId="0">
      <alignment vertical="center" wrapText="1"/>
    </xf>
    <xf numFmtId="0" fontId="125" fillId="35" borderId="153" applyAlignment="1" pivotButton="0" quotePrefix="0" xfId="0">
      <alignment vertical="center" wrapText="1"/>
    </xf>
    <xf numFmtId="0" fontId="150" fillId="43" borderId="153" applyAlignment="1" pivotButton="0" quotePrefix="0" xfId="0">
      <alignment vertical="center" wrapText="1"/>
    </xf>
    <xf numFmtId="0" fontId="167" fillId="35" borderId="153" applyAlignment="1" pivotButton="0" quotePrefix="0" xfId="0">
      <alignment vertical="center" wrapText="1"/>
    </xf>
    <xf numFmtId="0" fontId="125" fillId="35" borderId="171" applyAlignment="1" pivotButton="0" quotePrefix="0" xfId="0">
      <alignment vertical="center" wrapText="1"/>
    </xf>
    <xf numFmtId="0" fontId="141" fillId="35" borderId="153" applyAlignment="1" pivotButton="0" quotePrefix="0" xfId="0">
      <alignment vertical="center" wrapText="1"/>
    </xf>
    <xf numFmtId="0" fontId="167" fillId="35" borderId="153" applyAlignment="1" pivotButton="0" quotePrefix="0" xfId="0">
      <alignment horizontal="right" vertical="center" wrapText="1"/>
    </xf>
    <xf numFmtId="175" fontId="167" fillId="35" borderId="153" applyAlignment="1" pivotButton="0" quotePrefix="0" xfId="0">
      <alignment horizontal="right" vertical="center" wrapText="1"/>
    </xf>
    <xf numFmtId="0" fontId="137" fillId="40" borderId="153" applyAlignment="1" pivotButton="0" quotePrefix="0" xfId="0">
      <alignment vertical="center" wrapText="1"/>
    </xf>
    <xf numFmtId="0" fontId="169" fillId="41" borderId="142" applyAlignment="1" pivotButton="0" quotePrefix="0" xfId="0">
      <alignment vertical="center" wrapText="1"/>
    </xf>
    <xf numFmtId="16" fontId="167" fillId="41" borderId="143" applyAlignment="1" pivotButton="0" quotePrefix="0" xfId="0">
      <alignment vertical="center" wrapText="1"/>
    </xf>
    <xf numFmtId="0" fontId="124" fillId="37" borderId="143" applyAlignment="1" pivotButton="0" quotePrefix="0" xfId="0">
      <alignment vertical="center" wrapText="1"/>
    </xf>
    <xf numFmtId="0" fontId="167" fillId="41" borderId="143" applyAlignment="1" pivotButton="0" quotePrefix="0" xfId="0">
      <alignment vertical="center" wrapText="1"/>
    </xf>
    <xf numFmtId="0" fontId="125" fillId="41" borderId="149" applyAlignment="1" pivotButton="0" quotePrefix="0" xfId="0">
      <alignment vertical="center" wrapText="1"/>
    </xf>
    <xf numFmtId="0" fontId="167" fillId="41" borderId="143" applyAlignment="1" pivotButton="0" quotePrefix="0" xfId="0">
      <alignment horizontal="right" vertical="center" wrapText="1"/>
    </xf>
    <xf numFmtId="175" fontId="167" fillId="41" borderId="143" applyAlignment="1" pivotButton="0" quotePrefix="0" xfId="0">
      <alignment horizontal="right" vertical="center" wrapText="1"/>
    </xf>
    <xf numFmtId="0" fontId="169" fillId="35" borderId="142" applyAlignment="1" pivotButton="0" quotePrefix="0" xfId="0">
      <alignment vertical="center" wrapText="1"/>
    </xf>
    <xf numFmtId="16" fontId="167" fillId="35" borderId="143" applyAlignment="1" pivotButton="0" quotePrefix="0" xfId="0">
      <alignment vertical="center" wrapText="1"/>
    </xf>
    <xf numFmtId="0" fontId="167" fillId="35" borderId="143" applyAlignment="1" pivotButton="0" quotePrefix="0" xfId="0">
      <alignment vertical="center" wrapText="1"/>
    </xf>
    <xf numFmtId="0" fontId="167" fillId="35" borderId="143" applyAlignment="1" pivotButton="0" quotePrefix="0" xfId="0">
      <alignment horizontal="right" vertical="center" wrapText="1"/>
    </xf>
    <xf numFmtId="9" fontId="167" fillId="35" borderId="143" applyAlignment="1" pivotButton="0" quotePrefix="0" xfId="0">
      <alignment horizontal="right" vertical="center" wrapText="1"/>
    </xf>
    <xf numFmtId="0" fontId="154" fillId="36" borderId="143" applyAlignment="1" pivotButton="0" quotePrefix="0" xfId="0">
      <alignment vertical="center" wrapText="1"/>
    </xf>
    <xf numFmtId="0" fontId="167" fillId="52" borderId="143" applyAlignment="1" pivotButton="0" quotePrefix="0" xfId="0">
      <alignment vertical="center" wrapText="1"/>
    </xf>
    <xf numFmtId="0" fontId="167" fillId="35" borderId="142" applyAlignment="1" pivotButton="0" quotePrefix="0" xfId="0">
      <alignment vertical="center" wrapText="1"/>
    </xf>
    <xf numFmtId="0" fontId="125" fillId="35" borderId="151" applyAlignment="1" pivotButton="0" quotePrefix="0" xfId="0">
      <alignment vertical="center" wrapText="1"/>
    </xf>
    <xf numFmtId="0" fontId="152" fillId="35" borderId="143" applyAlignment="1" pivotButton="0" quotePrefix="0" xfId="0">
      <alignment vertical="center" wrapText="1"/>
    </xf>
    <xf numFmtId="175" fontId="167" fillId="35" borderId="143" applyAlignment="1" pivotButton="0" quotePrefix="0" xfId="0">
      <alignment horizontal="right" vertical="center" wrapText="1"/>
    </xf>
    <xf numFmtId="0" fontId="167" fillId="35" borderId="144" applyAlignment="1" pivotButton="0" quotePrefix="0" xfId="0">
      <alignment vertical="center" wrapText="1"/>
    </xf>
    <xf numFmtId="16" fontId="167" fillId="41" borderId="145" applyAlignment="1" pivotButton="0" quotePrefix="0" xfId="0">
      <alignment vertical="center" wrapText="1"/>
    </xf>
    <xf numFmtId="0" fontId="139" fillId="42" borderId="145" applyAlignment="1" pivotButton="0" quotePrefix="0" xfId="0">
      <alignment vertical="center" wrapText="1"/>
    </xf>
    <xf numFmtId="0" fontId="143" fillId="47" borderId="145" applyAlignment="1" pivotButton="0" quotePrefix="0" xfId="0">
      <alignment vertical="center" wrapText="1"/>
    </xf>
    <xf numFmtId="0" fontId="150" fillId="43" borderId="145" applyAlignment="1" pivotButton="0" quotePrefix="0" xfId="0">
      <alignment vertical="center" wrapText="1"/>
    </xf>
    <xf numFmtId="0" fontId="125" fillId="41" borderId="145" applyAlignment="1" pivotButton="0" quotePrefix="0" xfId="0">
      <alignment vertical="center" wrapText="1"/>
    </xf>
    <xf numFmtId="0" fontId="154" fillId="36" borderId="145" applyAlignment="1" pivotButton="0" quotePrefix="0" xfId="0">
      <alignment vertical="center" wrapText="1"/>
    </xf>
    <xf numFmtId="0" fontId="167" fillId="41" borderId="145" applyAlignment="1" pivotButton="0" quotePrefix="0" xfId="0">
      <alignment vertical="center" wrapText="1"/>
    </xf>
    <xf numFmtId="0" fontId="140" fillId="39" borderId="145" applyAlignment="1" pivotButton="0" quotePrefix="0" xfId="0">
      <alignment vertical="center" wrapText="1"/>
    </xf>
    <xf numFmtId="0" fontId="141" fillId="41" borderId="145" applyAlignment="1" pivotButton="0" quotePrefix="0" xfId="0">
      <alignment vertical="center" wrapText="1"/>
    </xf>
    <xf numFmtId="0" fontId="167" fillId="41" borderId="145" applyAlignment="1" pivotButton="0" quotePrefix="0" xfId="0">
      <alignment horizontal="right" vertical="center" wrapText="1"/>
    </xf>
    <xf numFmtId="175" fontId="167" fillId="41" borderId="145" applyAlignment="1" pivotButton="0" quotePrefix="0" xfId="0">
      <alignment horizontal="right" vertical="center" wrapText="1"/>
    </xf>
    <xf numFmtId="0" fontId="137" fillId="40" borderId="145" applyAlignment="1" pivotButton="0" quotePrefix="0" xfId="0">
      <alignment vertical="center" wrapText="1"/>
    </xf>
    <xf numFmtId="0" fontId="125" fillId="41" borderId="66" applyAlignment="1" pivotButton="0" quotePrefix="0" xfId="0">
      <alignment vertical="center" wrapText="1"/>
    </xf>
    <xf numFmtId="0" fontId="159" fillId="35" borderId="267" applyAlignment="1" pivotButton="0" quotePrefix="0" xfId="0">
      <alignment vertical="center"/>
    </xf>
    <xf numFmtId="0" fontId="138" fillId="69" borderId="268" applyAlignment="1" pivotButton="0" quotePrefix="0" xfId="0">
      <alignment vertical="center"/>
    </xf>
    <xf numFmtId="0" fontId="122" fillId="41" borderId="269" applyAlignment="1" pivotButton="0" quotePrefix="0" xfId="0">
      <alignment vertical="center"/>
    </xf>
    <xf numFmtId="16" fontId="138" fillId="41" borderId="270" applyAlignment="1" pivotButton="0" quotePrefix="0" xfId="0">
      <alignment vertical="center"/>
    </xf>
    <xf numFmtId="0" fontId="139" fillId="42" borderId="270" applyAlignment="1" pivotButton="0" quotePrefix="0" xfId="0">
      <alignment vertical="center"/>
    </xf>
    <xf numFmtId="0" fontId="143" fillId="47" borderId="270" applyAlignment="1" pivotButton="0" quotePrefix="0" xfId="0">
      <alignment vertical="center"/>
    </xf>
    <xf numFmtId="0" fontId="125" fillId="35" borderId="270" applyAlignment="1" pivotButton="0" quotePrefix="0" xfId="0">
      <alignment vertical="center"/>
    </xf>
    <xf numFmtId="0" fontId="150" fillId="43" borderId="270" applyAlignment="1" pivotButton="0" quotePrefix="0" xfId="0">
      <alignment vertical="center"/>
    </xf>
    <xf numFmtId="0" fontId="125" fillId="41" borderId="270" applyAlignment="1" pivotButton="0" quotePrefix="0" xfId="0">
      <alignment vertical="center"/>
    </xf>
    <xf numFmtId="0" fontId="138" fillId="41" borderId="270" applyAlignment="1" pivotButton="0" quotePrefix="0" xfId="0">
      <alignment vertical="center"/>
    </xf>
    <xf numFmtId="0" fontId="140" fillId="39" borderId="270" applyAlignment="1" pivotButton="0" quotePrefix="0" xfId="0">
      <alignment vertical="center"/>
    </xf>
    <xf numFmtId="0" fontId="152" fillId="41" borderId="270" applyAlignment="1" pivotButton="0" quotePrefix="0" xfId="0">
      <alignment vertical="center"/>
    </xf>
    <xf numFmtId="0" fontId="138" fillId="41" borderId="270" applyAlignment="1" pivotButton="0" quotePrefix="0" xfId="0">
      <alignment horizontal="right" vertical="center"/>
    </xf>
    <xf numFmtId="175" fontId="138" fillId="41" borderId="270" applyAlignment="1" pivotButton="0" quotePrefix="0" xfId="0">
      <alignment horizontal="right" vertical="center"/>
    </xf>
    <xf numFmtId="0" fontId="137" fillId="40" borderId="270" applyAlignment="1" pivotButton="0" quotePrefix="0" xfId="0">
      <alignment vertical="center"/>
    </xf>
    <xf numFmtId="0" fontId="125" fillId="41" borderId="271" applyAlignment="1" pivotButton="0" quotePrefix="0" xfId="0">
      <alignment vertical="center"/>
    </xf>
    <xf numFmtId="0" fontId="122" fillId="69" borderId="272" applyAlignment="1" pivotButton="0" quotePrefix="0" xfId="0">
      <alignment vertical="center"/>
    </xf>
    <xf numFmtId="16" fontId="138" fillId="69" borderId="273" applyAlignment="1" pivotButton="0" quotePrefix="0" xfId="0">
      <alignment vertical="center"/>
    </xf>
    <xf numFmtId="0" fontId="150" fillId="54" borderId="273" applyAlignment="1" pivotButton="0" quotePrefix="0" xfId="0">
      <alignment vertical="center"/>
    </xf>
    <xf numFmtId="0" fontId="143" fillId="47" borderId="273" applyAlignment="1" pivotButton="0" quotePrefix="0" xfId="0">
      <alignment vertical="center"/>
    </xf>
    <xf numFmtId="0" fontId="125" fillId="69" borderId="273" applyAlignment="1" pivotButton="0" quotePrefix="0" xfId="0">
      <alignment vertical="center"/>
    </xf>
    <xf numFmtId="0" fontId="150" fillId="43" borderId="273" applyAlignment="1" pivotButton="0" quotePrefix="0" xfId="0">
      <alignment vertical="center"/>
    </xf>
    <xf numFmtId="0" fontId="139" fillId="42" borderId="273" applyAlignment="1" pivotButton="0" quotePrefix="0" xfId="0">
      <alignment vertical="center"/>
    </xf>
    <xf numFmtId="0" fontId="138" fillId="69" borderId="273" applyAlignment="1" pivotButton="0" quotePrefix="0" xfId="0">
      <alignment vertical="center"/>
    </xf>
    <xf numFmtId="0" fontId="138" fillId="52" borderId="274" applyAlignment="1" pivotButton="0" quotePrefix="0" xfId="0">
      <alignment vertical="center"/>
    </xf>
    <xf numFmtId="0" fontId="140" fillId="39" borderId="273" applyAlignment="1" pivotButton="0" quotePrefix="0" xfId="0">
      <alignment vertical="center"/>
    </xf>
    <xf numFmtId="0" fontId="141" fillId="69" borderId="273" applyAlignment="1" pivotButton="0" quotePrefix="0" xfId="0">
      <alignment vertical="center"/>
    </xf>
    <xf numFmtId="0" fontId="138" fillId="69" borderId="273" applyAlignment="1" pivotButton="0" quotePrefix="0" xfId="0">
      <alignment horizontal="right" vertical="center"/>
    </xf>
    <xf numFmtId="175" fontId="138" fillId="69" borderId="273" applyAlignment="1" pivotButton="0" quotePrefix="0" xfId="0">
      <alignment horizontal="right" vertical="center"/>
    </xf>
    <xf numFmtId="0" fontId="152" fillId="51" borderId="273" applyAlignment="1" pivotButton="0" quotePrefix="0" xfId="0">
      <alignment vertical="center"/>
    </xf>
    <xf numFmtId="0" fontId="125" fillId="69" borderId="271" applyAlignment="1" pivotButton="0" quotePrefix="0" xfId="0">
      <alignment vertical="center"/>
    </xf>
    <xf numFmtId="0" fontId="122" fillId="2" borderId="152" applyAlignment="1" pivotButton="0" quotePrefix="0" xfId="0">
      <alignment vertical="center"/>
    </xf>
    <xf numFmtId="16" fontId="138" fillId="2" borderId="153" applyAlignment="1" pivotButton="0" quotePrefix="0" xfId="0">
      <alignment vertical="center"/>
    </xf>
    <xf numFmtId="0" fontId="125" fillId="2" borderId="154" applyAlignment="1" pivotButton="0" quotePrefix="0" xfId="0">
      <alignment vertical="center"/>
    </xf>
    <xf numFmtId="0" fontId="125" fillId="2" borderId="153" applyAlignment="1" pivotButton="0" quotePrefix="0" xfId="0">
      <alignment vertical="center"/>
    </xf>
    <xf numFmtId="0" fontId="138" fillId="2" borderId="153" applyAlignment="1" pivotButton="0" quotePrefix="0" xfId="0">
      <alignment vertical="center"/>
    </xf>
    <xf numFmtId="0" fontId="141" fillId="2" borderId="153" applyAlignment="1" pivotButton="0" quotePrefix="0" xfId="0">
      <alignment vertical="center"/>
    </xf>
    <xf numFmtId="0" fontId="138" fillId="2" borderId="153" applyAlignment="1" pivotButton="0" quotePrefix="0" xfId="0">
      <alignment horizontal="right" vertical="center"/>
    </xf>
    <xf numFmtId="0" fontId="125" fillId="2" borderId="101" applyAlignment="1" pivotButton="0" quotePrefix="0" xfId="0">
      <alignment vertical="center"/>
    </xf>
    <xf numFmtId="16" fontId="138" fillId="66" borderId="101" applyAlignment="1" pivotButton="0" quotePrefix="0" xfId="0">
      <alignment vertical="center"/>
    </xf>
    <xf numFmtId="0" fontId="125" fillId="66" borderId="119" applyAlignment="1" pivotButton="0" quotePrefix="0" xfId="0">
      <alignment vertical="center"/>
    </xf>
    <xf numFmtId="0" fontId="150" fillId="66" borderId="101" applyAlignment="1" pivotButton="0" quotePrefix="0" xfId="0">
      <alignment vertical="center"/>
    </xf>
    <xf numFmtId="175" fontId="138" fillId="66" borderId="101" applyAlignment="1" pivotButton="0" quotePrefix="0" xfId="0">
      <alignment horizontal="right" vertical="center"/>
    </xf>
    <xf numFmtId="0" fontId="167" fillId="35" borderId="103" applyAlignment="1" pivotButton="0" quotePrefix="0" xfId="0">
      <alignment vertical="center" wrapText="1"/>
    </xf>
    <xf numFmtId="0" fontId="125" fillId="41" borderId="93" applyAlignment="1" pivotButton="0" quotePrefix="0" xfId="0">
      <alignment vertical="center" wrapText="1"/>
    </xf>
    <xf numFmtId="16" fontId="167" fillId="41" borderId="94" applyAlignment="1" pivotButton="0" quotePrefix="0" xfId="0">
      <alignment vertical="center" wrapText="1"/>
    </xf>
    <xf numFmtId="0" fontId="161" fillId="63" borderId="94" applyAlignment="1" pivotButton="0" quotePrefix="0" xfId="0">
      <alignment vertical="center" wrapText="1"/>
    </xf>
    <xf numFmtId="0" fontId="125" fillId="35" borderId="105" applyAlignment="1" pivotButton="0" quotePrefix="0" xfId="0">
      <alignment vertical="center" wrapText="1"/>
    </xf>
    <xf numFmtId="0" fontId="167" fillId="41" borderId="94" applyAlignment="1" pivotButton="0" quotePrefix="0" xfId="0">
      <alignment vertical="center" wrapText="1"/>
    </xf>
    <xf numFmtId="0" fontId="172" fillId="68" borderId="94" applyAlignment="1" pivotButton="0" quotePrefix="0" xfId="0">
      <alignment vertical="center" wrapText="1"/>
    </xf>
    <xf numFmtId="0" fontId="167" fillId="41" borderId="94" applyAlignment="1" pivotButton="0" quotePrefix="0" xfId="0">
      <alignment horizontal="right" vertical="center" wrapText="1"/>
    </xf>
    <xf numFmtId="175" fontId="167" fillId="41" borderId="94" applyAlignment="1" pivotButton="0" quotePrefix="0" xfId="0">
      <alignment horizontal="right" vertical="center" wrapText="1"/>
    </xf>
    <xf numFmtId="0" fontId="124" fillId="38" borderId="58" applyAlignment="1" pivotButton="0" quotePrefix="0" xfId="0">
      <alignment vertical="center" wrapText="1"/>
    </xf>
    <xf numFmtId="9" fontId="167" fillId="41" borderId="61" applyAlignment="1" pivotButton="0" quotePrefix="0" xfId="0">
      <alignment horizontal="right" vertical="center" wrapText="1"/>
    </xf>
    <xf numFmtId="0" fontId="167" fillId="41" borderId="88" applyAlignment="1" pivotButton="0" quotePrefix="0" xfId="0">
      <alignment vertical="center" wrapText="1"/>
    </xf>
    <xf numFmtId="9" fontId="167" fillId="35" borderId="58" applyAlignment="1" pivotButton="0" quotePrefix="0" xfId="0">
      <alignment horizontal="right" vertical="center" wrapText="1"/>
    </xf>
    <xf numFmtId="0" fontId="165" fillId="35" borderId="112" applyAlignment="1" pivotButton="0" quotePrefix="0" xfId="0">
      <alignment vertical="center"/>
    </xf>
    <xf numFmtId="0" fontId="159" fillId="66" borderId="51" applyAlignment="1" pivotButton="0" quotePrefix="0" xfId="0">
      <alignment vertical="center"/>
    </xf>
    <xf numFmtId="0" fontId="122" fillId="66" borderId="176" applyAlignment="1" pivotButton="0" quotePrefix="0" xfId="0">
      <alignment vertical="center"/>
    </xf>
    <xf numFmtId="16" fontId="138" fillId="66" borderId="112" applyAlignment="1" pivotButton="0" quotePrefix="0" xfId="0">
      <alignment vertical="center"/>
    </xf>
    <xf numFmtId="0" fontId="139" fillId="66" borderId="112" applyAlignment="1" pivotButton="0" quotePrefix="0" xfId="0">
      <alignment vertical="center"/>
    </xf>
    <xf numFmtId="0" fontId="137" fillId="66" borderId="112" applyAlignment="1" pivotButton="0" quotePrefix="0" xfId="0">
      <alignment vertical="center"/>
    </xf>
    <xf numFmtId="0" fontId="153" fillId="66" borderId="112" applyAlignment="1" pivotButton="0" quotePrefix="0" xfId="0">
      <alignment vertical="center"/>
    </xf>
    <xf numFmtId="0" fontId="152" fillId="66" borderId="112" applyAlignment="1" pivotButton="0" quotePrefix="0" xfId="0">
      <alignment vertical="center"/>
    </xf>
    <xf numFmtId="0" fontId="138" fillId="66" borderId="112" applyAlignment="1" pivotButton="0" quotePrefix="0" xfId="0">
      <alignment vertical="center"/>
    </xf>
    <xf numFmtId="0" fontId="140" fillId="66" borderId="112" applyAlignment="1" pivotButton="0" quotePrefix="0" xfId="0">
      <alignment vertical="center"/>
    </xf>
    <xf numFmtId="0" fontId="141" fillId="66" borderId="112" applyAlignment="1" pivotButton="0" quotePrefix="0" xfId="0">
      <alignment vertical="center"/>
    </xf>
    <xf numFmtId="0" fontId="138" fillId="66" borderId="112" applyAlignment="1" pivotButton="0" quotePrefix="0" xfId="0">
      <alignment horizontal="right" vertical="center"/>
    </xf>
    <xf numFmtId="0" fontId="125" fillId="66" borderId="178" applyAlignment="1" pivotButton="0" quotePrefix="0" xfId="0">
      <alignment vertical="center"/>
    </xf>
    <xf numFmtId="0" fontId="125" fillId="10" borderId="117" applyAlignment="1" pivotButton="0" quotePrefix="0" xfId="0">
      <alignment vertical="center"/>
    </xf>
    <xf numFmtId="0" fontId="138" fillId="10" borderId="89" applyAlignment="1" pivotButton="0" quotePrefix="0" xfId="0">
      <alignment vertical="center"/>
    </xf>
    <xf numFmtId="16" fontId="167" fillId="35" borderId="58" applyAlignment="1" pivotButton="0" quotePrefix="0" xfId="0">
      <alignment vertical="center"/>
    </xf>
    <xf numFmtId="0" fontId="167" fillId="35" borderId="58" applyAlignment="1" pivotButton="0" quotePrefix="0" xfId="0">
      <alignment vertical="center"/>
    </xf>
    <xf numFmtId="0" fontId="167" fillId="52" borderId="89" applyAlignment="1" pivotButton="0" quotePrefix="0" xfId="0">
      <alignment vertical="center"/>
    </xf>
    <xf numFmtId="0" fontId="167" fillId="35" borderId="58" applyAlignment="1" pivotButton="0" quotePrefix="0" xfId="0">
      <alignment horizontal="right" vertical="center"/>
    </xf>
    <xf numFmtId="175" fontId="167" fillId="35" borderId="58" applyAlignment="1" pivotButton="0" quotePrefix="0" xfId="0">
      <alignment horizontal="right" vertical="center"/>
    </xf>
    <xf numFmtId="0" fontId="159" fillId="35" borderId="142" applyAlignment="1" pivotButton="0" quotePrefix="0" xfId="0">
      <alignment vertical="center"/>
    </xf>
    <xf numFmtId="0" fontId="159" fillId="66" borderId="53" applyAlignment="1" pivotButton="0" quotePrefix="0" xfId="0">
      <alignment vertical="center"/>
    </xf>
    <xf numFmtId="0" fontId="167" fillId="35" borderId="235" applyAlignment="1" pivotButton="0" quotePrefix="0" xfId="0">
      <alignment vertical="center" wrapText="1"/>
    </xf>
    <xf numFmtId="0" fontId="167" fillId="41" borderId="165" applyAlignment="1" pivotButton="0" quotePrefix="0" xfId="0">
      <alignment vertical="center" wrapText="1"/>
    </xf>
    <xf numFmtId="0" fontId="169" fillId="35" borderId="166" applyAlignment="1" pivotButton="0" quotePrefix="0" xfId="0">
      <alignment vertical="center" wrapText="1"/>
    </xf>
    <xf numFmtId="0" fontId="167" fillId="35" borderId="167" applyAlignment="1" pivotButton="0" quotePrefix="0" xfId="0">
      <alignment vertical="center" wrapText="1"/>
    </xf>
    <xf numFmtId="0" fontId="139" fillId="42" borderId="167" applyAlignment="1" pivotButton="0" quotePrefix="0" xfId="0">
      <alignment vertical="center" wrapText="1"/>
    </xf>
    <xf numFmtId="0" fontId="137" fillId="44" borderId="167" applyAlignment="1" pivotButton="0" quotePrefix="0" xfId="0">
      <alignment vertical="center" wrapText="1"/>
    </xf>
    <xf numFmtId="0" fontId="125" fillId="35" borderId="167" applyAlignment="1" pivotButton="0" quotePrefix="0" xfId="0">
      <alignment vertical="center" wrapText="1"/>
    </xf>
    <xf numFmtId="0" fontId="150" fillId="43" borderId="167" applyAlignment="1" pivotButton="0" quotePrefix="0" xfId="0">
      <alignment vertical="center" wrapText="1"/>
    </xf>
    <xf numFmtId="0" fontId="167" fillId="52" borderId="167" applyAlignment="1" pivotButton="0" quotePrefix="0" xfId="0">
      <alignment vertical="center" wrapText="1"/>
    </xf>
    <xf numFmtId="0" fontId="140" fillId="39" borderId="167" applyAlignment="1" pivotButton="0" quotePrefix="0" xfId="0">
      <alignment vertical="center" wrapText="1"/>
    </xf>
    <xf numFmtId="0" fontId="141" fillId="35" borderId="167" applyAlignment="1" pivotButton="0" quotePrefix="0" xfId="0">
      <alignment vertical="center" wrapText="1"/>
    </xf>
    <xf numFmtId="0" fontId="167" fillId="35" borderId="167" applyAlignment="1" pivotButton="0" quotePrefix="0" xfId="0">
      <alignment horizontal="right" vertical="center" wrapText="1"/>
    </xf>
    <xf numFmtId="175" fontId="167" fillId="35" borderId="167" applyAlignment="1" pivotButton="0" quotePrefix="0" xfId="0">
      <alignment horizontal="right" vertical="center" wrapText="1"/>
    </xf>
    <xf numFmtId="0" fontId="137" fillId="40" borderId="167" applyAlignment="1" pivotButton="0" quotePrefix="0" xfId="0">
      <alignment vertical="center" wrapText="1"/>
    </xf>
    <xf numFmtId="0" fontId="167" fillId="41" borderId="149" applyAlignment="1" pivotButton="0" quotePrefix="0" xfId="0">
      <alignment vertical="center" wrapText="1"/>
    </xf>
    <xf numFmtId="0" fontId="167" fillId="59" borderId="143" applyAlignment="1" pivotButton="0" quotePrefix="0" xfId="0">
      <alignment vertical="center" wrapText="1"/>
    </xf>
    <xf numFmtId="0" fontId="167" fillId="35" borderId="149" applyAlignment="1" pivotButton="0" quotePrefix="0" xfId="0">
      <alignment vertical="center" wrapText="1"/>
    </xf>
    <xf numFmtId="0" fontId="125" fillId="35" borderId="149" applyAlignment="1" pivotButton="0" quotePrefix="0" xfId="0">
      <alignment vertical="center" wrapText="1"/>
    </xf>
    <xf numFmtId="0" fontId="152" fillId="41" borderId="143" applyAlignment="1" pivotButton="0" quotePrefix="0" xfId="0">
      <alignment vertical="center" wrapText="1"/>
    </xf>
    <xf numFmtId="0" fontId="137" fillId="44" borderId="143" applyAlignment="1" pivotButton="0" quotePrefix="0" xfId="0">
      <alignment vertical="center" wrapText="1"/>
    </xf>
    <xf numFmtId="0" fontId="169" fillId="41" borderId="144" applyAlignment="1" pivotButton="0" quotePrefix="0" xfId="0">
      <alignment vertical="center" wrapText="1"/>
    </xf>
    <xf numFmtId="0" fontId="125" fillId="35" borderId="145" applyAlignment="1" pivotButton="0" quotePrefix="0" xfId="0">
      <alignment vertical="center" wrapText="1"/>
    </xf>
    <xf numFmtId="0" fontId="153" fillId="50" borderId="145" applyAlignment="1" pivotButton="0" quotePrefix="0" xfId="0">
      <alignment vertical="center" wrapText="1"/>
    </xf>
    <xf numFmtId="0" fontId="141" fillId="53" borderId="145" applyAlignment="1" pivotButton="0" quotePrefix="0" xfId="0">
      <alignment vertical="center" wrapText="1"/>
    </xf>
    <xf numFmtId="0" fontId="152" fillId="41" borderId="145" applyAlignment="1" pivotButton="0" quotePrefix="0" xfId="0">
      <alignment vertical="center" wrapText="1"/>
    </xf>
    <xf numFmtId="0" fontId="159" fillId="35" borderId="276" applyAlignment="1" pivotButton="0" quotePrefix="0" xfId="0">
      <alignment vertical="center"/>
    </xf>
    <xf numFmtId="0" fontId="159" fillId="58" borderId="277" applyAlignment="1" pivotButton="0" quotePrefix="0" xfId="0">
      <alignment vertical="center"/>
    </xf>
    <xf numFmtId="0" fontId="122" fillId="41" borderId="278" applyAlignment="1" pivotButton="0" quotePrefix="0" xfId="0">
      <alignment vertical="center"/>
    </xf>
    <xf numFmtId="16" fontId="138" fillId="41" borderId="279" applyAlignment="1" pivotButton="0" quotePrefix="0" xfId="0">
      <alignment vertical="center"/>
    </xf>
    <xf numFmtId="0" fontId="139" fillId="42" borderId="279" applyAlignment="1" pivotButton="0" quotePrefix="0" xfId="0">
      <alignment vertical="center"/>
    </xf>
    <xf numFmtId="0" fontId="124" fillId="45" borderId="279" applyAlignment="1" pivotButton="0" quotePrefix="0" xfId="0">
      <alignment vertical="center"/>
    </xf>
    <xf numFmtId="0" fontId="125" fillId="35" borderId="280" applyAlignment="1" pivotButton="0" quotePrefix="0" xfId="0">
      <alignment vertical="center"/>
    </xf>
    <xf numFmtId="0" fontId="124" fillId="38" borderId="279" applyAlignment="1" pivotButton="0" quotePrefix="0" xfId="0">
      <alignment vertical="center"/>
    </xf>
    <xf numFmtId="0" fontId="125" fillId="41" borderId="279" applyAlignment="1" pivotButton="0" quotePrefix="0" xfId="0">
      <alignment vertical="center"/>
    </xf>
    <xf numFmtId="0" fontId="138" fillId="41" borderId="281" applyAlignment="1" pivotButton="0" quotePrefix="0" xfId="0">
      <alignment vertical="center"/>
    </xf>
    <xf numFmtId="0" fontId="140" fillId="39" borderId="279" applyAlignment="1" pivotButton="0" quotePrefix="0" xfId="0">
      <alignment vertical="center"/>
    </xf>
    <xf numFmtId="0" fontId="141" fillId="41" borderId="279" applyAlignment="1" pivotButton="0" quotePrefix="0" xfId="0">
      <alignment vertical="center"/>
    </xf>
    <xf numFmtId="0" fontId="138" fillId="41" borderId="279" applyAlignment="1" pivotButton="0" quotePrefix="0" xfId="0">
      <alignment horizontal="right" vertical="center"/>
    </xf>
    <xf numFmtId="0" fontId="138" fillId="41" borderId="279" applyAlignment="1" pivotButton="0" quotePrefix="0" xfId="0">
      <alignment vertical="center"/>
    </xf>
    <xf numFmtId="9" fontId="138" fillId="41" borderId="279" applyAlignment="1" pivotButton="0" quotePrefix="0" xfId="0">
      <alignment horizontal="right" vertical="center"/>
    </xf>
    <xf numFmtId="175" fontId="138" fillId="41" borderId="279" applyAlignment="1" pivotButton="0" quotePrefix="0" xfId="0">
      <alignment horizontal="right" vertical="center"/>
    </xf>
    <xf numFmtId="0" fontId="137" fillId="40" borderId="279" applyAlignment="1" pivotButton="0" quotePrefix="0" xfId="0">
      <alignment vertical="center"/>
    </xf>
    <xf numFmtId="0" fontId="125" fillId="41" borderId="282" applyAlignment="1" pivotButton="0" quotePrefix="0" xfId="0">
      <alignment vertical="center"/>
    </xf>
    <xf numFmtId="0" fontId="122" fillId="58" borderId="283" applyAlignment="1" pivotButton="0" quotePrefix="0" xfId="0">
      <alignment vertical="center"/>
    </xf>
    <xf numFmtId="16" fontId="138" fillId="58" borderId="284" applyAlignment="1" pivotButton="0" quotePrefix="0" xfId="0">
      <alignment vertical="center"/>
    </xf>
    <xf numFmtId="0" fontId="139" fillId="42" borderId="284" applyAlignment="1" pivotButton="0" quotePrefix="0" xfId="0">
      <alignment vertical="center"/>
    </xf>
    <xf numFmtId="0" fontId="137" fillId="44" borderId="284" applyAlignment="1" pivotButton="0" quotePrefix="0" xfId="0">
      <alignment vertical="center"/>
    </xf>
    <xf numFmtId="0" fontId="125" fillId="58" borderId="284" applyAlignment="1" pivotButton="0" quotePrefix="0" xfId="0">
      <alignment vertical="center"/>
    </xf>
    <xf numFmtId="0" fontId="153" fillId="50" borderId="284" applyAlignment="1" pivotButton="0" quotePrefix="0" xfId="0">
      <alignment vertical="center"/>
    </xf>
    <xf numFmtId="0" fontId="138" fillId="58" borderId="284" applyAlignment="1" pivotButton="0" quotePrefix="0" xfId="0">
      <alignment vertical="center"/>
    </xf>
    <xf numFmtId="0" fontId="152" fillId="51" borderId="284" applyAlignment="1" pivotButton="0" quotePrefix="0" xfId="0">
      <alignment vertical="center"/>
    </xf>
    <xf numFmtId="0" fontId="140" fillId="39" borderId="284" applyAlignment="1" pivotButton="0" quotePrefix="0" xfId="0">
      <alignment vertical="center"/>
    </xf>
    <xf numFmtId="0" fontId="141" fillId="58" borderId="284" applyAlignment="1" pivotButton="0" quotePrefix="0" xfId="0">
      <alignment vertical="center"/>
    </xf>
    <xf numFmtId="0" fontId="138" fillId="58" borderId="284" applyAlignment="1" pivotButton="0" quotePrefix="0" xfId="0">
      <alignment horizontal="right" vertical="center"/>
    </xf>
    <xf numFmtId="0" fontId="137" fillId="40" borderId="284" applyAlignment="1" pivotButton="0" quotePrefix="0" xfId="0">
      <alignment vertical="center"/>
    </xf>
    <xf numFmtId="0" fontId="125" fillId="58" borderId="285" applyAlignment="1" pivotButton="0" quotePrefix="0" xfId="0">
      <alignment vertical="center"/>
    </xf>
    <xf numFmtId="0" fontId="125" fillId="41" borderId="144" applyAlignment="1" pivotButton="0" quotePrefix="0" xfId="0">
      <alignment vertical="center"/>
    </xf>
    <xf numFmtId="0" fontId="125" fillId="41" borderId="145" applyAlignment="1" pivotButton="0" quotePrefix="0" xfId="0">
      <alignment vertical="center"/>
    </xf>
    <xf numFmtId="0" fontId="141" fillId="41" borderId="145" applyAlignment="1" pivotButton="0" quotePrefix="0" xfId="0">
      <alignment vertical="center"/>
    </xf>
    <xf numFmtId="0" fontId="138" fillId="41" borderId="145" applyAlignment="1" pivotButton="0" quotePrefix="0" xfId="0">
      <alignment horizontal="right" vertical="center"/>
    </xf>
    <xf numFmtId="0" fontId="166" fillId="35" borderId="187" applyAlignment="1" pivotButton="0" quotePrefix="0" xfId="0">
      <alignment vertical="center"/>
    </xf>
    <xf numFmtId="0" fontId="159" fillId="66" borderId="187" applyAlignment="1" pivotButton="0" quotePrefix="0" xfId="0">
      <alignment vertical="center"/>
    </xf>
    <xf numFmtId="16" fontId="138" fillId="35" borderId="286" applyAlignment="1" pivotButton="0" quotePrefix="0" xfId="0">
      <alignment vertical="center"/>
    </xf>
    <xf numFmtId="0" fontId="167" fillId="35" borderId="57" applyAlignment="1" pivotButton="0" quotePrefix="0" xfId="0">
      <alignment vertical="center"/>
    </xf>
    <xf numFmtId="16" fontId="167" fillId="35" borderId="58" applyAlignment="1" pivotButton="0" quotePrefix="0" xfId="0">
      <alignment horizontal="right" vertical="center"/>
    </xf>
    <xf numFmtId="0" fontId="167" fillId="59" borderId="123" applyAlignment="1" pivotButton="0" quotePrefix="0" xfId="0">
      <alignment vertical="center"/>
    </xf>
    <xf numFmtId="0" fontId="159" fillId="66" borderId="104" applyAlignment="1" pivotButton="0" quotePrefix="0" xfId="0">
      <alignment vertical="center"/>
    </xf>
    <xf numFmtId="0" fontId="150" fillId="66" borderId="112" applyAlignment="1" pivotButton="0" quotePrefix="0" xfId="0">
      <alignment vertical="center"/>
    </xf>
    <xf numFmtId="0" fontId="138" fillId="66" borderId="186" applyAlignment="1" pivotButton="0" quotePrefix="0" xfId="0">
      <alignment vertical="center"/>
    </xf>
    <xf numFmtId="175" fontId="138" fillId="66" borderId="112" applyAlignment="1" pivotButton="0" quotePrefix="0" xfId="0">
      <alignment horizontal="right" vertical="center"/>
    </xf>
    <xf numFmtId="0" fontId="122" fillId="10" borderId="181" applyAlignment="1" pivotButton="0" quotePrefix="0" xfId="0">
      <alignment vertical="center"/>
    </xf>
    <xf numFmtId="0" fontId="153" fillId="10" borderId="66" applyAlignment="1" pivotButton="0" quotePrefix="0" xfId="0">
      <alignment vertical="center"/>
    </xf>
    <xf numFmtId="0" fontId="122" fillId="10" borderId="51" applyAlignment="1" pivotButton="0" quotePrefix="0" xfId="0">
      <alignment vertical="center"/>
    </xf>
    <xf numFmtId="0" fontId="150" fillId="10" borderId="61" applyAlignment="1" pivotButton="0" quotePrefix="0" xfId="0">
      <alignment vertical="center"/>
    </xf>
    <xf numFmtId="0" fontId="122" fillId="66" borderId="52" applyAlignment="1" pivotButton="0" quotePrefix="0" xfId="0">
      <alignment vertical="center"/>
    </xf>
    <xf numFmtId="0" fontId="138" fillId="10" borderId="181" applyAlignment="1" pivotButton="0" quotePrefix="0" xfId="0">
      <alignment vertical="center"/>
    </xf>
    <xf numFmtId="0" fontId="159" fillId="10" borderId="197" applyAlignment="1" pivotButton="0" quotePrefix="0" xfId="0">
      <alignment vertical="center"/>
    </xf>
    <xf numFmtId="0" fontId="122" fillId="10" borderId="50" applyAlignment="1" pivotButton="0" quotePrefix="0" xfId="0">
      <alignment vertical="center"/>
    </xf>
    <xf numFmtId="0" fontId="125" fillId="35" borderId="287" applyAlignment="1" pivotButton="0" quotePrefix="0" xfId="0">
      <alignment vertical="center"/>
    </xf>
    <xf numFmtId="0" fontId="138" fillId="41" borderId="240" applyAlignment="1" pivotButton="0" quotePrefix="0" xfId="0">
      <alignment vertical="center"/>
    </xf>
    <xf numFmtId="0" fontId="125" fillId="66" borderId="275" applyAlignment="1" pivotButton="0" quotePrefix="0" xfId="0">
      <alignment vertical="center"/>
    </xf>
    <xf numFmtId="0" fontId="147" fillId="66" borderId="193" applyAlignment="1" pivotButton="0" quotePrefix="0" xfId="0">
      <alignment horizontal="right" vertical="center"/>
    </xf>
    <xf numFmtId="0" fontId="124" fillId="35" borderId="236" applyAlignment="1" pivotButton="0" quotePrefix="0" xfId="0">
      <alignment vertical="center"/>
    </xf>
    <xf numFmtId="0" fontId="138" fillId="41" borderId="288" applyAlignment="1" pivotButton="0" quotePrefix="0" xfId="0">
      <alignment vertical="center"/>
    </xf>
    <xf numFmtId="0" fontId="138" fillId="2" borderId="181" applyAlignment="1" pivotButton="0" quotePrefix="0" xfId="0">
      <alignment vertical="center"/>
    </xf>
    <xf numFmtId="0" fontId="138" fillId="41" borderId="289" applyAlignment="1" pivotButton="0" quotePrefix="0" xfId="0">
      <alignment vertical="center"/>
    </xf>
    <xf numFmtId="0" fontId="167" fillId="35" borderId="162" applyAlignment="1" pivotButton="0" quotePrefix="0" xfId="0">
      <alignment vertical="center" wrapText="1"/>
    </xf>
    <xf numFmtId="0" fontId="169" fillId="41" borderId="158" applyAlignment="1" pivotButton="0" quotePrefix="0" xfId="0">
      <alignment vertical="center" wrapText="1"/>
    </xf>
    <xf numFmtId="0" fontId="169" fillId="35" borderId="140" applyAlignment="1" pivotButton="0" quotePrefix="0" xfId="0">
      <alignment vertical="center" wrapText="1"/>
    </xf>
    <xf numFmtId="16" fontId="167" fillId="35" borderId="141" applyAlignment="1" pivotButton="0" quotePrefix="0" xfId="0">
      <alignment vertical="center" wrapText="1"/>
    </xf>
    <xf numFmtId="0" fontId="139" fillId="42" borderId="141" applyAlignment="1" pivotButton="0" quotePrefix="0" xfId="0">
      <alignment vertical="center" wrapText="1"/>
    </xf>
    <xf numFmtId="0" fontId="137" fillId="44" borderId="141" applyAlignment="1" pivotButton="0" quotePrefix="0" xfId="0">
      <alignment vertical="center" wrapText="1"/>
    </xf>
    <xf numFmtId="0" fontId="125" fillId="35" borderId="141" applyAlignment="1" pivotButton="0" quotePrefix="0" xfId="0">
      <alignment vertical="center" wrapText="1"/>
    </xf>
    <xf numFmtId="0" fontId="150" fillId="43" borderId="141" applyAlignment="1" pivotButton="0" quotePrefix="0" xfId="0">
      <alignment vertical="center" wrapText="1"/>
    </xf>
    <xf numFmtId="0" fontId="167" fillId="35" borderId="141" applyAlignment="1" pivotButton="0" quotePrefix="0" xfId="0">
      <alignment vertical="center" wrapText="1"/>
    </xf>
    <xf numFmtId="0" fontId="141" fillId="53" borderId="141" applyAlignment="1" pivotButton="0" quotePrefix="0" xfId="0">
      <alignment vertical="center" wrapText="1"/>
    </xf>
    <xf numFmtId="0" fontId="167" fillId="52" borderId="141" applyAlignment="1" pivotButton="0" quotePrefix="0" xfId="0">
      <alignment vertical="center" wrapText="1"/>
    </xf>
    <xf numFmtId="0" fontId="140" fillId="39" borderId="141" applyAlignment="1" pivotButton="0" quotePrefix="0" xfId="0">
      <alignment vertical="center" wrapText="1"/>
    </xf>
    <xf numFmtId="0" fontId="141" fillId="35" borderId="141" applyAlignment="1" pivotButton="0" quotePrefix="0" xfId="0">
      <alignment vertical="center" wrapText="1"/>
    </xf>
    <xf numFmtId="0" fontId="167" fillId="35" borderId="141" applyAlignment="1" pivotButton="0" quotePrefix="0" xfId="0">
      <alignment horizontal="right" vertical="center" wrapText="1"/>
    </xf>
    <xf numFmtId="175" fontId="167" fillId="35" borderId="141" applyAlignment="1" pivotButton="0" quotePrefix="0" xfId="0">
      <alignment horizontal="right" vertical="center" wrapText="1"/>
    </xf>
    <xf numFmtId="0" fontId="137" fillId="40" borderId="141" applyAlignment="1" pivotButton="0" quotePrefix="0" xfId="0">
      <alignment vertical="center" wrapText="1"/>
    </xf>
    <xf numFmtId="0" fontId="125" fillId="35" borderId="157" applyAlignment="1" pivotButton="0" quotePrefix="0" xfId="0">
      <alignment vertical="center" wrapText="1"/>
    </xf>
    <xf numFmtId="0" fontId="125" fillId="35" borderId="112" applyAlignment="1" pivotButton="0" quotePrefix="0" xfId="0">
      <alignment vertical="center" wrapText="1"/>
    </xf>
    <xf numFmtId="0" fontId="171" fillId="59" borderId="143" applyAlignment="1" pivotButton="0" quotePrefix="0" xfId="0">
      <alignment vertical="center" wrapText="1"/>
    </xf>
    <xf numFmtId="16" fontId="167" fillId="35" borderId="143" applyAlignment="1" pivotButton="0" quotePrefix="0" xfId="0">
      <alignment horizontal="right" vertical="center" wrapText="1"/>
    </xf>
    <xf numFmtId="0" fontId="169" fillId="35" borderId="143" applyAlignment="1" pivotButton="0" quotePrefix="0" xfId="0">
      <alignment horizontal="right" vertical="center" wrapText="1"/>
    </xf>
    <xf numFmtId="0" fontId="137" fillId="44" borderId="145" applyAlignment="1" pivotButton="0" quotePrefix="0" xfId="0">
      <alignment vertical="center" wrapText="1"/>
    </xf>
    <xf numFmtId="0" fontId="167" fillId="52" borderId="145" applyAlignment="1" pivotButton="0" quotePrefix="0" xfId="0">
      <alignment vertical="center" wrapText="1"/>
    </xf>
    <xf numFmtId="0" fontId="138" fillId="35" borderId="53" applyAlignment="1" pivotButton="0" quotePrefix="0" xfId="0">
      <alignment vertical="center"/>
    </xf>
    <xf numFmtId="0" fontId="138" fillId="66" borderId="52" applyAlignment="1" pivotButton="0" quotePrefix="0" xfId="0">
      <alignment vertical="center"/>
    </xf>
    <xf numFmtId="0" fontId="138" fillId="35" borderId="216" applyAlignment="1" pivotButton="0" quotePrefix="0" xfId="0">
      <alignment vertical="center"/>
    </xf>
    <xf numFmtId="0" fontId="138" fillId="35" borderId="185" applyAlignment="1" pivotButton="0" quotePrefix="0" xfId="0">
      <alignment vertical="center"/>
    </xf>
    <xf numFmtId="0" fontId="124" fillId="35" borderId="57" applyAlignment="1" pivotButton="0" quotePrefix="0" xfId="0">
      <alignment vertical="center"/>
    </xf>
    <xf numFmtId="0" fontId="163" fillId="66" borderId="66" applyAlignment="1" pivotButton="0" quotePrefix="0" xfId="0">
      <alignment horizontal="right" vertical="center"/>
    </xf>
    <xf numFmtId="0" fontId="138" fillId="35" borderId="175" applyAlignment="1" pivotButton="0" quotePrefix="0" xfId="0">
      <alignment vertical="center"/>
    </xf>
    <xf numFmtId="0" fontId="138" fillId="52" borderId="89" applyAlignment="1" pivotButton="0" quotePrefix="0" xfId="0">
      <alignment horizontal="right" vertical="center"/>
    </xf>
    <xf numFmtId="0" fontId="138" fillId="35" borderId="87" applyAlignment="1" pivotButton="0" quotePrefix="0" xfId="0">
      <alignment horizontal="right" vertical="center"/>
    </xf>
    <xf numFmtId="0" fontId="138" fillId="41" borderId="98" applyAlignment="1" pivotButton="0" quotePrefix="0" xfId="0">
      <alignment horizontal="right" vertical="center"/>
    </xf>
    <xf numFmtId="0" fontId="159" fillId="66" borderId="83" applyAlignment="1" pivotButton="0" quotePrefix="0" xfId="0">
      <alignment vertical="center"/>
    </xf>
    <xf numFmtId="0" fontId="138" fillId="66" borderId="89" applyAlignment="1" pivotButton="0" quotePrefix="0" xfId="0">
      <alignment horizontal="right" vertical="center"/>
    </xf>
    <xf numFmtId="0" fontId="137" fillId="66" borderId="117" applyAlignment="1" pivotButton="0" quotePrefix="0" xfId="0">
      <alignment vertical="center"/>
    </xf>
    <xf numFmtId="16" fontId="167" fillId="35" borderId="58" applyAlignment="1" pivotButton="0" quotePrefix="0" xfId="0">
      <alignment horizontal="right" vertical="center" wrapText="1"/>
    </xf>
    <xf numFmtId="16" fontId="167" fillId="41" borderId="61" applyAlignment="1" pivotButton="0" quotePrefix="0" xfId="0">
      <alignment horizontal="right" vertical="center" wrapText="1"/>
    </xf>
    <xf numFmtId="0" fontId="167" fillId="41" borderId="98" applyAlignment="1" pivotButton="0" quotePrefix="0" xfId="0">
      <alignment horizontal="right" vertical="center" wrapText="1"/>
    </xf>
    <xf numFmtId="0" fontId="167" fillId="41" borderId="98" applyAlignment="1" pivotButton="0" quotePrefix="0" xfId="0">
      <alignment vertical="center" wrapText="1"/>
    </xf>
    <xf numFmtId="0" fontId="167" fillId="52" borderId="89" applyAlignment="1" pivotButton="0" quotePrefix="0" xfId="0">
      <alignment horizontal="right" vertical="center" wrapText="1"/>
    </xf>
    <xf numFmtId="0" fontId="124" fillId="38" borderId="61" applyAlignment="1" pivotButton="0" quotePrefix="0" xfId="0">
      <alignment vertical="center" wrapText="1"/>
    </xf>
    <xf numFmtId="0" fontId="138" fillId="66" borderId="51" applyAlignment="1" pivotButton="0" quotePrefix="0" xfId="0">
      <alignment vertical="center"/>
    </xf>
    <xf numFmtId="0" fontId="138" fillId="35" borderId="82" applyAlignment="1" pivotButton="0" quotePrefix="0" xfId="0">
      <alignment vertical="center"/>
    </xf>
    <xf numFmtId="0" fontId="124" fillId="35" borderId="187" applyAlignment="1" pivotButton="0" quotePrefix="0" xfId="0">
      <alignment vertical="center"/>
    </xf>
    <xf numFmtId="0" fontId="124" fillId="35" borderId="70" applyAlignment="1" pivotButton="0" quotePrefix="0" xfId="0">
      <alignment vertical="center"/>
    </xf>
    <xf numFmtId="0" fontId="124" fillId="66" borderId="187" applyAlignment="1" pivotButton="0" quotePrefix="0" xfId="0">
      <alignment vertical="center"/>
    </xf>
    <xf numFmtId="0" fontId="167" fillId="35" borderId="108" applyAlignment="1" pivotButton="0" quotePrefix="0" xfId="0">
      <alignment vertical="center"/>
    </xf>
    <xf numFmtId="0" fontId="167" fillId="35" borderId="183" applyAlignment="1" pivotButton="0" quotePrefix="0" xfId="0">
      <alignment vertical="center"/>
    </xf>
    <xf numFmtId="16" fontId="167" fillId="35" borderId="101" applyAlignment="1" pivotButton="0" quotePrefix="0" xfId="0">
      <alignment horizontal="right" vertical="center"/>
    </xf>
    <xf numFmtId="0" fontId="167" fillId="59" borderId="129" applyAlignment="1" pivotButton="0" quotePrefix="0" xfId="0">
      <alignment vertical="center"/>
    </xf>
    <xf numFmtId="0" fontId="167" fillId="35" borderId="101" applyAlignment="1" pivotButton="0" quotePrefix="0" xfId="0">
      <alignment vertical="center"/>
    </xf>
    <xf numFmtId="0" fontId="167" fillId="35" borderId="101" applyAlignment="1" pivotButton="0" quotePrefix="0" xfId="0">
      <alignment horizontal="right" vertical="center"/>
    </xf>
    <xf numFmtId="175" fontId="167" fillId="35" borderId="101" applyAlignment="1" pivotButton="0" quotePrefix="0" xfId="0">
      <alignment horizontal="right" vertical="center"/>
    </xf>
    <xf numFmtId="0" fontId="124" fillId="35" borderId="249" applyAlignment="1" pivotButton="0" quotePrefix="0" xfId="0">
      <alignment vertical="center"/>
    </xf>
    <xf numFmtId="0" fontId="124" fillId="52" borderId="239" applyAlignment="1" pivotButton="0" quotePrefix="0" xfId="0">
      <alignment vertical="center"/>
    </xf>
    <xf numFmtId="0" fontId="124" fillId="35" borderId="176" applyAlignment="1" pivotButton="0" quotePrefix="0" xfId="0">
      <alignment vertical="center"/>
    </xf>
    <xf numFmtId="0" fontId="124" fillId="38" borderId="128" applyAlignment="1" pivotButton="0" quotePrefix="0" xfId="0">
      <alignment vertical="center"/>
    </xf>
    <xf numFmtId="0" fontId="125" fillId="59" borderId="129" applyAlignment="1" pivotButton="0" quotePrefix="0" xfId="0">
      <alignment vertical="center"/>
    </xf>
    <xf numFmtId="0" fontId="124" fillId="66" borderId="236" applyAlignment="1" pivotButton="0" quotePrefix="0" xfId="0">
      <alignment vertical="center"/>
    </xf>
    <xf numFmtId="16" fontId="138" fillId="66" borderId="94" applyAlignment="1" pivotButton="0" quotePrefix="0" xfId="0">
      <alignment horizontal="right" vertical="center"/>
    </xf>
    <xf numFmtId="0" fontId="125" fillId="66" borderId="105" applyAlignment="1" pivotButton="0" quotePrefix="0" xfId="0">
      <alignment vertical="center"/>
    </xf>
    <xf numFmtId="0" fontId="153" fillId="66" borderId="94" applyAlignment="1" pivotButton="0" quotePrefix="0" xfId="0">
      <alignment vertical="center"/>
    </xf>
    <xf numFmtId="0" fontId="138" fillId="66" borderId="136" applyAlignment="1" pivotButton="0" quotePrefix="0" xfId="0">
      <alignment horizontal="right" vertical="center"/>
    </xf>
    <xf numFmtId="0" fontId="152" fillId="66" borderId="94" applyAlignment="1" pivotButton="0" quotePrefix="0" xfId="0">
      <alignment vertical="center"/>
    </xf>
    <xf numFmtId="0" fontId="138" fillId="66" borderId="136" applyAlignment="1" pivotButton="0" quotePrefix="0" xfId="0">
      <alignment vertical="center"/>
    </xf>
    <xf numFmtId="0" fontId="138" fillId="10" borderId="83" applyAlignment="1" pivotButton="0" quotePrefix="0" xfId="0">
      <alignment vertical="center"/>
    </xf>
    <xf numFmtId="0" fontId="124" fillId="10" borderId="187" applyAlignment="1" pivotButton="0" quotePrefix="0" xfId="0">
      <alignment vertical="center"/>
    </xf>
    <xf numFmtId="0" fontId="154" fillId="10" borderId="61" applyAlignment="1" pivotButton="0" quotePrefix="0" xfId="0">
      <alignment vertical="center"/>
    </xf>
    <xf numFmtId="0" fontId="138" fillId="10" borderId="89" applyAlignment="1" pivotButton="0" quotePrefix="0" xfId="0">
      <alignment horizontal="right" vertical="center"/>
    </xf>
    <xf numFmtId="0" fontId="137" fillId="10" borderId="88" applyAlignment="1" pivotButton="0" quotePrefix="0" xfId="0">
      <alignment vertical="center"/>
    </xf>
    <xf numFmtId="0" fontId="124" fillId="35" borderId="183" applyAlignment="1" pivotButton="0" quotePrefix="0" xfId="0">
      <alignment vertical="center"/>
    </xf>
    <xf numFmtId="0" fontId="138" fillId="52" borderId="173" applyAlignment="1" pivotButton="0" quotePrefix="0" xfId="0">
      <alignment horizontal="right" vertical="center"/>
    </xf>
    <xf numFmtId="16" fontId="138" fillId="41" borderId="251" applyAlignment="1" pivotButton="0" quotePrefix="0" xfId="0">
      <alignment horizontal="right" vertical="center"/>
    </xf>
    <xf numFmtId="0" fontId="125" fillId="41" borderId="105" applyAlignment="1" pivotButton="0" quotePrefix="0" xfId="0">
      <alignment vertical="center"/>
    </xf>
    <xf numFmtId="0" fontId="138" fillId="41" borderId="136" applyAlignment="1" pivotButton="0" quotePrefix="0" xfId="0">
      <alignment horizontal="right" vertical="center"/>
    </xf>
    <xf numFmtId="0" fontId="124" fillId="35" borderId="100" applyAlignment="1" pivotButton="0" quotePrefix="0" xfId="0">
      <alignment vertical="center"/>
    </xf>
    <xf numFmtId="16" fontId="138" fillId="35" borderId="241" applyAlignment="1" pivotButton="0" quotePrefix="0" xfId="0">
      <alignment horizontal="right" vertical="center"/>
    </xf>
    <xf numFmtId="0" fontId="137" fillId="66" borderId="122" applyAlignment="1" pivotButton="0" quotePrefix="0" xfId="0">
      <alignment vertical="center"/>
    </xf>
    <xf numFmtId="0" fontId="138" fillId="66" borderId="123" applyAlignment="1" pivotButton="0" quotePrefix="0" xfId="0">
      <alignment vertical="center"/>
    </xf>
    <xf numFmtId="0" fontId="138" fillId="52" borderId="96" applyAlignment="1" pivotButton="0" quotePrefix="0" xfId="0">
      <alignment vertical="center"/>
    </xf>
    <xf numFmtId="0" fontId="165" fillId="52" borderId="173" applyAlignment="1" pivotButton="0" quotePrefix="0" xfId="0">
      <alignment vertical="center"/>
    </xf>
    <xf numFmtId="0" fontId="165" fillId="52" borderId="89" applyAlignment="1" pivotButton="0" quotePrefix="0" xfId="0">
      <alignment vertical="center"/>
    </xf>
    <xf numFmtId="0" fontId="173" fillId="41" borderId="51" applyAlignment="1" pivotButton="0" quotePrefix="0" xfId="0">
      <alignment vertical="center"/>
    </xf>
    <xf numFmtId="0" fontId="174" fillId="41" borderId="60" applyAlignment="1" pivotButton="0" quotePrefix="0" xfId="0">
      <alignment vertical="center"/>
    </xf>
    <xf numFmtId="16" fontId="173" fillId="41" borderId="61" applyAlignment="1" pivotButton="0" quotePrefix="0" xfId="0">
      <alignment horizontal="right" vertical="center"/>
    </xf>
    <xf numFmtId="0" fontId="173" fillId="41" borderId="61" applyAlignment="1" pivotButton="0" quotePrefix="0" xfId="0">
      <alignment vertical="center"/>
    </xf>
    <xf numFmtId="0" fontId="173" fillId="41" borderId="61" applyAlignment="1" pivotButton="0" quotePrefix="0" xfId="0">
      <alignment horizontal="right" vertical="center"/>
    </xf>
    <xf numFmtId="9" fontId="173" fillId="41" borderId="61" applyAlignment="1" pivotButton="0" quotePrefix="0" xfId="0">
      <alignment horizontal="right" vertical="center"/>
    </xf>
    <xf numFmtId="0" fontId="150" fillId="43" borderId="128" applyAlignment="1" pivotButton="0" quotePrefix="0" xfId="0">
      <alignment vertical="center"/>
    </xf>
    <xf numFmtId="0" fontId="124" fillId="10" borderId="185" applyAlignment="1" pivotButton="0" quotePrefix="0" xfId="0">
      <alignment vertical="center"/>
    </xf>
    <xf numFmtId="0" fontId="124" fillId="10" borderId="92" applyAlignment="1" pivotButton="0" quotePrefix="0" xfId="0">
      <alignment vertical="center"/>
    </xf>
    <xf numFmtId="0" fontId="124" fillId="10" borderId="83" applyAlignment="1" pivotButton="0" quotePrefix="0" xfId="0">
      <alignment vertical="center"/>
    </xf>
    <xf numFmtId="0" fontId="159" fillId="10" borderId="53" applyAlignment="1" pivotButton="0" quotePrefix="0" xfId="0">
      <alignment vertical="center"/>
    </xf>
    <xf numFmtId="0" fontId="159" fillId="10" borderId="185" applyAlignment="1" pivotButton="0" quotePrefix="0" xfId="0">
      <alignment vertical="center"/>
    </xf>
    <xf numFmtId="0" fontId="138" fillId="10" borderId="92" applyAlignment="1" pivotButton="0" quotePrefix="0" xfId="0">
      <alignment vertical="center"/>
    </xf>
    <xf numFmtId="0" fontId="125" fillId="35" borderId="290" applyAlignment="1" pivotButton="0" quotePrefix="0" xfId="0">
      <alignment vertical="center" wrapText="1"/>
    </xf>
    <xf numFmtId="0" fontId="125" fillId="70" borderId="291" applyAlignment="1" pivotButton="0" quotePrefix="0" xfId="0">
      <alignment vertical="center" wrapText="1"/>
    </xf>
    <xf numFmtId="0" fontId="125" fillId="41" borderId="290" applyAlignment="1" pivotButton="0" quotePrefix="0" xfId="0">
      <alignment vertical="center" wrapText="1"/>
    </xf>
    <xf numFmtId="0" fontId="139" fillId="42" borderId="66" applyAlignment="1" pivotButton="0" quotePrefix="0" xfId="0">
      <alignment vertical="center" wrapText="1"/>
    </xf>
    <xf numFmtId="0" fontId="125" fillId="35" borderId="292" applyAlignment="1" pivotButton="0" quotePrefix="0" xfId="0">
      <alignment vertical="center" wrapText="1"/>
    </xf>
    <xf numFmtId="0" fontId="125" fillId="70" borderId="293" applyAlignment="1" pivotButton="0" quotePrefix="0" xfId="0">
      <alignment vertical="center"/>
    </xf>
    <xf numFmtId="0" fontId="138" fillId="41" borderId="248" applyAlignment="1" pivotButton="0" quotePrefix="0" xfId="0">
      <alignment horizontal="right" vertical="center"/>
    </xf>
    <xf numFmtId="0" fontId="125" fillId="35" borderId="294" applyAlignment="1" pivotButton="0" quotePrefix="0" xfId="0">
      <alignment vertical="center"/>
    </xf>
    <xf numFmtId="0" fontId="125" fillId="70" borderId="295" applyAlignment="1" pivotButton="0" quotePrefix="0" xfId="0">
      <alignment vertical="center"/>
    </xf>
    <xf numFmtId="0" fontId="125" fillId="41" borderId="294" applyAlignment="1" pivotButton="0" quotePrefix="0" xfId="0">
      <alignment vertical="center"/>
    </xf>
    <xf numFmtId="0" fontId="125" fillId="41" borderId="290" applyAlignment="1" pivotButton="0" quotePrefix="0" xfId="0">
      <alignment vertical="center"/>
    </xf>
    <xf numFmtId="0" fontId="125" fillId="70" borderId="291" applyAlignment="1" pivotButton="0" quotePrefix="0" xfId="0">
      <alignment vertical="center"/>
    </xf>
    <xf numFmtId="0" fontId="125" fillId="35" borderId="290" applyAlignment="1" pivotButton="0" quotePrefix="0" xfId="0">
      <alignment vertical="center"/>
    </xf>
    <xf numFmtId="0" fontId="169" fillId="41" borderId="60" applyAlignment="1" pivotButton="0" quotePrefix="0" xfId="0">
      <alignment vertical="center"/>
    </xf>
    <xf numFmtId="16" fontId="167" fillId="41" borderId="61" applyAlignment="1" pivotButton="0" quotePrefix="0" xfId="0">
      <alignment vertical="center"/>
    </xf>
    <xf numFmtId="16" fontId="167" fillId="41" borderId="61" applyAlignment="1" pivotButton="0" quotePrefix="0" xfId="0">
      <alignment horizontal="right" vertical="center"/>
    </xf>
    <xf numFmtId="0" fontId="167" fillId="41" borderId="61" applyAlignment="1" pivotButton="0" quotePrefix="0" xfId="0">
      <alignment vertical="center"/>
    </xf>
    <xf numFmtId="0" fontId="167" fillId="41" borderId="61" applyAlignment="1" pivotButton="0" quotePrefix="0" xfId="0">
      <alignment horizontal="right" vertical="center"/>
    </xf>
    <xf numFmtId="0" fontId="122" fillId="35" borderId="298" applyAlignment="1" pivotButton="0" quotePrefix="0" xfId="0">
      <alignment vertical="center"/>
    </xf>
    <xf numFmtId="16" fontId="138" fillId="35" borderId="299" applyAlignment="1" pivotButton="0" quotePrefix="0" xfId="0">
      <alignment vertical="center"/>
    </xf>
    <xf numFmtId="0" fontId="139" fillId="42" borderId="299" applyAlignment="1" pivotButton="0" quotePrefix="0" xfId="0">
      <alignment vertical="center"/>
    </xf>
    <xf numFmtId="16" fontId="138" fillId="35" borderId="299" applyAlignment="1" pivotButton="0" quotePrefix="0" xfId="0">
      <alignment horizontal="right" vertical="center"/>
    </xf>
    <xf numFmtId="0" fontId="143" fillId="47" borderId="299" applyAlignment="1" pivotButton="0" quotePrefix="0" xfId="0">
      <alignment vertical="center"/>
    </xf>
    <xf numFmtId="0" fontId="125" fillId="35" borderId="299" applyAlignment="1" pivotButton="0" quotePrefix="0" xfId="0">
      <alignment vertical="center"/>
    </xf>
    <xf numFmtId="0" fontId="150" fillId="43" borderId="299" applyAlignment="1" pivotButton="0" quotePrefix="0" xfId="0">
      <alignment vertical="center"/>
    </xf>
    <xf numFmtId="0" fontId="125" fillId="35" borderId="300" applyAlignment="1" pivotButton="0" quotePrefix="0" xfId="0">
      <alignment vertical="center"/>
    </xf>
    <xf numFmtId="0" fontId="125" fillId="70" borderId="300" applyAlignment="1" pivotButton="0" quotePrefix="0" xfId="0">
      <alignment vertical="center"/>
    </xf>
    <xf numFmtId="0" fontId="141" fillId="53" borderId="299" applyAlignment="1" pivotButton="0" quotePrefix="0" xfId="0">
      <alignment vertical="center"/>
    </xf>
    <xf numFmtId="0" fontId="138" fillId="35" borderId="299" applyAlignment="1" pivotButton="0" quotePrefix="0" xfId="0">
      <alignment vertical="center"/>
    </xf>
    <xf numFmtId="0" fontId="125" fillId="35" borderId="301" applyAlignment="1" pivotButton="0" quotePrefix="0" xfId="0">
      <alignment vertical="center"/>
    </xf>
    <xf numFmtId="0" fontId="138" fillId="52" borderId="301" applyAlignment="1" pivotButton="0" quotePrefix="0" xfId="0">
      <alignment vertical="center"/>
    </xf>
    <xf numFmtId="0" fontId="140" fillId="39" borderId="299" applyAlignment="1" pivotButton="0" quotePrefix="0" xfId="0">
      <alignment vertical="center"/>
    </xf>
    <xf numFmtId="0" fontId="141" fillId="35" borderId="299" applyAlignment="1" pivotButton="0" quotePrefix="0" xfId="0">
      <alignment vertical="center"/>
    </xf>
    <xf numFmtId="0" fontId="138" fillId="35" borderId="299" applyAlignment="1" pivotButton="0" quotePrefix="0" xfId="0">
      <alignment horizontal="right" vertical="center"/>
    </xf>
    <xf numFmtId="175" fontId="138" fillId="35" borderId="299" applyAlignment="1" pivotButton="0" quotePrefix="0" xfId="0">
      <alignment horizontal="right" vertical="center"/>
    </xf>
    <xf numFmtId="0" fontId="137" fillId="40" borderId="299" applyAlignment="1" pivotButton="0" quotePrefix="0" xfId="0">
      <alignment vertical="center"/>
    </xf>
    <xf numFmtId="0" fontId="125" fillId="35" borderId="302" applyAlignment="1" pivotButton="0" quotePrefix="0" xfId="0">
      <alignment vertical="center"/>
    </xf>
    <xf numFmtId="0" fontId="122" fillId="71" borderId="303" applyAlignment="1" pivotButton="0" quotePrefix="0" xfId="0">
      <alignment vertical="center"/>
    </xf>
    <xf numFmtId="16" fontId="138" fillId="71" borderId="304" applyAlignment="1" pivotButton="0" quotePrefix="0" xfId="0">
      <alignment vertical="center"/>
    </xf>
    <xf numFmtId="0" fontId="139" fillId="42" borderId="304" applyAlignment="1" pivotButton="0" quotePrefix="0" xfId="0">
      <alignment vertical="center"/>
    </xf>
    <xf numFmtId="16" fontId="138" fillId="71" borderId="304" applyAlignment="1" pivotButton="0" quotePrefix="0" xfId="0">
      <alignment horizontal="right" vertical="center"/>
    </xf>
    <xf numFmtId="0" fontId="124" fillId="37" borderId="304" applyAlignment="1" pivotButton="0" quotePrefix="0" xfId="0">
      <alignment vertical="center"/>
    </xf>
    <xf numFmtId="0" fontId="125" fillId="71" borderId="304" applyAlignment="1" pivotButton="0" quotePrefix="0" xfId="0">
      <alignment vertical="center"/>
    </xf>
    <xf numFmtId="0" fontId="150" fillId="43" borderId="304" applyAlignment="1" pivotButton="0" quotePrefix="0" xfId="0">
      <alignment vertical="center"/>
    </xf>
    <xf numFmtId="0" fontId="138" fillId="71" borderId="304" applyAlignment="1" pivotButton="0" quotePrefix="0" xfId="0">
      <alignment vertical="center"/>
    </xf>
    <xf numFmtId="0" fontId="140" fillId="39" borderId="304" applyAlignment="1" pivotButton="0" quotePrefix="0" xfId="0">
      <alignment vertical="center"/>
    </xf>
    <xf numFmtId="0" fontId="141" fillId="71" borderId="304" applyAlignment="1" pivotButton="0" quotePrefix="0" xfId="0">
      <alignment vertical="center"/>
    </xf>
    <xf numFmtId="0" fontId="138" fillId="71" borderId="304" applyAlignment="1" pivotButton="0" quotePrefix="0" xfId="0">
      <alignment horizontal="right" vertical="center"/>
    </xf>
    <xf numFmtId="175" fontId="138" fillId="71" borderId="304" applyAlignment="1" pivotButton="0" quotePrefix="0" xfId="0">
      <alignment horizontal="right" vertical="center"/>
    </xf>
    <xf numFmtId="0" fontId="137" fillId="40" borderId="304" applyAlignment="1" pivotButton="0" quotePrefix="0" xfId="0">
      <alignment vertical="center"/>
    </xf>
    <xf numFmtId="0" fontId="125" fillId="71" borderId="302" applyAlignment="1" pivotButton="0" quotePrefix="0" xfId="0">
      <alignment vertical="center"/>
    </xf>
    <xf numFmtId="0" fontId="125" fillId="66" borderId="292" applyAlignment="1" pivotButton="0" quotePrefix="0" xfId="0">
      <alignment vertical="center"/>
    </xf>
    <xf numFmtId="0" fontId="125" fillId="66" borderId="291" applyAlignment="1" pivotButton="0" quotePrefix="0" xfId="0">
      <alignment vertical="center"/>
    </xf>
    <xf numFmtId="0" fontId="124" fillId="35" borderId="185" applyAlignment="1" pivotButton="0" quotePrefix="0" xfId="0">
      <alignment vertical="center"/>
    </xf>
    <xf numFmtId="0" fontId="124" fillId="2" borderId="181" applyAlignment="1" pivotButton="0" quotePrefix="0" xfId="0">
      <alignment vertical="center"/>
    </xf>
    <xf numFmtId="0" fontId="167" fillId="35" borderId="51" applyAlignment="1" pivotButton="0" quotePrefix="0" xfId="0">
      <alignment vertical="center"/>
    </xf>
    <xf numFmtId="0" fontId="124" fillId="35" borderId="296" applyAlignment="1" pivotButton="0" quotePrefix="0" xfId="0">
      <alignment vertical="center"/>
    </xf>
    <xf numFmtId="0" fontId="124" fillId="71" borderId="297" applyAlignment="1" pivotButton="0" quotePrefix="0" xfId="0">
      <alignment vertical="center"/>
    </xf>
    <xf numFmtId="0" fontId="169" fillId="35" borderId="52" applyAlignment="1" pivotButton="0" quotePrefix="0" xfId="0">
      <alignment vertical="center" wrapText="1"/>
    </xf>
    <xf numFmtId="0" fontId="169" fillId="35" borderId="176" applyAlignment="1" pivotButton="0" quotePrefix="0" xfId="0">
      <alignment vertical="center" wrapText="1"/>
    </xf>
    <xf numFmtId="16" fontId="167" fillId="35" borderId="112" applyAlignment="1" pivotButton="0" quotePrefix="0" xfId="0">
      <alignment horizontal="right" vertical="center" wrapText="1"/>
    </xf>
    <xf numFmtId="0" fontId="139" fillId="42" borderId="112" applyAlignment="1" pivotButton="0" quotePrefix="0" xfId="0">
      <alignment vertical="center" wrapText="1"/>
    </xf>
    <xf numFmtId="0" fontId="156" fillId="55" borderId="112" applyAlignment="1" pivotButton="0" quotePrefix="0" xfId="0">
      <alignment vertical="center" wrapText="1"/>
    </xf>
    <xf numFmtId="0" fontId="150" fillId="43" borderId="112" applyAlignment="1" pivotButton="0" quotePrefix="0" xfId="0">
      <alignment vertical="center" wrapText="1"/>
    </xf>
    <xf numFmtId="0" fontId="167" fillId="35" borderId="112" applyAlignment="1" pivotButton="0" quotePrefix="0" xfId="0">
      <alignment vertical="center" wrapText="1"/>
    </xf>
    <xf numFmtId="0" fontId="125" fillId="35" borderId="305" applyAlignment="1" pivotButton="0" quotePrefix="0" xfId="0">
      <alignment vertical="center" wrapText="1"/>
    </xf>
    <xf numFmtId="0" fontId="125" fillId="70" borderId="295" applyAlignment="1" pivotButton="0" quotePrefix="0" xfId="0">
      <alignment vertical="center" wrapText="1"/>
    </xf>
    <xf numFmtId="0" fontId="141" fillId="53" borderId="112" applyAlignment="1" pivotButton="0" quotePrefix="0" xfId="0">
      <alignment vertical="center" wrapText="1"/>
    </xf>
    <xf numFmtId="0" fontId="167" fillId="35" borderId="186" applyAlignment="1" pivotButton="0" quotePrefix="0" xfId="0">
      <alignment horizontal="right" vertical="center" wrapText="1"/>
    </xf>
    <xf numFmtId="0" fontId="140" fillId="39" borderId="112" applyAlignment="1" pivotButton="0" quotePrefix="0" xfId="0">
      <alignment vertical="center" wrapText="1"/>
    </xf>
    <xf numFmtId="0" fontId="141" fillId="35" borderId="112" applyAlignment="1" pivotButton="0" quotePrefix="0" xfId="0">
      <alignment vertical="center" wrapText="1"/>
    </xf>
    <xf numFmtId="0" fontId="167" fillId="35" borderId="112" applyAlignment="1" pivotButton="0" quotePrefix="0" xfId="0">
      <alignment horizontal="right" vertical="center" wrapText="1"/>
    </xf>
    <xf numFmtId="175" fontId="167" fillId="35" borderId="112" applyAlignment="1" pivotButton="0" quotePrefix="0" xfId="0">
      <alignment horizontal="right" vertical="center" wrapText="1"/>
    </xf>
    <xf numFmtId="0" fontId="137" fillId="40" borderId="112" applyAlignment="1" pivotButton="0" quotePrefix="0" xfId="0">
      <alignment vertical="center" wrapText="1"/>
    </xf>
    <xf numFmtId="0" fontId="125" fillId="35" borderId="178" applyAlignment="1" pivotButton="0" quotePrefix="0" xfId="0">
      <alignment vertical="center" wrapText="1"/>
    </xf>
    <xf numFmtId="0" fontId="171" fillId="35" borderId="67" applyAlignment="1" pivotButton="0" quotePrefix="0" xfId="0">
      <alignment vertical="center" wrapText="1"/>
    </xf>
    <xf numFmtId="0" fontId="125" fillId="35" borderId="87" applyAlignment="1" pivotButton="0" quotePrefix="0" xfId="0">
      <alignment vertical="center" wrapText="1"/>
    </xf>
    <xf numFmtId="16" fontId="167" fillId="35" borderId="66" applyAlignment="1" pivotButton="0" quotePrefix="0" xfId="0">
      <alignment vertical="center" wrapText="1"/>
    </xf>
    <xf numFmtId="16" fontId="167" fillId="35" borderId="66" applyAlignment="1" pivotButton="0" quotePrefix="0" xfId="0">
      <alignment horizontal="right" vertical="center" wrapText="1"/>
    </xf>
    <xf numFmtId="0" fontId="124" fillId="38" borderId="66" applyAlignment="1" pivotButton="0" quotePrefix="0" xfId="0">
      <alignment vertical="center" wrapText="1"/>
    </xf>
    <xf numFmtId="0" fontId="167" fillId="35" borderId="66" applyAlignment="1" pivotButton="0" quotePrefix="0" xfId="0">
      <alignment vertical="center" wrapText="1"/>
    </xf>
    <xf numFmtId="0" fontId="167" fillId="35" borderId="66" applyAlignment="1" pivotButton="0" quotePrefix="0" xfId="0">
      <alignment horizontal="right" vertical="center" wrapText="1"/>
    </xf>
    <xf numFmtId="175" fontId="167" fillId="35" borderId="66" applyAlignment="1" pivotButton="0" quotePrefix="0" xfId="0">
      <alignment horizontal="right" vertical="center" wrapText="1"/>
    </xf>
    <xf numFmtId="0" fontId="138" fillId="35" borderId="180" applyAlignment="1" pivotButton="0" quotePrefix="0" xfId="0">
      <alignment vertical="center"/>
    </xf>
    <xf numFmtId="0" fontId="125" fillId="70" borderId="306" applyAlignment="1" pivotButton="0" quotePrefix="0" xfId="0">
      <alignment vertical="center"/>
    </xf>
    <xf numFmtId="9" fontId="138" fillId="35" borderId="141" applyAlignment="1" pivotButton="0" quotePrefix="0" xfId="0">
      <alignment horizontal="right" vertical="center"/>
    </xf>
    <xf numFmtId="0" fontId="156" fillId="10" borderId="61" applyAlignment="1" pivotButton="0" quotePrefix="0" xfId="0">
      <alignment vertical="center"/>
    </xf>
    <xf numFmtId="0" fontId="125" fillId="10" borderId="290" applyAlignment="1" pivotButton="0" quotePrefix="0" xfId="0">
      <alignment vertical="center"/>
    </xf>
    <xf numFmtId="0" fontId="125" fillId="10" borderId="291" applyAlignment="1" pivotButton="0" quotePrefix="0" xfId="0">
      <alignment vertical="center"/>
    </xf>
    <xf numFmtId="0" fontId="159" fillId="35" borderId="104" applyAlignment="1" pivotButton="0" quotePrefix="0" xfId="0">
      <alignment vertical="center" wrapText="1"/>
    </xf>
    <xf numFmtId="0" fontId="125" fillId="35" borderId="305" applyAlignment="1" pivotButton="0" quotePrefix="0" xfId="0">
      <alignment vertical="center"/>
    </xf>
    <xf numFmtId="0" fontId="159" fillId="10" borderId="52" applyAlignment="1" pivotButton="0" quotePrefix="0" xfId="0">
      <alignment vertical="center"/>
    </xf>
    <xf numFmtId="0" fontId="139" fillId="10" borderId="102" applyAlignment="1" pivotButton="0" quotePrefix="0" xfId="0">
      <alignment vertical="center"/>
    </xf>
    <xf numFmtId="16" fontId="138" fillId="10" borderId="102" applyAlignment="1" pivotButton="0" quotePrefix="0" xfId="0">
      <alignment horizontal="right" vertical="center"/>
    </xf>
    <xf numFmtId="0" fontId="143" fillId="10" borderId="102" applyAlignment="1" pivotButton="0" quotePrefix="0" xfId="0">
      <alignment vertical="center"/>
    </xf>
    <xf numFmtId="0" fontId="125" fillId="10" borderId="287" applyAlignment="1" pivotButton="0" quotePrefix="0" xfId="0">
      <alignment vertical="center"/>
    </xf>
    <xf numFmtId="0" fontId="150" fillId="10" borderId="102" applyAlignment="1" pivotButton="0" quotePrefix="0" xfId="0">
      <alignment vertical="center"/>
    </xf>
    <xf numFmtId="0" fontId="125" fillId="10" borderId="307" applyAlignment="1" pivotButton="0" quotePrefix="0" xfId="0">
      <alignment vertical="center"/>
    </xf>
    <xf numFmtId="0" fontId="125" fillId="10" borderId="295" applyAlignment="1" pivotButton="0" quotePrefix="0" xfId="0">
      <alignment vertical="center"/>
    </xf>
    <xf numFmtId="0" fontId="125" fillId="10" borderId="308" applyAlignment="1" pivotButton="0" quotePrefix="0" xfId="0">
      <alignment vertical="center"/>
    </xf>
    <xf numFmtId="0" fontId="138" fillId="10" borderId="173" applyAlignment="1" pivotButton="0" quotePrefix="0" xfId="0">
      <alignment vertical="center"/>
    </xf>
    <xf numFmtId="175" fontId="138" fillId="10" borderId="102" applyAlignment="1" pivotButton="0" quotePrefix="0" xfId="0">
      <alignment horizontal="right" vertical="center"/>
    </xf>
    <xf numFmtId="16" fontId="138" fillId="35" borderId="102" applyAlignment="1" pivotButton="0" quotePrefix="0" xfId="0">
      <alignment horizontal="right" vertical="center" wrapText="1"/>
    </xf>
    <xf numFmtId="0" fontId="150" fillId="43" borderId="102" applyAlignment="1" pivotButton="0" quotePrefix="0" xfId="0">
      <alignment vertical="center" wrapText="1"/>
    </xf>
    <xf numFmtId="0" fontId="125" fillId="35" borderId="307" applyAlignment="1" pivotButton="0" quotePrefix="0" xfId="0">
      <alignment vertical="center" wrapText="1"/>
    </xf>
    <xf numFmtId="0" fontId="154" fillId="36" borderId="102" applyAlignment="1" pivotButton="0" quotePrefix="0" xfId="0">
      <alignment vertical="center" wrapText="1"/>
    </xf>
    <xf numFmtId="0" fontId="124" fillId="41" borderId="91" pivotButton="0" quotePrefix="0" xfId="0"/>
    <xf numFmtId="0" fontId="124" fillId="35" borderId="52" pivotButton="0" quotePrefix="0" xfId="0"/>
    <xf numFmtId="0" fontId="125" fillId="37" borderId="94" pivotButton="0" quotePrefix="0" xfId="0"/>
    <xf numFmtId="175" fontId="124" fillId="41" borderId="94" pivotButton="0" quotePrefix="0" xfId="0"/>
    <xf numFmtId="0" fontId="124" fillId="41" borderId="94" pivotButton="0" quotePrefix="0" xfId="0"/>
    <xf numFmtId="0" fontId="176" fillId="40" borderId="94" pivotButton="0" quotePrefix="0" xfId="0"/>
    <xf numFmtId="0" fontId="125" fillId="41" borderId="94" pivotButton="0" quotePrefix="0" xfId="0"/>
    <xf numFmtId="0" fontId="125" fillId="37" borderId="66" pivotButton="0" quotePrefix="0" xfId="0"/>
    <xf numFmtId="0" fontId="125" fillId="35" borderId="292" applyAlignment="1" pivotButton="0" quotePrefix="0" xfId="0">
      <alignment vertical="center"/>
    </xf>
    <xf numFmtId="175" fontId="124" fillId="35" borderId="66" pivotButton="0" quotePrefix="0" xfId="0"/>
    <xf numFmtId="0" fontId="124" fillId="35" borderId="66" pivotButton="0" quotePrefix="0" xfId="0"/>
    <xf numFmtId="0" fontId="176" fillId="40" borderId="66" pivotButton="0" quotePrefix="0" xfId="0"/>
    <xf numFmtId="0" fontId="125" fillId="35" borderId="66" pivotButton="0" quotePrefix="0" xfId="0"/>
    <xf numFmtId="0" fontId="177" fillId="39" borderId="94" pivotButton="0" quotePrefix="0" xfId="0"/>
    <xf numFmtId="0" fontId="125" fillId="37" borderId="102" pivotButton="0" quotePrefix="0" xfId="0"/>
    <xf numFmtId="0" fontId="125" fillId="35" borderId="307" applyAlignment="1" pivotButton="0" quotePrefix="0" xfId="0">
      <alignment vertical="center"/>
    </xf>
    <xf numFmtId="175" fontId="124" fillId="35" borderId="102" pivotButton="0" quotePrefix="0" xfId="0"/>
    <xf numFmtId="0" fontId="124" fillId="35" borderId="102" pivotButton="0" quotePrefix="0" xfId="0"/>
    <xf numFmtId="0" fontId="177" fillId="39" borderId="102" pivotButton="0" quotePrefix="0" xfId="0"/>
    <xf numFmtId="0" fontId="125" fillId="35" borderId="102" pivotButton="0" quotePrefix="0" xfId="0"/>
    <xf numFmtId="0" fontId="175" fillId="47" borderId="94" pivotButton="0" quotePrefix="0" xfId="0"/>
    <xf numFmtId="0" fontId="159" fillId="66" borderId="138" applyAlignment="1" pivotButton="0" quotePrefix="0" xfId="0">
      <alignment vertical="center"/>
    </xf>
    <xf numFmtId="0" fontId="125" fillId="66" borderId="94" pivotButton="0" quotePrefix="0" xfId="0"/>
    <xf numFmtId="0" fontId="125" fillId="66" borderId="294" applyAlignment="1" pivotButton="0" quotePrefix="0" xfId="0">
      <alignment vertical="center"/>
    </xf>
    <xf numFmtId="0" fontId="125" fillId="66" borderId="295" applyAlignment="1" pivotButton="0" quotePrefix="0" xfId="0">
      <alignment vertical="center"/>
    </xf>
    <xf numFmtId="9" fontId="138" fillId="66" borderId="94" applyAlignment="1" pivotButton="0" quotePrefix="0" xfId="0">
      <alignment horizontal="right" vertical="center"/>
    </xf>
    <xf numFmtId="175" fontId="124" fillId="66" borderId="94" pivotButton="0" quotePrefix="0" xfId="0"/>
    <xf numFmtId="0" fontId="124" fillId="66" borderId="94" pivotButton="0" quotePrefix="0" xfId="0"/>
    <xf numFmtId="0" fontId="176" fillId="66" borderId="94" pivotButton="0" quotePrefix="0" xfId="0"/>
    <xf numFmtId="0" fontId="125" fillId="66" borderId="309" applyAlignment="1" pivotButton="0" quotePrefix="0" xfId="0">
      <alignment vertical="center"/>
    </xf>
    <xf numFmtId="0" fontId="124" fillId="10" borderId="51" applyAlignment="1" pivotButton="0" quotePrefix="0" xfId="0">
      <alignment wrapText="1"/>
    </xf>
    <xf numFmtId="0" fontId="175" fillId="10" borderId="61" pivotButton="0" quotePrefix="0" xfId="0"/>
    <xf numFmtId="0" fontId="152" fillId="10" borderId="61" applyAlignment="1" pivotButton="0" quotePrefix="0" xfId="0">
      <alignment vertical="center"/>
    </xf>
    <xf numFmtId="175" fontId="124" fillId="10" borderId="61" pivotButton="0" quotePrefix="0" xfId="0"/>
    <xf numFmtId="0" fontId="124" fillId="10" borderId="61" pivotButton="0" quotePrefix="0" xfId="0"/>
    <xf numFmtId="0" fontId="176" fillId="10" borderId="61" pivotButton="0" quotePrefix="0" xfId="0"/>
    <xf numFmtId="0" fontId="125" fillId="10" borderId="61" pivotButton="0" quotePrefix="0" xfId="0"/>
    <xf numFmtId="0" fontId="138" fillId="41" borderId="93" applyAlignment="1" pivotButton="0" quotePrefix="0" xfId="0">
      <alignment vertical="center" wrapText="1"/>
    </xf>
    <xf numFmtId="16" fontId="138" fillId="41" borderId="94" applyAlignment="1" pivotButton="0" quotePrefix="0" xfId="0">
      <alignment horizontal="right" vertical="center" wrapText="1"/>
    </xf>
    <xf numFmtId="0" fontId="138" fillId="59" borderId="129" applyAlignment="1" pivotButton="0" quotePrefix="0" xfId="0">
      <alignment vertical="center" wrapText="1"/>
    </xf>
    <xf numFmtId="0" fontId="125" fillId="41" borderId="294" applyAlignment="1" pivotButton="0" quotePrefix="0" xfId="0">
      <alignment vertical="center" wrapText="1"/>
    </xf>
    <xf numFmtId="0" fontId="138" fillId="52" borderId="173" applyAlignment="1" pivotButton="0" quotePrefix="0" xfId="0">
      <alignment horizontal="right" vertical="center" wrapText="1"/>
    </xf>
    <xf numFmtId="0" fontId="137" fillId="40" borderId="172" applyAlignment="1" pivotButton="0" quotePrefix="0" xfId="0">
      <alignment vertical="center" wrapText="1"/>
    </xf>
    <xf numFmtId="16" fontId="138" fillId="70" borderId="295" applyAlignment="1" pivotButton="0" quotePrefix="0" xfId="0">
      <alignment horizontal="right" vertical="center"/>
    </xf>
    <xf numFmtId="0" fontId="150" fillId="58" borderId="290" applyAlignment="1" pivotButton="0" quotePrefix="0" xfId="0">
      <alignment vertical="center"/>
    </xf>
    <xf numFmtId="16" fontId="138" fillId="70" borderId="291" applyAlignment="1" pivotButton="0" quotePrefix="0" xfId="0">
      <alignment horizontal="right" vertical="center"/>
    </xf>
    <xf numFmtId="0" fontId="150" fillId="49" borderId="290" applyAlignment="1" pivotButton="0" quotePrefix="0" xfId="0">
      <alignment vertical="center"/>
    </xf>
    <xf numFmtId="0" fontId="125" fillId="66" borderId="290" applyAlignment="1" pivotButton="0" quotePrefix="0" xfId="0">
      <alignment vertical="center"/>
    </xf>
    <xf numFmtId="0" fontId="125" fillId="45" borderId="58" pivotButton="0" quotePrefix="0" xfId="0"/>
    <xf numFmtId="175" fontId="124" fillId="35" borderId="58" pivotButton="0" quotePrefix="0" xfId="0"/>
    <xf numFmtId="0" fontId="125" fillId="35" borderId="58" pivotButton="0" quotePrefix="0" xfId="0"/>
    <xf numFmtId="0" fontId="176" fillId="40" borderId="58" pivotButton="0" quotePrefix="0" xfId="0"/>
    <xf numFmtId="0" fontId="125" fillId="35" borderId="58" applyAlignment="1" pivotButton="0" quotePrefix="0" xfId="0">
      <alignment horizontal="right"/>
    </xf>
    <xf numFmtId="0" fontId="159" fillId="66" borderId="52" applyAlignment="1" pivotButton="0" quotePrefix="0" xfId="0">
      <alignment vertical="center" wrapText="1"/>
    </xf>
    <xf numFmtId="0" fontId="178" fillId="35" borderId="53" applyAlignment="1" pivotButton="0" quotePrefix="0" xfId="0">
      <alignment vertical="center"/>
    </xf>
    <xf numFmtId="0" fontId="154" fillId="66" borderId="126" applyAlignment="1" pivotButton="0" quotePrefix="0" xfId="0">
      <alignment vertical="center"/>
    </xf>
    <xf numFmtId="0" fontId="176" fillId="40" borderId="61" pivotButton="0" quotePrefix="0" xfId="0"/>
    <xf numFmtId="0" fontId="125" fillId="41" borderId="61" pivotButton="0" quotePrefix="0" xfId="0"/>
    <xf numFmtId="0" fontId="177" fillId="39" borderId="61" pivotButton="0" quotePrefix="0" xfId="0"/>
    <xf numFmtId="0" fontId="125" fillId="70" borderId="310" applyAlignment="1" pivotButton="0" quotePrefix="0" xfId="0">
      <alignment vertical="center"/>
    </xf>
    <xf numFmtId="0" fontId="179" fillId="66" borderId="66" applyAlignment="1" pivotButton="0" quotePrefix="0" xfId="0">
      <alignment horizontal="right" vertical="center"/>
    </xf>
    <xf numFmtId="0" fontId="159" fillId="59" borderId="123" applyAlignment="1" pivotButton="0" quotePrefix="0" xfId="0">
      <alignment vertical="center"/>
    </xf>
    <xf numFmtId="0" fontId="125" fillId="35" borderId="311" applyAlignment="1" pivotButton="0" quotePrefix="0" xfId="0">
      <alignment vertical="center"/>
    </xf>
    <xf numFmtId="0" fontId="138" fillId="41" borderId="312" applyAlignment="1" pivotButton="0" quotePrefix="0" xfId="0">
      <alignment vertical="center"/>
    </xf>
    <xf numFmtId="0" fontId="140" fillId="39" borderId="122" applyAlignment="1" pivotButton="0" quotePrefix="0" xfId="0">
      <alignment vertical="center"/>
    </xf>
    <xf numFmtId="0" fontId="125" fillId="35" borderId="275" applyAlignment="1" pivotButton="0" quotePrefix="0" xfId="0">
      <alignment vertical="center"/>
    </xf>
    <xf numFmtId="0" fontId="147" fillId="62" borderId="193" applyAlignment="1" pivotButton="0" quotePrefix="0" xfId="0">
      <alignment horizontal="right" vertical="center"/>
    </xf>
    <xf numFmtId="0" fontId="0" fillId="72" borderId="0" pivotButton="0" quotePrefix="0" xfId="0"/>
    <xf numFmtId="0" fontId="138" fillId="72" borderId="61" applyAlignment="1" pivotButton="0" quotePrefix="0" xfId="0">
      <alignment vertical="center" wrapText="1"/>
    </xf>
    <xf numFmtId="0" fontId="180" fillId="35" borderId="104" applyAlignment="1" pivotButton="0" quotePrefix="0" xfId="0">
      <alignment vertical="center"/>
    </xf>
    <xf numFmtId="0" fontId="180" fillId="35" borderId="53" applyAlignment="1" pivotButton="0" quotePrefix="0" xfId="0">
      <alignment vertical="center"/>
    </xf>
    <xf numFmtId="0" fontId="125" fillId="41" borderId="51" pivotButton="0" quotePrefix="0" xfId="0"/>
    <xf numFmtId="0" fontId="125" fillId="35" borderId="82" pivotButton="0" quotePrefix="0" xfId="0"/>
    <xf numFmtId="0" fontId="180" fillId="52" borderId="83" applyAlignment="1" pivotButton="0" quotePrefix="0" xfId="0">
      <alignment vertical="center"/>
    </xf>
    <xf numFmtId="0" fontId="180" fillId="35" borderId="52" applyAlignment="1" pivotButton="0" quotePrefix="0" xfId="0">
      <alignment vertical="center"/>
    </xf>
    <xf numFmtId="0" fontId="180" fillId="35" borderId="206" applyAlignment="1" pivotButton="0" quotePrefix="0" xfId="0">
      <alignment vertical="center"/>
    </xf>
    <xf numFmtId="0" fontId="181" fillId="35" borderId="176" applyAlignment="1" pivotButton="0" quotePrefix="0" xfId="0">
      <alignment vertical="center"/>
    </xf>
    <xf numFmtId="16" fontId="181" fillId="35" borderId="112" applyAlignment="1" pivotButton="0" quotePrefix="0" xfId="0">
      <alignment vertical="center"/>
    </xf>
    <xf numFmtId="0" fontId="182" fillId="42" borderId="112" applyAlignment="1" pivotButton="0" quotePrefix="0" xfId="0">
      <alignment vertical="center"/>
    </xf>
    <xf numFmtId="16" fontId="181" fillId="35" borderId="112" applyAlignment="1" pivotButton="0" quotePrefix="0" xfId="0">
      <alignment horizontal="right" vertical="center"/>
    </xf>
    <xf numFmtId="0" fontId="176" fillId="44" borderId="177" applyAlignment="1" pivotButton="0" quotePrefix="0" xfId="0">
      <alignment vertical="center"/>
    </xf>
    <xf numFmtId="0" fontId="180" fillId="59" borderId="129" applyAlignment="1" pivotButton="0" quotePrefix="0" xfId="0">
      <alignment vertical="center"/>
    </xf>
    <xf numFmtId="0" fontId="183" fillId="43" borderId="112" applyAlignment="1" pivotButton="0" quotePrefix="0" xfId="0">
      <alignment vertical="center"/>
    </xf>
    <xf numFmtId="0" fontId="181" fillId="52" borderId="173" applyAlignment="1" pivotButton="0" quotePrefix="0" xfId="0">
      <alignment vertical="center"/>
    </xf>
    <xf numFmtId="0" fontId="177" fillId="39" borderId="112" applyAlignment="1" pivotButton="0" quotePrefix="0" xfId="0">
      <alignment vertical="center"/>
    </xf>
    <xf numFmtId="0" fontId="184" fillId="35" borderId="112" applyAlignment="1" pivotButton="0" quotePrefix="0" xfId="0">
      <alignment vertical="center"/>
    </xf>
    <xf numFmtId="0" fontId="181" fillId="35" borderId="112" applyAlignment="1" pivotButton="0" quotePrefix="0" xfId="0">
      <alignment horizontal="right" vertical="center"/>
    </xf>
    <xf numFmtId="0" fontId="181" fillId="35" borderId="112" applyAlignment="1" pivotButton="0" quotePrefix="0" xfId="0">
      <alignment vertical="center"/>
    </xf>
    <xf numFmtId="175" fontId="181" fillId="35" borderId="112" applyAlignment="1" pivotButton="0" quotePrefix="0" xfId="0">
      <alignment horizontal="right" vertical="center"/>
    </xf>
    <xf numFmtId="0" fontId="176" fillId="40" borderId="112" applyAlignment="1" pivotButton="0" quotePrefix="0" xfId="0">
      <alignment vertical="center"/>
    </xf>
    <xf numFmtId="0" fontId="181" fillId="41" borderId="60" applyAlignment="1" pivotButton="0" quotePrefix="0" xfId="0">
      <alignment vertical="center"/>
    </xf>
    <xf numFmtId="16" fontId="181" fillId="41" borderId="61" applyAlignment="1" pivotButton="0" quotePrefix="0" xfId="0">
      <alignment vertical="center"/>
    </xf>
    <xf numFmtId="0" fontId="182" fillId="42" borderId="61" applyAlignment="1" pivotButton="0" quotePrefix="0" xfId="0">
      <alignment vertical="center"/>
    </xf>
    <xf numFmtId="16" fontId="181" fillId="41" borderId="61" applyAlignment="1" pivotButton="0" quotePrefix="0" xfId="0">
      <alignment horizontal="right" vertical="center"/>
    </xf>
    <xf numFmtId="0" fontId="125" fillId="45" borderId="126" applyAlignment="1" pivotButton="0" quotePrefix="0" xfId="0">
      <alignment vertical="center"/>
    </xf>
    <xf numFmtId="0" fontId="180" fillId="59" borderId="123" applyAlignment="1" pivotButton="0" quotePrefix="0" xfId="0">
      <alignment vertical="center"/>
    </xf>
    <xf numFmtId="0" fontId="183" fillId="43" borderId="61" applyAlignment="1" pivotButton="0" quotePrefix="0" xfId="0">
      <alignment vertical="center"/>
    </xf>
    <xf numFmtId="0" fontId="181" fillId="41" borderId="61" applyAlignment="1" pivotButton="0" quotePrefix="0" xfId="0">
      <alignment vertical="center"/>
    </xf>
    <xf numFmtId="0" fontId="181" fillId="52" borderId="89" applyAlignment="1" pivotButton="0" quotePrefix="0" xfId="0">
      <alignment vertical="center"/>
    </xf>
    <xf numFmtId="0" fontId="177" fillId="39" borderId="61" applyAlignment="1" pivotButton="0" quotePrefix="0" xfId="0">
      <alignment vertical="center"/>
    </xf>
    <xf numFmtId="0" fontId="184" fillId="41" borderId="61" applyAlignment="1" pivotButton="0" quotePrefix="0" xfId="0">
      <alignment vertical="center"/>
    </xf>
    <xf numFmtId="0" fontId="181" fillId="41" borderId="61" applyAlignment="1" pivotButton="0" quotePrefix="0" xfId="0">
      <alignment horizontal="right" vertical="center"/>
    </xf>
    <xf numFmtId="175" fontId="181" fillId="41" borderId="61" applyAlignment="1" pivotButton="0" quotePrefix="0" xfId="0">
      <alignment horizontal="right" vertical="center"/>
    </xf>
    <xf numFmtId="0" fontId="176" fillId="40" borderId="61" applyAlignment="1" pivotButton="0" quotePrefix="0" xfId="0">
      <alignment vertical="center"/>
    </xf>
    <xf numFmtId="0" fontId="181" fillId="35" borderId="57" applyAlignment="1" pivotButton="0" quotePrefix="0" xfId="0">
      <alignment vertical="center"/>
    </xf>
    <xf numFmtId="16" fontId="181" fillId="35" borderId="58" applyAlignment="1" pivotButton="0" quotePrefix="0" xfId="0">
      <alignment vertical="center"/>
    </xf>
    <xf numFmtId="0" fontId="182" fillId="42" borderId="58" applyAlignment="1" pivotButton="0" quotePrefix="0" xfId="0">
      <alignment vertical="center"/>
    </xf>
    <xf numFmtId="16" fontId="181" fillId="35" borderId="58" applyAlignment="1" pivotButton="0" quotePrefix="0" xfId="0">
      <alignment horizontal="right" vertical="center"/>
    </xf>
    <xf numFmtId="0" fontId="175" fillId="47" borderId="126" applyAlignment="1" pivotButton="0" quotePrefix="0" xfId="0">
      <alignment vertical="center"/>
    </xf>
    <xf numFmtId="0" fontId="181" fillId="35" borderId="58" applyAlignment="1" pivotButton="0" quotePrefix="0" xfId="0">
      <alignment vertical="center"/>
    </xf>
    <xf numFmtId="0" fontId="177" fillId="39" borderId="58" applyAlignment="1" pivotButton="0" quotePrefix="0" xfId="0">
      <alignment vertical="center"/>
    </xf>
    <xf numFmtId="0" fontId="184" fillId="35" borderId="58" applyAlignment="1" pivotButton="0" quotePrefix="0" xfId="0">
      <alignment vertical="center"/>
    </xf>
    <xf numFmtId="0" fontId="181" fillId="35" borderId="58" applyAlignment="1" pivotButton="0" quotePrefix="0" xfId="0">
      <alignment horizontal="right" vertical="center"/>
    </xf>
    <xf numFmtId="0" fontId="175" fillId="47" borderId="61" pivotButton="0" quotePrefix="0" xfId="0"/>
    <xf numFmtId="0" fontId="183" fillId="43" borderId="61" pivotButton="0" quotePrefix="0" xfId="0"/>
    <xf numFmtId="0" fontId="184" fillId="53" borderId="61" applyAlignment="1" pivotButton="0" quotePrefix="0" xfId="0">
      <alignment vertical="center"/>
    </xf>
    <xf numFmtId="175" fontId="125" fillId="41" borderId="61" applyAlignment="1" pivotButton="0" quotePrefix="0" xfId="0">
      <alignment horizontal="right"/>
    </xf>
    <xf numFmtId="0" fontId="175" fillId="47" borderId="58" pivotButton="0" quotePrefix="0" xfId="0"/>
    <xf numFmtId="0" fontId="125" fillId="35" borderId="125" pivotButton="0" quotePrefix="0" xfId="0"/>
    <xf numFmtId="0" fontId="183" fillId="43" borderId="58" pivotButton="0" quotePrefix="0" xfId="0"/>
    <xf numFmtId="0" fontId="184" fillId="53" borderId="58" applyAlignment="1" pivotButton="0" quotePrefix="0" xfId="0">
      <alignment vertical="center"/>
    </xf>
    <xf numFmtId="0" fontId="125" fillId="35" borderId="87" pivotButton="0" quotePrefix="0" xfId="0"/>
    <xf numFmtId="175" fontId="125" fillId="35" borderId="58" applyAlignment="1" pivotButton="0" quotePrefix="0" xfId="0">
      <alignment horizontal="right"/>
    </xf>
    <xf numFmtId="0" fontId="181" fillId="35" borderId="87" applyAlignment="1" pivotButton="0" quotePrefix="0" xfId="0">
      <alignment vertical="center"/>
    </xf>
    <xf numFmtId="0" fontId="185" fillId="41" borderId="61" applyAlignment="1" pivotButton="0" quotePrefix="0" xfId="0">
      <alignment vertical="center"/>
    </xf>
    <xf numFmtId="9" fontId="181" fillId="41" borderId="61" applyAlignment="1" pivotButton="0" quotePrefix="0" xfId="0">
      <alignment horizontal="right" vertical="center"/>
    </xf>
    <xf numFmtId="0" fontId="176" fillId="40" borderId="88" applyAlignment="1" pivotButton="0" quotePrefix="0" xfId="0">
      <alignment vertical="center"/>
    </xf>
    <xf numFmtId="0" fontId="125" fillId="37" borderId="58" applyAlignment="1" pivotButton="0" quotePrefix="0" xfId="0">
      <alignment vertical="center"/>
    </xf>
    <xf numFmtId="0" fontId="186" fillId="50" borderId="58" applyAlignment="1" pivotButton="0" quotePrefix="0" xfId="0">
      <alignment vertical="center"/>
    </xf>
    <xf numFmtId="0" fontId="187" fillId="36" borderId="58" applyAlignment="1" pivotButton="0" quotePrefix="0" xfId="0">
      <alignment vertical="center"/>
    </xf>
    <xf numFmtId="9" fontId="181" fillId="35" borderId="58" applyAlignment="1" pivotButton="0" quotePrefix="0" xfId="0">
      <alignment horizontal="right" vertical="center"/>
    </xf>
    <xf numFmtId="0" fontId="176" fillId="40" borderId="58" applyAlignment="1" pivotButton="0" quotePrefix="0" xfId="0">
      <alignment vertical="center"/>
    </xf>
    <xf numFmtId="0" fontId="181" fillId="41" borderId="313" applyAlignment="1" pivotButton="0" quotePrefix="0" xfId="0">
      <alignment vertical="center"/>
    </xf>
    <xf numFmtId="16" fontId="181" fillId="41" borderId="314" applyAlignment="1" pivotButton="0" quotePrefix="0" xfId="0">
      <alignment vertical="center"/>
    </xf>
    <xf numFmtId="0" fontId="182" fillId="42" borderId="314" applyAlignment="1" pivotButton="0" quotePrefix="0" xfId="0">
      <alignment vertical="center"/>
    </xf>
    <xf numFmtId="16" fontId="181" fillId="41" borderId="314" applyAlignment="1" pivotButton="0" quotePrefix="0" xfId="0">
      <alignment horizontal="right" vertical="center"/>
    </xf>
    <xf numFmtId="0" fontId="176" fillId="44" borderId="314" applyAlignment="1" pivotButton="0" quotePrefix="0" xfId="0">
      <alignment vertical="center"/>
    </xf>
    <xf numFmtId="0" fontId="125" fillId="35" borderId="314" applyAlignment="1" pivotButton="0" quotePrefix="0" xfId="0">
      <alignment vertical="center"/>
    </xf>
    <xf numFmtId="0" fontId="186" fillId="50" borderId="314" applyAlignment="1" pivotButton="0" quotePrefix="0" xfId="0">
      <alignment vertical="center"/>
    </xf>
    <xf numFmtId="0" fontId="125" fillId="41" borderId="314" applyAlignment="1" pivotButton="0" quotePrefix="0" xfId="0">
      <alignment vertical="center"/>
    </xf>
    <xf numFmtId="0" fontId="125" fillId="41" borderId="315" applyAlignment="1" pivotButton="0" quotePrefix="0" xfId="0">
      <alignment vertical="center"/>
    </xf>
    <xf numFmtId="0" fontId="125" fillId="70" borderId="315" applyAlignment="1" pivotButton="0" quotePrefix="0" xfId="0">
      <alignment vertical="center"/>
    </xf>
    <xf numFmtId="0" fontId="187" fillId="36" borderId="314" applyAlignment="1" pivotButton="0" quotePrefix="0" xfId="0">
      <alignment vertical="center"/>
    </xf>
    <xf numFmtId="0" fontId="181" fillId="41" borderId="314" applyAlignment="1" pivotButton="0" quotePrefix="0" xfId="0">
      <alignment vertical="center"/>
    </xf>
    <xf numFmtId="0" fontId="181" fillId="41" borderId="98" applyAlignment="1" pivotButton="0" quotePrefix="0" xfId="0">
      <alignment vertical="center"/>
    </xf>
    <xf numFmtId="0" fontId="177" fillId="39" borderId="314" applyAlignment="1" pivotButton="0" quotePrefix="0" xfId="0">
      <alignment vertical="center"/>
    </xf>
    <xf numFmtId="0" fontId="184" fillId="41" borderId="314" applyAlignment="1" pivotButton="0" quotePrefix="0" xfId="0">
      <alignment vertical="center"/>
    </xf>
    <xf numFmtId="0" fontId="181" fillId="41" borderId="314" applyAlignment="1" pivotButton="0" quotePrefix="0" xfId="0">
      <alignment horizontal="right" vertical="center"/>
    </xf>
    <xf numFmtId="0" fontId="176" fillId="40" borderId="314" applyAlignment="1" pivotButton="0" quotePrefix="0" xfId="0">
      <alignment vertical="center"/>
    </xf>
    <xf numFmtId="0" fontId="125" fillId="41" borderId="316" applyAlignment="1" pivotButton="0" quotePrefix="0" xfId="0">
      <alignment vertical="center"/>
    </xf>
    <xf numFmtId="0" fontId="181" fillId="64" borderId="234" pivotButton="0" quotePrefix="0" xfId="0"/>
    <xf numFmtId="0" fontId="181" fillId="64" borderId="207" pivotButton="0" quotePrefix="0" xfId="0"/>
    <xf numFmtId="0" fontId="181" fillId="64" borderId="320" pivotButton="0" quotePrefix="0" xfId="0"/>
    <xf numFmtId="16" fontId="181" fillId="64" borderId="321" applyAlignment="1" pivotButton="0" quotePrefix="0" xfId="0">
      <alignment horizontal="right"/>
    </xf>
    <xf numFmtId="0" fontId="183" fillId="54" borderId="321" pivotButton="0" quotePrefix="0" xfId="0"/>
    <xf numFmtId="0" fontId="175" fillId="47" borderId="321" pivotButton="0" quotePrefix="0" xfId="0"/>
    <xf numFmtId="0" fontId="125" fillId="64" borderId="321" pivotButton="0" quotePrefix="0" xfId="0"/>
    <xf numFmtId="0" fontId="183" fillId="43" borderId="321" pivotButton="0" quotePrefix="0" xfId="0"/>
    <xf numFmtId="0" fontId="182" fillId="42" borderId="321" pivotButton="0" quotePrefix="0" xfId="0"/>
    <xf numFmtId="0" fontId="181" fillId="64" borderId="321" pivotButton="0" quotePrefix="0" xfId="0"/>
    <xf numFmtId="0" fontId="125" fillId="64" borderId="322" pivotButton="0" quotePrefix="0" xfId="0"/>
    <xf numFmtId="0" fontId="181" fillId="52" borderId="173" pivotButton="0" quotePrefix="0" xfId="0"/>
    <xf numFmtId="0" fontId="177" fillId="39" borderId="321" pivotButton="0" quotePrefix="0" xfId="0"/>
    <xf numFmtId="0" fontId="184" fillId="64" borderId="321" pivotButton="0" quotePrefix="0" xfId="0"/>
    <xf numFmtId="0" fontId="181" fillId="64" borderId="321" applyAlignment="1" pivotButton="0" quotePrefix="0" xfId="0">
      <alignment horizontal="right"/>
    </xf>
    <xf numFmtId="175" fontId="181" fillId="64" borderId="321" applyAlignment="1" pivotButton="0" quotePrefix="0" xfId="0">
      <alignment horizontal="right"/>
    </xf>
    <xf numFmtId="0" fontId="176" fillId="40" borderId="321" pivotButton="0" quotePrefix="0" xfId="0"/>
    <xf numFmtId="0" fontId="125" fillId="64" borderId="323" pivotButton="0" quotePrefix="0" xfId="0"/>
    <xf numFmtId="0" fontId="181" fillId="64" borderId="317" pivotButton="0" quotePrefix="0" xfId="0"/>
    <xf numFmtId="16" fontId="181" fillId="64" borderId="318" applyAlignment="1" pivotButton="0" quotePrefix="0" xfId="0">
      <alignment horizontal="right"/>
    </xf>
    <xf numFmtId="0" fontId="182" fillId="42" borderId="318" pivotButton="0" quotePrefix="0" xfId="0"/>
    <xf numFmtId="0" fontId="125" fillId="37" borderId="318" pivotButton="0" quotePrefix="0" xfId="0"/>
    <xf numFmtId="0" fontId="125" fillId="64" borderId="318" pivotButton="0" quotePrefix="0" xfId="0"/>
    <xf numFmtId="0" fontId="183" fillId="43" borderId="318" pivotButton="0" quotePrefix="0" xfId="0"/>
    <xf numFmtId="0" fontId="184" fillId="53" borderId="318" pivotButton="0" quotePrefix="0" xfId="0"/>
    <xf numFmtId="0" fontId="181" fillId="64" borderId="318" pivotButton="0" quotePrefix="0" xfId="0"/>
    <xf numFmtId="0" fontId="125" fillId="64" borderId="319" pivotButton="0" quotePrefix="0" xfId="0"/>
    <xf numFmtId="0" fontId="181" fillId="52" borderId="89" pivotButton="0" quotePrefix="0" xfId="0"/>
    <xf numFmtId="0" fontId="184" fillId="64" borderId="318" pivotButton="0" quotePrefix="0" xfId="0"/>
    <xf numFmtId="0" fontId="181" fillId="64" borderId="318" applyAlignment="1" pivotButton="0" quotePrefix="0" xfId="0">
      <alignment horizontal="right"/>
    </xf>
    <xf numFmtId="175" fontId="181" fillId="64" borderId="318" applyAlignment="1" pivotButton="0" quotePrefix="0" xfId="0">
      <alignment horizontal="right"/>
    </xf>
    <xf numFmtId="0" fontId="176" fillId="40" borderId="318" pivotButton="0" quotePrefix="0" xfId="0"/>
    <xf numFmtId="0" fontId="125" fillId="64" borderId="316" pivotButton="0" quotePrefix="0" xfId="0"/>
    <xf numFmtId="0" fontId="181" fillId="64" borderId="324" applyAlignment="1" pivotButton="0" quotePrefix="0" xfId="0">
      <alignment horizontal="right"/>
    </xf>
    <xf numFmtId="0" fontId="177" fillId="39" borderId="318" pivotButton="0" quotePrefix="0" xfId="0"/>
    <xf numFmtId="0" fontId="187" fillId="36" borderId="318" pivotButton="0" quotePrefix="0" xfId="0"/>
    <xf numFmtId="0" fontId="125" fillId="37" borderId="61" applyAlignment="1" pivotButton="0" quotePrefix="0" xfId="0">
      <alignment vertical="center"/>
    </xf>
    <xf numFmtId="0" fontId="188" fillId="51" borderId="61" applyAlignment="1" pivotButton="0" quotePrefix="0" xfId="0">
      <alignment vertical="center"/>
    </xf>
    <xf numFmtId="0" fontId="180" fillId="66" borderId="52" applyAlignment="1" pivotButton="0" quotePrefix="0" xfId="0">
      <alignment vertical="center"/>
    </xf>
    <xf numFmtId="16" fontId="181" fillId="66" borderId="66" applyAlignment="1" pivotButton="0" quotePrefix="0" xfId="0">
      <alignment vertical="center"/>
    </xf>
    <xf numFmtId="0" fontId="182" fillId="66" borderId="66" applyAlignment="1" pivotButton="0" quotePrefix="0" xfId="0">
      <alignment vertical="center"/>
    </xf>
    <xf numFmtId="16" fontId="181" fillId="66" borderId="66" applyAlignment="1" pivotButton="0" quotePrefix="0" xfId="0">
      <alignment horizontal="right" vertical="center"/>
    </xf>
    <xf numFmtId="0" fontId="183" fillId="66" borderId="66" applyAlignment="1" pivotButton="0" quotePrefix="0" xfId="0">
      <alignment vertical="center"/>
    </xf>
    <xf numFmtId="0" fontId="181" fillId="66" borderId="66" applyAlignment="1" pivotButton="0" quotePrefix="0" xfId="0">
      <alignment vertical="center"/>
    </xf>
    <xf numFmtId="0" fontId="177" fillId="66" borderId="66" applyAlignment="1" pivotButton="0" quotePrefix="0" xfId="0">
      <alignment vertical="center"/>
    </xf>
    <xf numFmtId="0" fontId="184" fillId="66" borderId="66" applyAlignment="1" pivotButton="0" quotePrefix="0" xfId="0">
      <alignment vertical="center"/>
    </xf>
    <xf numFmtId="0" fontId="181" fillId="66" borderId="66" applyAlignment="1" pivotButton="0" quotePrefix="0" xfId="0">
      <alignment horizontal="right" vertical="center"/>
    </xf>
    <xf numFmtId="175" fontId="181" fillId="66" borderId="66" applyAlignment="1" pivotButton="0" quotePrefix="0" xfId="0">
      <alignment horizontal="right" vertical="center"/>
    </xf>
    <xf numFmtId="0" fontId="176" fillId="66" borderId="66" applyAlignment="1" pivotButton="0" quotePrefix="0" xfId="0">
      <alignment vertical="center"/>
    </xf>
    <xf numFmtId="0" fontId="181" fillId="10" borderId="207" pivotButton="0" quotePrefix="0" xfId="0"/>
    <xf numFmtId="0" fontId="181" fillId="10" borderId="317" pivotButton="0" quotePrefix="0" xfId="0"/>
    <xf numFmtId="16" fontId="181" fillId="10" borderId="318" applyAlignment="1" pivotButton="0" quotePrefix="0" xfId="0">
      <alignment horizontal="right"/>
    </xf>
    <xf numFmtId="0" fontId="182" fillId="10" borderId="318" pivotButton="0" quotePrefix="0" xfId="0"/>
    <xf numFmtId="0" fontId="125" fillId="10" borderId="318" pivotButton="0" quotePrefix="0" xfId="0"/>
    <xf numFmtId="0" fontId="187" fillId="10" borderId="318" pivotButton="0" quotePrefix="0" xfId="0"/>
    <xf numFmtId="0" fontId="183" fillId="10" borderId="318" pivotButton="0" quotePrefix="0" xfId="0"/>
    <xf numFmtId="0" fontId="181" fillId="10" borderId="318" pivotButton="0" quotePrefix="0" xfId="0"/>
    <xf numFmtId="0" fontId="184" fillId="10" borderId="318" pivotButton="0" quotePrefix="0" xfId="0"/>
    <xf numFmtId="0" fontId="125" fillId="10" borderId="319" pivotButton="0" quotePrefix="0" xfId="0"/>
    <xf numFmtId="0" fontId="181" fillId="10" borderId="89" pivotButton="0" quotePrefix="0" xfId="0"/>
    <xf numFmtId="0" fontId="177" fillId="10" borderId="318" pivotButton="0" quotePrefix="0" xfId="0"/>
    <xf numFmtId="0" fontId="181" fillId="10" borderId="318" applyAlignment="1" pivotButton="0" quotePrefix="0" xfId="0">
      <alignment horizontal="right"/>
    </xf>
    <xf numFmtId="175" fontId="181" fillId="10" borderId="318" applyAlignment="1" pivotButton="0" quotePrefix="0" xfId="0">
      <alignment horizontal="right"/>
    </xf>
    <xf numFmtId="0" fontId="176" fillId="10" borderId="318" pivotButton="0" quotePrefix="0" xfId="0"/>
    <xf numFmtId="0" fontId="125" fillId="10" borderId="316" pivotButton="0" quotePrefix="0" xfId="0"/>
    <xf numFmtId="0" fontId="181" fillId="41" borderId="93" applyAlignment="1" pivotButton="0" quotePrefix="0" xfId="0">
      <alignment vertical="center"/>
    </xf>
    <xf numFmtId="16" fontId="181" fillId="41" borderId="94" applyAlignment="1" pivotButton="0" quotePrefix="0" xfId="0">
      <alignment vertical="center"/>
    </xf>
    <xf numFmtId="0" fontId="182" fillId="42" borderId="94" applyAlignment="1" pivotButton="0" quotePrefix="0" xfId="0">
      <alignment vertical="center"/>
    </xf>
    <xf numFmtId="16" fontId="181" fillId="41" borderId="94" applyAlignment="1" pivotButton="0" quotePrefix="0" xfId="0">
      <alignment horizontal="right" vertical="center"/>
    </xf>
    <xf numFmtId="0" fontId="175" fillId="47" borderId="94" applyAlignment="1" pivotButton="0" quotePrefix="0" xfId="0">
      <alignment vertical="center"/>
    </xf>
    <xf numFmtId="0" fontId="125" fillId="43" borderId="94" applyAlignment="1" pivotButton="0" quotePrefix="0" xfId="0">
      <alignment vertical="center"/>
    </xf>
    <xf numFmtId="0" fontId="184" fillId="53" borderId="94" applyAlignment="1" pivotButton="0" quotePrefix="0" xfId="0">
      <alignment vertical="center"/>
    </xf>
    <xf numFmtId="0" fontId="181" fillId="41" borderId="94" applyAlignment="1" pivotButton="0" quotePrefix="0" xfId="0">
      <alignment vertical="center"/>
    </xf>
    <xf numFmtId="0" fontId="177" fillId="39" borderId="94" applyAlignment="1" pivotButton="0" quotePrefix="0" xfId="0">
      <alignment vertical="center"/>
    </xf>
    <xf numFmtId="0" fontId="184" fillId="41" borderId="94" applyAlignment="1" pivotButton="0" quotePrefix="0" xfId="0">
      <alignment vertical="center"/>
    </xf>
    <xf numFmtId="0" fontId="181" fillId="41" borderId="94" applyAlignment="1" pivotButton="0" quotePrefix="0" xfId="0">
      <alignment horizontal="right" vertical="center"/>
    </xf>
    <xf numFmtId="9" fontId="181" fillId="41" borderId="94" applyAlignment="1" pivotButton="0" quotePrefix="0" xfId="0">
      <alignment horizontal="right" vertical="center"/>
    </xf>
    <xf numFmtId="0" fontId="188" fillId="51" borderId="94" applyAlignment="1" pivotButton="0" quotePrefix="0" xfId="0">
      <alignment vertical="center"/>
    </xf>
    <xf numFmtId="0" fontId="181" fillId="35" borderId="140" applyAlignment="1" pivotButton="0" quotePrefix="0" xfId="0">
      <alignment horizontal="right" vertical="center" wrapText="1"/>
    </xf>
    <xf numFmtId="0" fontId="181" fillId="35" borderId="141" applyAlignment="1" pivotButton="0" quotePrefix="0" xfId="0">
      <alignment horizontal="right" vertical="center" wrapText="1"/>
    </xf>
    <xf numFmtId="0" fontId="181" fillId="35" borderId="141" applyAlignment="1" pivotButton="0" quotePrefix="0" xfId="0">
      <alignment vertical="center" wrapText="1"/>
    </xf>
    <xf numFmtId="0" fontId="176" fillId="40" borderId="141" applyAlignment="1" pivotButton="0" quotePrefix="0" xfId="0">
      <alignment vertical="center" wrapText="1"/>
    </xf>
    <xf numFmtId="0" fontId="180" fillId="41" borderId="91" applyAlignment="1" pivotButton="0" quotePrefix="0" xfId="0">
      <alignment vertical="center"/>
    </xf>
    <xf numFmtId="0" fontId="180" fillId="35" borderId="50" applyAlignment="1" pivotButton="0" quotePrefix="0" xfId="0">
      <alignment vertical="center"/>
    </xf>
    <xf numFmtId="0" fontId="125" fillId="41" borderId="206" pivotButton="0" quotePrefix="0" xfId="0"/>
    <xf numFmtId="0" fontId="180" fillId="35" borderId="82" applyAlignment="1" pivotButton="0" quotePrefix="0" xfId="0">
      <alignment vertical="center"/>
    </xf>
    <xf numFmtId="0" fontId="125" fillId="41" borderId="325" applyAlignment="1" pivotButton="0" quotePrefix="0" xfId="0">
      <alignment vertical="center"/>
    </xf>
    <xf numFmtId="0" fontId="125" fillId="35" borderId="130" applyAlignment="1" pivotButton="0" quotePrefix="0" xfId="0">
      <alignment vertical="center"/>
    </xf>
    <xf numFmtId="0" fontId="183" fillId="43" borderId="94" applyAlignment="1" pivotButton="0" quotePrefix="0" xfId="0">
      <alignment vertical="center"/>
    </xf>
    <xf numFmtId="175" fontId="181" fillId="41" borderId="94" applyAlignment="1" pivotButton="0" quotePrefix="0" xfId="0">
      <alignment horizontal="right" vertical="center"/>
    </xf>
    <xf numFmtId="0" fontId="189" fillId="59" borderId="123" applyAlignment="1" pivotButton="0" quotePrefix="0" xfId="0">
      <alignment vertical="center"/>
    </xf>
    <xf numFmtId="0" fontId="183" fillId="43" borderId="58" applyAlignment="1" pivotButton="0" quotePrefix="0" xfId="0">
      <alignment vertical="center"/>
    </xf>
    <xf numFmtId="0" fontId="188" fillId="35" borderId="58" applyAlignment="1" pivotButton="0" quotePrefix="0" xfId="0">
      <alignment vertical="center"/>
    </xf>
    <xf numFmtId="175" fontId="181" fillId="35" borderId="58" applyAlignment="1" pivotButton="0" quotePrefix="0" xfId="0">
      <alignment horizontal="right" vertical="center"/>
    </xf>
    <xf numFmtId="0" fontId="176" fillId="44" borderId="314" pivotButton="0" quotePrefix="0" xfId="0"/>
    <xf numFmtId="0" fontId="125" fillId="41" borderId="314" pivotButton="0" quotePrefix="0" xfId="0"/>
    <xf numFmtId="0" fontId="183" fillId="43" borderId="314" pivotButton="0" quotePrefix="0" xfId="0"/>
    <xf numFmtId="0" fontId="184" fillId="53" borderId="314" applyAlignment="1" pivotButton="0" quotePrefix="0" xfId="0">
      <alignment vertical="center"/>
    </xf>
    <xf numFmtId="0" fontId="125" fillId="41" borderId="319" applyAlignment="1" pivotButton="0" quotePrefix="0" xfId="0">
      <alignment vertical="center"/>
    </xf>
    <xf numFmtId="0" fontId="125" fillId="52" borderId="89" pivotButton="0" quotePrefix="0" xfId="0"/>
    <xf numFmtId="175" fontId="125" fillId="41" borderId="314" applyAlignment="1" pivotButton="0" quotePrefix="0" xfId="0">
      <alignment horizontal="right"/>
    </xf>
    <xf numFmtId="0" fontId="125" fillId="41" borderId="314" applyAlignment="1" pivotButton="0" quotePrefix="0" xfId="0">
      <alignment horizontal="right"/>
    </xf>
    <xf numFmtId="0" fontId="176" fillId="40" borderId="314" pivotButton="0" quotePrefix="0" xfId="0"/>
    <xf numFmtId="0" fontId="185" fillId="55" borderId="318" pivotButton="0" quotePrefix="0" xfId="0"/>
    <xf numFmtId="0" fontId="125" fillId="45" borderId="318" pivotButton="0" quotePrefix="0" xfId="0"/>
    <xf numFmtId="0" fontId="188" fillId="51" borderId="318" pivotButton="0" quotePrefix="0" xfId="0"/>
    <xf numFmtId="0" fontId="125" fillId="64" borderId="326" pivotButton="0" quotePrefix="0" xfId="0"/>
    <xf numFmtId="0" fontId="175" fillId="47" borderId="58" applyAlignment="1" pivotButton="0" quotePrefix="0" xfId="0">
      <alignment vertical="center"/>
    </xf>
    <xf numFmtId="0" fontId="125" fillId="43" borderId="58" applyAlignment="1" pivotButton="0" quotePrefix="0" xfId="0">
      <alignment vertical="center"/>
    </xf>
    <xf numFmtId="0" fontId="188" fillId="51" borderId="58" applyAlignment="1" pivotButton="0" quotePrefix="0" xfId="0">
      <alignment vertical="center"/>
    </xf>
    <xf numFmtId="0" fontId="183" fillId="54" borderId="61" applyAlignment="1" pivotButton="0" quotePrefix="0" xfId="0">
      <alignment vertical="center"/>
    </xf>
    <xf numFmtId="0" fontId="176" fillId="44" borderId="61" applyAlignment="1" pivotButton="0" quotePrefix="0" xfId="0">
      <alignment vertical="center"/>
    </xf>
    <xf numFmtId="0" fontId="186" fillId="50" borderId="61" applyAlignment="1" pivotButton="0" quotePrefix="0" xfId="0">
      <alignment vertical="center"/>
    </xf>
    <xf numFmtId="0" fontId="125" fillId="38" borderId="58" applyAlignment="1" pivotButton="0" quotePrefix="0" xfId="0">
      <alignment vertical="center"/>
    </xf>
    <xf numFmtId="0" fontId="188" fillId="51" borderId="126" applyAlignment="1" pivotButton="0" quotePrefix="0" xfId="0">
      <alignment vertical="center"/>
    </xf>
    <xf numFmtId="0" fontId="180" fillId="66" borderId="53" applyAlignment="1" pivotButton="0" quotePrefix="0" xfId="0">
      <alignment vertical="center"/>
    </xf>
    <xf numFmtId="0" fontId="181" fillId="66" borderId="60" applyAlignment="1" pivotButton="0" quotePrefix="0" xfId="0">
      <alignment vertical="center"/>
    </xf>
    <xf numFmtId="16" fontId="181" fillId="66" borderId="61" applyAlignment="1" pivotButton="0" quotePrefix="0" xfId="0">
      <alignment vertical="center"/>
    </xf>
    <xf numFmtId="0" fontId="182" fillId="66" borderId="61" applyAlignment="1" pivotButton="0" quotePrefix="0" xfId="0">
      <alignment vertical="center"/>
    </xf>
    <xf numFmtId="16" fontId="181" fillId="66" borderId="61" applyAlignment="1" pivotButton="0" quotePrefix="0" xfId="0">
      <alignment horizontal="right" vertical="center"/>
    </xf>
    <xf numFmtId="0" fontId="175" fillId="66" borderId="61" applyAlignment="1" pivotButton="0" quotePrefix="0" xfId="0">
      <alignment vertical="center"/>
    </xf>
    <xf numFmtId="0" fontId="183" fillId="66" borderId="61" applyAlignment="1" pivotButton="0" quotePrefix="0" xfId="0">
      <alignment vertical="center"/>
    </xf>
    <xf numFmtId="0" fontId="188" fillId="66" borderId="61" applyAlignment="1" pivotButton="0" quotePrefix="0" xfId="0">
      <alignment vertical="center"/>
    </xf>
    <xf numFmtId="0" fontId="181" fillId="66" borderId="61" applyAlignment="1" pivotButton="0" quotePrefix="0" xfId="0">
      <alignment vertical="center"/>
    </xf>
    <xf numFmtId="0" fontId="177" fillId="66" borderId="61" applyAlignment="1" pivotButton="0" quotePrefix="0" xfId="0">
      <alignment vertical="center"/>
    </xf>
    <xf numFmtId="0" fontId="181" fillId="66" borderId="61" applyAlignment="1" pivotButton="0" quotePrefix="0" xfId="0">
      <alignment horizontal="right" vertical="center"/>
    </xf>
    <xf numFmtId="175" fontId="181" fillId="66" borderId="61" applyAlignment="1" pivotButton="0" quotePrefix="0" xfId="0">
      <alignment horizontal="right" vertical="center"/>
    </xf>
    <xf numFmtId="0" fontId="176" fillId="66" borderId="61" applyAlignment="1" pivotButton="0" quotePrefix="0" xfId="0">
      <alignment vertical="center"/>
    </xf>
    <xf numFmtId="0" fontId="176" fillId="44" borderId="94" applyAlignment="1" pivotButton="0" quotePrefix="0" xfId="0">
      <alignment vertical="center"/>
    </xf>
    <xf numFmtId="0" fontId="125" fillId="38" borderId="94" applyAlignment="1" pivotButton="0" quotePrefix="0" xfId="0">
      <alignment vertical="center"/>
    </xf>
    <xf numFmtId="0" fontId="187" fillId="36" borderId="94" applyAlignment="1" pivotButton="0" quotePrefix="0" xfId="0">
      <alignment vertical="center"/>
    </xf>
    <xf numFmtId="0" fontId="125" fillId="41" borderId="136" applyAlignment="1" pivotButton="0" quotePrefix="0" xfId="0">
      <alignment vertical="center"/>
    </xf>
    <xf numFmtId="0" fontId="176" fillId="40" borderId="94" applyAlignment="1" pivotButton="0" quotePrefix="0" xfId="0">
      <alignment vertical="center"/>
    </xf>
    <xf numFmtId="0" fontId="180" fillId="35" borderId="158" applyAlignment="1" pivotButton="0" quotePrefix="0" xfId="0">
      <alignment vertical="center"/>
    </xf>
    <xf numFmtId="0" fontId="125" fillId="45" borderId="321" pivotButton="0" quotePrefix="0" xfId="0"/>
    <xf numFmtId="0" fontId="125" fillId="64" borderId="327" pivotButton="0" quotePrefix="0" xfId="0"/>
    <xf numFmtId="0" fontId="187" fillId="36" borderId="321" pivotButton="0" quotePrefix="0" xfId="0"/>
    <xf numFmtId="0" fontId="176" fillId="40" borderId="126" applyAlignment="1" pivotButton="0" quotePrefix="0" xfId="0">
      <alignment vertical="center"/>
    </xf>
    <xf numFmtId="0" fontId="125" fillId="45" borderId="61" applyAlignment="1" pivotButton="0" quotePrefix="0" xfId="0">
      <alignment vertical="center"/>
    </xf>
    <xf numFmtId="0" fontId="181" fillId="35" borderId="70" applyAlignment="1" pivotButton="0" quotePrefix="0" xfId="0">
      <alignment vertical="center"/>
    </xf>
    <xf numFmtId="16" fontId="181" fillId="35" borderId="66" applyAlignment="1" pivotButton="0" quotePrefix="0" xfId="0">
      <alignment vertical="center"/>
    </xf>
    <xf numFmtId="0" fontId="182" fillId="42" borderId="66" applyAlignment="1" pivotButton="0" quotePrefix="0" xfId="0">
      <alignment vertical="center"/>
    </xf>
    <xf numFmtId="0" fontId="176" fillId="44" borderId="66" applyAlignment="1" pivotButton="0" quotePrefix="0" xfId="0">
      <alignment vertical="center"/>
    </xf>
    <xf numFmtId="0" fontId="183" fillId="43" borderId="66" applyAlignment="1" pivotButton="0" quotePrefix="0" xfId="0">
      <alignment vertical="center"/>
    </xf>
    <xf numFmtId="0" fontId="188" fillId="51" borderId="66" applyAlignment="1" pivotButton="0" quotePrefix="0" xfId="0">
      <alignment vertical="center"/>
    </xf>
    <xf numFmtId="0" fontId="181" fillId="35" borderId="66" applyAlignment="1" pivotButton="0" quotePrefix="0" xfId="0">
      <alignment vertical="center"/>
    </xf>
    <xf numFmtId="0" fontId="177" fillId="39" borderId="66" applyAlignment="1" pivotButton="0" quotePrefix="0" xfId="0">
      <alignment vertical="center"/>
    </xf>
    <xf numFmtId="0" fontId="184" fillId="35" borderId="66" applyAlignment="1" pivotButton="0" quotePrefix="0" xfId="0">
      <alignment vertical="center"/>
    </xf>
    <xf numFmtId="0" fontId="181" fillId="35" borderId="66" applyAlignment="1" pivotButton="0" quotePrefix="0" xfId="0">
      <alignment horizontal="right" vertical="center"/>
    </xf>
    <xf numFmtId="175" fontId="181" fillId="35" borderId="66" applyAlignment="1" pivotButton="0" quotePrefix="0" xfId="0">
      <alignment horizontal="right" vertical="center"/>
    </xf>
    <xf numFmtId="0" fontId="176" fillId="40" borderId="66" applyAlignment="1" pivotButton="0" quotePrefix="0" xfId="0">
      <alignment vertical="center"/>
    </xf>
    <xf numFmtId="0" fontId="181" fillId="41" borderId="70" applyAlignment="1" pivotButton="0" quotePrefix="0" xfId="0">
      <alignment vertical="center"/>
    </xf>
    <xf numFmtId="16" fontId="181" fillId="41" borderId="66" applyAlignment="1" pivotButton="0" quotePrefix="0" xfId="0">
      <alignment vertical="center"/>
    </xf>
    <xf numFmtId="0" fontId="182" fillId="42" borderId="67" applyAlignment="1" pivotButton="0" quotePrefix="0" xfId="0">
      <alignment vertical="center"/>
    </xf>
    <xf numFmtId="0" fontId="175" fillId="47" borderId="66" applyAlignment="1" pivotButton="0" quotePrefix="0" xfId="0">
      <alignment vertical="center"/>
    </xf>
    <xf numFmtId="0" fontId="125" fillId="70" borderId="328" applyAlignment="1" pivotButton="0" quotePrefix="0" xfId="0">
      <alignment vertical="center"/>
    </xf>
    <xf numFmtId="0" fontId="181" fillId="41" borderId="87" applyAlignment="1" pivotButton="0" quotePrefix="0" xfId="0">
      <alignment vertical="center"/>
    </xf>
    <xf numFmtId="0" fontId="184" fillId="41" borderId="66" applyAlignment="1" pivotButton="0" quotePrefix="0" xfId="0">
      <alignment vertical="center"/>
    </xf>
    <xf numFmtId="0" fontId="181" fillId="41" borderId="66" applyAlignment="1" pivotButton="0" quotePrefix="0" xfId="0">
      <alignment horizontal="right" vertical="center"/>
    </xf>
    <xf numFmtId="0" fontId="181" fillId="41" borderId="66" applyAlignment="1" pivotButton="0" quotePrefix="0" xfId="0">
      <alignment vertical="center"/>
    </xf>
    <xf numFmtId="175" fontId="181" fillId="41" borderId="66" applyAlignment="1" pivotButton="0" quotePrefix="0" xfId="0">
      <alignment horizontal="right" vertical="center"/>
    </xf>
    <xf numFmtId="0" fontId="183" fillId="54" borderId="58" applyAlignment="1" pivotButton="0" quotePrefix="0" xfId="0">
      <alignment vertical="center"/>
    </xf>
    <xf numFmtId="0" fontId="175" fillId="47" borderId="61" applyAlignment="1" pivotButton="0" quotePrefix="0" xfId="0">
      <alignment vertical="center"/>
    </xf>
    <xf numFmtId="0" fontId="181" fillId="35" borderId="249" applyAlignment="1" pivotButton="0" quotePrefix="0" xfId="0">
      <alignment vertical="center"/>
    </xf>
    <xf numFmtId="0" fontId="185" fillId="55" borderId="58" applyAlignment="1" pivotButton="0" quotePrefix="0" xfId="0">
      <alignment vertical="center"/>
    </xf>
    <xf numFmtId="0" fontId="181" fillId="66" borderId="239" applyAlignment="1" pivotButton="0" quotePrefix="0" xfId="0">
      <alignment vertical="center"/>
    </xf>
    <xf numFmtId="0" fontId="176" fillId="66" borderId="126" applyAlignment="1" pivotButton="0" quotePrefix="0" xfId="0">
      <alignment vertical="center"/>
    </xf>
    <xf numFmtId="0" fontId="180" fillId="66" borderId="123" applyAlignment="1" pivotButton="0" quotePrefix="0" xfId="0">
      <alignment vertical="center"/>
    </xf>
    <xf numFmtId="0" fontId="184" fillId="66" borderId="61" applyAlignment="1" pivotButton="0" quotePrefix="0" xfId="0">
      <alignment vertical="center"/>
    </xf>
    <xf numFmtId="0" fontId="181" fillId="64" borderId="329" applyAlignment="1" pivotButton="0" quotePrefix="0" xfId="0">
      <alignment horizontal="right"/>
    </xf>
    <xf numFmtId="0" fontId="125" fillId="35" borderId="330" pivotButton="0" quotePrefix="0" xfId="0"/>
    <xf numFmtId="0" fontId="181" fillId="64" borderId="323" pivotButton="0" quotePrefix="0" xfId="0"/>
    <xf numFmtId="0" fontId="186" fillId="50" borderId="318" pivotButton="0" quotePrefix="0" xfId="0"/>
    <xf numFmtId="0" fontId="181" fillId="64" borderId="316" pivotButton="0" quotePrefix="0" xfId="0"/>
    <xf numFmtId="0" fontId="176" fillId="44" borderId="318" pivotButton="0" quotePrefix="0" xfId="0"/>
    <xf numFmtId="0" fontId="159" fillId="66" borderId="50" applyAlignment="1" pivotButton="0" quotePrefix="0" xfId="0">
      <alignment vertical="center"/>
    </xf>
    <xf numFmtId="0" fontId="181" fillId="66" borderId="320" pivotButton="0" quotePrefix="0" xfId="0"/>
    <xf numFmtId="16" fontId="181" fillId="66" borderId="321" applyAlignment="1" pivotButton="0" quotePrefix="0" xfId="0">
      <alignment horizontal="right"/>
    </xf>
    <xf numFmtId="0" fontId="183" fillId="66" borderId="321" pivotButton="0" quotePrefix="0" xfId="0"/>
    <xf numFmtId="0" fontId="175" fillId="66" borderId="321" pivotButton="0" quotePrefix="0" xfId="0"/>
    <xf numFmtId="0" fontId="125" fillId="66" borderId="321" pivotButton="0" quotePrefix="0" xfId="0"/>
    <xf numFmtId="0" fontId="182" fillId="66" borderId="321" pivotButton="0" quotePrefix="0" xfId="0"/>
    <xf numFmtId="0" fontId="181" fillId="66" borderId="321" pivotButton="0" quotePrefix="0" xfId="0"/>
    <xf numFmtId="0" fontId="125" fillId="66" borderId="322" pivotButton="0" quotePrefix="0" xfId="0"/>
    <xf numFmtId="0" fontId="181" fillId="66" borderId="173" pivotButton="0" quotePrefix="0" xfId="0"/>
    <xf numFmtId="0" fontId="188" fillId="66" borderId="321" pivotButton="0" quotePrefix="0" xfId="0"/>
    <xf numFmtId="0" fontId="181" fillId="66" borderId="321" applyAlignment="1" pivotButton="0" quotePrefix="0" xfId="0">
      <alignment horizontal="right"/>
    </xf>
    <xf numFmtId="175" fontId="181" fillId="66" borderId="321" applyAlignment="1" pivotButton="0" quotePrefix="0" xfId="0">
      <alignment horizontal="right"/>
    </xf>
    <xf numFmtId="0" fontId="176" fillId="66" borderId="321" pivotButton="0" quotePrefix="0" xfId="0"/>
    <xf numFmtId="0" fontId="125" fillId="66" borderId="331" applyAlignment="1" pivotButton="0" quotePrefix="0" xfId="0">
      <alignment horizontal="right"/>
    </xf>
    <xf numFmtId="0" fontId="181" fillId="66" borderId="323" pivotButton="0" quotePrefix="0" xfId="0"/>
    <xf numFmtId="0" fontId="181" fillId="41" borderId="332" applyAlignment="1" pivotButton="0" quotePrefix="0" xfId="0">
      <alignment vertical="center"/>
    </xf>
    <xf numFmtId="16" fontId="181" fillId="41" borderId="333" applyAlignment="1" pivotButton="0" quotePrefix="0" xfId="0">
      <alignment vertical="center"/>
    </xf>
    <xf numFmtId="0" fontId="182" fillId="42" borderId="333" applyAlignment="1" pivotButton="0" quotePrefix="0" xfId="0">
      <alignment vertical="center"/>
    </xf>
    <xf numFmtId="16" fontId="181" fillId="41" borderId="333" applyAlignment="1" pivotButton="0" quotePrefix="0" xfId="0">
      <alignment horizontal="right" vertical="center"/>
    </xf>
    <xf numFmtId="0" fontId="175" fillId="47" borderId="333" applyAlignment="1" pivotButton="0" quotePrefix="0" xfId="0">
      <alignment vertical="center"/>
    </xf>
    <xf numFmtId="0" fontId="125" fillId="35" borderId="334" applyAlignment="1" pivotButton="0" quotePrefix="0" xfId="0">
      <alignment vertical="center"/>
    </xf>
    <xf numFmtId="0" fontId="186" fillId="50" borderId="333" applyAlignment="1" pivotButton="0" quotePrefix="0" xfId="0">
      <alignment vertical="center"/>
    </xf>
    <xf numFmtId="0" fontId="125" fillId="41" borderId="333" applyAlignment="1" pivotButton="0" quotePrefix="0" xfId="0">
      <alignment vertical="center"/>
    </xf>
    <xf numFmtId="0" fontId="125" fillId="41" borderId="335" applyAlignment="1" pivotButton="0" quotePrefix="0" xfId="0">
      <alignment vertical="center"/>
    </xf>
    <xf numFmtId="0" fontId="125" fillId="70" borderId="336" applyAlignment="1" pivotButton="0" quotePrefix="0" xfId="0">
      <alignment vertical="center"/>
    </xf>
    <xf numFmtId="0" fontId="184" fillId="53" borderId="333" applyAlignment="1" pivotButton="0" quotePrefix="0" xfId="0">
      <alignment vertical="center"/>
    </xf>
    <xf numFmtId="0" fontId="181" fillId="41" borderId="333" applyAlignment="1" pivotButton="0" quotePrefix="0" xfId="0">
      <alignment vertical="center"/>
    </xf>
    <xf numFmtId="0" fontId="181" fillId="41" borderId="136" applyAlignment="1" pivotButton="0" quotePrefix="0" xfId="0">
      <alignment vertical="center"/>
    </xf>
    <xf numFmtId="0" fontId="177" fillId="39" borderId="333" applyAlignment="1" pivotButton="0" quotePrefix="0" xfId="0">
      <alignment vertical="center"/>
    </xf>
    <xf numFmtId="0" fontId="184" fillId="41" borderId="333" applyAlignment="1" pivotButton="0" quotePrefix="0" xfId="0">
      <alignment vertical="center"/>
    </xf>
    <xf numFmtId="0" fontId="181" fillId="41" borderId="333" applyAlignment="1" pivotButton="0" quotePrefix="0" xfId="0">
      <alignment horizontal="right" vertical="center"/>
    </xf>
    <xf numFmtId="0" fontId="176" fillId="40" borderId="333" applyAlignment="1" pivotButton="0" quotePrefix="0" xfId="0">
      <alignment vertical="center"/>
    </xf>
    <xf numFmtId="0" fontId="125" fillId="41" borderId="337" applyAlignment="1" pivotButton="0" quotePrefix="0" xfId="0">
      <alignment vertical="center"/>
    </xf>
    <xf numFmtId="0" fontId="181" fillId="64" borderId="338" applyAlignment="1" pivotButton="0" quotePrefix="0" xfId="0">
      <alignment horizontal="right"/>
    </xf>
    <xf numFmtId="0" fontId="183" fillId="54" borderId="318" pivotButton="0" quotePrefix="0" xfId="0"/>
    <xf numFmtId="0" fontId="175" fillId="47" borderId="318" pivotButton="0" quotePrefix="0" xfId="0"/>
    <xf numFmtId="0" fontId="188" fillId="64" borderId="318" pivotButton="0" quotePrefix="0" xfId="0"/>
    <xf numFmtId="0" fontId="181" fillId="64" borderId="324" pivotButton="0" quotePrefix="0" xfId="0"/>
    <xf numFmtId="0" fontId="175" fillId="47" borderId="339" pivotButton="0" quotePrefix="0" xfId="0"/>
    <xf numFmtId="0" fontId="181" fillId="59" borderId="129" pivotButton="0" quotePrefix="0" xfId="0"/>
    <xf numFmtId="0" fontId="184" fillId="53" borderId="321" pivotButton="0" quotePrefix="0" xfId="0"/>
    <xf numFmtId="0" fontId="180" fillId="41" borderId="340" applyAlignment="1" pivotButton="0" quotePrefix="0" xfId="0">
      <alignment vertical="center"/>
    </xf>
    <xf numFmtId="0" fontId="125" fillId="38" borderId="333" applyAlignment="1" pivotButton="0" quotePrefix="0" xfId="0">
      <alignment vertical="center"/>
    </xf>
    <xf numFmtId="0" fontId="188" fillId="51" borderId="333" applyAlignment="1" pivotButton="0" quotePrefix="0" xfId="0">
      <alignment vertical="center"/>
    </xf>
    <xf numFmtId="0" fontId="181" fillId="41" borderId="248" applyAlignment="1" pivotButton="0" quotePrefix="0" xfId="0">
      <alignment vertical="center"/>
    </xf>
    <xf numFmtId="0" fontId="181" fillId="41" borderId="341" applyAlignment="1" pivotButton="0" quotePrefix="0" xfId="0">
      <alignment vertical="center"/>
    </xf>
    <xf numFmtId="0" fontId="181" fillId="66" borderId="342" applyAlignment="1" pivotButton="0" quotePrefix="0" xfId="0">
      <alignment vertical="center"/>
    </xf>
    <xf numFmtId="16" fontId="181" fillId="66" borderId="343" applyAlignment="1" pivotButton="0" quotePrefix="0" xfId="0">
      <alignment vertical="center"/>
    </xf>
    <xf numFmtId="0" fontId="182" fillId="66" borderId="343" applyAlignment="1" pivotButton="0" quotePrefix="0" xfId="0">
      <alignment vertical="center"/>
    </xf>
    <xf numFmtId="16" fontId="181" fillId="66" borderId="343" applyAlignment="1" pivotButton="0" quotePrefix="0" xfId="0">
      <alignment horizontal="right" vertical="center"/>
    </xf>
    <xf numFmtId="0" fontId="188" fillId="66" borderId="343" applyAlignment="1" pivotButton="0" quotePrefix="0" xfId="0">
      <alignment vertical="center"/>
    </xf>
    <xf numFmtId="0" fontId="125" fillId="66" borderId="343" applyAlignment="1" pivotButton="0" quotePrefix="0" xfId="0">
      <alignment vertical="center"/>
    </xf>
    <xf numFmtId="0" fontId="183" fillId="66" borderId="343" applyAlignment="1" pivotButton="0" quotePrefix="0" xfId="0">
      <alignment vertical="center"/>
    </xf>
    <xf numFmtId="0" fontId="181" fillId="66" borderId="343" applyAlignment="1" pivotButton="0" quotePrefix="0" xfId="0">
      <alignment vertical="center"/>
    </xf>
    <xf numFmtId="0" fontId="125" fillId="66" borderId="344" applyAlignment="1" pivotButton="0" quotePrefix="0" xfId="0">
      <alignment vertical="center"/>
    </xf>
    <xf numFmtId="0" fontId="125" fillId="66" borderId="345" applyAlignment="1" pivotButton="0" quotePrefix="0" xfId="0">
      <alignment vertical="center"/>
    </xf>
    <xf numFmtId="0" fontId="181" fillId="66" borderId="186" applyAlignment="1" pivotButton="0" quotePrefix="0" xfId="0">
      <alignment vertical="center"/>
    </xf>
    <xf numFmtId="0" fontId="177" fillId="66" borderId="343" applyAlignment="1" pivotButton="0" quotePrefix="0" xfId="0">
      <alignment vertical="center"/>
    </xf>
    <xf numFmtId="0" fontId="184" fillId="66" borderId="343" applyAlignment="1" pivotButton="0" quotePrefix="0" xfId="0">
      <alignment vertical="center"/>
    </xf>
    <xf numFmtId="0" fontId="181" fillId="66" borderId="343" applyAlignment="1" pivotButton="0" quotePrefix="0" xfId="0">
      <alignment horizontal="right" vertical="center"/>
    </xf>
    <xf numFmtId="175" fontId="181" fillId="66" borderId="343" applyAlignment="1" pivotButton="0" quotePrefix="0" xfId="0">
      <alignment horizontal="right" vertical="center"/>
    </xf>
    <xf numFmtId="0" fontId="176" fillId="66" borderId="343" applyAlignment="1" pivotButton="0" quotePrefix="0" xfId="0">
      <alignment vertical="center"/>
    </xf>
    <xf numFmtId="0" fontId="125" fillId="66" borderId="346" applyAlignment="1" pivotButton="0" quotePrefix="0" xfId="0">
      <alignment vertical="center"/>
    </xf>
    <xf numFmtId="0" fontId="180" fillId="10" borderId="83" applyAlignment="1" pivotButton="0" quotePrefix="0" xfId="0">
      <alignment vertical="center"/>
    </xf>
    <xf numFmtId="0" fontId="181" fillId="10" borderId="70" applyAlignment="1" pivotButton="0" quotePrefix="0" xfId="0">
      <alignment vertical="center"/>
    </xf>
    <xf numFmtId="16" fontId="181" fillId="10" borderId="66" applyAlignment="1" pivotButton="0" quotePrefix="0" xfId="0">
      <alignment vertical="center"/>
    </xf>
    <xf numFmtId="0" fontId="182" fillId="10" borderId="66" applyAlignment="1" pivotButton="0" quotePrefix="0" xfId="0">
      <alignment vertical="center"/>
    </xf>
    <xf numFmtId="16" fontId="181" fillId="10" borderId="66" applyAlignment="1" pivotButton="0" quotePrefix="0" xfId="0">
      <alignment horizontal="right" vertical="center"/>
    </xf>
    <xf numFmtId="0" fontId="125" fillId="10" borderId="292" applyAlignment="1" pivotButton="0" quotePrefix="0" xfId="0">
      <alignment vertical="center"/>
    </xf>
    <xf numFmtId="0" fontId="184" fillId="10" borderId="66" applyAlignment="1" pivotButton="0" quotePrefix="0" xfId="0">
      <alignment vertical="center"/>
    </xf>
    <xf numFmtId="0" fontId="181" fillId="10" borderId="66" applyAlignment="1" pivotButton="0" quotePrefix="0" xfId="0">
      <alignment vertical="center"/>
    </xf>
    <xf numFmtId="0" fontId="181" fillId="10" borderId="89" applyAlignment="1" pivotButton="0" quotePrefix="0" xfId="0">
      <alignment vertical="center"/>
    </xf>
    <xf numFmtId="0" fontId="177" fillId="10" borderId="66" applyAlignment="1" pivotButton="0" quotePrefix="0" xfId="0">
      <alignment vertical="center"/>
    </xf>
    <xf numFmtId="0" fontId="181" fillId="10" borderId="66" applyAlignment="1" pivotButton="0" quotePrefix="0" xfId="0">
      <alignment horizontal="right" vertical="center"/>
    </xf>
    <xf numFmtId="175" fontId="181" fillId="10" borderId="66" applyAlignment="1" pivotButton="0" quotePrefix="0" xfId="0">
      <alignment horizontal="right" vertical="center"/>
    </xf>
    <xf numFmtId="0" fontId="176" fillId="10" borderId="117" applyAlignment="1" pivotButton="0" quotePrefix="0" xfId="0">
      <alignment vertical="center"/>
    </xf>
    <xf numFmtId="0" fontId="180" fillId="35" borderId="120" applyAlignment="1" pivotButton="0" quotePrefix="0" xfId="0">
      <alignment vertical="center" wrapText="1"/>
    </xf>
    <xf numFmtId="0" fontId="180" fillId="35" borderId="53" applyAlignment="1" pivotButton="0" quotePrefix="0" xfId="0">
      <alignment vertical="center" wrapText="1"/>
    </xf>
    <xf numFmtId="0" fontId="181" fillId="35" borderId="100" applyAlignment="1" pivotButton="0" quotePrefix="0" xfId="0">
      <alignment vertical="center"/>
    </xf>
    <xf numFmtId="16" fontId="181" fillId="35" borderId="101" applyAlignment="1" pivotButton="0" quotePrefix="0" xfId="0">
      <alignment vertical="center"/>
    </xf>
    <xf numFmtId="0" fontId="182" fillId="42" borderId="101" applyAlignment="1" pivotButton="0" quotePrefix="0" xfId="0">
      <alignment vertical="center"/>
    </xf>
    <xf numFmtId="16" fontId="181" fillId="35" borderId="101" applyAlignment="1" pivotButton="0" quotePrefix="0" xfId="0">
      <alignment horizontal="right" vertical="center"/>
    </xf>
    <xf numFmtId="0" fontId="175" fillId="47" borderId="128" applyAlignment="1" pivotButton="0" quotePrefix="0" xfId="0">
      <alignment vertical="center"/>
    </xf>
    <xf numFmtId="0" fontId="125" fillId="38" borderId="101" applyAlignment="1" pivotButton="0" quotePrefix="0" xfId="0">
      <alignment vertical="center"/>
    </xf>
    <xf numFmtId="0" fontId="177" fillId="39" borderId="101" applyAlignment="1" pivotButton="0" quotePrefix="0" xfId="0">
      <alignment vertical="center"/>
    </xf>
    <xf numFmtId="0" fontId="181" fillId="35" borderId="101" applyAlignment="1" pivotButton="0" quotePrefix="0" xfId="0">
      <alignment vertical="center"/>
    </xf>
    <xf numFmtId="0" fontId="184" fillId="35" borderId="101" applyAlignment="1" pivotButton="0" quotePrefix="0" xfId="0">
      <alignment vertical="center"/>
    </xf>
    <xf numFmtId="0" fontId="181" fillId="35" borderId="101" applyAlignment="1" pivotButton="0" quotePrefix="0" xfId="0">
      <alignment horizontal="right" vertical="center"/>
    </xf>
    <xf numFmtId="0" fontId="188" fillId="51" borderId="101" applyAlignment="1" pivotButton="0" quotePrefix="0" xfId="0">
      <alignment vertical="center"/>
    </xf>
    <xf numFmtId="0" fontId="125" fillId="38" borderId="61" applyAlignment="1" pivotButton="0" quotePrefix="0" xfId="0">
      <alignment vertical="center"/>
    </xf>
    <xf numFmtId="0" fontId="181" fillId="35" borderId="104" pivotButton="0" quotePrefix="0" xfId="0"/>
    <xf numFmtId="0" fontId="180" fillId="35" borderId="92" applyAlignment="1" pivotButton="0" quotePrefix="0" xfId="0">
      <alignment vertical="center"/>
    </xf>
    <xf numFmtId="0" fontId="181" fillId="64" borderId="163" pivotButton="0" quotePrefix="0" xfId="0"/>
    <xf numFmtId="0" fontId="181" fillId="41" borderId="206" pivotButton="0" quotePrefix="0" xfId="0"/>
    <xf numFmtId="0" fontId="181" fillId="2" borderId="347" pivotButton="0" quotePrefix="0" xfId="0"/>
    <xf numFmtId="0" fontId="181" fillId="41" borderId="51" applyAlignment="1" pivotButton="0" quotePrefix="0" xfId="0">
      <alignment vertical="center"/>
    </xf>
    <xf numFmtId="0" fontId="181" fillId="35" borderId="176" pivotButton="0" quotePrefix="0" xfId="0"/>
    <xf numFmtId="16" fontId="181" fillId="35" borderId="112" applyAlignment="1" pivotButton="0" quotePrefix="0" xfId="0">
      <alignment horizontal="right"/>
    </xf>
    <xf numFmtId="0" fontId="182" fillId="42" borderId="112" pivotButton="0" quotePrefix="0" xfId="0"/>
    <xf numFmtId="0" fontId="175" fillId="47" borderId="112" pivotButton="0" quotePrefix="0" xfId="0"/>
    <xf numFmtId="0" fontId="125" fillId="35" borderId="127" pivotButton="0" quotePrefix="0" xfId="0"/>
    <xf numFmtId="0" fontId="183" fillId="43" borderId="112" pivotButton="0" quotePrefix="0" xfId="0"/>
    <xf numFmtId="0" fontId="125" fillId="35" borderId="112" pivotButton="0" quotePrefix="0" xfId="0"/>
    <xf numFmtId="0" fontId="125" fillId="35" borderId="348" pivotButton="0" quotePrefix="0" xfId="0"/>
    <xf numFmtId="0" fontId="187" fillId="36" borderId="112" pivotButton="0" quotePrefix="0" xfId="0"/>
    <xf numFmtId="0" fontId="181" fillId="35" borderId="112" pivotButton="0" quotePrefix="0" xfId="0"/>
    <xf numFmtId="0" fontId="125" fillId="35" borderId="196" pivotButton="0" quotePrefix="0" xfId="0"/>
    <xf numFmtId="0" fontId="177" fillId="39" borderId="112" pivotButton="0" quotePrefix="0" xfId="0"/>
    <xf numFmtId="0" fontId="184" fillId="35" borderId="112" pivotButton="0" quotePrefix="0" xfId="0"/>
    <xf numFmtId="0" fontId="181" fillId="35" borderId="112" applyAlignment="1" pivotButton="0" quotePrefix="0" xfId="0">
      <alignment horizontal="right"/>
    </xf>
    <xf numFmtId="175" fontId="181" fillId="35" borderId="112" applyAlignment="1" pivotButton="0" quotePrefix="0" xfId="0">
      <alignment horizontal="right"/>
    </xf>
    <xf numFmtId="0" fontId="176" fillId="40" borderId="112" pivotButton="0" quotePrefix="0" xfId="0"/>
    <xf numFmtId="0" fontId="125" fillId="35" borderId="178" pivotButton="0" quotePrefix="0" xfId="0"/>
    <xf numFmtId="0" fontId="181" fillId="64" borderId="57" pivotButton="0" quotePrefix="0" xfId="0"/>
    <xf numFmtId="16" fontId="181" fillId="64" borderId="58" applyAlignment="1" pivotButton="0" quotePrefix="0" xfId="0">
      <alignment horizontal="right"/>
    </xf>
    <xf numFmtId="0" fontId="182" fillId="42" borderId="61" pivotButton="0" quotePrefix="0" xfId="0"/>
    <xf numFmtId="16" fontId="181" fillId="64" borderId="61" applyAlignment="1" pivotButton="0" quotePrefix="0" xfId="0">
      <alignment horizontal="right"/>
    </xf>
    <xf numFmtId="0" fontId="176" fillId="44" borderId="126" pivotButton="0" quotePrefix="0" xfId="0"/>
    <xf numFmtId="0" fontId="181" fillId="64" borderId="58" pivotButton="0" quotePrefix="0" xfId="0"/>
    <xf numFmtId="0" fontId="125" fillId="64" borderId="58" pivotButton="0" quotePrefix="0" xfId="0"/>
    <xf numFmtId="0" fontId="182" fillId="42" borderId="58" pivotButton="0" quotePrefix="0" xfId="0"/>
    <xf numFmtId="0" fontId="125" fillId="64" borderId="88" pivotButton="0" quotePrefix="0" xfId="0"/>
    <xf numFmtId="0" fontId="125" fillId="64" borderId="89" pivotButton="0" quotePrefix="0" xfId="0"/>
    <xf numFmtId="0" fontId="177" fillId="39" borderId="58" pivotButton="0" quotePrefix="0" xfId="0"/>
    <xf numFmtId="0" fontId="184" fillId="64" borderId="58" pivotButton="0" quotePrefix="0" xfId="0"/>
    <xf numFmtId="0" fontId="181" fillId="64" borderId="58" applyAlignment="1" pivotButton="0" quotePrefix="0" xfId="0">
      <alignment horizontal="right"/>
    </xf>
    <xf numFmtId="175" fontId="181" fillId="64" borderId="58" applyAlignment="1" pivotButton="0" quotePrefix="0" xfId="0">
      <alignment horizontal="right"/>
    </xf>
    <xf numFmtId="0" fontId="176" fillId="40" borderId="88" pivotButton="0" quotePrefix="0" xfId="0"/>
    <xf numFmtId="0" fontId="181" fillId="64" borderId="89" pivotButton="0" quotePrefix="0" xfId="0"/>
    <xf numFmtId="0" fontId="181" fillId="64" borderId="59" pivotButton="0" quotePrefix="0" xfId="0"/>
    <xf numFmtId="0" fontId="181" fillId="41" borderId="313" pivotButton="0" quotePrefix="0" xfId="0"/>
    <xf numFmtId="16" fontId="181" fillId="41" borderId="314" applyAlignment="1" pivotButton="0" quotePrefix="0" xfId="0">
      <alignment horizontal="right"/>
    </xf>
    <xf numFmtId="0" fontId="182" fillId="42" borderId="314" pivotButton="0" quotePrefix="0" xfId="0"/>
    <xf numFmtId="0" fontId="125" fillId="45" borderId="349" pivotButton="0" quotePrefix="0" xfId="0"/>
    <xf numFmtId="0" fontId="181" fillId="59" borderId="123" pivotButton="0" quotePrefix="0" xfId="0"/>
    <xf numFmtId="0" fontId="181" fillId="41" borderId="314" pivotButton="0" quotePrefix="0" xfId="0"/>
    <xf numFmtId="0" fontId="181" fillId="41" borderId="98" pivotButton="0" quotePrefix="0" xfId="0"/>
    <xf numFmtId="0" fontId="177" fillId="39" borderId="314" pivotButton="0" quotePrefix="0" xfId="0"/>
    <xf numFmtId="0" fontId="184" fillId="41" borderId="314" pivotButton="0" quotePrefix="0" xfId="0"/>
    <xf numFmtId="0" fontId="181" fillId="41" borderId="314" applyAlignment="1" pivotButton="0" quotePrefix="0" xfId="0">
      <alignment horizontal="right"/>
    </xf>
    <xf numFmtId="175" fontId="181" fillId="41" borderId="314" applyAlignment="1" pivotButton="0" quotePrefix="0" xfId="0">
      <alignment horizontal="right"/>
    </xf>
    <xf numFmtId="0" fontId="181" fillId="41" borderId="316" pivotButton="0" quotePrefix="0" xfId="0"/>
    <xf numFmtId="0" fontId="176" fillId="44" borderId="349" pivotButton="0" quotePrefix="0" xfId="0"/>
    <xf numFmtId="0" fontId="190" fillId="73" borderId="318" pivotButton="0" quotePrefix="0" xfId="0"/>
    <xf numFmtId="16" fontId="181" fillId="41" borderId="61" applyAlignment="1" pivotButton="0" quotePrefix="0" xfId="0">
      <alignment horizontal="right"/>
    </xf>
    <xf numFmtId="0" fontId="183" fillId="54" borderId="61" pivotButton="0" quotePrefix="0" xfId="0"/>
    <xf numFmtId="0" fontId="125" fillId="41" borderId="121" pivotButton="0" quotePrefix="0" xfId="0"/>
    <xf numFmtId="0" fontId="186" fillId="50" borderId="61" pivotButton="0" quotePrefix="0" xfId="0"/>
    <xf numFmtId="0" fontId="125" fillId="41" borderId="350" pivotButton="0" quotePrefix="0" xfId="0"/>
    <xf numFmtId="0" fontId="188" fillId="51" borderId="61" pivotButton="0" quotePrefix="0" xfId="0"/>
    <xf numFmtId="0" fontId="181" fillId="41" borderId="61" pivotButton="0" quotePrefix="0" xfId="0"/>
    <xf numFmtId="0" fontId="181" fillId="41" borderId="61" applyAlignment="1" pivotButton="0" quotePrefix="0" xfId="0">
      <alignment horizontal="right"/>
    </xf>
    <xf numFmtId="0" fontId="184" fillId="41" borderId="61" pivotButton="0" quotePrefix="0" xfId="0"/>
    <xf numFmtId="0" fontId="125" fillId="41" borderId="59" pivotButton="0" quotePrefix="0" xfId="0"/>
    <xf numFmtId="0" fontId="190" fillId="73" borderId="126" applyAlignment="1" pivotButton="0" quotePrefix="0" xfId="0">
      <alignment vertical="center"/>
    </xf>
    <xf numFmtId="0" fontId="181" fillId="66" borderId="70" applyAlignment="1" pivotButton="0" quotePrefix="0" xfId="0">
      <alignment vertical="center"/>
    </xf>
    <xf numFmtId="0" fontId="175" fillId="66" borderId="66" applyAlignment="1" pivotButton="0" quotePrefix="0" xfId="0">
      <alignment vertical="center"/>
    </xf>
    <xf numFmtId="0" fontId="186" fillId="66" borderId="66" applyAlignment="1" pivotButton="0" quotePrefix="0" xfId="0">
      <alignment vertical="center"/>
    </xf>
    <xf numFmtId="0" fontId="188" fillId="66" borderId="66" applyAlignment="1" pivotButton="0" quotePrefix="0" xfId="0">
      <alignment vertical="center"/>
    </xf>
    <xf numFmtId="0" fontId="176" fillId="44" borderId="101" applyAlignment="1" pivotButton="0" quotePrefix="0" xfId="0">
      <alignment vertical="center"/>
    </xf>
    <xf numFmtId="0" fontId="183" fillId="43" borderId="101" applyAlignment="1" pivotButton="0" quotePrefix="0" xfId="0">
      <alignment vertical="center"/>
    </xf>
    <xf numFmtId="0" fontId="181" fillId="35" borderId="134" applyAlignment="1" pivotButton="0" quotePrefix="0" xfId="0">
      <alignment vertical="center"/>
    </xf>
    <xf numFmtId="175" fontId="181" fillId="35" borderId="101" applyAlignment="1" pivotButton="0" quotePrefix="0" xfId="0">
      <alignment horizontal="right" vertical="center"/>
    </xf>
    <xf numFmtId="0" fontId="176" fillId="40" borderId="101" applyAlignment="1" pivotButton="0" quotePrefix="0" xfId="0">
      <alignment vertical="center"/>
    </xf>
    <xf numFmtId="0" fontId="181" fillId="64" borderId="351" pivotButton="0" quotePrefix="0" xfId="0"/>
    <xf numFmtId="0" fontId="180" fillId="35" borderId="161" applyAlignment="1" pivotButton="0" quotePrefix="0" xfId="0">
      <alignment vertical="center"/>
    </xf>
    <xf numFmtId="0" fontId="180" fillId="2" borderId="352" applyAlignment="1" pivotButton="0" quotePrefix="0" xfId="0">
      <alignment vertical="center"/>
    </xf>
    <xf numFmtId="0" fontId="125" fillId="45" borderId="339" pivotButton="0" quotePrefix="0" xfId="0"/>
    <xf numFmtId="10" fontId="181" fillId="64" borderId="318" pivotButton="0" quotePrefix="0" xfId="0"/>
    <xf numFmtId="0" fontId="175" fillId="47" borderId="349" pivotButton="0" quotePrefix="0" xfId="0"/>
    <xf numFmtId="0" fontId="145" fillId="64" borderId="318" pivotButton="0" quotePrefix="0" xfId="18"/>
    <xf numFmtId="0" fontId="181" fillId="35" borderId="142" applyAlignment="1" pivotButton="0" quotePrefix="0" xfId="0">
      <alignment vertical="center"/>
    </xf>
    <xf numFmtId="16" fontId="181" fillId="35" borderId="143" applyAlignment="1" pivotButton="0" quotePrefix="0" xfId="0">
      <alignment vertical="center"/>
    </xf>
    <xf numFmtId="0" fontId="182" fillId="42" borderId="143" applyAlignment="1" pivotButton="0" quotePrefix="0" xfId="0">
      <alignment vertical="center"/>
    </xf>
    <xf numFmtId="16" fontId="181" fillId="35" borderId="143" applyAlignment="1" pivotButton="0" quotePrefix="0" xfId="0">
      <alignment horizontal="right" vertical="center"/>
    </xf>
    <xf numFmtId="0" fontId="175" fillId="47" borderId="143" applyAlignment="1" pivotButton="0" quotePrefix="0" xfId="0">
      <alignment vertical="center"/>
    </xf>
    <xf numFmtId="0" fontId="183" fillId="43" borderId="143" applyAlignment="1" pivotButton="0" quotePrefix="0" xfId="0">
      <alignment vertical="center"/>
    </xf>
    <xf numFmtId="0" fontId="184" fillId="53" borderId="143" applyAlignment="1" pivotButton="0" quotePrefix="0" xfId="0">
      <alignment vertical="center"/>
    </xf>
    <xf numFmtId="0" fontId="181" fillId="35" borderId="143" applyAlignment="1" pivotButton="0" quotePrefix="0" xfId="0">
      <alignment vertical="center"/>
    </xf>
    <xf numFmtId="0" fontId="181" fillId="52" borderId="149" applyAlignment="1" pivotButton="0" quotePrefix="0" xfId="0">
      <alignment vertical="center"/>
    </xf>
    <xf numFmtId="0" fontId="177" fillId="39" borderId="143" applyAlignment="1" pivotButton="0" quotePrefix="0" xfId="0">
      <alignment vertical="center"/>
    </xf>
    <xf numFmtId="0" fontId="184" fillId="35" borderId="143" applyAlignment="1" pivotButton="0" quotePrefix="0" xfId="0">
      <alignment vertical="center"/>
    </xf>
    <xf numFmtId="0" fontId="181" fillId="35" borderId="143" applyAlignment="1" pivotButton="0" quotePrefix="0" xfId="0">
      <alignment horizontal="right" vertical="center"/>
    </xf>
    <xf numFmtId="175" fontId="181" fillId="35" borderId="143" applyAlignment="1" pivotButton="0" quotePrefix="0" xfId="0">
      <alignment horizontal="right" vertical="center"/>
    </xf>
    <xf numFmtId="0" fontId="176" fillId="40" borderId="143" applyAlignment="1" pivotButton="0" quotePrefix="0" xfId="0">
      <alignment vertical="center"/>
    </xf>
    <xf numFmtId="0" fontId="190" fillId="73" borderId="61" applyAlignment="1" pivotButton="0" quotePrefix="0" xfId="0">
      <alignment vertical="center"/>
    </xf>
    <xf numFmtId="0" fontId="181" fillId="41" borderId="238" applyAlignment="1" pivotButton="0" quotePrefix="0" xfId="0">
      <alignment vertical="center"/>
    </xf>
    <xf numFmtId="0" fontId="187" fillId="36" borderId="61" applyAlignment="1" pivotButton="0" quotePrefix="0" xfId="0">
      <alignment vertical="center"/>
    </xf>
    <xf numFmtId="0" fontId="180" fillId="35" borderId="353" applyAlignment="1" pivotButton="0" quotePrefix="0" xfId="0">
      <alignment vertical="center"/>
    </xf>
    <xf numFmtId="0" fontId="181" fillId="64" borderId="354" pivotButton="0" quotePrefix="0" xfId="0"/>
    <xf numFmtId="0" fontId="188" fillId="51" borderId="339" pivotButton="0" quotePrefix="0" xfId="0"/>
    <xf numFmtId="0" fontId="181" fillId="64" borderId="355" applyAlignment="1" pivotButton="0" quotePrefix="0" xfId="0">
      <alignment horizontal="right"/>
    </xf>
    <xf numFmtId="0" fontId="190" fillId="73" borderId="58" applyAlignment="1" pivotButton="0" quotePrefix="0" xfId="0">
      <alignment vertical="center"/>
    </xf>
    <xf numFmtId="0" fontId="186" fillId="50" borderId="66" applyAlignment="1" pivotButton="0" quotePrefix="0" xfId="0">
      <alignment vertical="center"/>
    </xf>
    <xf numFmtId="0" fontId="181" fillId="64" borderId="356" pivotButton="0" quotePrefix="0" xfId="0"/>
    <xf numFmtId="16" fontId="181" fillId="64" borderId="357" applyAlignment="1" pivotButton="0" quotePrefix="0" xfId="0">
      <alignment horizontal="right"/>
    </xf>
    <xf numFmtId="16" fontId="181" fillId="64" borderId="314" applyAlignment="1" pivotButton="0" quotePrefix="0" xfId="0">
      <alignment horizontal="right"/>
    </xf>
    <xf numFmtId="0" fontId="125" fillId="37" borderId="357" pivotButton="0" quotePrefix="0" xfId="0"/>
    <xf numFmtId="0" fontId="125" fillId="64" borderId="357" pivotButton="0" quotePrefix="0" xfId="0"/>
    <xf numFmtId="0" fontId="183" fillId="43" borderId="357" pivotButton="0" quotePrefix="0" xfId="0"/>
    <xf numFmtId="0" fontId="125" fillId="64" borderId="66" pivotButton="0" quotePrefix="0" xfId="0"/>
    <xf numFmtId="0" fontId="181" fillId="52" borderId="87" pivotButton="0" quotePrefix="0" xfId="0"/>
    <xf numFmtId="0" fontId="177" fillId="39" borderId="357" pivotButton="0" quotePrefix="0" xfId="0"/>
    <xf numFmtId="0" fontId="184" fillId="64" borderId="357" pivotButton="0" quotePrefix="0" xfId="0"/>
    <xf numFmtId="0" fontId="181" fillId="64" borderId="357" applyAlignment="1" pivotButton="0" quotePrefix="0" xfId="0">
      <alignment horizontal="right"/>
    </xf>
    <xf numFmtId="0" fontId="181" fillId="64" borderId="357" pivotButton="0" quotePrefix="0" xfId="0"/>
    <xf numFmtId="175" fontId="181" fillId="64" borderId="357" applyAlignment="1" pivotButton="0" quotePrefix="0" xfId="0">
      <alignment horizontal="right"/>
    </xf>
    <xf numFmtId="0" fontId="176" fillId="40" borderId="357" pivotButton="0" quotePrefix="0" xfId="0"/>
    <xf numFmtId="0" fontId="125" fillId="64" borderId="358" pivotButton="0" quotePrefix="0" xfId="0"/>
    <xf numFmtId="0" fontId="125" fillId="66" borderId="126" applyAlignment="1" pivotButton="0" quotePrefix="0" xfId="0">
      <alignment vertical="center"/>
    </xf>
    <xf numFmtId="0" fontId="186" fillId="66" borderId="61" applyAlignment="1" pivotButton="0" quotePrefix="0" xfId="0">
      <alignment vertical="center"/>
    </xf>
    <xf numFmtId="16" fontId="181" fillId="35" borderId="102" applyAlignment="1" pivotButton="0" quotePrefix="0" xfId="0">
      <alignment vertical="center"/>
    </xf>
    <xf numFmtId="0" fontId="182" fillId="42" borderId="102" applyAlignment="1" pivotButton="0" quotePrefix="0" xfId="0">
      <alignment vertical="center"/>
    </xf>
    <xf numFmtId="16" fontId="181" fillId="35" borderId="102" applyAlignment="1" pivotButton="0" quotePrefix="0" xfId="0">
      <alignment horizontal="right" vertical="center"/>
    </xf>
    <xf numFmtId="0" fontId="125" fillId="37" borderId="359" applyAlignment="1" pivotButton="0" quotePrefix="0" xfId="0">
      <alignment vertical="center"/>
    </xf>
    <xf numFmtId="0" fontId="183" fillId="43" borderId="102" applyAlignment="1" pivotButton="0" quotePrefix="0" xfId="0">
      <alignment vertical="center"/>
    </xf>
    <xf numFmtId="0" fontId="181" fillId="35" borderId="102" applyAlignment="1" pivotButton="0" quotePrefix="0" xfId="0">
      <alignment vertical="center"/>
    </xf>
    <xf numFmtId="0" fontId="125" fillId="35" borderId="308" applyAlignment="1" pivotButton="0" quotePrefix="0" xfId="0">
      <alignment vertical="center"/>
    </xf>
    <xf numFmtId="0" fontId="177" fillId="39" borderId="102" applyAlignment="1" pivotButton="0" quotePrefix="0" xfId="0">
      <alignment vertical="center"/>
    </xf>
    <xf numFmtId="0" fontId="184" fillId="35" borderId="102" applyAlignment="1" pivotButton="0" quotePrefix="0" xfId="0">
      <alignment vertical="center"/>
    </xf>
    <xf numFmtId="0" fontId="181" fillId="35" borderId="102" applyAlignment="1" pivotButton="0" quotePrefix="0" xfId="0">
      <alignment horizontal="right" vertical="center"/>
    </xf>
    <xf numFmtId="175" fontId="181" fillId="35" borderId="102" applyAlignment="1" pivotButton="0" quotePrefix="0" xfId="0">
      <alignment horizontal="right" vertical="center"/>
    </xf>
    <xf numFmtId="0" fontId="176" fillId="40" borderId="102" applyAlignment="1" pivotButton="0" quotePrefix="0" xfId="0">
      <alignment vertical="center"/>
    </xf>
    <xf numFmtId="0" fontId="181" fillId="35" borderId="104" applyAlignment="1" pivotButton="0" quotePrefix="0" xfId="0">
      <alignment vertical="center"/>
    </xf>
    <xf numFmtId="0" fontId="181" fillId="35" borderId="176" applyAlignment="1" pivotButton="0" quotePrefix="0" xfId="0">
      <alignment vertical="center" wrapText="1"/>
    </xf>
    <xf numFmtId="16" fontId="181" fillId="35" borderId="112" applyAlignment="1" pivotButton="0" quotePrefix="0" xfId="0">
      <alignment horizontal="right" vertical="center" wrapText="1"/>
    </xf>
    <xf numFmtId="0" fontId="182" fillId="42" borderId="199" applyAlignment="1" pivotButton="0" quotePrefix="0" xfId="0">
      <alignment vertical="center" wrapText="1"/>
    </xf>
    <xf numFmtId="16" fontId="183" fillId="16" borderId="200" applyAlignment="1" pivotButton="0" quotePrefix="0" xfId="0">
      <alignment horizontal="right" vertical="center" wrapText="1"/>
    </xf>
    <xf numFmtId="0" fontId="125" fillId="37" borderId="177" applyAlignment="1" pivotButton="0" quotePrefix="0" xfId="0">
      <alignment vertical="center" wrapText="1"/>
    </xf>
    <xf numFmtId="0" fontId="181" fillId="59" borderId="129" applyAlignment="1" pivotButton="0" quotePrefix="0" xfId="0">
      <alignment vertical="center" wrapText="1"/>
    </xf>
    <xf numFmtId="0" fontId="186" fillId="50" borderId="112" applyAlignment="1" pivotButton="0" quotePrefix="0" xfId="0">
      <alignment vertical="center" wrapText="1"/>
    </xf>
    <xf numFmtId="16" fontId="181" fillId="70" borderId="295" applyAlignment="1" pivotButton="0" quotePrefix="0" xfId="0">
      <alignment horizontal="right" vertical="center" wrapText="1"/>
    </xf>
    <xf numFmtId="0" fontId="182" fillId="42" borderId="112" applyAlignment="1" pivotButton="0" quotePrefix="0" xfId="0">
      <alignment vertical="center" wrapText="1"/>
    </xf>
    <xf numFmtId="0" fontId="181" fillId="35" borderId="112" applyAlignment="1" pivotButton="0" quotePrefix="0" xfId="0">
      <alignment vertical="center" wrapText="1"/>
    </xf>
    <xf numFmtId="0" fontId="191" fillId="35" borderId="112" applyAlignment="1" pivotButton="0" quotePrefix="0" xfId="0">
      <alignment vertical="center" wrapText="1"/>
    </xf>
    <xf numFmtId="0" fontId="181" fillId="35" borderId="186" applyAlignment="1" pivotButton="0" quotePrefix="0" xfId="0">
      <alignment horizontal="right" vertical="center" wrapText="1"/>
    </xf>
    <xf numFmtId="0" fontId="177" fillId="39" borderId="112" applyAlignment="1" pivotButton="0" quotePrefix="0" xfId="0">
      <alignment vertical="center" wrapText="1"/>
    </xf>
    <xf numFmtId="0" fontId="184" fillId="35" borderId="112" applyAlignment="1" pivotButton="0" quotePrefix="0" xfId="0">
      <alignment vertical="center" wrapText="1"/>
    </xf>
    <xf numFmtId="0" fontId="181" fillId="35" borderId="112" applyAlignment="1" pivotButton="0" quotePrefix="0" xfId="0">
      <alignment horizontal="right" vertical="center" wrapText="1"/>
    </xf>
    <xf numFmtId="175" fontId="181" fillId="35" borderId="112" applyAlignment="1" pivotButton="0" quotePrefix="0" xfId="0">
      <alignment horizontal="right" vertical="center" wrapText="1"/>
    </xf>
    <xf numFmtId="0" fontId="184" fillId="53" borderId="112" applyAlignment="1" pivotButton="0" quotePrefix="0" xfId="0">
      <alignment vertical="center" wrapText="1"/>
    </xf>
    <xf numFmtId="0" fontId="181" fillId="41" borderId="60" applyAlignment="1" pivotButton="0" quotePrefix="0" xfId="0">
      <alignment vertical="center" wrapText="1"/>
    </xf>
    <xf numFmtId="16" fontId="181" fillId="41" borderId="61" applyAlignment="1" pivotButton="0" quotePrefix="0" xfId="0">
      <alignment vertical="center" wrapText="1"/>
    </xf>
    <xf numFmtId="0" fontId="182" fillId="42" borderId="61" applyAlignment="1" pivotButton="0" quotePrefix="0" xfId="0">
      <alignment vertical="center" wrapText="1"/>
    </xf>
    <xf numFmtId="16" fontId="181" fillId="41" borderId="61" applyAlignment="1" pivotButton="0" quotePrefix="0" xfId="0">
      <alignment horizontal="right" vertical="center" wrapText="1"/>
    </xf>
    <xf numFmtId="0" fontId="190" fillId="73" borderId="126" applyAlignment="1" pivotButton="0" quotePrefix="0" xfId="0">
      <alignment vertical="center" wrapText="1"/>
    </xf>
    <xf numFmtId="0" fontId="180" fillId="59" borderId="123" applyAlignment="1" pivotButton="0" quotePrefix="0" xfId="0">
      <alignment vertical="center" wrapText="1"/>
    </xf>
    <xf numFmtId="0" fontId="183" fillId="43" borderId="61" applyAlignment="1" pivotButton="0" quotePrefix="0" xfId="0">
      <alignment vertical="center" wrapText="1"/>
    </xf>
    <xf numFmtId="16" fontId="181" fillId="70" borderId="291" applyAlignment="1" pivotButton="0" quotePrefix="0" xfId="0">
      <alignment horizontal="right" vertical="center" wrapText="1"/>
    </xf>
    <xf numFmtId="0" fontId="184" fillId="53" borderId="61" applyAlignment="1" pivotButton="0" quotePrefix="0" xfId="0">
      <alignment vertical="center" wrapText="1"/>
    </xf>
    <xf numFmtId="0" fontId="181" fillId="41" borderId="61" applyAlignment="1" pivotButton="0" quotePrefix="0" xfId="0">
      <alignment vertical="center" wrapText="1"/>
    </xf>
    <xf numFmtId="0" fontId="181" fillId="52" borderId="89" applyAlignment="1" pivotButton="0" quotePrefix="0" xfId="0">
      <alignment vertical="center" wrapText="1"/>
    </xf>
    <xf numFmtId="0" fontId="177" fillId="39" borderId="61" applyAlignment="1" pivotButton="0" quotePrefix="0" xfId="0">
      <alignment vertical="center" wrapText="1"/>
    </xf>
    <xf numFmtId="0" fontId="184" fillId="41" borderId="61" applyAlignment="1" pivotButton="0" quotePrefix="0" xfId="0">
      <alignment vertical="center" wrapText="1"/>
    </xf>
    <xf numFmtId="0" fontId="181" fillId="41" borderId="61" applyAlignment="1" pivotButton="0" quotePrefix="0" xfId="0">
      <alignment horizontal="right" vertical="center" wrapText="1"/>
    </xf>
    <xf numFmtId="175" fontId="181" fillId="41" borderId="61" applyAlignment="1" pivotButton="0" quotePrefix="0" xfId="0">
      <alignment horizontal="right" vertical="center" wrapText="1"/>
    </xf>
    <xf numFmtId="0" fontId="176" fillId="40" borderId="61" applyAlignment="1" pivotButton="0" quotePrefix="0" xfId="0">
      <alignment vertical="center" wrapText="1"/>
    </xf>
    <xf numFmtId="0" fontId="181" fillId="35" borderId="57" applyAlignment="1" pivotButton="0" quotePrefix="0" xfId="0">
      <alignment vertical="center" wrapText="1"/>
    </xf>
    <xf numFmtId="16" fontId="181" fillId="35" borderId="58" applyAlignment="1" pivotButton="0" quotePrefix="0" xfId="0">
      <alignment vertical="center" wrapText="1"/>
    </xf>
    <xf numFmtId="0" fontId="182" fillId="42" borderId="58" applyAlignment="1" pivotButton="0" quotePrefix="0" xfId="0">
      <alignment vertical="center" wrapText="1"/>
    </xf>
    <xf numFmtId="16" fontId="181" fillId="35" borderId="58" applyAlignment="1" pivotButton="0" quotePrefix="0" xfId="0">
      <alignment horizontal="right" vertical="center" wrapText="1"/>
    </xf>
    <xf numFmtId="0" fontId="190" fillId="73" borderId="58" applyAlignment="1" pivotButton="0" quotePrefix="0" xfId="0">
      <alignment vertical="center" wrapText="1"/>
    </xf>
    <xf numFmtId="0" fontId="125" fillId="38" borderId="58" applyAlignment="1" pivotButton="0" quotePrefix="0" xfId="0">
      <alignment vertical="center" wrapText="1"/>
    </xf>
    <xf numFmtId="0" fontId="176" fillId="40" borderId="58" applyAlignment="1" pivotButton="0" quotePrefix="0" xfId="0">
      <alignment vertical="center" wrapText="1"/>
    </xf>
    <xf numFmtId="0" fontId="181" fillId="35" borderId="58" applyAlignment="1" pivotButton="0" quotePrefix="0" xfId="0">
      <alignment vertical="center" wrapText="1"/>
    </xf>
    <xf numFmtId="0" fontId="177" fillId="39" borderId="58" applyAlignment="1" pivotButton="0" quotePrefix="0" xfId="0">
      <alignment vertical="center" wrapText="1"/>
    </xf>
    <xf numFmtId="0" fontId="184" fillId="35" borderId="58" applyAlignment="1" pivotButton="0" quotePrefix="0" xfId="0">
      <alignment vertical="center" wrapText="1"/>
    </xf>
    <xf numFmtId="0" fontId="181" fillId="35" borderId="58" applyAlignment="1" pivotButton="0" quotePrefix="0" xfId="0">
      <alignment horizontal="right" vertical="center" wrapText="1"/>
    </xf>
    <xf numFmtId="0" fontId="176" fillId="44" borderId="61" applyAlignment="1" pivotButton="0" quotePrefix="0" xfId="0">
      <alignment vertical="center" wrapText="1"/>
    </xf>
    <xf numFmtId="0" fontId="186" fillId="50" borderId="61" applyAlignment="1" pivotButton="0" quotePrefix="0" xfId="0">
      <alignment vertical="center" wrapText="1"/>
    </xf>
    <xf numFmtId="0" fontId="181" fillId="66" borderId="70" applyAlignment="1" pivotButton="0" quotePrefix="0" xfId="0">
      <alignment vertical="center" wrapText="1"/>
    </xf>
    <xf numFmtId="16" fontId="181" fillId="66" borderId="66" applyAlignment="1" pivotButton="0" quotePrefix="0" xfId="0">
      <alignment vertical="center" wrapText="1"/>
    </xf>
    <xf numFmtId="0" fontId="182" fillId="66" borderId="66" applyAlignment="1" pivotButton="0" quotePrefix="0" xfId="0">
      <alignment vertical="center" wrapText="1"/>
    </xf>
    <xf numFmtId="16" fontId="181" fillId="66" borderId="66" applyAlignment="1" pivotButton="0" quotePrefix="0" xfId="0">
      <alignment horizontal="right" vertical="center" wrapText="1"/>
    </xf>
    <xf numFmtId="0" fontId="176" fillId="66" borderId="66" applyAlignment="1" pivotButton="0" quotePrefix="0" xfId="0">
      <alignment vertical="center" wrapText="1"/>
    </xf>
    <xf numFmtId="0" fontId="125" fillId="66" borderId="66" applyAlignment="1" pivotButton="0" quotePrefix="0" xfId="0">
      <alignment vertical="center" wrapText="1"/>
    </xf>
    <xf numFmtId="0" fontId="186" fillId="66" borderId="66" applyAlignment="1" pivotButton="0" quotePrefix="0" xfId="0">
      <alignment vertical="center" wrapText="1"/>
    </xf>
    <xf numFmtId="0" fontId="125" fillId="66" borderId="292" applyAlignment="1" pivotButton="0" quotePrefix="0" xfId="0">
      <alignment vertical="center" wrapText="1"/>
    </xf>
    <xf numFmtId="0" fontId="125" fillId="66" borderId="291" applyAlignment="1" pivotButton="0" quotePrefix="0" xfId="0">
      <alignment vertical="center" wrapText="1"/>
    </xf>
    <xf numFmtId="0" fontId="188" fillId="66" borderId="66" applyAlignment="1" pivotButton="0" quotePrefix="0" xfId="0">
      <alignment vertical="center" wrapText="1"/>
    </xf>
    <xf numFmtId="0" fontId="181" fillId="66" borderId="66" applyAlignment="1" pivotButton="0" quotePrefix="0" xfId="0">
      <alignment vertical="center" wrapText="1"/>
    </xf>
    <xf numFmtId="0" fontId="177" fillId="66" borderId="66" applyAlignment="1" pivotButton="0" quotePrefix="0" xfId="0">
      <alignment vertical="center" wrapText="1"/>
    </xf>
    <xf numFmtId="0" fontId="184" fillId="66" borderId="66" applyAlignment="1" pivotButton="0" quotePrefix="0" xfId="0">
      <alignment vertical="center" wrapText="1"/>
    </xf>
    <xf numFmtId="0" fontId="181" fillId="66" borderId="66" applyAlignment="1" pivotButton="0" quotePrefix="0" xfId="0">
      <alignment horizontal="right" vertical="center" wrapText="1"/>
    </xf>
    <xf numFmtId="0" fontId="125" fillId="66" borderId="72" applyAlignment="1" pivotButton="0" quotePrefix="0" xfId="0">
      <alignment vertical="center" wrapText="1"/>
    </xf>
    <xf numFmtId="0" fontId="181" fillId="35" borderId="175" applyAlignment="1" pivotButton="0" quotePrefix="0" xfId="0">
      <alignment vertical="center"/>
    </xf>
    <xf numFmtId="0" fontId="181" fillId="35" borderId="185" applyAlignment="1" pivotButton="0" quotePrefix="0" xfId="0">
      <alignment vertical="center"/>
    </xf>
    <xf numFmtId="0" fontId="181" fillId="2" borderId="181" pivotButton="0" quotePrefix="0" xfId="0"/>
    <xf numFmtId="0" fontId="181" fillId="35" borderId="50" pivotButton="0" quotePrefix="0" xfId="0"/>
    <xf numFmtId="0" fontId="181" fillId="41" borderId="51" pivotButton="0" quotePrefix="0" xfId="0"/>
    <xf numFmtId="0" fontId="181" fillId="35" borderId="165" pivotButton="0" quotePrefix="0" xfId="0"/>
    <xf numFmtId="0" fontId="180" fillId="35" borderId="185" applyAlignment="1" pivotButton="0" quotePrefix="0" xfId="0">
      <alignment vertical="center"/>
    </xf>
    <xf numFmtId="0" fontId="180" fillId="2" borderId="181" applyAlignment="1" pivotButton="0" quotePrefix="0" xfId="0">
      <alignment vertical="center"/>
    </xf>
    <xf numFmtId="0" fontId="182" fillId="42" borderId="210" applyAlignment="1" pivotButton="0" quotePrefix="0" xfId="0">
      <alignment vertical="center"/>
    </xf>
    <xf numFmtId="16" fontId="183" fillId="16" borderId="200" applyAlignment="1" pivotButton="0" quotePrefix="0" xfId="0">
      <alignment horizontal="right" vertical="center"/>
    </xf>
    <xf numFmtId="0" fontId="190" fillId="73" borderId="101" applyAlignment="1" pivotButton="0" quotePrefix="0" xfId="0">
      <alignment vertical="center"/>
    </xf>
    <xf numFmtId="0" fontId="181" fillId="35" borderId="127" applyAlignment="1" pivotButton="0" quotePrefix="0" xfId="0">
      <alignment vertical="center"/>
    </xf>
    <xf numFmtId="0" fontId="186" fillId="50" borderId="101" applyAlignment="1" pivotButton="0" quotePrefix="0" xfId="0">
      <alignment vertical="center"/>
    </xf>
    <xf numFmtId="0" fontId="183" fillId="58" borderId="294" applyAlignment="1" pivotButton="0" quotePrefix="0" xfId="0">
      <alignment vertical="center"/>
    </xf>
    <xf numFmtId="16" fontId="181" fillId="70" borderId="295" applyAlignment="1" pivotButton="0" quotePrefix="0" xfId="0">
      <alignment horizontal="right" vertical="center"/>
    </xf>
    <xf numFmtId="0" fontId="184" fillId="53" borderId="101" applyAlignment="1" pivotButton="0" quotePrefix="0" xfId="0">
      <alignment vertical="center"/>
    </xf>
    <xf numFmtId="0" fontId="191" fillId="35" borderId="101" applyAlignment="1" pivotButton="0" quotePrefix="0" xfId="0">
      <alignment vertical="center"/>
    </xf>
    <xf numFmtId="0" fontId="182" fillId="42" borderId="201" applyAlignment="1" pivotButton="0" quotePrefix="0" xfId="0">
      <alignment vertical="center"/>
    </xf>
    <xf numFmtId="16" fontId="183" fillId="16" borderId="202" applyAlignment="1" pivotButton="0" quotePrefix="0" xfId="0">
      <alignment horizontal="right" vertical="center"/>
    </xf>
    <xf numFmtId="0" fontId="181" fillId="59" borderId="123" applyAlignment="1" pivotButton="0" quotePrefix="0" xfId="0">
      <alignment vertical="center"/>
    </xf>
    <xf numFmtId="16" fontId="181" fillId="70" borderId="291" applyAlignment="1" pivotButton="0" quotePrefix="0" xfId="0">
      <alignment horizontal="right" vertical="center"/>
    </xf>
    <xf numFmtId="0" fontId="191" fillId="41" borderId="61" applyAlignment="1" pivotButton="0" quotePrefix="0" xfId="0">
      <alignment vertical="center"/>
    </xf>
    <xf numFmtId="0" fontId="180" fillId="41" borderId="61" applyAlignment="1" pivotButton="0" quotePrefix="0" xfId="0">
      <alignment horizontal="right" vertical="center"/>
    </xf>
    <xf numFmtId="0" fontId="179" fillId="59" borderId="123" applyAlignment="1" pivotButton="0" quotePrefix="0" xfId="0">
      <alignment vertical="center"/>
    </xf>
    <xf numFmtId="0" fontId="191" fillId="35" borderId="58" applyAlignment="1" pivotButton="0" quotePrefix="0" xfId="0">
      <alignment vertical="center"/>
    </xf>
    <xf numFmtId="0" fontId="181" fillId="35" borderId="87" applyAlignment="1" pivotButton="0" quotePrefix="0" xfId="0">
      <alignment horizontal="right" vertical="center"/>
    </xf>
    <xf numFmtId="0" fontId="181" fillId="41" borderId="60" pivotButton="0" quotePrefix="0" xfId="0"/>
    <xf numFmtId="0" fontId="187" fillId="36" borderId="61" pivotButton="0" quotePrefix="0" xfId="0"/>
    <xf numFmtId="0" fontId="125" fillId="41" borderId="88" pivotButton="0" quotePrefix="0" xfId="0"/>
    <xf numFmtId="175" fontId="181" fillId="41" borderId="61" applyAlignment="1" pivotButton="0" quotePrefix="0" xfId="0">
      <alignment horizontal="right"/>
    </xf>
    <xf numFmtId="0" fontId="181" fillId="41" borderId="59" pivotButton="0" quotePrefix="0" xfId="0"/>
    <xf numFmtId="0" fontId="181" fillId="35" borderId="57" pivotButton="0" quotePrefix="0" xfId="0"/>
    <xf numFmtId="16" fontId="181" fillId="35" borderId="58" applyAlignment="1" pivotButton="0" quotePrefix="0" xfId="0">
      <alignment horizontal="right"/>
    </xf>
    <xf numFmtId="0" fontId="187" fillId="36" borderId="58" pivotButton="0" quotePrefix="0" xfId="0"/>
    <xf numFmtId="0" fontId="181" fillId="35" borderId="58" pivotButton="0" quotePrefix="0" xfId="0"/>
    <xf numFmtId="0" fontId="125" fillId="35" borderId="88" pivotButton="0" quotePrefix="0" xfId="0"/>
    <xf numFmtId="0" fontId="184" fillId="35" borderId="58" pivotButton="0" quotePrefix="0" xfId="0"/>
    <xf numFmtId="0" fontId="181" fillId="35" borderId="58" applyAlignment="1" pivotButton="0" quotePrefix="0" xfId="0">
      <alignment horizontal="right"/>
    </xf>
    <xf numFmtId="175" fontId="181" fillId="35" borderId="58" applyAlignment="1" pivotButton="0" quotePrefix="0" xfId="0">
      <alignment horizontal="right"/>
    </xf>
    <xf numFmtId="0" fontId="181" fillId="35" borderId="59" pivotButton="0" quotePrefix="0" xfId="0"/>
    <xf numFmtId="0" fontId="176" fillId="44" borderId="61" pivotButton="0" quotePrefix="0" xfId="0"/>
    <xf numFmtId="0" fontId="181" fillId="35" borderId="60" pivotButton="0" quotePrefix="0" xfId="0"/>
    <xf numFmtId="16" fontId="181" fillId="35" borderId="61" applyAlignment="1" pivotButton="0" quotePrefix="0" xfId="0">
      <alignment horizontal="right"/>
    </xf>
    <xf numFmtId="0" fontId="125" fillId="37" borderId="61" pivotButton="0" quotePrefix="0" xfId="0"/>
    <xf numFmtId="0" fontId="125" fillId="35" borderId="61" pivotButton="0" quotePrefix="0" xfId="0"/>
    <xf numFmtId="0" fontId="184" fillId="53" borderId="61" pivotButton="0" quotePrefix="0" xfId="0"/>
    <xf numFmtId="0" fontId="181" fillId="35" borderId="61" pivotButton="0" quotePrefix="0" xfId="0"/>
    <xf numFmtId="0" fontId="181" fillId="52" borderId="98" pivotButton="0" quotePrefix="0" xfId="0"/>
    <xf numFmtId="0" fontId="184" fillId="35" borderId="61" pivotButton="0" quotePrefix="0" xfId="0"/>
    <xf numFmtId="0" fontId="181" fillId="35" borderId="61" applyAlignment="1" pivotButton="0" quotePrefix="0" xfId="0">
      <alignment horizontal="right"/>
    </xf>
    <xf numFmtId="175" fontId="181" fillId="35" borderId="61" applyAlignment="1" pivotButton="0" quotePrefix="0" xfId="0">
      <alignment horizontal="right"/>
    </xf>
    <xf numFmtId="0" fontId="188" fillId="41" borderId="61" pivotButton="0" quotePrefix="0" xfId="0"/>
    <xf numFmtId="0" fontId="188" fillId="41" borderId="61" applyAlignment="1" pivotButton="0" quotePrefix="0" xfId="0">
      <alignment vertical="center"/>
    </xf>
    <xf numFmtId="0" fontId="190" fillId="66" borderId="66" applyAlignment="1" pivotButton="0" quotePrefix="0" xfId="0">
      <alignment vertical="center"/>
    </xf>
    <xf numFmtId="0" fontId="181" fillId="66" borderId="89" applyAlignment="1" pivotButton="0" quotePrefix="0" xfId="0">
      <alignment vertical="center"/>
    </xf>
    <xf numFmtId="0" fontId="192" fillId="66" borderId="66" applyAlignment="1" pivotButton="0" quotePrefix="0" xfId="0">
      <alignment vertical="center"/>
    </xf>
    <xf numFmtId="0" fontId="180" fillId="35" borderId="52" applyAlignment="1" pivotButton="0" quotePrefix="0" xfId="0">
      <alignment vertical="center" wrapText="1"/>
    </xf>
    <xf numFmtId="16" fontId="181" fillId="35" borderId="226" applyAlignment="1" pivotButton="0" quotePrefix="0" xfId="0">
      <alignment horizontal="right" vertical="center"/>
    </xf>
    <xf numFmtId="0" fontId="125" fillId="37" borderId="101" applyAlignment="1" pivotButton="0" quotePrefix="0" xfId="0">
      <alignment vertical="center"/>
    </xf>
    <xf numFmtId="0" fontId="192" fillId="35" borderId="101" applyAlignment="1" pivotButton="0" quotePrefix="0" xfId="0">
      <alignment vertical="center"/>
    </xf>
    <xf numFmtId="0" fontId="192" fillId="41" borderId="61" applyAlignment="1" pivotButton="0" quotePrefix="0" xfId="0">
      <alignment vertical="center"/>
    </xf>
    <xf numFmtId="0" fontId="192" fillId="35" borderId="58" applyAlignment="1" pivotButton="0" quotePrefix="0" xfId="0">
      <alignment vertical="center"/>
    </xf>
    <xf numFmtId="0" fontId="192" fillId="41" borderId="61" applyAlignment="1" pivotButton="0" quotePrefix="0" xfId="0">
      <alignment horizontal="right" vertical="center"/>
    </xf>
    <xf numFmtId="0" fontId="187" fillId="36" borderId="101" applyAlignment="1" pivotButton="0" quotePrefix="0" xfId="0">
      <alignment vertical="center"/>
    </xf>
    <xf numFmtId="175" fontId="192" fillId="35" borderId="101" applyAlignment="1" pivotButton="0" quotePrefix="0" xfId="0">
      <alignment horizontal="right" vertical="center"/>
    </xf>
    <xf numFmtId="0" fontId="181" fillId="64" borderId="234" applyAlignment="1" pivotButton="0" quotePrefix="0" xfId="0">
      <alignment wrapText="1"/>
    </xf>
    <xf numFmtId="0" fontId="180" fillId="64" borderId="207" applyAlignment="1" pivotButton="0" quotePrefix="0" xfId="0">
      <alignment vertical="center" wrapText="1"/>
    </xf>
    <xf numFmtId="0" fontId="125" fillId="64" borderId="320" pivotButton="0" quotePrefix="0" xfId="0"/>
    <xf numFmtId="0" fontId="176" fillId="44" borderId="339" pivotButton="0" quotePrefix="0" xfId="0"/>
    <xf numFmtId="0" fontId="125" fillId="35" borderId="330" applyAlignment="1" pivotButton="0" quotePrefix="0" xfId="0">
      <alignment horizontal="right"/>
    </xf>
    <xf numFmtId="0" fontId="181" fillId="41" borderId="360" applyAlignment="1" pivotButton="0" quotePrefix="0" xfId="0">
      <alignment vertical="center"/>
    </xf>
    <xf numFmtId="0" fontId="125" fillId="37" borderId="349" pivotButton="0" quotePrefix="0" xfId="0"/>
    <xf numFmtId="0" fontId="192" fillId="35" borderId="58" applyAlignment="1" pivotButton="0" quotePrefix="0" xfId="0">
      <alignment horizontal="right" vertical="center"/>
    </xf>
    <xf numFmtId="175" fontId="192" fillId="41" borderId="61" applyAlignment="1" pivotButton="0" quotePrefix="0" xfId="0">
      <alignment horizontal="right" vertical="center"/>
    </xf>
    <xf numFmtId="0" fontId="180" fillId="66" borderId="53" applyAlignment="1" pivotButton="0" quotePrefix="0" xfId="0">
      <alignment vertical="center" wrapText="1"/>
    </xf>
    <xf numFmtId="175" fontId="192" fillId="66" borderId="61" applyAlignment="1" pivotButton="0" quotePrefix="0" xfId="0">
      <alignment horizontal="right" vertical="center"/>
    </xf>
    <xf numFmtId="0" fontId="180" fillId="35" borderId="120" applyAlignment="1" pivotButton="0" quotePrefix="0" xfId="0">
      <alignment vertical="center"/>
    </xf>
    <xf numFmtId="0" fontId="181" fillId="35" borderId="52" pivotButton="0" quotePrefix="0" xfId="0"/>
    <xf numFmtId="0" fontId="183" fillId="54" borderId="101" applyAlignment="1" pivotButton="0" quotePrefix="0" xfId="0">
      <alignment vertical="center"/>
    </xf>
    <xf numFmtId="0" fontId="181" fillId="52" borderId="239" applyAlignment="1" pivotButton="0" quotePrefix="0" xfId="0">
      <alignment vertical="center"/>
    </xf>
    <xf numFmtId="0" fontId="181" fillId="35" borderId="239" applyAlignment="1" pivotButton="0" quotePrefix="0" xfId="0">
      <alignment vertical="center"/>
    </xf>
    <xf numFmtId="175" fontId="192" fillId="35" borderId="58" applyAlignment="1" pivotButton="0" quotePrefix="0" xfId="0">
      <alignment horizontal="right" vertical="center"/>
    </xf>
    <xf numFmtId="0" fontId="175" fillId="47" borderId="314" applyAlignment="1" pivotButton="0" quotePrefix="0" xfId="0">
      <alignment vertical="center"/>
    </xf>
    <xf numFmtId="0" fontId="183" fillId="43" borderId="314" applyAlignment="1" pivotButton="0" quotePrefix="0" xfId="0">
      <alignment vertical="center"/>
    </xf>
    <xf numFmtId="0" fontId="181" fillId="35" borderId="70" pivotButton="0" quotePrefix="0" xfId="0"/>
    <xf numFmtId="16" fontId="181" fillId="35" borderId="66" applyAlignment="1" pivotButton="0" quotePrefix="0" xfId="0">
      <alignment horizontal="right"/>
    </xf>
    <xf numFmtId="0" fontId="182" fillId="42" borderId="66" pivotButton="0" quotePrefix="0" xfId="0"/>
    <xf numFmtId="0" fontId="190" fillId="73" borderId="66" pivotButton="0" quotePrefix="0" xfId="0"/>
    <xf numFmtId="0" fontId="183" fillId="43" borderId="66" pivotButton="0" quotePrefix="0" xfId="0"/>
    <xf numFmtId="0" fontId="181" fillId="35" borderId="66" pivotButton="0" quotePrefix="0" xfId="0"/>
    <xf numFmtId="0" fontId="177" fillId="39" borderId="66" pivotButton="0" quotePrefix="0" xfId="0"/>
    <xf numFmtId="0" fontId="184" fillId="35" borderId="66" pivotButton="0" quotePrefix="0" xfId="0"/>
    <xf numFmtId="0" fontId="181" fillId="35" borderId="66" applyAlignment="1" pivotButton="0" quotePrefix="0" xfId="0">
      <alignment horizontal="right"/>
    </xf>
    <xf numFmtId="175" fontId="181" fillId="35" borderId="66" applyAlignment="1" pivotButton="0" quotePrefix="0" xfId="0">
      <alignment horizontal="right"/>
    </xf>
    <xf numFmtId="0" fontId="181" fillId="35" borderId="72" pivotButton="0" quotePrefix="0" xfId="0"/>
    <xf numFmtId="0" fontId="181" fillId="35" borderId="100" pivotButton="0" quotePrefix="0" xfId="0"/>
    <xf numFmtId="16" fontId="181" fillId="35" borderId="101" applyAlignment="1" pivotButton="0" quotePrefix="0" xfId="0">
      <alignment horizontal="right"/>
    </xf>
    <xf numFmtId="0" fontId="182" fillId="42" borderId="101" pivotButton="0" quotePrefix="0" xfId="0"/>
    <xf numFmtId="0" fontId="175" fillId="47" borderId="101" pivotButton="0" quotePrefix="0" xfId="0"/>
    <xf numFmtId="0" fontId="183" fillId="43" borderId="101" pivotButton="0" quotePrefix="0" xfId="0"/>
    <xf numFmtId="0" fontId="125" fillId="35" borderId="101" pivotButton="0" quotePrefix="0" xfId="0"/>
    <xf numFmtId="0" fontId="125" fillId="35" borderId="361" pivotButton="0" quotePrefix="0" xfId="0"/>
    <xf numFmtId="0" fontId="181" fillId="35" borderId="101" pivotButton="0" quotePrefix="0" xfId="0"/>
    <xf numFmtId="0" fontId="125" fillId="35" borderId="172" pivotButton="0" quotePrefix="0" xfId="0"/>
    <xf numFmtId="0" fontId="188" fillId="51" borderId="101" pivotButton="0" quotePrefix="0" xfId="0"/>
    <xf numFmtId="0" fontId="184" fillId="35" borderId="101" pivotButton="0" quotePrefix="0" xfId="0"/>
    <xf numFmtId="0" fontId="181" fillId="35" borderId="101" applyAlignment="1" pivotButton="0" quotePrefix="0" xfId="0">
      <alignment horizontal="right"/>
    </xf>
    <xf numFmtId="175" fontId="181" fillId="35" borderId="101" applyAlignment="1" pivotButton="0" quotePrefix="0" xfId="0">
      <alignment horizontal="right"/>
    </xf>
    <xf numFmtId="0" fontId="176" fillId="40" borderId="101" pivotButton="0" quotePrefix="0" xfId="0"/>
    <xf numFmtId="0" fontId="125" fillId="35" borderId="95" pivotButton="0" quotePrefix="0" xfId="0"/>
    <xf numFmtId="0" fontId="181" fillId="41" borderId="91" pivotButton="0" quotePrefix="0" xfId="0"/>
    <xf numFmtId="0" fontId="181" fillId="41" borderId="93" pivotButton="0" quotePrefix="0" xfId="0"/>
    <xf numFmtId="16" fontId="181" fillId="41" borderId="94" applyAlignment="1" pivotButton="0" quotePrefix="0" xfId="0">
      <alignment horizontal="right"/>
    </xf>
    <xf numFmtId="0" fontId="182" fillId="42" borderId="94" pivotButton="0" quotePrefix="0" xfId="0"/>
    <xf numFmtId="0" fontId="183" fillId="43" borderId="94" pivotButton="0" quotePrefix="0" xfId="0"/>
    <xf numFmtId="0" fontId="181" fillId="41" borderId="94" pivotButton="0" quotePrefix="0" xfId="0"/>
    <xf numFmtId="0" fontId="181" fillId="41" borderId="116" applyAlignment="1" pivotButton="0" quotePrefix="0" xfId="0">
      <alignment horizontal="right"/>
    </xf>
    <xf numFmtId="0" fontId="184" fillId="41" borderId="94" pivotButton="0" quotePrefix="0" xfId="0"/>
    <xf numFmtId="0" fontId="181" fillId="41" borderId="94" applyAlignment="1" pivotButton="0" quotePrefix="0" xfId="0">
      <alignment horizontal="right"/>
    </xf>
    <xf numFmtId="175" fontId="181" fillId="41" borderId="94" applyAlignment="1" pivotButton="0" quotePrefix="0" xfId="0">
      <alignment horizontal="right"/>
    </xf>
    <xf numFmtId="0" fontId="188" fillId="51" borderId="94" pivotButton="0" quotePrefix="0" xfId="0"/>
    <xf numFmtId="0" fontId="125" fillId="41" borderId="95" pivotButton="0" quotePrefix="0" xfId="0"/>
    <xf numFmtId="0" fontId="181" fillId="66" borderId="51" pivotButton="0" quotePrefix="0" xfId="0"/>
    <xf numFmtId="0" fontId="181" fillId="66" borderId="60" pivotButton="0" quotePrefix="0" xfId="0"/>
    <xf numFmtId="16" fontId="181" fillId="66" borderId="61" applyAlignment="1" pivotButton="0" quotePrefix="0" xfId="0">
      <alignment horizontal="right"/>
    </xf>
    <xf numFmtId="0" fontId="182" fillId="66" borderId="61" pivotButton="0" quotePrefix="0" xfId="0"/>
    <xf numFmtId="0" fontId="175" fillId="66" borderId="61" pivotButton="0" quotePrefix="0" xfId="0"/>
    <xf numFmtId="0" fontId="125" fillId="66" borderId="61" pivotButton="0" quotePrefix="0" xfId="0"/>
    <xf numFmtId="0" fontId="183" fillId="66" borderId="61" pivotButton="0" quotePrefix="0" xfId="0"/>
    <xf numFmtId="0" fontId="184" fillId="66" borderId="61" pivotButton="0" quotePrefix="0" xfId="0"/>
    <xf numFmtId="0" fontId="181" fillId="66" borderId="61" pivotButton="0" quotePrefix="0" xfId="0"/>
    <xf numFmtId="0" fontId="125" fillId="66" borderId="88" pivotButton="0" quotePrefix="0" xfId="0"/>
    <xf numFmtId="0" fontId="181" fillId="66" borderId="89" pivotButton="0" quotePrefix="0" xfId="0"/>
    <xf numFmtId="0" fontId="177" fillId="66" borderId="61" pivotButton="0" quotePrefix="0" xfId="0"/>
    <xf numFmtId="0" fontId="181" fillId="66" borderId="61" applyAlignment="1" pivotButton="0" quotePrefix="0" xfId="0">
      <alignment horizontal="right"/>
    </xf>
    <xf numFmtId="175" fontId="181" fillId="66" borderId="61" applyAlignment="1" pivotButton="0" quotePrefix="0" xfId="0">
      <alignment horizontal="right"/>
    </xf>
    <xf numFmtId="0" fontId="176" fillId="66" borderId="61" pivotButton="0" quotePrefix="0" xfId="0"/>
    <xf numFmtId="0" fontId="181" fillId="66" borderId="59" pivotButton="0" quotePrefix="0" xfId="0"/>
    <xf numFmtId="0" fontId="125" fillId="45" borderId="101" pivotButton="0" quotePrefix="0" xfId="0"/>
    <xf numFmtId="0" fontId="125" fillId="35" borderId="119" pivotButton="0" quotePrefix="0" xfId="0"/>
    <xf numFmtId="0" fontId="125" fillId="35" borderId="362" pivotButton="0" quotePrefix="0" xfId="0"/>
    <xf numFmtId="0" fontId="184" fillId="53" borderId="101" pivotButton="0" quotePrefix="0" xfId="0"/>
    <xf numFmtId="0" fontId="177" fillId="39" borderId="101" pivotButton="0" quotePrefix="0" xfId="0"/>
    <xf numFmtId="0" fontId="181" fillId="35" borderId="95" pivotButton="0" quotePrefix="0" xfId="0"/>
    <xf numFmtId="0" fontId="188" fillId="51" borderId="88" applyAlignment="1" pivotButton="0" quotePrefix="0" xfId="0">
      <alignment vertical="center"/>
    </xf>
    <xf numFmtId="0" fontId="159" fillId="10" borderId="53" applyAlignment="1" pivotButton="0" quotePrefix="0" xfId="0">
      <alignment vertical="center" wrapText="1"/>
    </xf>
    <xf numFmtId="0" fontId="181" fillId="35" borderId="175" applyAlignment="1" pivotButton="0" quotePrefix="0" xfId="0">
      <alignment wrapText="1"/>
    </xf>
    <xf numFmtId="0" fontId="181" fillId="41" borderId="180" applyAlignment="1" pivotButton="0" quotePrefix="0" xfId="0">
      <alignment wrapText="1"/>
    </xf>
    <xf numFmtId="0" fontId="181" fillId="2" borderId="181" applyAlignment="1" pivotButton="0" quotePrefix="0" xfId="0">
      <alignment wrapText="1"/>
    </xf>
    <xf numFmtId="0" fontId="188" fillId="35" borderId="101" pivotButton="0" quotePrefix="0" xfId="0"/>
    <xf numFmtId="0" fontId="181" fillId="35" borderId="87" pivotButton="0" quotePrefix="0" xfId="0"/>
    <xf numFmtId="0" fontId="181" fillId="66" borderId="51" applyAlignment="1" pivotButton="0" quotePrefix="0" xfId="0">
      <alignment wrapText="1"/>
    </xf>
    <xf numFmtId="0" fontId="187" fillId="66" borderId="61" pivotButton="0" quotePrefix="0" xfId="0"/>
    <xf numFmtId="0" fontId="180" fillId="10" borderId="53" applyAlignment="1" pivotButton="0" quotePrefix="0" xfId="0">
      <alignment vertical="center"/>
    </xf>
    <xf numFmtId="0" fontId="181" fillId="10" borderId="60" applyAlignment="1" pivotButton="0" quotePrefix="0" xfId="0">
      <alignment vertical="center"/>
    </xf>
    <xf numFmtId="16" fontId="181" fillId="10" borderId="61" applyAlignment="1" pivotButton="0" quotePrefix="0" xfId="0">
      <alignment vertical="center"/>
    </xf>
    <xf numFmtId="0" fontId="183" fillId="10" borderId="61" applyAlignment="1" pivotButton="0" quotePrefix="0" xfId="0">
      <alignment vertical="center"/>
    </xf>
    <xf numFmtId="16" fontId="181" fillId="10" borderId="61" applyAlignment="1" pivotButton="0" quotePrefix="0" xfId="0">
      <alignment horizontal="right" vertical="center"/>
    </xf>
    <xf numFmtId="0" fontId="176" fillId="10" borderId="61" applyAlignment="1" pivotButton="0" quotePrefix="0" xfId="0">
      <alignment vertical="center"/>
    </xf>
    <xf numFmtId="0" fontId="186" fillId="10" borderId="61" applyAlignment="1" pivotButton="0" quotePrefix="0" xfId="0">
      <alignment vertical="center"/>
    </xf>
    <xf numFmtId="0" fontId="182" fillId="10" borderId="61" applyAlignment="1" pivotButton="0" quotePrefix="0" xfId="0">
      <alignment vertical="center"/>
    </xf>
    <xf numFmtId="0" fontId="181" fillId="10" borderId="61" applyAlignment="1" pivotButton="0" quotePrefix="0" xfId="0">
      <alignment vertical="center"/>
    </xf>
    <xf numFmtId="0" fontId="177" fillId="10" borderId="61" applyAlignment="1" pivotButton="0" quotePrefix="0" xfId="0">
      <alignment vertical="center"/>
    </xf>
    <xf numFmtId="0" fontId="184" fillId="10" borderId="61" applyAlignment="1" pivotButton="0" quotePrefix="0" xfId="0">
      <alignment vertical="center"/>
    </xf>
    <xf numFmtId="0" fontId="181" fillId="10" borderId="61" applyAlignment="1" pivotButton="0" quotePrefix="0" xfId="0">
      <alignment horizontal="right" vertical="center"/>
    </xf>
    <xf numFmtId="0" fontId="192" fillId="10" borderId="61" applyAlignment="1" pivotButton="0" quotePrefix="0" xfId="0">
      <alignment vertical="center"/>
    </xf>
    <xf numFmtId="0" fontId="180" fillId="35" borderId="180" applyAlignment="1" pivotButton="0" quotePrefix="0" xfId="0">
      <alignment vertical="center"/>
    </xf>
    <xf numFmtId="0" fontId="190" fillId="73" borderId="112" applyAlignment="1" pivotButton="0" quotePrefix="0" xfId="0">
      <alignment vertical="center"/>
    </xf>
    <xf numFmtId="175" fontId="192" fillId="35" borderId="112" applyAlignment="1" pivotButton="0" quotePrefix="0" xfId="0">
      <alignment horizontal="right" vertical="center"/>
    </xf>
    <xf numFmtId="0" fontId="176" fillId="44" borderId="126" applyAlignment="1" pivotButton="0" quotePrefix="0" xfId="0">
      <alignment vertical="center"/>
    </xf>
    <xf numFmtId="0" fontId="183" fillId="49" borderId="290" applyAlignment="1" pivotButton="0" quotePrefix="0" xfId="0">
      <alignment vertical="center"/>
    </xf>
    <xf numFmtId="0" fontId="187" fillId="36" borderId="126" pivotButton="0" quotePrefix="0" xfId="0"/>
    <xf numFmtId="0" fontId="125" fillId="37" borderId="58" pivotButton="0" quotePrefix="0" xfId="0"/>
    <xf numFmtId="0" fontId="125" fillId="35" borderId="328" pivotButton="0" quotePrefix="0" xfId="0"/>
    <xf numFmtId="0" fontId="125" fillId="45" borderId="58" applyAlignment="1" pivotButton="0" quotePrefix="0" xfId="0">
      <alignment vertical="center"/>
    </xf>
    <xf numFmtId="0" fontId="181" fillId="52" borderId="89" applyAlignment="1" pivotButton="0" quotePrefix="0" xfId="0">
      <alignment horizontal="right"/>
    </xf>
    <xf numFmtId="0" fontId="190" fillId="73" borderId="61" pivotButton="0" quotePrefix="0" xfId="0"/>
    <xf numFmtId="0" fontId="180" fillId="10" borderId="181" applyAlignment="1" pivotButton="0" quotePrefix="0" xfId="0">
      <alignment vertical="center"/>
    </xf>
    <xf numFmtId="0" fontId="181" fillId="10" borderId="51" pivotButton="0" quotePrefix="0" xfId="0"/>
    <xf numFmtId="0" fontId="181" fillId="10" borderId="185" pivotButton="0" quotePrefix="0" xfId="0"/>
    <xf numFmtId="0" fontId="181" fillId="10" borderId="181" pivotButton="0" quotePrefix="0" xfId="0"/>
    <xf numFmtId="0" fontId="181" fillId="35" borderId="363" applyAlignment="1" pivotButton="0" quotePrefix="0" xfId="0">
      <alignment horizontal="right" vertical="center"/>
    </xf>
    <xf numFmtId="0" fontId="181" fillId="35" borderId="364" applyAlignment="1" pivotButton="0" quotePrefix="0" xfId="0">
      <alignment vertical="center"/>
    </xf>
    <xf numFmtId="0" fontId="181" fillId="35" borderId="364" applyAlignment="1" pivotButton="0" quotePrefix="0" xfId="0">
      <alignment horizontal="right" vertical="center"/>
    </xf>
    <xf numFmtId="0" fontId="176" fillId="40" borderId="364" applyAlignment="1" pivotButton="0" quotePrefix="0" xfId="0">
      <alignment vertical="center"/>
    </xf>
    <xf numFmtId="0" fontId="125" fillId="35" borderId="364" applyAlignment="1" pivotButton="0" quotePrefix="0" xfId="0">
      <alignment vertical="center"/>
    </xf>
    <xf numFmtId="0" fontId="125" fillId="35" borderId="365" applyAlignment="1" pivotButton="0" quotePrefix="0" xfId="0">
      <alignment vertical="center"/>
    </xf>
    <xf numFmtId="0" fontId="181" fillId="35" borderId="175" pivotButton="0" quotePrefix="0" xfId="0"/>
    <xf numFmtId="0" fontId="183" fillId="54" borderId="112" pivotButton="0" quotePrefix="0" xfId="0"/>
    <xf numFmtId="0" fontId="181" fillId="52" borderId="173" applyAlignment="1" pivotButton="0" quotePrefix="0" xfId="0">
      <alignment horizontal="right"/>
    </xf>
    <xf numFmtId="0" fontId="181" fillId="35" borderId="178" pivotButton="0" quotePrefix="0" xfId="0"/>
    <xf numFmtId="0" fontId="181" fillId="35" borderId="142" pivotButton="0" quotePrefix="0" xfId="0"/>
    <xf numFmtId="16" fontId="181" fillId="35" borderId="143" applyAlignment="1" pivotButton="0" quotePrefix="0" xfId="0">
      <alignment horizontal="right"/>
    </xf>
    <xf numFmtId="0" fontId="182" fillId="42" borderId="143" pivotButton="0" quotePrefix="0" xfId="0"/>
    <xf numFmtId="0" fontId="125" fillId="37" borderId="143" pivotButton="0" quotePrefix="0" xfId="0"/>
    <xf numFmtId="0" fontId="125" fillId="35" borderId="143" pivotButton="0" quotePrefix="0" xfId="0"/>
    <xf numFmtId="0" fontId="183" fillId="43" borderId="143" pivotButton="0" quotePrefix="0" xfId="0"/>
    <xf numFmtId="0" fontId="181" fillId="35" borderId="149" applyAlignment="1" pivotButton="0" quotePrefix="0" xfId="0">
      <alignment horizontal="right"/>
    </xf>
    <xf numFmtId="0" fontId="177" fillId="39" borderId="143" pivotButton="0" quotePrefix="0" xfId="0"/>
    <xf numFmtId="0" fontId="184" fillId="35" borderId="143" pivotButton="0" quotePrefix="0" xfId="0"/>
    <xf numFmtId="0" fontId="181" fillId="35" borderId="143" applyAlignment="1" pivotButton="0" quotePrefix="0" xfId="0">
      <alignment horizontal="right"/>
    </xf>
    <xf numFmtId="0" fontId="181" fillId="35" borderId="143" pivotButton="0" quotePrefix="0" xfId="0"/>
    <xf numFmtId="175" fontId="181" fillId="35" borderId="143" applyAlignment="1" pivotButton="0" quotePrefix="0" xfId="0">
      <alignment horizontal="right"/>
    </xf>
    <xf numFmtId="0" fontId="176" fillId="40" borderId="143" pivotButton="0" quotePrefix="0" xfId="0"/>
    <xf numFmtId="0" fontId="181" fillId="10" borderId="60" pivotButton="0" quotePrefix="0" xfId="0"/>
    <xf numFmtId="16" fontId="181" fillId="10" borderId="61" applyAlignment="1" pivotButton="0" quotePrefix="0" xfId="0">
      <alignment horizontal="right"/>
    </xf>
    <xf numFmtId="0" fontId="182" fillId="10" borderId="61" pivotButton="0" quotePrefix="0" xfId="0"/>
    <xf numFmtId="0" fontId="190" fillId="10" borderId="61" pivotButton="0" quotePrefix="0" xfId="0"/>
    <xf numFmtId="0" fontId="183" fillId="10" borderId="61" pivotButton="0" quotePrefix="0" xfId="0"/>
    <xf numFmtId="0" fontId="181" fillId="10" borderId="61" applyAlignment="1" pivotButton="0" quotePrefix="0" xfId="0">
      <alignment horizontal="right"/>
    </xf>
    <xf numFmtId="0" fontId="177" fillId="10" borderId="61" pivotButton="0" quotePrefix="0" xfId="0"/>
    <xf numFmtId="0" fontId="184" fillId="10" borderId="61" pivotButton="0" quotePrefix="0" xfId="0"/>
    <xf numFmtId="0" fontId="181" fillId="10" borderId="61" pivotButton="0" quotePrefix="0" xfId="0"/>
    <xf numFmtId="175" fontId="181" fillId="10" borderId="61" applyAlignment="1" pivotButton="0" quotePrefix="0" xfId="0">
      <alignment horizontal="right"/>
    </xf>
    <xf numFmtId="0" fontId="125" fillId="10" borderId="59" pivotButton="0" quotePrefix="0" xfId="0"/>
    <xf numFmtId="0" fontId="181" fillId="35" borderId="140" applyAlignment="1" pivotButton="0" quotePrefix="0" xfId="0">
      <alignment vertical="center"/>
    </xf>
    <xf numFmtId="16" fontId="181" fillId="35" borderId="141" applyAlignment="1" pivotButton="0" quotePrefix="0" xfId="0">
      <alignment vertical="center"/>
    </xf>
    <xf numFmtId="0" fontId="182" fillId="42" borderId="141" applyAlignment="1" pivotButton="0" quotePrefix="0" xfId="0">
      <alignment vertical="center"/>
    </xf>
    <xf numFmtId="16" fontId="181" fillId="35" borderId="153" applyAlignment="1" pivotButton="0" quotePrefix="0" xfId="0">
      <alignment horizontal="right" vertical="center"/>
    </xf>
    <xf numFmtId="0" fontId="190" fillId="73" borderId="141" applyAlignment="1" pivotButton="0" quotePrefix="0" xfId="0">
      <alignment vertical="center"/>
    </xf>
    <xf numFmtId="0" fontId="186" fillId="50" borderId="141" applyAlignment="1" pivotButton="0" quotePrefix="0" xfId="0">
      <alignment vertical="center"/>
    </xf>
    <xf numFmtId="0" fontId="181" fillId="35" borderId="141" applyAlignment="1" pivotButton="0" quotePrefix="0" xfId="0">
      <alignment vertical="center"/>
    </xf>
    <xf numFmtId="0" fontId="177" fillId="39" borderId="141" applyAlignment="1" pivotButton="0" quotePrefix="0" xfId="0">
      <alignment vertical="center"/>
    </xf>
    <xf numFmtId="0" fontId="184" fillId="35" borderId="141" applyAlignment="1" pivotButton="0" quotePrefix="0" xfId="0">
      <alignment vertical="center"/>
    </xf>
    <xf numFmtId="0" fontId="181" fillId="35" borderId="141" applyAlignment="1" pivotButton="0" quotePrefix="0" xfId="0">
      <alignment horizontal="right" vertical="center"/>
    </xf>
    <xf numFmtId="0" fontId="192" fillId="35" borderId="141" applyAlignment="1" pivotButton="0" quotePrefix="0" xfId="0">
      <alignment vertical="center"/>
    </xf>
    <xf numFmtId="0" fontId="176" fillId="40" borderId="141" applyAlignment="1" pivotButton="0" quotePrefix="0" xfId="0">
      <alignment vertical="center"/>
    </xf>
    <xf numFmtId="0" fontId="180" fillId="35" borderId="103" applyAlignment="1" pivotButton="0" quotePrefix="0" xfId="0">
      <alignment vertical="center"/>
    </xf>
    <xf numFmtId="0" fontId="186" fillId="50" borderId="94" applyAlignment="1" pivotButton="0" quotePrefix="0" xfId="0">
      <alignment vertical="center"/>
    </xf>
    <xf numFmtId="0" fontId="192" fillId="41" borderId="94" applyAlignment="1" pivotButton="0" quotePrefix="0" xfId="0">
      <alignment vertical="center"/>
    </xf>
    <xf numFmtId="0" fontId="181" fillId="66" borderId="51" applyAlignment="1" pivotButton="0" quotePrefix="0" xfId="0">
      <alignment vertical="center"/>
    </xf>
    <xf numFmtId="16" fontId="181" fillId="66" borderId="291" applyAlignment="1" pivotButton="0" quotePrefix="0" xfId="0">
      <alignment horizontal="right" vertical="center"/>
    </xf>
    <xf numFmtId="0" fontId="191" fillId="66" borderId="61" applyAlignment="1" pivotButton="0" quotePrefix="0" xfId="0">
      <alignment vertical="center"/>
    </xf>
    <xf numFmtId="0" fontId="194" fillId="10" borderId="52" pivotButton="0" quotePrefix="0" xfId="0"/>
    <xf numFmtId="0" fontId="194" fillId="10" borderId="70" pivotButton="0" quotePrefix="0" xfId="0"/>
    <xf numFmtId="16" fontId="194" fillId="10" borderId="66" applyAlignment="1" pivotButton="0" quotePrefix="0" xfId="0">
      <alignment horizontal="right"/>
    </xf>
    <xf numFmtId="0" fontId="194" fillId="10" borderId="66" pivotButton="0" quotePrefix="0" xfId="0"/>
    <xf numFmtId="0" fontId="194" fillId="10" borderId="117" pivotButton="0" quotePrefix="0" xfId="0"/>
    <xf numFmtId="0" fontId="194" fillId="10" borderId="89" applyAlignment="1" pivotButton="0" quotePrefix="0" xfId="0">
      <alignment horizontal="right"/>
    </xf>
    <xf numFmtId="0" fontId="194" fillId="10" borderId="66" applyAlignment="1" pivotButton="0" quotePrefix="0" xfId="0">
      <alignment horizontal="right"/>
    </xf>
    <xf numFmtId="175" fontId="194" fillId="10" borderId="66" applyAlignment="1" pivotButton="0" quotePrefix="0" xfId="0">
      <alignment horizontal="right"/>
    </xf>
    <xf numFmtId="0" fontId="194" fillId="10" borderId="72" pivotButton="0" quotePrefix="0" xfId="0"/>
    <xf numFmtId="0" fontId="193" fillId="10" borderId="0" pivotButton="0" quotePrefix="0" xfId="0"/>
    <xf numFmtId="0" fontId="181" fillId="41" borderId="180" applyAlignment="1" pivotButton="0" quotePrefix="0" xfId="0">
      <alignment vertical="center"/>
    </xf>
    <xf numFmtId="0" fontId="180" fillId="35" borderId="51" applyAlignment="1" pivotButton="0" quotePrefix="0" xfId="0">
      <alignment vertical="center"/>
    </xf>
    <xf numFmtId="0" fontId="176" fillId="44" borderId="112" pivotButton="0" quotePrefix="0" xfId="0"/>
    <xf numFmtId="0" fontId="184" fillId="53" borderId="112" pivotButton="0" quotePrefix="0" xfId="0"/>
    <xf numFmtId="0" fontId="132" fillId="41" borderId="60" applyAlignment="1" pivotButton="0" quotePrefix="0" xfId="0">
      <alignment vertical="center"/>
    </xf>
    <xf numFmtId="0" fontId="190" fillId="63" borderId="61" applyAlignment="1" pivotButton="0" quotePrefix="0" xfId="0">
      <alignment vertical="center"/>
    </xf>
    <xf numFmtId="0" fontId="125" fillId="37" borderId="126" applyAlignment="1" pivotButton="0" quotePrefix="0" xfId="0">
      <alignment vertical="center"/>
    </xf>
    <xf numFmtId="0" fontId="125" fillId="38" borderId="61" pivotButton="0" quotePrefix="0" xfId="0"/>
    <xf numFmtId="0" fontId="190" fillId="73" borderId="126" pivotButton="0" quotePrefix="0" xfId="0"/>
    <xf numFmtId="0" fontId="181" fillId="41" borderId="98" applyAlignment="1" pivotButton="0" quotePrefix="0" xfId="0">
      <alignment horizontal="right"/>
    </xf>
    <xf numFmtId="0" fontId="181" fillId="66" borderId="52" pivotButton="0" quotePrefix="0" xfId="0"/>
    <xf numFmtId="0" fontId="181" fillId="66" borderId="70" pivotButton="0" quotePrefix="0" xfId="0"/>
    <xf numFmtId="16" fontId="181" fillId="66" borderId="66" applyAlignment="1" pivotButton="0" quotePrefix="0" xfId="0">
      <alignment horizontal="right"/>
    </xf>
    <xf numFmtId="0" fontId="182" fillId="66" borderId="66" pivotButton="0" quotePrefix="0" xfId="0"/>
    <xf numFmtId="0" fontId="175" fillId="66" borderId="66" pivotButton="0" quotePrefix="0" xfId="0"/>
    <xf numFmtId="0" fontId="125" fillId="66" borderId="66" pivotButton="0" quotePrefix="0" xfId="0"/>
    <xf numFmtId="0" fontId="183" fillId="66" borderId="66" pivotButton="0" quotePrefix="0" xfId="0"/>
    <xf numFmtId="0" fontId="177" fillId="66" borderId="66" pivotButton="0" quotePrefix="0" xfId="0"/>
    <xf numFmtId="0" fontId="181" fillId="66" borderId="66" pivotButton="0" quotePrefix="0" xfId="0"/>
    <xf numFmtId="0" fontId="125" fillId="66" borderId="117" pivotButton="0" quotePrefix="0" xfId="0"/>
    <xf numFmtId="0" fontId="181" fillId="66" borderId="89" applyAlignment="1" pivotButton="0" quotePrefix="0" xfId="0">
      <alignment horizontal="right"/>
    </xf>
    <xf numFmtId="0" fontId="188" fillId="66" borderId="66" pivotButton="0" quotePrefix="0" xfId="0"/>
    <xf numFmtId="0" fontId="181" fillId="66" borderId="66" applyAlignment="1" pivotButton="0" quotePrefix="0" xfId="0">
      <alignment horizontal="right"/>
    </xf>
    <xf numFmtId="175" fontId="181" fillId="66" borderId="66" applyAlignment="1" pivotButton="0" quotePrefix="0" xfId="0">
      <alignment horizontal="right"/>
    </xf>
    <xf numFmtId="0" fontId="176" fillId="66" borderId="66" pivotButton="0" quotePrefix="0" xfId="0"/>
    <xf numFmtId="0" fontId="181" fillId="66" borderId="72" pivotButton="0" quotePrefix="0" xfId="0"/>
    <xf numFmtId="0" fontId="181" fillId="35" borderId="104" applyAlignment="1" pivotButton="0" quotePrefix="0" xfId="0">
      <alignment vertical="center" wrapText="1"/>
    </xf>
    <xf numFmtId="0" fontId="181" fillId="35" borderId="52" applyAlignment="1" pivotButton="0" quotePrefix="0" xfId="0">
      <alignment wrapText="1"/>
    </xf>
    <xf numFmtId="0" fontId="181" fillId="35" borderId="53" applyAlignment="1" pivotButton="0" quotePrefix="0" xfId="0">
      <alignment wrapText="1"/>
    </xf>
    <xf numFmtId="0" fontId="180" fillId="35" borderId="180" applyAlignment="1" pivotButton="0" quotePrefix="0" xfId="0">
      <alignment vertical="center" wrapText="1"/>
    </xf>
    <xf numFmtId="0" fontId="181" fillId="41" borderId="51" applyAlignment="1" pivotButton="0" quotePrefix="0" xfId="0">
      <alignment wrapText="1"/>
    </xf>
    <xf numFmtId="0" fontId="181" fillId="35" borderId="50" applyAlignment="1" pivotButton="0" quotePrefix="0" xfId="0">
      <alignment wrapText="1"/>
    </xf>
    <xf numFmtId="0" fontId="181" fillId="35" borderId="183" applyAlignment="1" pivotButton="0" quotePrefix="0" xfId="0">
      <alignment vertical="center"/>
    </xf>
    <xf numFmtId="0" fontId="182" fillId="42" borderId="366" applyAlignment="1" pivotButton="0" quotePrefix="0" xfId="0">
      <alignment vertical="center"/>
    </xf>
    <xf numFmtId="0" fontId="175" fillId="47" borderId="177" applyAlignment="1" pivotButton="0" quotePrefix="0" xfId="0">
      <alignment vertical="center"/>
    </xf>
    <xf numFmtId="0" fontId="181" fillId="59" borderId="129" applyAlignment="1" pivotButton="0" quotePrefix="0" xfId="0">
      <alignment vertical="center"/>
    </xf>
    <xf numFmtId="0" fontId="195" fillId="43" borderId="112" applyAlignment="1" pivotButton="0" quotePrefix="0" xfId="0">
      <alignment vertical="center"/>
    </xf>
    <xf numFmtId="0" fontId="191" fillId="35" borderId="112" applyAlignment="1" pivotButton="0" quotePrefix="0" xfId="0">
      <alignment vertical="center"/>
    </xf>
    <xf numFmtId="0" fontId="188" fillId="51" borderId="112" applyAlignment="1" pivotButton="0" quotePrefix="0" xfId="0">
      <alignment vertical="center"/>
    </xf>
    <xf numFmtId="0" fontId="181" fillId="41" borderId="187" applyAlignment="1" pivotButton="0" quotePrefix="0" xfId="0">
      <alignment vertical="center"/>
    </xf>
    <xf numFmtId="0" fontId="180" fillId="59" borderId="61" applyAlignment="1" pivotButton="0" quotePrefix="0" xfId="0">
      <alignment vertical="center"/>
    </xf>
    <xf numFmtId="0" fontId="183" fillId="74" borderId="61" applyAlignment="1" pivotButton="0" quotePrefix="0" xfId="0">
      <alignment vertical="center"/>
    </xf>
    <xf numFmtId="0" fontId="125" fillId="70" borderId="61" applyAlignment="1" pivotButton="0" quotePrefix="0" xfId="0">
      <alignment vertical="center"/>
    </xf>
    <xf numFmtId="0" fontId="176" fillId="44" borderId="58" pivotButton="0" quotePrefix="0" xfId="0"/>
    <xf numFmtId="0" fontId="188" fillId="51" borderId="58" pivotButton="0" quotePrefix="0" xfId="0"/>
    <xf numFmtId="0" fontId="166" fillId="35" borderId="57" applyAlignment="1" pivotButton="0" quotePrefix="0" xfId="0">
      <alignment vertical="center"/>
    </xf>
    <xf numFmtId="0" fontId="186" fillId="50" borderId="58" pivotButton="0" quotePrefix="0" xfId="0"/>
    <xf numFmtId="0" fontId="181" fillId="52" borderId="239" pivotButton="0" quotePrefix="0" xfId="0"/>
    <xf numFmtId="0" fontId="190" fillId="73" borderId="58" pivotButton="0" quotePrefix="0" xfId="0"/>
    <xf numFmtId="0" fontId="181" fillId="35" borderId="87" applyAlignment="1" pivotButton="0" quotePrefix="0" xfId="0">
      <alignment horizontal="right"/>
    </xf>
    <xf numFmtId="0" fontId="125" fillId="35" borderId="59" pivotButton="0" quotePrefix="0" xfId="0"/>
    <xf numFmtId="16" fontId="181" fillId="41" borderId="143" applyAlignment="1" pivotButton="0" quotePrefix="0" xfId="0">
      <alignment horizontal="right"/>
    </xf>
    <xf numFmtId="0" fontId="159" fillId="10" borderId="138" applyAlignment="1" pivotButton="0" quotePrefix="0" xfId="0">
      <alignment vertical="center"/>
    </xf>
    <xf numFmtId="0" fontId="181" fillId="35" borderId="108" pivotButton="0" quotePrefix="0" xfId="0"/>
    <xf numFmtId="0" fontId="181" fillId="41" borderId="180" pivotButton="0" quotePrefix="0" xfId="0"/>
    <xf numFmtId="0" fontId="181" fillId="41" borderId="161" pivotButton="0" quotePrefix="0" xfId="0"/>
    <xf numFmtId="0" fontId="190" fillId="73" borderId="101" pivotButton="0" quotePrefix="0" xfId="0"/>
    <xf numFmtId="0" fontId="181" fillId="35" borderId="188" applyAlignment="1" pivotButton="0" quotePrefix="0" xfId="0">
      <alignment horizontal="right"/>
    </xf>
    <xf numFmtId="0" fontId="175" fillId="47" borderId="66" pivotButton="0" quotePrefix="0" xfId="0"/>
    <xf numFmtId="0" fontId="188" fillId="51" borderId="66" pivotButton="0" quotePrefix="0" xfId="0"/>
    <xf numFmtId="0" fontId="125" fillId="35" borderId="117" pivotButton="0" quotePrefix="0" xfId="0"/>
    <xf numFmtId="0" fontId="188" fillId="35" borderId="66" pivotButton="0" quotePrefix="0" xfId="0"/>
    <xf numFmtId="0" fontId="181" fillId="41" borderId="70" pivotButton="0" quotePrefix="0" xfId="0"/>
    <xf numFmtId="16" fontId="181" fillId="41" borderId="66" applyAlignment="1" pivotButton="0" quotePrefix="0" xfId="0">
      <alignment horizontal="right"/>
    </xf>
    <xf numFmtId="0" fontId="182" fillId="42" borderId="67" pivotButton="0" quotePrefix="0" xfId="0"/>
    <xf numFmtId="0" fontId="125" fillId="41" borderId="66" pivotButton="0" quotePrefix="0" xfId="0"/>
    <xf numFmtId="0" fontId="184" fillId="53" borderId="66" pivotButton="0" quotePrefix="0" xfId="0"/>
    <xf numFmtId="0" fontId="181" fillId="41" borderId="66" pivotButton="0" quotePrefix="0" xfId="0"/>
    <xf numFmtId="0" fontId="181" fillId="41" borderId="87" applyAlignment="1" pivotButton="0" quotePrefix="0" xfId="0">
      <alignment horizontal="right"/>
    </xf>
    <xf numFmtId="0" fontId="184" fillId="41" borderId="66" pivotButton="0" quotePrefix="0" xfId="0"/>
    <xf numFmtId="0" fontId="181" fillId="41" borderId="66" applyAlignment="1" pivotButton="0" quotePrefix="0" xfId="0">
      <alignment horizontal="right"/>
    </xf>
    <xf numFmtId="175" fontId="181" fillId="41" borderId="66" applyAlignment="1" pivotButton="0" quotePrefix="0" xfId="0">
      <alignment horizontal="right"/>
    </xf>
    <xf numFmtId="0" fontId="181" fillId="41" borderId="72" pivotButton="0" quotePrefix="0" xfId="0"/>
    <xf numFmtId="0" fontId="184" fillId="53" borderId="58" pivotButton="0" quotePrefix="0" xfId="0"/>
    <xf numFmtId="0" fontId="188" fillId="35" borderId="58" pivotButton="0" quotePrefix="0" xfId="0"/>
    <xf numFmtId="0" fontId="125" fillId="37" borderId="126" pivotButton="0" quotePrefix="0" xfId="0"/>
    <xf numFmtId="0" fontId="181" fillId="10" borderId="51" applyAlignment="1" pivotButton="0" quotePrefix="0" xfId="0">
      <alignment wrapText="1"/>
    </xf>
    <xf numFmtId="0" fontId="188" fillId="10" borderId="61" pivotButton="0" quotePrefix="0" xfId="0"/>
    <xf numFmtId="0" fontId="181" fillId="66" borderId="93" pivotButton="0" quotePrefix="0" xfId="0"/>
    <xf numFmtId="16" fontId="181" fillId="66" borderId="94" applyAlignment="1" pivotButton="0" quotePrefix="0" xfId="0">
      <alignment horizontal="right"/>
    </xf>
    <xf numFmtId="0" fontId="182" fillId="66" borderId="94" pivotButton="0" quotePrefix="0" xfId="0"/>
    <xf numFmtId="0" fontId="175" fillId="66" borderId="94" pivotButton="0" quotePrefix="0" xfId="0"/>
    <xf numFmtId="0" fontId="183" fillId="66" borderId="94" pivotButton="0" quotePrefix="0" xfId="0"/>
    <xf numFmtId="0" fontId="125" fillId="66" borderId="172" pivotButton="0" quotePrefix="0" xfId="0"/>
    <xf numFmtId="0" fontId="188" fillId="66" borderId="94" pivotButton="0" quotePrefix="0" xfId="0"/>
    <xf numFmtId="0" fontId="181" fillId="66" borderId="94" applyAlignment="1" pivotButton="0" quotePrefix="0" xfId="0">
      <alignment horizontal="right"/>
    </xf>
    <xf numFmtId="0" fontId="181" fillId="66" borderId="94" pivotButton="0" quotePrefix="0" xfId="0"/>
    <xf numFmtId="175" fontId="181" fillId="66" borderId="94" applyAlignment="1" pivotButton="0" quotePrefix="0" xfId="0">
      <alignment horizontal="right"/>
    </xf>
    <xf numFmtId="0" fontId="125" fillId="66" borderId="95" pivotButton="0" quotePrefix="0" xfId="0"/>
    <xf numFmtId="0" fontId="181" fillId="10" borderId="52" pivotButton="0" quotePrefix="0" xfId="0"/>
    <xf numFmtId="0" fontId="181" fillId="10" borderId="70" pivotButton="0" quotePrefix="0" xfId="0"/>
    <xf numFmtId="16" fontId="181" fillId="10" borderId="66" applyAlignment="1" pivotButton="0" quotePrefix="0" xfId="0">
      <alignment horizontal="right"/>
    </xf>
    <xf numFmtId="0" fontId="182" fillId="10" borderId="66" pivotButton="0" quotePrefix="0" xfId="0"/>
    <xf numFmtId="0" fontId="175" fillId="10" borderId="66" pivotButton="0" quotePrefix="0" xfId="0"/>
    <xf numFmtId="0" fontId="125" fillId="10" borderId="66" pivotButton="0" quotePrefix="0" xfId="0"/>
    <xf numFmtId="0" fontId="184" fillId="10" borderId="66" pivotButton="0" quotePrefix="0" xfId="0"/>
    <xf numFmtId="0" fontId="181" fillId="10" borderId="66" pivotButton="0" quotePrefix="0" xfId="0"/>
    <xf numFmtId="0" fontId="181" fillId="10" borderId="66" applyAlignment="1" pivotButton="0" quotePrefix="0" xfId="0">
      <alignment horizontal="right"/>
    </xf>
    <xf numFmtId="0" fontId="177" fillId="10" borderId="66" pivotButton="0" quotePrefix="0" xfId="0"/>
    <xf numFmtId="0" fontId="188" fillId="10" borderId="66" pivotButton="0" quotePrefix="0" xfId="0"/>
    <xf numFmtId="0" fontId="125" fillId="10" borderId="72" pivotButton="0" quotePrefix="0" xfId="0"/>
    <xf numFmtId="0" fontId="176" fillId="44" borderId="321" pivotButton="0" quotePrefix="0" xfId="0"/>
    <xf numFmtId="0" fontId="175" fillId="47" borderId="128" pivotButton="0" quotePrefix="0" xfId="0"/>
    <xf numFmtId="0" fontId="188" fillId="41" borderId="94" pivotButton="0" quotePrefix="0" xfId="0"/>
    <xf numFmtId="0" fontId="181" fillId="35" borderId="224" pivotButton="0" quotePrefix="0" xfId="0"/>
    <xf numFmtId="0" fontId="186" fillId="50" borderId="112" pivotButton="0" quotePrefix="0" xfId="0"/>
    <xf numFmtId="0" fontId="181" fillId="35" borderId="186" applyAlignment="1" pivotButton="0" quotePrefix="0" xfId="0">
      <alignment horizontal="right"/>
    </xf>
    <xf numFmtId="0" fontId="188" fillId="35" borderId="112" pivotButton="0" quotePrefix="0" xfId="0"/>
    <xf numFmtId="0" fontId="188" fillId="35" borderId="61" pivotButton="0" quotePrefix="0" xfId="0"/>
    <xf numFmtId="0" fontId="183" fillId="54" borderId="58" pivotButton="0" quotePrefix="0" xfId="0"/>
    <xf numFmtId="0" fontId="125" fillId="38" borderId="58" pivotButton="0" quotePrefix="0" xfId="0"/>
    <xf numFmtId="0" fontId="125" fillId="66" borderId="59" pivotButton="0" quotePrefix="0" xfId="0"/>
    <xf numFmtId="0" fontId="181" fillId="35" borderId="50" applyAlignment="1" pivotButton="0" quotePrefix="0" xfId="0">
      <alignment vertical="center"/>
    </xf>
    <xf numFmtId="0" fontId="181" fillId="35" borderId="82" applyAlignment="1" pivotButton="0" quotePrefix="0" xfId="0">
      <alignment vertical="center"/>
    </xf>
    <xf numFmtId="0" fontId="181" fillId="2" borderId="181" applyAlignment="1" pivotButton="0" quotePrefix="0" xfId="0">
      <alignment vertical="center"/>
    </xf>
    <xf numFmtId="0" fontId="181" fillId="35" borderId="53" applyAlignment="1" pivotButton="0" quotePrefix="0" xfId="0">
      <alignment vertical="center"/>
    </xf>
    <xf numFmtId="0" fontId="181" fillId="35" borderId="178" applyAlignment="1" pivotButton="0" quotePrefix="0" xfId="0">
      <alignment vertical="center"/>
    </xf>
    <xf numFmtId="0" fontId="125" fillId="35" borderId="187" applyAlignment="1" pivotButton="0" quotePrefix="0" xfId="0">
      <alignment vertical="center"/>
    </xf>
    <xf numFmtId="0" fontId="177" fillId="39" borderId="88" applyAlignment="1" pivotButton="0" quotePrefix="0" xfId="0">
      <alignment vertical="center"/>
    </xf>
    <xf numFmtId="0" fontId="196" fillId="35" borderId="57" applyAlignment="1" pivotButton="0" quotePrefix="0" xfId="0">
      <alignment vertical="center"/>
    </xf>
    <xf numFmtId="0" fontId="183" fillId="74" borderId="58" applyAlignment="1" pivotButton="0" quotePrefix="0" xfId="0">
      <alignment vertical="center"/>
    </xf>
    <xf numFmtId="0" fontId="181" fillId="41" borderId="59" applyAlignment="1" pivotButton="0" quotePrefix="0" xfId="0">
      <alignment vertical="center"/>
    </xf>
    <xf numFmtId="0" fontId="181" fillId="35" borderId="59" applyAlignment="1" pivotButton="0" quotePrefix="0" xfId="0">
      <alignment vertical="center"/>
    </xf>
    <xf numFmtId="0" fontId="181" fillId="41" borderId="98" applyAlignment="1" pivotButton="0" quotePrefix="0" xfId="0">
      <alignment horizontal="right" vertical="center"/>
    </xf>
    <xf numFmtId="0" fontId="181" fillId="66" borderId="52" applyAlignment="1" pivotButton="0" quotePrefix="0" xfId="0">
      <alignment vertical="center"/>
    </xf>
    <xf numFmtId="0" fontId="181" fillId="35" borderId="140" applyAlignment="1" pivotButton="0" quotePrefix="0" xfId="0">
      <alignment horizontal="right"/>
    </xf>
    <xf numFmtId="16" fontId="181" fillId="35" borderId="141" applyAlignment="1" pivotButton="0" quotePrefix="0" xfId="0">
      <alignment horizontal="right"/>
    </xf>
    <xf numFmtId="0" fontId="182" fillId="42" borderId="141" pivotButton="0" quotePrefix="0" xfId="0"/>
    <xf numFmtId="16" fontId="181" fillId="35" borderId="153" applyAlignment="1" pivotButton="0" quotePrefix="0" xfId="0">
      <alignment horizontal="right"/>
    </xf>
    <xf numFmtId="0" fontId="175" fillId="47" borderId="141" pivotButton="0" quotePrefix="0" xfId="0"/>
    <xf numFmtId="0" fontId="125" fillId="35" borderId="150" pivotButton="0" quotePrefix="0" xfId="0"/>
    <xf numFmtId="0" fontId="125" fillId="35" borderId="141" pivotButton="0" quotePrefix="0" xfId="0"/>
    <xf numFmtId="0" fontId="184" fillId="53" borderId="141" pivotButton="0" quotePrefix="0" xfId="0"/>
    <xf numFmtId="0" fontId="181" fillId="35" borderId="141" pivotButton="0" quotePrefix="0" xfId="0"/>
    <xf numFmtId="0" fontId="181" fillId="35" borderId="141" applyAlignment="1" pivotButton="0" quotePrefix="0" xfId="0">
      <alignment horizontal="right"/>
    </xf>
    <xf numFmtId="0" fontId="177" fillId="39" borderId="141" pivotButton="0" quotePrefix="0" xfId="0"/>
    <xf numFmtId="0" fontId="184" fillId="35" borderId="141" pivotButton="0" quotePrefix="0" xfId="0"/>
    <xf numFmtId="0" fontId="188" fillId="51" borderId="141" pivotButton="0" quotePrefix="0" xfId="0"/>
    <xf numFmtId="0" fontId="125" fillId="35" borderId="328" applyAlignment="1" pivotButton="0" quotePrefix="0" xfId="0">
      <alignment vertical="center"/>
    </xf>
    <xf numFmtId="0" fontId="195" fillId="43" borderId="61" applyAlignment="1" pivotButton="0" quotePrefix="0" xfId="0">
      <alignment vertical="center"/>
    </xf>
    <xf numFmtId="0" fontId="181" fillId="52" borderId="89" applyAlignment="1" pivotButton="0" quotePrefix="0" xfId="0">
      <alignment horizontal="right" vertical="center"/>
    </xf>
    <xf numFmtId="14" fontId="181" fillId="35" borderId="58" applyAlignment="1" pivotButton="0" quotePrefix="0" xfId="0">
      <alignment vertical="center"/>
    </xf>
    <xf numFmtId="0" fontId="181" fillId="41" borderId="60" applyAlignment="1" pivotButton="0" quotePrefix="0" xfId="0">
      <alignment horizontal="right"/>
    </xf>
    <xf numFmtId="0" fontId="181" fillId="35" borderId="57" applyAlignment="1" pivotButton="0" quotePrefix="0" xfId="0">
      <alignment horizontal="right"/>
    </xf>
    <xf numFmtId="0" fontId="181" fillId="35" borderId="70" applyAlignment="1" pivotButton="0" quotePrefix="0" xfId="0">
      <alignment horizontal="right"/>
    </xf>
    <xf numFmtId="0" fontId="181" fillId="41" borderId="187" applyAlignment="1" pivotButton="0" quotePrefix="0" xfId="0">
      <alignment horizontal="right"/>
    </xf>
    <xf numFmtId="0" fontId="188" fillId="51" borderId="88" pivotButton="0" quotePrefix="0" xfId="0"/>
    <xf numFmtId="0" fontId="190" fillId="63" borderId="58" applyAlignment="1" pivotButton="0" quotePrefix="0" xfId="0">
      <alignment vertical="center"/>
    </xf>
    <xf numFmtId="0" fontId="175" fillId="47" borderId="126" pivotButton="0" quotePrefix="0" xfId="0"/>
    <xf numFmtId="0" fontId="125" fillId="41" borderId="143" pivotButton="0" quotePrefix="0" xfId="0"/>
    <xf numFmtId="0" fontId="125" fillId="38" borderId="143" applyAlignment="1" pivotButton="0" quotePrefix="0" xfId="0">
      <alignment vertical="center"/>
    </xf>
    <xf numFmtId="0" fontId="188" fillId="51" borderId="143" pivotButton="0" quotePrefix="0" xfId="0"/>
    <xf numFmtId="0" fontId="181" fillId="41" borderId="143" pivotButton="0" quotePrefix="0" xfId="0"/>
    <xf numFmtId="0" fontId="181" fillId="41" borderId="143" applyAlignment="1" pivotButton="0" quotePrefix="0" xfId="0">
      <alignment horizontal="right"/>
    </xf>
    <xf numFmtId="0" fontId="184" fillId="41" borderId="143" pivotButton="0" quotePrefix="0" xfId="0"/>
    <xf numFmtId="0" fontId="125" fillId="41" borderId="58" pivotButton="0" quotePrefix="0" xfId="0"/>
    <xf numFmtId="0" fontId="181" fillId="66" borderId="60" applyAlignment="1" pivotButton="0" quotePrefix="0" xfId="0">
      <alignment horizontal="right"/>
    </xf>
    <xf numFmtId="0" fontId="181" fillId="66" borderId="123" pivotButton="0" quotePrefix="0" xfId="0"/>
    <xf numFmtId="0" fontId="188" fillId="66" borderId="61" pivotButton="0" quotePrefix="0" xfId="0"/>
    <xf numFmtId="0" fontId="181" fillId="10" borderId="162" pivotButton="0" quotePrefix="0" xfId="0"/>
    <xf numFmtId="0" fontId="181" fillId="10" borderId="180" applyAlignment="1" pivotButton="0" quotePrefix="0" xfId="0">
      <alignment vertical="center"/>
    </xf>
    <xf numFmtId="0" fontId="181" fillId="10" borderId="181" applyAlignment="1" pivotButton="0" quotePrefix="0" xfId="0">
      <alignment vertical="center"/>
    </xf>
    <xf numFmtId="0" fontId="181" fillId="10" borderId="53" applyAlignment="1" pivotButton="0" quotePrefix="0" xfId="0">
      <alignment vertical="center"/>
    </xf>
    <xf numFmtId="0" fontId="181" fillId="10" borderId="50" applyAlignment="1" pivotButton="0" quotePrefix="0" xfId="0">
      <alignment vertical="center"/>
    </xf>
    <xf numFmtId="0" fontId="181" fillId="10" borderId="53" pivotButton="0" quotePrefix="0" xfId="0"/>
    <xf numFmtId="0" fontId="181" fillId="10" borderId="82" pivotButton="0" quotePrefix="0" xfId="0"/>
    <xf numFmtId="0" fontId="181" fillId="10" borderId="165" pivotButton="0" quotePrefix="0" xfId="0"/>
    <xf numFmtId="0" fontId="180" fillId="75" borderId="83" applyAlignment="1" pivotButton="0" quotePrefix="0" xfId="0">
      <alignment vertical="center"/>
    </xf>
    <xf numFmtId="0" fontId="125" fillId="45" borderId="128" applyAlignment="1" pivotButton="0" quotePrefix="0" xfId="0">
      <alignment vertical="center"/>
    </xf>
    <xf numFmtId="0" fontId="181" fillId="2" borderId="185" pivotButton="0" quotePrefix="0" xfId="0"/>
    <xf numFmtId="0" fontId="181" fillId="41" borderId="288" applyAlignment="1" pivotButton="0" quotePrefix="0" xfId="0">
      <alignment vertical="center"/>
    </xf>
    <xf numFmtId="0" fontId="181" fillId="35" borderId="53" pivotButton="0" quotePrefix="0" xfId="0"/>
    <xf numFmtId="0" fontId="181" fillId="35" borderId="92" pivotButton="0" quotePrefix="0" xfId="0"/>
    <xf numFmtId="0" fontId="181" fillId="52" borderId="83" pivotButton="0" quotePrefix="0" xfId="0"/>
    <xf numFmtId="0" fontId="125" fillId="37" borderId="94" applyAlignment="1" pivotButton="0" quotePrefix="0" xfId="0">
      <alignment vertical="center"/>
    </xf>
    <xf numFmtId="0" fontId="197" fillId="41" borderId="94" applyAlignment="1" pivotButton="0" quotePrefix="0" xfId="0">
      <alignment horizontal="right" vertical="center"/>
    </xf>
    <xf numFmtId="0" fontId="181" fillId="41" borderId="95" applyAlignment="1" pivotButton="0" quotePrefix="0" xfId="0">
      <alignment vertical="center"/>
    </xf>
    <xf numFmtId="0" fontId="185" fillId="55" borderId="61" applyAlignment="1" pivotButton="0" quotePrefix="0" xfId="0">
      <alignment vertical="center"/>
    </xf>
    <xf numFmtId="0" fontId="176" fillId="44" borderId="58" applyAlignment="1" pivotButton="0" quotePrefix="0" xfId="0">
      <alignment vertical="center"/>
    </xf>
    <xf numFmtId="0" fontId="181" fillId="66" borderId="50" pivotButton="0" quotePrefix="0" xfId="0"/>
    <xf numFmtId="0" fontId="181" fillId="66" borderId="57" pivotButton="0" quotePrefix="0" xfId="0"/>
    <xf numFmtId="16" fontId="181" fillId="66" borderId="143" applyAlignment="1" pivotButton="0" quotePrefix="0" xfId="0">
      <alignment horizontal="right"/>
    </xf>
    <xf numFmtId="0" fontId="182" fillId="66" borderId="143" pivotButton="0" quotePrefix="0" xfId="0"/>
    <xf numFmtId="16" fontId="181" fillId="66" borderId="58" applyAlignment="1" pivotButton="0" quotePrefix="0" xfId="0">
      <alignment horizontal="right"/>
    </xf>
    <xf numFmtId="0" fontId="125" fillId="66" borderId="58" pivotButton="0" quotePrefix="0" xfId="0"/>
    <xf numFmtId="0" fontId="125" fillId="66" borderId="125" pivotButton="0" quotePrefix="0" xfId="0"/>
    <xf numFmtId="0" fontId="184" fillId="66" borderId="58" pivotButton="0" quotePrefix="0" xfId="0"/>
    <xf numFmtId="0" fontId="181" fillId="66" borderId="58" pivotButton="0" quotePrefix="0" xfId="0"/>
    <xf numFmtId="0" fontId="181" fillId="66" borderId="58" applyAlignment="1" pivotButton="0" quotePrefix="0" xfId="0">
      <alignment horizontal="right"/>
    </xf>
    <xf numFmtId="0" fontId="177" fillId="66" borderId="58" pivotButton="0" quotePrefix="0" xfId="0"/>
    <xf numFmtId="0" fontId="176" fillId="66" borderId="58" pivotButton="0" quotePrefix="0" xfId="0"/>
    <xf numFmtId="0" fontId="181" fillId="10" borderId="52" applyAlignment="1" pivotButton="0" quotePrefix="0" xfId="0">
      <alignment vertical="center"/>
    </xf>
    <xf numFmtId="0" fontId="181" fillId="41" borderId="93" applyAlignment="1" pivotButton="0" quotePrefix="0" xfId="0">
      <alignment horizontal="right"/>
    </xf>
    <xf numFmtId="0" fontId="187" fillId="36" borderId="94" pivotButton="0" quotePrefix="0" xfId="0"/>
    <xf numFmtId="0" fontId="181" fillId="41" borderId="136" applyAlignment="1" pivotButton="0" quotePrefix="0" xfId="0">
      <alignment horizontal="right"/>
    </xf>
    <xf numFmtId="0" fontId="181" fillId="35" borderId="367" pivotButton="0" quotePrefix="0" xfId="0"/>
    <xf numFmtId="0" fontId="181" fillId="41" borderId="95" pivotButton="0" quotePrefix="0" xfId="0"/>
    <xf numFmtId="0" fontId="183" fillId="54" borderId="143" pivotButton="0" quotePrefix="0" xfId="0"/>
    <xf numFmtId="0" fontId="190" fillId="63" borderId="58" pivotButton="0" quotePrefix="0" xfId="0"/>
    <xf numFmtId="0" fontId="189" fillId="35" borderId="58" applyAlignment="1" pivotButton="0" quotePrefix="0" xfId="0">
      <alignment vertical="center"/>
    </xf>
    <xf numFmtId="0" fontId="190" fillId="63" borderId="61" pivotButton="0" quotePrefix="0" xfId="0"/>
    <xf numFmtId="0" fontId="175" fillId="66" borderId="126" pivotButton="0" quotePrefix="0" xfId="0"/>
    <xf numFmtId="0" fontId="181" fillId="35" borderId="95" applyAlignment="1" pivotButton="0" quotePrefix="0" xfId="0">
      <alignment vertical="center"/>
    </xf>
    <xf numFmtId="0" fontId="181" fillId="35" borderId="134" applyAlignment="1" pivotButton="0" quotePrefix="0" xfId="0">
      <alignment horizontal="right" vertical="center"/>
    </xf>
    <xf numFmtId="0" fontId="183" fillId="43" borderId="61" applyAlignment="1" pivotButton="0" quotePrefix="0" xfId="0">
      <alignment horizontal="right"/>
    </xf>
    <xf numFmtId="0" fontId="186" fillId="50" borderId="61" applyAlignment="1" pivotButton="0" quotePrefix="0" xfId="0">
      <alignment horizontal="right"/>
    </xf>
    <xf numFmtId="0" fontId="181" fillId="35" borderId="52" applyAlignment="1" pivotButton="0" quotePrefix="0" xfId="0">
      <alignment vertical="center"/>
    </xf>
    <xf numFmtId="0" fontId="181" fillId="35" borderId="51" pivotButton="0" quotePrefix="0" xfId="0"/>
    <xf numFmtId="0" fontId="181" fillId="35" borderId="108" applyAlignment="1" pivotButton="0" quotePrefix="0" xfId="0">
      <alignment vertical="center"/>
    </xf>
    <xf numFmtId="0" fontId="125" fillId="35" borderId="361" applyAlignment="1" pivotButton="0" quotePrefix="0" xfId="0">
      <alignment vertical="center"/>
    </xf>
    <xf numFmtId="0" fontId="183" fillId="43" borderId="61" applyAlignment="1" pivotButton="0" quotePrefix="0" xfId="0">
      <alignment horizontal="center"/>
    </xf>
    <xf numFmtId="0" fontId="181" fillId="52" borderId="61" pivotButton="0" quotePrefix="0" xfId="0"/>
    <xf numFmtId="0" fontId="125" fillId="38" borderId="58" applyAlignment="1" pivotButton="0" quotePrefix="0" xfId="0">
      <alignment horizontal="right"/>
    </xf>
    <xf numFmtId="0" fontId="125" fillId="45" borderId="61" pivotButton="0" quotePrefix="0" xfId="0"/>
    <xf numFmtId="0" fontId="186" fillId="50" borderId="58" applyAlignment="1" pivotButton="0" quotePrefix="0" xfId="0">
      <alignment horizontal="right"/>
    </xf>
    <xf numFmtId="0" fontId="125" fillId="43" borderId="61" applyAlignment="1" pivotButton="0" quotePrefix="0" xfId="0">
      <alignment horizontal="right"/>
    </xf>
    <xf numFmtId="0" fontId="190" fillId="66" borderId="61" pivotButton="0" quotePrefix="0" xfId="0"/>
    <xf numFmtId="0" fontId="186" fillId="66" borderId="61" pivotButton="0" quotePrefix="0" xfId="0"/>
    <xf numFmtId="0" fontId="181" fillId="35" borderId="158" pivotButton="0" quotePrefix="0" xfId="0"/>
    <xf numFmtId="0" fontId="181" fillId="35" borderId="180" pivotButton="0" quotePrefix="0" xfId="0"/>
    <xf numFmtId="0" fontId="184" fillId="53" borderId="94" pivotButton="0" quotePrefix="0" xfId="0"/>
    <xf numFmtId="0" fontId="125" fillId="41" borderId="172" pivotButton="0" quotePrefix="0" xfId="0"/>
    <xf numFmtId="3" fontId="181" fillId="41" borderId="61" applyAlignment="1" pivotButton="0" quotePrefix="0" xfId="0">
      <alignment horizontal="right"/>
    </xf>
    <xf numFmtId="0" fontId="181" fillId="41" borderId="368" pivotButton="0" quotePrefix="0" xfId="0"/>
    <xf numFmtId="0" fontId="176" fillId="40" borderId="369" pivotButton="0" quotePrefix="0" xfId="0"/>
    <xf numFmtId="0" fontId="181" fillId="76" borderId="370" pivotButton="0" quotePrefix="0" xfId="0"/>
    <xf numFmtId="176" fontId="181" fillId="35" borderId="58" applyAlignment="1" pivotButton="0" quotePrefix="0" xfId="0">
      <alignment horizontal="right"/>
    </xf>
    <xf numFmtId="0" fontId="125" fillId="41" borderId="60" pivotButton="0" quotePrefix="0" xfId="0"/>
    <xf numFmtId="0" fontId="190" fillId="66" borderId="66" pivotButton="0" quotePrefix="0" xfId="0"/>
    <xf numFmtId="0" fontId="184" fillId="66" borderId="66" pivotButton="0" quotePrefix="0" xfId="0"/>
    <xf numFmtId="0" fontId="125" fillId="66" borderId="72" pivotButton="0" quotePrefix="0" xfId="0"/>
    <xf numFmtId="0" fontId="181" fillId="10" borderId="180" pivotButton="0" quotePrefix="0" xfId="0"/>
    <xf numFmtId="0" fontId="181" fillId="10" borderId="50" pivotButton="0" quotePrefix="0" xfId="0"/>
    <xf numFmtId="0" fontId="198" fillId="10" borderId="181" applyAlignment="1" pivotButton="0" quotePrefix="0" xfId="0">
      <alignment vertical="center"/>
    </xf>
    <xf numFmtId="0" fontId="181" fillId="41" borderId="60" applyAlignment="1" pivotButton="0" quotePrefix="0" xfId="0">
      <alignment horizontal="right" vertical="center"/>
    </xf>
    <xf numFmtId="0" fontId="125" fillId="45" borderId="126" pivotButton="0" quotePrefix="0" xfId="0"/>
    <xf numFmtId="0" fontId="181" fillId="35" borderId="57" applyAlignment="1" pivotButton="0" quotePrefix="0" xfId="0">
      <alignment horizontal="right" vertical="center"/>
    </xf>
    <xf numFmtId="0" fontId="181" fillId="10" borderId="175" pivotButton="0" quotePrefix="0" xfId="0"/>
    <xf numFmtId="0" fontId="181" fillId="10" borderId="51" applyAlignment="1" pivotButton="0" quotePrefix="0" xfId="0">
      <alignment vertical="center"/>
    </xf>
    <xf numFmtId="0" fontId="159" fillId="66" borderId="139" applyAlignment="1" pivotButton="0" quotePrefix="0" xfId="0">
      <alignment vertical="center"/>
    </xf>
    <xf numFmtId="0" fontId="181" fillId="66" borderId="93" applyAlignment="1" pivotButton="0" quotePrefix="0" xfId="0">
      <alignment horizontal="right"/>
    </xf>
    <xf numFmtId="0" fontId="125" fillId="66" borderId="124" pivotButton="0" quotePrefix="0" xfId="0"/>
    <xf numFmtId="0" fontId="125" fillId="66" borderId="371" pivotButton="0" quotePrefix="0" xfId="0"/>
    <xf numFmtId="0" fontId="177" fillId="66" borderId="94" pivotButton="0" quotePrefix="0" xfId="0"/>
    <xf numFmtId="0" fontId="184" fillId="66" borderId="94" pivotButton="0" quotePrefix="0" xfId="0"/>
    <xf numFmtId="0" fontId="181" fillId="66" borderId="95" pivotButton="0" quotePrefix="0" xfId="0"/>
    <xf numFmtId="0" fontId="181" fillId="10" borderId="60" applyAlignment="1" pivotButton="0" quotePrefix="0" xfId="0">
      <alignment horizontal="right"/>
    </xf>
    <xf numFmtId="0" fontId="181" fillId="10" borderId="59" pivotButton="0" quotePrefix="0" xfId="0"/>
    <xf numFmtId="0" fontId="181" fillId="35" borderId="176" applyAlignment="1" pivotButton="0" quotePrefix="0" xfId="0">
      <alignment horizontal="right" vertical="center"/>
    </xf>
    <xf numFmtId="0" fontId="186" fillId="50" borderId="112" applyAlignment="1" pivotButton="0" quotePrefix="0" xfId="0">
      <alignment vertical="center"/>
    </xf>
    <xf numFmtId="0" fontId="181" fillId="35" borderId="88" applyAlignment="1" pivotButton="0" quotePrefix="0" xfId="0">
      <alignment vertical="center"/>
    </xf>
    <xf numFmtId="0" fontId="183" fillId="49" borderId="58" pivotButton="0" quotePrefix="0" xfId="0"/>
    <xf numFmtId="0" fontId="181" fillId="66" borderId="70" applyAlignment="1" pivotButton="0" quotePrefix="0" xfId="0">
      <alignment horizontal="right"/>
    </xf>
    <xf numFmtId="0" fontId="186" fillId="66" borderId="66" pivotButton="0" quotePrefix="0" xfId="0"/>
    <xf numFmtId="0" fontId="124" fillId="10" borderId="161" applyAlignment="1" pivotButton="0" quotePrefix="0" xfId="0">
      <alignment vertical="center"/>
    </xf>
    <xf numFmtId="0" fontId="1" fillId="10" borderId="0" pivotButton="0" quotePrefix="0" xfId="0"/>
    <xf numFmtId="0" fontId="181" fillId="35" borderId="100" applyAlignment="1" pivotButton="0" quotePrefix="0" xfId="0">
      <alignment horizontal="right" vertical="center"/>
    </xf>
    <xf numFmtId="0" fontId="176" fillId="44" borderId="94" pivotButton="0" quotePrefix="0" xfId="0"/>
    <xf numFmtId="0" fontId="183" fillId="74" borderId="94" pivotButton="0" quotePrefix="0" xfId="0"/>
    <xf numFmtId="0" fontId="181" fillId="41" borderId="248" applyAlignment="1" pivotButton="0" quotePrefix="0" xfId="0">
      <alignment horizontal="right"/>
    </xf>
    <xf numFmtId="0" fontId="181" fillId="41" borderId="91" applyAlignment="1" pivotButton="0" quotePrefix="0" xfId="0">
      <alignment vertical="center"/>
    </xf>
    <xf numFmtId="0" fontId="181" fillId="41" borderId="92" applyAlignment="1" pivotButton="0" quotePrefix="0" xfId="0">
      <alignment vertical="center"/>
    </xf>
    <xf numFmtId="0" fontId="181" fillId="52" borderId="83" applyAlignment="1" pivotButton="0" quotePrefix="0" xfId="0">
      <alignment vertical="center"/>
    </xf>
    <xf numFmtId="0" fontId="181" fillId="35" borderId="51" applyAlignment="1" pivotButton="0" quotePrefix="0" xfId="0">
      <alignment vertical="center"/>
    </xf>
    <xf numFmtId="0" fontId="188" fillId="41" borderId="94" applyAlignment="1" pivotButton="0" quotePrefix="0" xfId="0">
      <alignment vertical="center"/>
    </xf>
    <xf numFmtId="0" fontId="181" fillId="35" borderId="60" applyAlignment="1" pivotButton="0" quotePrefix="0" xfId="0">
      <alignment vertical="center"/>
    </xf>
    <xf numFmtId="16" fontId="181" fillId="35" borderId="61" applyAlignment="1" pivotButton="0" quotePrefix="0" xfId="0">
      <alignment horizontal="right" vertical="center"/>
    </xf>
    <xf numFmtId="0" fontId="181" fillId="35" borderId="61" applyAlignment="1" pivotButton="0" quotePrefix="0" xfId="0">
      <alignment vertical="center"/>
    </xf>
    <xf numFmtId="0" fontId="181" fillId="35" borderId="98" applyAlignment="1" pivotButton="0" quotePrefix="0" xfId="0">
      <alignment vertical="center"/>
    </xf>
    <xf numFmtId="0" fontId="188" fillId="35" borderId="61" applyAlignment="1" pivotButton="0" quotePrefix="0" xfId="0">
      <alignment vertical="center"/>
    </xf>
    <xf numFmtId="0" fontId="181" fillId="35" borderId="61" applyAlignment="1" pivotButton="0" quotePrefix="0" xfId="0">
      <alignment horizontal="right" vertical="center"/>
    </xf>
    <xf numFmtId="175" fontId="181" fillId="35" borderId="61" applyAlignment="1" pivotButton="0" quotePrefix="0" xfId="0">
      <alignment horizontal="right" vertical="center"/>
    </xf>
    <xf numFmtId="0" fontId="1" fillId="66" borderId="0" pivotButton="0" quotePrefix="0" xfId="0"/>
    <xf numFmtId="0" fontId="181" fillId="35" borderId="372" applyAlignment="1" pivotButton="0" quotePrefix="0" xfId="0">
      <alignment vertical="center" wrapText="1"/>
    </xf>
    <xf numFmtId="0" fontId="181" fillId="35" borderId="53" applyAlignment="1" pivotButton="0" quotePrefix="0" xfId="0">
      <alignment vertical="center" wrapText="1"/>
    </xf>
    <xf numFmtId="0" fontId="181" fillId="35" borderId="52" applyAlignment="1" pivotButton="0" quotePrefix="0" xfId="0">
      <alignment vertical="center" wrapText="1"/>
    </xf>
    <xf numFmtId="0" fontId="175" fillId="47" borderId="101" applyAlignment="1" pivotButton="0" quotePrefix="0" xfId="0">
      <alignment vertical="center"/>
    </xf>
    <xf numFmtId="0" fontId="181" fillId="35" borderId="188" applyAlignment="1" pivotButton="0" quotePrefix="0" xfId="0">
      <alignment horizontal="right" vertical="center"/>
    </xf>
    <xf numFmtId="0" fontId="188" fillId="35" borderId="101" applyAlignment="1" pivotButton="0" quotePrefix="0" xfId="0">
      <alignment vertical="center"/>
    </xf>
    <xf numFmtId="176" fontId="181" fillId="35" borderId="101" applyAlignment="1" pivotButton="0" quotePrefix="0" xfId="0">
      <alignment horizontal="right" vertical="center"/>
    </xf>
    <xf numFmtId="0" fontId="176" fillId="40" borderId="373" applyAlignment="1" pivotButton="0" quotePrefix="0" xfId="0">
      <alignment vertical="center"/>
    </xf>
    <xf numFmtId="0" fontId="181" fillId="76" borderId="374" applyAlignment="1" pivotButton="0" quotePrefix="0" xfId="0">
      <alignment vertical="center"/>
    </xf>
    <xf numFmtId="0" fontId="187" fillId="36" borderId="126" applyAlignment="1" pivotButton="0" quotePrefix="0" xfId="0">
      <alignment vertical="center"/>
    </xf>
    <xf numFmtId="0" fontId="190" fillId="10" borderId="61" applyAlignment="1" pivotButton="0" quotePrefix="0" xfId="0">
      <alignment vertical="center"/>
    </xf>
    <xf numFmtId="0" fontId="188" fillId="10" borderId="61" applyAlignment="1" pivotButton="0" quotePrefix="0" xfId="0">
      <alignment vertical="center"/>
    </xf>
    <xf numFmtId="0" fontId="181" fillId="35" borderId="185" pivotButton="0" quotePrefix="0" xfId="0"/>
    <xf numFmtId="0" fontId="181" fillId="2" borderId="352" pivotButton="0" quotePrefix="0" xfId="0"/>
    <xf numFmtId="0" fontId="181" fillId="66" borderId="67" applyAlignment="1" pivotButton="0" quotePrefix="0" xfId="0">
      <alignment horizontal="right"/>
    </xf>
    <xf numFmtId="0" fontId="125" fillId="37" borderId="101" pivotButton="0" quotePrefix="0" xfId="0"/>
    <xf numFmtId="0" fontId="181" fillId="41" borderId="51" applyAlignment="1" pivotButton="0" quotePrefix="0" xfId="0">
      <alignment vertical="center" wrapText="1"/>
    </xf>
    <xf numFmtId="0" fontId="181" fillId="66" borderId="52" applyAlignment="1" pivotButton="0" quotePrefix="0" xfId="0">
      <alignment wrapText="1"/>
    </xf>
    <xf numFmtId="0" fontId="125" fillId="35" borderId="175" applyAlignment="1" pivotButton="0" quotePrefix="0" xfId="0">
      <alignment vertical="center"/>
    </xf>
    <xf numFmtId="0" fontId="181" fillId="41" borderId="165" pivotButton="0" quotePrefix="0" xfId="0"/>
    <xf numFmtId="0" fontId="199" fillId="35" borderId="53" applyAlignment="1" pivotButton="0" quotePrefix="0" xfId="0">
      <alignment vertical="center"/>
    </xf>
    <xf numFmtId="0" fontId="185" fillId="55" borderId="112" applyAlignment="1" pivotButton="0" quotePrefix="0" xfId="0">
      <alignment vertical="center"/>
    </xf>
    <xf numFmtId="0" fontId="184" fillId="53" borderId="112" applyAlignment="1" pivotButton="0" quotePrefix="0" xfId="0">
      <alignment vertical="center"/>
    </xf>
    <xf numFmtId="0" fontId="181" fillId="35" borderId="186" applyAlignment="1" pivotButton="0" quotePrefix="0" xfId="0">
      <alignment vertical="center"/>
    </xf>
    <xf numFmtId="0" fontId="181" fillId="76" borderId="61" pivotButton="0" quotePrefix="0" xfId="0"/>
    <xf numFmtId="0" fontId="199" fillId="41" borderId="60" applyAlignment="1" pivotButton="0" quotePrefix="0" xfId="0">
      <alignment horizontal="right" vertical="center"/>
    </xf>
    <xf numFmtId="16" fontId="199" fillId="41" borderId="61" applyAlignment="1" pivotButton="0" quotePrefix="0" xfId="0">
      <alignment vertical="center"/>
    </xf>
    <xf numFmtId="0" fontId="199" fillId="59" borderId="123" applyAlignment="1" pivotButton="0" quotePrefix="0" xfId="0">
      <alignment vertical="center"/>
    </xf>
    <xf numFmtId="16" fontId="199" fillId="70" borderId="291" applyAlignment="1" pivotButton="0" quotePrefix="0" xfId="0">
      <alignment horizontal="right" vertical="center"/>
    </xf>
    <xf numFmtId="0" fontId="199" fillId="41" borderId="61" applyAlignment="1" pivotButton="0" quotePrefix="0" xfId="0">
      <alignment vertical="center"/>
    </xf>
    <xf numFmtId="0" fontId="199" fillId="41" borderId="61" applyAlignment="1" pivotButton="0" quotePrefix="0" xfId="0">
      <alignment horizontal="right" vertical="center"/>
    </xf>
    <xf numFmtId="0" fontId="181" fillId="35" borderId="375" applyAlignment="1" pivotButton="0" quotePrefix="0" xfId="0">
      <alignment vertical="center"/>
    </xf>
    <xf numFmtId="0" fontId="181" fillId="35" borderId="100" applyAlignment="1" pivotButton="0" quotePrefix="0" xfId="0">
      <alignment horizontal="right" vertical="center" wrapText="1"/>
    </xf>
    <xf numFmtId="16" fontId="181" fillId="35" borderId="101" applyAlignment="1" pivotButton="0" quotePrefix="0" xfId="0">
      <alignment horizontal="right" vertical="center" wrapText="1"/>
    </xf>
    <xf numFmtId="0" fontId="183" fillId="54" borderId="101" applyAlignment="1" pivotButton="0" quotePrefix="0" xfId="0">
      <alignment vertical="center" wrapText="1"/>
    </xf>
    <xf numFmtId="16" fontId="181" fillId="35" borderId="241" applyAlignment="1" pivotButton="0" quotePrefix="0" xfId="0">
      <alignment horizontal="right" vertical="center" wrapText="1"/>
    </xf>
    <xf numFmtId="0" fontId="175" fillId="47" borderId="101" applyAlignment="1" pivotButton="0" quotePrefix="0" xfId="0">
      <alignment vertical="center" wrapText="1"/>
    </xf>
    <xf numFmtId="0" fontId="125" fillId="35" borderId="131" applyAlignment="1" pivotButton="0" quotePrefix="0" xfId="0">
      <alignment vertical="center" wrapText="1"/>
    </xf>
    <xf numFmtId="0" fontId="183" fillId="43" borderId="101" applyAlignment="1" pivotButton="0" quotePrefix="0" xfId="0">
      <alignment vertical="center" wrapText="1"/>
    </xf>
    <xf numFmtId="0" fontId="125" fillId="35" borderId="294" applyAlignment="1" pivotButton="0" quotePrefix="0" xfId="0">
      <alignment vertical="center" wrapText="1"/>
    </xf>
    <xf numFmtId="0" fontId="181" fillId="35" borderId="101" applyAlignment="1" pivotButton="0" quotePrefix="0" xfId="0">
      <alignment vertical="center" wrapText="1"/>
    </xf>
    <xf numFmtId="0" fontId="191" fillId="35" borderId="101" applyAlignment="1" pivotButton="0" quotePrefix="0" xfId="0">
      <alignment vertical="center" wrapText="1"/>
    </xf>
    <xf numFmtId="0" fontId="181" fillId="52" borderId="173" applyAlignment="1" pivotButton="0" quotePrefix="0" xfId="0">
      <alignment horizontal="right" vertical="center" wrapText="1"/>
    </xf>
    <xf numFmtId="0" fontId="177" fillId="39" borderId="101" applyAlignment="1" pivotButton="0" quotePrefix="0" xfId="0">
      <alignment vertical="center" wrapText="1"/>
    </xf>
    <xf numFmtId="0" fontId="184" fillId="35" borderId="101" applyAlignment="1" pivotButton="0" quotePrefix="0" xfId="0">
      <alignment vertical="center" wrapText="1"/>
    </xf>
    <xf numFmtId="0" fontId="181" fillId="35" borderId="101" applyAlignment="1" pivotButton="0" quotePrefix="0" xfId="0">
      <alignment horizontal="right" vertical="center" wrapText="1"/>
    </xf>
    <xf numFmtId="175" fontId="181" fillId="35" borderId="101" applyAlignment="1" pivotButton="0" quotePrefix="0" xfId="0">
      <alignment horizontal="right" vertical="center" wrapText="1"/>
    </xf>
    <xf numFmtId="0" fontId="188" fillId="51" borderId="172" applyAlignment="1" pivotButton="0" quotePrefix="0" xfId="0">
      <alignment vertical="center" wrapText="1"/>
    </xf>
    <xf numFmtId="0" fontId="181" fillId="52" borderId="173" applyAlignment="1" pivotButton="0" quotePrefix="0" xfId="0">
      <alignment vertical="center" wrapText="1"/>
    </xf>
    <xf numFmtId="0" fontId="181" fillId="35" borderId="224" applyAlignment="1" pivotButton="0" quotePrefix="0" xfId="0">
      <alignment vertical="center"/>
    </xf>
    <xf numFmtId="0" fontId="125" fillId="35" borderId="50" applyAlignment="1" pivotButton="0" quotePrefix="0" xfId="0">
      <alignment vertical="center"/>
    </xf>
    <xf numFmtId="0" fontId="181" fillId="41" borderId="376" applyAlignment="1" pivotButton="0" quotePrefix="0" xfId="0">
      <alignment vertical="center"/>
    </xf>
    <xf numFmtId="0" fontId="181" fillId="77" borderId="377" applyAlignment="1" pivotButton="0" quotePrefix="0" xfId="0">
      <alignment vertical="center"/>
    </xf>
    <xf numFmtId="0" fontId="125" fillId="37" borderId="112" applyAlignment="1" pivotButton="0" quotePrefix="0" xfId="0">
      <alignment vertical="center"/>
    </xf>
    <xf numFmtId="0" fontId="181" fillId="35" borderId="186" applyAlignment="1" pivotButton="0" quotePrefix="0" xfId="0">
      <alignment horizontal="right" vertical="center"/>
    </xf>
    <xf numFmtId="176" fontId="181" fillId="35" borderId="58" applyAlignment="1" pivotButton="0" quotePrefix="0" xfId="0">
      <alignment horizontal="right" vertical="center"/>
    </xf>
    <xf numFmtId="0" fontId="125" fillId="41" borderId="350" applyAlignment="1" pivotButton="0" quotePrefix="0" xfId="0">
      <alignment vertical="center"/>
    </xf>
    <xf numFmtId="0" fontId="181" fillId="41" borderId="378" applyAlignment="1" pivotButton="0" quotePrefix="0" xfId="0">
      <alignment vertical="center"/>
    </xf>
    <xf numFmtId="16" fontId="181" fillId="41" borderId="379" applyAlignment="1" pivotButton="0" quotePrefix="0" xfId="0">
      <alignment horizontal="right" vertical="center"/>
    </xf>
    <xf numFmtId="0" fontId="183" fillId="54" borderId="379" applyAlignment="1" pivotButton="0" quotePrefix="0" xfId="0">
      <alignment vertical="center"/>
    </xf>
    <xf numFmtId="0" fontId="175" fillId="47" borderId="379" applyAlignment="1" pivotButton="0" quotePrefix="0" xfId="0">
      <alignment vertical="center"/>
    </xf>
    <xf numFmtId="0" fontId="125" fillId="41" borderId="379" applyAlignment="1" pivotButton="0" quotePrefix="0" xfId="0">
      <alignment vertical="center"/>
    </xf>
    <xf numFmtId="0" fontId="183" fillId="43" borderId="379" applyAlignment="1" pivotButton="0" quotePrefix="0" xfId="0">
      <alignment vertical="center"/>
    </xf>
    <xf numFmtId="0" fontId="125" fillId="41" borderId="380" applyAlignment="1" pivotButton="0" quotePrefix="0" xfId="0">
      <alignment vertical="center"/>
    </xf>
    <xf numFmtId="0" fontId="181" fillId="52" borderId="380" applyAlignment="1" pivotButton="0" quotePrefix="0" xfId="0">
      <alignment vertical="center"/>
    </xf>
    <xf numFmtId="0" fontId="177" fillId="39" borderId="379" applyAlignment="1" pivotButton="0" quotePrefix="0" xfId="0">
      <alignment vertical="center"/>
    </xf>
    <xf numFmtId="0" fontId="184" fillId="41" borderId="379" applyAlignment="1" pivotButton="0" quotePrefix="0" xfId="0">
      <alignment vertical="center"/>
    </xf>
    <xf numFmtId="0" fontId="181" fillId="41" borderId="379" applyAlignment="1" pivotButton="0" quotePrefix="0" xfId="0">
      <alignment horizontal="right" vertical="center"/>
    </xf>
    <xf numFmtId="0" fontId="181" fillId="41" borderId="379" applyAlignment="1" pivotButton="0" quotePrefix="0" xfId="0">
      <alignment vertical="center"/>
    </xf>
    <xf numFmtId="175" fontId="181" fillId="41" borderId="379" applyAlignment="1" pivotButton="0" quotePrefix="0" xfId="0">
      <alignment horizontal="right" vertical="center"/>
    </xf>
    <xf numFmtId="0" fontId="176" fillId="40" borderId="379" applyAlignment="1" pivotButton="0" quotePrefix="0" xfId="0">
      <alignment vertical="center"/>
    </xf>
    <xf numFmtId="0" fontId="125" fillId="41" borderId="381" applyAlignment="1" pivotButton="0" quotePrefix="0" xfId="0">
      <alignment vertical="center"/>
    </xf>
    <xf numFmtId="0" fontId="181" fillId="77" borderId="382" applyAlignment="1" pivotButton="0" quotePrefix="0" xfId="0">
      <alignment vertical="center"/>
    </xf>
    <xf numFmtId="16" fontId="181" fillId="77" borderId="383" applyAlignment="1" pivotButton="0" quotePrefix="0" xfId="0">
      <alignment horizontal="right" vertical="center"/>
    </xf>
    <xf numFmtId="0" fontId="183" fillId="54" borderId="383" applyAlignment="1" pivotButton="0" quotePrefix="0" xfId="0">
      <alignment vertical="center"/>
    </xf>
    <xf numFmtId="0" fontId="175" fillId="47" borderId="383" applyAlignment="1" pivotButton="0" quotePrefix="0" xfId="0">
      <alignment vertical="center"/>
    </xf>
    <xf numFmtId="0" fontId="125" fillId="77" borderId="383" applyAlignment="1" pivotButton="0" quotePrefix="0" xfId="0">
      <alignment vertical="center"/>
    </xf>
    <xf numFmtId="0" fontId="183" fillId="43" borderId="383" applyAlignment="1" pivotButton="0" quotePrefix="0" xfId="0">
      <alignment vertical="center"/>
    </xf>
    <xf numFmtId="0" fontId="181" fillId="77" borderId="383" applyAlignment="1" pivotButton="0" quotePrefix="0" xfId="0">
      <alignment horizontal="right" vertical="center"/>
    </xf>
    <xf numFmtId="0" fontId="177" fillId="39" borderId="383" applyAlignment="1" pivotButton="0" quotePrefix="0" xfId="0">
      <alignment vertical="center"/>
    </xf>
    <xf numFmtId="0" fontId="184" fillId="77" borderId="383" applyAlignment="1" pivotButton="0" quotePrefix="0" xfId="0">
      <alignment vertical="center"/>
    </xf>
    <xf numFmtId="0" fontId="181" fillId="77" borderId="383" applyAlignment="1" pivotButton="0" quotePrefix="0" xfId="0">
      <alignment vertical="center"/>
    </xf>
    <xf numFmtId="175" fontId="181" fillId="77" borderId="383" applyAlignment="1" pivotButton="0" quotePrefix="0" xfId="0">
      <alignment horizontal="right" vertical="center"/>
    </xf>
    <xf numFmtId="0" fontId="176" fillId="40" borderId="383" applyAlignment="1" pivotButton="0" quotePrefix="0" xfId="0">
      <alignment vertical="center"/>
    </xf>
    <xf numFmtId="0" fontId="125" fillId="77" borderId="381" applyAlignment="1" pivotButton="0" quotePrefix="0" xfId="0">
      <alignment vertical="center"/>
    </xf>
    <xf numFmtId="0" fontId="183" fillId="49" borderId="61" applyAlignment="1" pivotButton="0" quotePrefix="0" xfId="0">
      <alignment vertical="center"/>
    </xf>
    <xf numFmtId="0" fontId="181" fillId="66" borderId="53" applyAlignment="1" pivotButton="0" quotePrefix="0" xfId="0">
      <alignment vertical="center"/>
    </xf>
    <xf numFmtId="0" fontId="190" fillId="66" borderId="61" applyAlignment="1" pivotButton="0" quotePrefix="0" xfId="0">
      <alignment vertical="center"/>
    </xf>
    <xf numFmtId="0" fontId="181" fillId="66" borderId="59" applyAlignment="1" pivotButton="0" quotePrefix="0" xfId="0">
      <alignment vertical="center"/>
    </xf>
    <xf numFmtId="0" fontId="125" fillId="35" borderId="384" applyAlignment="1" pivotButton="0" quotePrefix="0" xfId="0">
      <alignment vertical="center"/>
    </xf>
    <xf numFmtId="0" fontId="199" fillId="41" borderId="180" applyAlignment="1" pivotButton="0" quotePrefix="0" xfId="0">
      <alignment vertical="center"/>
    </xf>
    <xf numFmtId="0" fontId="181" fillId="41" borderId="165" applyAlignment="1" pivotButton="0" quotePrefix="0" xfId="0">
      <alignment vertical="center"/>
    </xf>
    <xf numFmtId="0" fontId="199" fillId="35" borderId="185" applyAlignment="1" pivotButton="0" quotePrefix="0" xfId="0">
      <alignment vertical="center"/>
    </xf>
    <xf numFmtId="0" fontId="182" fillId="42" borderId="199" applyAlignment="1" pivotButton="0" quotePrefix="0" xfId="0">
      <alignment vertical="center"/>
    </xf>
    <xf numFmtId="0" fontId="125" fillId="45" borderId="112" applyAlignment="1" pivotButton="0" quotePrefix="0" xfId="0">
      <alignment vertical="center"/>
    </xf>
    <xf numFmtId="16" fontId="199" fillId="41" borderId="61" applyAlignment="1" pivotButton="0" quotePrefix="0" xfId="0">
      <alignment horizontal="right" vertical="center"/>
    </xf>
    <xf numFmtId="0" fontId="186" fillId="50" borderId="126" applyAlignment="1" pivotButton="0" quotePrefix="0" xfId="0">
      <alignment vertical="center"/>
    </xf>
    <xf numFmtId="0" fontId="183" fillId="58" borderId="290" applyAlignment="1" pivotButton="0" quotePrefix="0" xfId="0">
      <alignment vertical="center"/>
    </xf>
    <xf numFmtId="0" fontId="199" fillId="41" borderId="98" applyAlignment="1" pivotButton="0" quotePrefix="0" xfId="0">
      <alignment horizontal="right" vertical="center"/>
    </xf>
    <xf numFmtId="0" fontId="183" fillId="49" borderId="58" applyAlignment="1" pivotButton="0" quotePrefix="0" xfId="0">
      <alignment vertical="center"/>
    </xf>
    <xf numFmtId="0" fontId="181" fillId="41" borderId="240" applyAlignment="1" pivotButton="0" quotePrefix="0" xfId="0">
      <alignment vertical="center"/>
    </xf>
    <xf numFmtId="0" fontId="183" fillId="43" borderId="192" applyAlignment="1" pivotButton="0" quotePrefix="0" xfId="0">
      <alignment vertical="center"/>
    </xf>
    <xf numFmtId="0" fontId="181" fillId="41" borderId="142" applyAlignment="1" pivotButton="0" quotePrefix="0" xfId="0">
      <alignment horizontal="right" vertical="center"/>
    </xf>
    <xf numFmtId="16" fontId="181" fillId="41" borderId="143" applyAlignment="1" pivotButton="0" quotePrefix="0" xfId="0">
      <alignment horizontal="right" vertical="center"/>
    </xf>
    <xf numFmtId="0" fontId="125" fillId="45" borderId="143" applyAlignment="1" pivotButton="0" quotePrefix="0" xfId="0">
      <alignment vertical="center"/>
    </xf>
    <xf numFmtId="0" fontId="181" fillId="41" borderId="143" applyAlignment="1" pivotButton="0" quotePrefix="0" xfId="0">
      <alignment vertical="center"/>
    </xf>
    <xf numFmtId="0" fontId="188" fillId="51" borderId="143" applyAlignment="1" pivotButton="0" quotePrefix="0" xfId="0">
      <alignment vertical="center"/>
    </xf>
    <xf numFmtId="0" fontId="181" fillId="41" borderId="143" applyAlignment="1" pivotButton="0" quotePrefix="0" xfId="0">
      <alignment horizontal="right" vertical="center"/>
    </xf>
    <xf numFmtId="0" fontId="184" fillId="41" borderId="143" applyAlignment="1" pivotButton="0" quotePrefix="0" xfId="0">
      <alignment vertical="center"/>
    </xf>
    <xf numFmtId="175" fontId="181" fillId="41" borderId="143" applyAlignment="1" pivotButton="0" quotePrefix="0" xfId="0">
      <alignment horizontal="right" vertical="center"/>
    </xf>
    <xf numFmtId="0" fontId="181" fillId="41" borderId="58" applyAlignment="1" pivotButton="0" quotePrefix="0" xfId="0">
      <alignment vertical="center"/>
    </xf>
    <xf numFmtId="0" fontId="199" fillId="35" borderId="57" applyAlignment="1" pivotButton="0" quotePrefix="0" xfId="0">
      <alignment horizontal="right" vertical="center"/>
    </xf>
    <xf numFmtId="16" fontId="199" fillId="35" borderId="58" applyAlignment="1" pivotButton="0" quotePrefix="0" xfId="0">
      <alignment horizontal="right" vertical="center"/>
    </xf>
    <xf numFmtId="16" fontId="199" fillId="35" borderId="58" applyAlignment="1" pivotButton="0" quotePrefix="0" xfId="0">
      <alignment vertical="center"/>
    </xf>
    <xf numFmtId="0" fontId="183" fillId="58" borderId="58" applyAlignment="1" pivotButton="0" quotePrefix="0" xfId="0">
      <alignment vertical="center"/>
    </xf>
    <xf numFmtId="0" fontId="199" fillId="35" borderId="58" applyAlignment="1" pivotButton="0" quotePrefix="0" xfId="0">
      <alignment vertical="center"/>
    </xf>
    <xf numFmtId="0" fontId="199" fillId="35" borderId="58" applyAlignment="1" pivotButton="0" quotePrefix="0" xfId="0">
      <alignment horizontal="right" vertical="center"/>
    </xf>
    <xf numFmtId="0" fontId="181" fillId="66" borderId="181" applyAlignment="1" pivotButton="0" quotePrefix="0" xfId="0">
      <alignment vertical="center"/>
    </xf>
    <xf numFmtId="0" fontId="175" fillId="66" borderId="126" applyAlignment="1" pivotButton="0" quotePrefix="0" xfId="0">
      <alignment vertical="center"/>
    </xf>
    <xf numFmtId="0" fontId="181" fillId="66" borderId="123" applyAlignment="1" pivotButton="0" quotePrefix="0" xfId="0">
      <alignment vertical="center"/>
    </xf>
    <xf numFmtId="0" fontId="145" fillId="66" borderId="61" applyAlignment="1" pivotButton="0" quotePrefix="0" xfId="18">
      <alignment vertical="center"/>
    </xf>
    <xf numFmtId="173" fontId="102" fillId="3" borderId="0" applyAlignment="1" applyProtection="1" pivotButton="0" quotePrefix="0" xfId="0">
      <alignment horizontal="center" vertical="top" wrapText="1"/>
      <protection locked="1" hidden="1"/>
    </xf>
    <xf numFmtId="173" fontId="40" fillId="13" borderId="0" applyAlignment="1" applyProtection="1" pivotButton="0" quotePrefix="0" xfId="0">
      <alignment horizontal="center" vertical="center" wrapText="1"/>
      <protection locked="1" hidden="1"/>
    </xf>
    <xf numFmtId="0" fontId="115" fillId="3" borderId="0" applyAlignment="1" applyProtection="1" pivotButton="0" quotePrefix="0" xfId="0">
      <alignment horizontal="center" vertical="center" wrapText="1"/>
      <protection locked="1" hidden="1"/>
    </xf>
    <xf numFmtId="0" fontId="103" fillId="3" borderId="0" applyAlignment="1" applyProtection="1" pivotButton="0" quotePrefix="0" xfId="0">
      <alignment horizontal="center"/>
      <protection locked="1" hidden="1"/>
    </xf>
    <xf numFmtId="172" fontId="108" fillId="17" borderId="0" applyAlignment="1" applyProtection="1" pivotButton="0" quotePrefix="0" xfId="0">
      <alignment horizontal="center" vertical="center"/>
      <protection locked="1" hidden="1"/>
    </xf>
    <xf numFmtId="0" fontId="108" fillId="17" borderId="0" applyAlignment="1" applyProtection="1" pivotButton="0" quotePrefix="0" xfId="0">
      <alignment horizontal="center" vertical="center"/>
      <protection locked="1" hidden="1"/>
    </xf>
    <xf numFmtId="9" fontId="112" fillId="3" borderId="0" applyAlignment="1" applyProtection="1" pivotButton="0" quotePrefix="0" xfId="2">
      <alignment horizontal="center" vertical="center"/>
      <protection locked="1" hidden="1"/>
    </xf>
    <xf numFmtId="167" fontId="103" fillId="3" borderId="0" applyAlignment="1" applyProtection="1" pivotButton="0" quotePrefix="0" xfId="5">
      <alignment horizontal="center"/>
      <protection locked="1" hidden="1"/>
    </xf>
    <xf numFmtId="0" fontId="103" fillId="3" borderId="0" applyAlignment="1" applyProtection="1" pivotButton="0" quotePrefix="0" xfId="0">
      <alignment horizontal="center" wrapText="1"/>
      <protection locked="1" hidden="1"/>
    </xf>
    <xf numFmtId="0" fontId="41" fillId="17" borderId="0" applyAlignment="1" applyProtection="1" pivotButton="0" quotePrefix="0" xfId="0">
      <alignment horizontal="center"/>
      <protection locked="1" hidden="1"/>
    </xf>
    <xf numFmtId="164" fontId="112" fillId="3" borderId="0" applyAlignment="1" applyProtection="1" pivotButton="0" quotePrefix="0" xfId="0">
      <alignment horizontal="center"/>
      <protection locked="1" hidden="1"/>
    </xf>
    <xf numFmtId="14" fontId="103" fillId="3" borderId="0" applyAlignment="1" applyProtection="1" pivotButton="0" quotePrefix="0" xfId="0">
      <alignment horizontal="center"/>
      <protection locked="1" hidden="1"/>
    </xf>
    <xf numFmtId="0" fontId="113" fillId="3" borderId="0" applyAlignment="1" applyProtection="1" pivotButton="0" quotePrefix="0" xfId="0">
      <alignment horizontal="center" vertical="center" wrapText="1"/>
      <protection locked="1" hidden="1"/>
    </xf>
    <xf numFmtId="0" fontId="75" fillId="5" borderId="24" applyAlignment="1" applyProtection="1" pivotButton="0" quotePrefix="0" xfId="6">
      <alignment horizontal="center" vertical="center" wrapText="1"/>
      <protection locked="1" hidden="1"/>
    </xf>
    <xf numFmtId="0" fontId="75" fillId="5" borderId="25" applyAlignment="1" applyProtection="1" pivotButton="0" quotePrefix="0" xfId="6">
      <alignment horizontal="center" vertical="center" wrapText="1"/>
      <protection locked="1" hidden="1"/>
    </xf>
    <xf numFmtId="0" fontId="86" fillId="5" borderId="24" applyAlignment="1" applyProtection="1" pivotButton="0" quotePrefix="0" xfId="6">
      <alignment horizontal="center" vertical="center" wrapText="1"/>
      <protection locked="1" hidden="1"/>
    </xf>
    <xf numFmtId="0" fontId="86" fillId="5" borderId="25" applyAlignment="1" applyProtection="1" pivotButton="0" quotePrefix="0" xfId="6">
      <alignment horizontal="center" vertical="center" wrapText="1"/>
      <protection locked="1" hidden="1"/>
    </xf>
    <xf numFmtId="0" fontId="86" fillId="5" borderId="26" applyAlignment="1" applyProtection="1" pivotButton="0" quotePrefix="0" xfId="6">
      <alignment horizontal="center" vertical="center" wrapText="1"/>
      <protection locked="1" hidden="1"/>
    </xf>
    <xf numFmtId="0" fontId="86" fillId="5" borderId="27" applyAlignment="1" applyProtection="1" pivotButton="0" quotePrefix="0" xfId="6">
      <alignment horizontal="center" vertical="center" wrapText="1"/>
      <protection locked="1" hidden="1"/>
    </xf>
    <xf numFmtId="178" fontId="58" fillId="5" borderId="24" applyAlignment="1" applyProtection="1" pivotButton="0" quotePrefix="0" xfId="9">
      <alignment horizontal="center" vertical="center" wrapText="1"/>
      <protection locked="1" hidden="1"/>
    </xf>
    <xf numFmtId="178" fontId="58" fillId="5" borderId="25" applyAlignment="1" applyProtection="1" pivotButton="0" quotePrefix="0" xfId="9">
      <alignment horizontal="center" vertical="center" wrapText="1"/>
      <protection locked="1" hidden="1"/>
    </xf>
    <xf numFmtId="0" fontId="56" fillId="5" borderId="19" applyAlignment="1" applyProtection="1" pivotButton="0" quotePrefix="0" xfId="6">
      <alignment horizontal="center" vertical="center" wrapText="1"/>
      <protection locked="1" hidden="1"/>
    </xf>
    <xf numFmtId="0" fontId="56" fillId="5" borderId="20" applyAlignment="1" applyProtection="1" pivotButton="0" quotePrefix="0" xfId="6">
      <alignment horizontal="center" vertical="center" wrapText="1"/>
      <protection locked="1" hidden="1"/>
    </xf>
    <xf numFmtId="0" fontId="56" fillId="5" borderId="21" applyAlignment="1" applyProtection="1" pivotButton="0" quotePrefix="0" xfId="6">
      <alignment horizontal="center" vertical="center" wrapText="1"/>
      <protection locked="1" hidden="1"/>
    </xf>
    <xf numFmtId="0" fontId="56" fillId="5" borderId="22" applyAlignment="1" applyProtection="1" pivotButton="0" quotePrefix="0" xfId="6">
      <alignment horizontal="center" vertical="center" wrapText="1"/>
      <protection locked="1" hidden="1"/>
    </xf>
    <xf numFmtId="0" fontId="56" fillId="5" borderId="23" applyAlignment="1" applyProtection="1" pivotButton="0" quotePrefix="0" xfId="6">
      <alignment horizontal="center" vertical="center" wrapText="1"/>
      <protection locked="1" hidden="1"/>
    </xf>
    <xf numFmtId="178" fontId="58" fillId="5" borderId="24" applyAlignment="1" applyProtection="1" pivotButton="0" quotePrefix="0" xfId="6">
      <alignment horizontal="center" vertical="center" wrapText="1"/>
      <protection locked="1" hidden="1"/>
    </xf>
    <xf numFmtId="0" fontId="58" fillId="5" borderId="25" applyAlignment="1" applyProtection="1" pivotButton="0" quotePrefix="0" xfId="6">
      <alignment horizontal="center" vertical="center" wrapText="1"/>
      <protection locked="1" hidden="1"/>
    </xf>
    <xf numFmtId="167" fontId="54" fillId="5" borderId="24" applyAlignment="1" applyProtection="1" pivotButton="0" quotePrefix="0" xfId="9">
      <alignment horizontal="center" vertical="center" shrinkToFit="1"/>
      <protection locked="1" hidden="1"/>
    </xf>
    <xf numFmtId="167" fontId="54" fillId="5" borderId="25" applyAlignment="1" applyProtection="1" pivotButton="0" quotePrefix="0" xfId="9">
      <alignment horizontal="center" vertical="center" shrinkToFit="1"/>
      <protection locked="1" hidden="1"/>
    </xf>
    <xf numFmtId="167" fontId="93" fillId="10" borderId="24" applyAlignment="1" applyProtection="1" pivotButton="0" quotePrefix="0" xfId="6">
      <alignment horizontal="center" vertical="center"/>
      <protection locked="1" hidden="1"/>
    </xf>
    <xf numFmtId="0" fontId="93" fillId="10" borderId="25" applyAlignment="1" applyProtection="1" pivotButton="0" quotePrefix="0" xfId="6">
      <alignment horizontal="center" vertical="center"/>
      <protection locked="1" hidden="1"/>
    </xf>
    <xf numFmtId="0" fontId="72" fillId="5" borderId="16" applyAlignment="1" applyProtection="1" pivotButton="0" quotePrefix="0" xfId="6">
      <alignment horizontal="center" vertical="center" wrapText="1"/>
      <protection locked="1" hidden="1"/>
    </xf>
    <xf numFmtId="0" fontId="72" fillId="5" borderId="17" applyAlignment="1" applyProtection="1" pivotButton="0" quotePrefix="0" xfId="6">
      <alignment horizontal="center" vertical="center" wrapText="1"/>
      <protection locked="1" hidden="1"/>
    </xf>
    <xf numFmtId="0" fontId="72" fillId="5" borderId="24" applyAlignment="1" applyProtection="1" pivotButton="0" quotePrefix="0" xfId="6">
      <alignment horizontal="center" vertical="center" wrapText="1"/>
      <protection locked="1" hidden="1"/>
    </xf>
    <xf numFmtId="0" fontId="72" fillId="5" borderId="25" applyAlignment="1" applyProtection="1" pivotButton="0" quotePrefix="0" xfId="6">
      <alignment horizontal="center" vertical="center" wrapText="1"/>
      <protection locked="1" hidden="1"/>
    </xf>
    <xf numFmtId="0" fontId="73" fillId="5" borderId="5" applyAlignment="1" applyProtection="1" pivotButton="0" quotePrefix="0" xfId="0">
      <alignment horizontal="left" vertical="center"/>
      <protection locked="1" hidden="1"/>
    </xf>
    <xf numFmtId="0" fontId="73" fillId="5" borderId="6" applyAlignment="1" applyProtection="1" pivotButton="0" quotePrefix="0" xfId="0">
      <alignment horizontal="left" vertical="center"/>
      <protection locked="1" hidden="1"/>
    </xf>
    <xf numFmtId="0" fontId="88" fillId="11" borderId="5" applyAlignment="1" applyProtection="1" pivotButton="0" quotePrefix="0" xfId="0">
      <alignment horizontal="left"/>
      <protection locked="1" hidden="1"/>
    </xf>
    <xf numFmtId="0" fontId="88" fillId="11" borderId="6" applyAlignment="1" applyProtection="1" pivotButton="0" quotePrefix="0" xfId="0">
      <alignment horizontal="left"/>
      <protection locked="1" hidden="1"/>
    </xf>
    <xf numFmtId="0" fontId="78" fillId="11" borderId="5" applyAlignment="1" applyProtection="1" pivotButton="0" quotePrefix="0" xfId="0">
      <alignment horizontal="left" vertical="center"/>
      <protection locked="1" hidden="1"/>
    </xf>
    <xf numFmtId="0" fontId="78" fillId="11" borderId="6" applyAlignment="1" applyProtection="1" pivotButton="0" quotePrefix="0" xfId="0">
      <alignment horizontal="left" vertical="center"/>
      <protection locked="1" hidden="1"/>
    </xf>
    <xf numFmtId="167" fontId="78" fillId="6" borderId="5" applyAlignment="1" applyProtection="1" pivotButton="0" quotePrefix="0" xfId="9">
      <alignment horizontal="center"/>
      <protection locked="1" hidden="1"/>
    </xf>
    <xf numFmtId="167" fontId="78" fillId="6" borderId="6" applyAlignment="1" applyProtection="1" pivotButton="0" quotePrefix="0" xfId="9">
      <alignment horizontal="center"/>
      <protection locked="1" hidden="1"/>
    </xf>
    <xf numFmtId="0" fontId="72" fillId="5" borderId="5" applyAlignment="1" applyProtection="1" pivotButton="0" quotePrefix="0" xfId="0">
      <alignment horizontal="left"/>
      <protection locked="1" hidden="1"/>
    </xf>
    <xf numFmtId="0" fontId="72" fillId="5" borderId="6" applyAlignment="1" applyProtection="1" pivotButton="0" quotePrefix="0" xfId="0">
      <alignment horizontal="left"/>
      <protection locked="1" hidden="1"/>
    </xf>
    <xf numFmtId="0" fontId="87" fillId="0" borderId="11" applyAlignment="1" applyProtection="1" pivotButton="0" quotePrefix="0" xfId="0">
      <alignment horizontal="center"/>
      <protection locked="1" hidden="1"/>
    </xf>
    <xf numFmtId="0" fontId="87" fillId="0" borderId="0" applyAlignment="1" applyProtection="1" pivotButton="0" quotePrefix="0" xfId="0">
      <alignment horizontal="center"/>
      <protection locked="1" hidden="1"/>
    </xf>
    <xf numFmtId="0" fontId="89" fillId="5" borderId="5" applyAlignment="1" applyProtection="1" pivotButton="0" quotePrefix="0" xfId="0">
      <alignment horizontal="left" vertical="center"/>
      <protection locked="1" hidden="1"/>
    </xf>
    <xf numFmtId="0" fontId="89" fillId="5" borderId="6" applyAlignment="1" applyProtection="1" pivotButton="0" quotePrefix="0" xfId="0">
      <alignment horizontal="left" vertical="center"/>
      <protection locked="1" hidden="1"/>
    </xf>
    <xf numFmtId="167" fontId="90" fillId="5" borderId="5" applyAlignment="1" applyProtection="1" pivotButton="0" quotePrefix="0" xfId="9">
      <alignment horizontal="center"/>
      <protection locked="1" hidden="1"/>
    </xf>
    <xf numFmtId="167" fontId="90" fillId="5" borderId="6" applyAlignment="1" applyProtection="1" pivotButton="0" quotePrefix="0" xfId="9">
      <alignment horizontal="center"/>
      <protection locked="1" hidden="1"/>
    </xf>
    <xf numFmtId="0" fontId="64" fillId="11" borderId="5" applyAlignment="1" applyProtection="1" pivotButton="0" quotePrefix="0" xfId="0">
      <alignment horizontal="left"/>
      <protection locked="1" hidden="1"/>
    </xf>
    <xf numFmtId="0" fontId="64" fillId="11" borderId="6" applyAlignment="1" applyProtection="1" pivotButton="0" quotePrefix="0" xfId="0">
      <alignment horizontal="left"/>
      <protection locked="1" hidden="1"/>
    </xf>
    <xf numFmtId="1" fontId="78" fillId="6" borderId="11" applyAlignment="1" applyProtection="1" pivotButton="0" quotePrefix="0" xfId="0">
      <alignment horizontal="center"/>
      <protection locked="1" hidden="1"/>
    </xf>
    <xf numFmtId="1" fontId="78" fillId="6" borderId="0" applyAlignment="1" applyProtection="1" pivotButton="0" quotePrefix="0" xfId="0">
      <alignment horizontal="center"/>
      <protection locked="1" hidden="1"/>
    </xf>
    <xf numFmtId="164" fontId="72" fillId="5" borderId="11" applyAlignment="1" applyProtection="1" pivotButton="0" quotePrefix="0" xfId="10">
      <alignment horizontal="center"/>
      <protection locked="1" hidden="1"/>
    </xf>
    <xf numFmtId="164" fontId="72" fillId="5" borderId="0" applyAlignment="1" applyProtection="1" pivotButton="0" quotePrefix="0" xfId="10">
      <alignment horizontal="center"/>
      <protection locked="1" hidden="1"/>
    </xf>
    <xf numFmtId="0" fontId="95" fillId="5" borderId="16" applyAlignment="1" applyProtection="1" pivotButton="0" quotePrefix="0" xfId="6">
      <alignment horizontal="center" vertical="center" wrapText="1"/>
      <protection locked="1" hidden="1"/>
    </xf>
    <xf numFmtId="0" fontId="95" fillId="5" borderId="17" applyAlignment="1" applyProtection="1" pivotButton="0" quotePrefix="0" xfId="6">
      <alignment horizontal="center" vertical="center" wrapText="1"/>
      <protection locked="1" hidden="1"/>
    </xf>
    <xf numFmtId="0" fontId="95" fillId="5" borderId="24" applyAlignment="1" applyProtection="1" pivotButton="0" quotePrefix="0" xfId="6">
      <alignment horizontal="center" vertical="center" wrapText="1"/>
      <protection locked="1" hidden="1"/>
    </xf>
    <xf numFmtId="0" fontId="95" fillId="5" borderId="25" applyAlignment="1" applyProtection="1" pivotButton="0" quotePrefix="0" xfId="6">
      <alignment horizontal="center" vertical="center" wrapText="1"/>
      <protection locked="1" hidden="1"/>
    </xf>
    <xf numFmtId="14" fontId="96" fillId="5" borderId="24" applyAlignment="1" applyProtection="1" pivotButton="0" quotePrefix="0" xfId="6">
      <alignment horizontal="center" vertical="center" shrinkToFit="1"/>
      <protection locked="1" hidden="1"/>
    </xf>
    <xf numFmtId="14" fontId="96" fillId="5" borderId="25" applyAlignment="1" applyProtection="1" pivotButton="0" quotePrefix="0" xfId="6">
      <alignment horizontal="center" vertical="center" shrinkToFit="1"/>
      <protection locked="1" hidden="1"/>
    </xf>
    <xf numFmtId="14" fontId="96" fillId="5" borderId="26" applyAlignment="1" applyProtection="1" pivotButton="0" quotePrefix="0" xfId="6">
      <alignment horizontal="center" vertical="center" shrinkToFit="1"/>
      <protection locked="1" hidden="1"/>
    </xf>
    <xf numFmtId="14" fontId="96" fillId="5" borderId="27" applyAlignment="1" applyProtection="1" pivotButton="0" quotePrefix="0" xfId="6">
      <alignment horizontal="center" vertical="center" shrinkToFit="1"/>
      <protection locked="1" hidden="1"/>
    </xf>
    <xf numFmtId="167" fontId="78" fillId="6" borderId="4" applyAlignment="1" applyProtection="1" pivotButton="0" quotePrefix="0" xfId="9">
      <alignment horizontal="center"/>
      <protection locked="1" hidden="1"/>
    </xf>
    <xf numFmtId="0" fontId="73" fillId="5" borderId="13" applyAlignment="1" applyProtection="1" pivotButton="0" quotePrefix="0" xfId="0">
      <alignment horizontal="left" vertical="center"/>
      <protection locked="1" hidden="1"/>
    </xf>
    <xf numFmtId="0" fontId="78" fillId="11" borderId="4" applyAlignment="1" applyProtection="1" pivotButton="0" quotePrefix="0" xfId="0">
      <alignment horizontal="left" vertical="center"/>
      <protection locked="1" hidden="1"/>
    </xf>
    <xf numFmtId="167" fontId="72" fillId="5" borderId="13" applyAlignment="1" applyProtection="1" pivotButton="0" quotePrefix="0" xfId="9">
      <alignment horizontal="center"/>
      <protection locked="1" hidden="1"/>
    </xf>
    <xf numFmtId="167" fontId="72" fillId="5" borderId="14" applyAlignment="1" applyProtection="1" pivotButton="0" quotePrefix="0" xfId="9">
      <alignment horizontal="center"/>
      <protection locked="1" hidden="1"/>
    </xf>
    <xf numFmtId="1" fontId="78" fillId="6" borderId="4" applyAlignment="1" applyProtection="1" pivotButton="0" quotePrefix="0" xfId="0">
      <alignment horizontal="center"/>
      <protection locked="1" hidden="1"/>
    </xf>
    <xf numFmtId="1" fontId="78" fillId="6" borderId="5" applyAlignment="1" applyProtection="1" pivotButton="0" quotePrefix="0" xfId="0">
      <alignment horizontal="center"/>
      <protection locked="1" hidden="1"/>
    </xf>
    <xf numFmtId="0" fontId="88" fillId="11" borderId="13" applyAlignment="1" applyProtection="1" pivotButton="0" quotePrefix="0" xfId="0">
      <alignment horizontal="left"/>
      <protection locked="1" hidden="1"/>
    </xf>
    <xf numFmtId="0" fontId="72" fillId="5" borderId="4" applyAlignment="1" applyProtection="1" pivotButton="0" quotePrefix="0" xfId="0">
      <alignment horizontal="left"/>
      <protection locked="1" hidden="1"/>
    </xf>
    <xf numFmtId="0" fontId="89" fillId="5" borderId="4" applyAlignment="1" applyProtection="1" pivotButton="0" quotePrefix="0" xfId="0">
      <alignment horizontal="left" vertical="center"/>
      <protection locked="1" hidden="1"/>
    </xf>
    <xf numFmtId="164" fontId="72" fillId="5" borderId="15" applyAlignment="1" applyProtection="1" pivotButton="0" quotePrefix="0" xfId="10">
      <alignment horizontal="center"/>
      <protection locked="1" hidden="1"/>
    </xf>
    <xf numFmtId="164" fontId="72" fillId="5" borderId="12" applyAlignment="1" applyProtection="1" pivotButton="0" quotePrefix="0" xfId="10">
      <alignment horizontal="center"/>
      <protection locked="1" hidden="1"/>
    </xf>
    <xf numFmtId="0" fontId="64" fillId="11" borderId="4" applyAlignment="1" applyProtection="1" pivotButton="0" quotePrefix="0" xfId="0">
      <alignment horizontal="left"/>
      <protection locked="1" hidden="1"/>
    </xf>
    <xf numFmtId="167" fontId="90" fillId="5" borderId="4" applyAlignment="1" applyProtection="1" pivotButton="0" quotePrefix="0" xfId="9">
      <alignment horizontal="center"/>
      <protection locked="1" hidden="1"/>
    </xf>
    <xf numFmtId="0" fontId="58" fillId="5" borderId="24" applyAlignment="1" applyProtection="1" pivotButton="0" quotePrefix="0" xfId="6">
      <alignment horizontal="center" vertical="center" wrapText="1"/>
      <protection locked="1" hidden="1"/>
    </xf>
    <xf numFmtId="1" fontId="54" fillId="5" borderId="24" applyAlignment="1" applyProtection="1" pivotButton="0" quotePrefix="0" xfId="6">
      <alignment horizontal="center" vertical="center" wrapText="1"/>
      <protection locked="1" hidden="1"/>
    </xf>
    <xf numFmtId="1" fontId="54" fillId="5" borderId="25" applyAlignment="1" applyProtection="1" pivotButton="0" quotePrefix="0" xfId="6">
      <alignment horizontal="center" vertical="center" wrapText="1"/>
      <protection locked="1" hidden="1"/>
    </xf>
    <xf numFmtId="11" fontId="58" fillId="5" borderId="24" applyAlignment="1" applyProtection="1" pivotButton="0" quotePrefix="0" xfId="6">
      <alignment horizontal="center" vertical="center" wrapText="1"/>
      <protection locked="1" hidden="1"/>
    </xf>
    <xf numFmtId="11" fontId="58" fillId="5" borderId="25" applyAlignment="1" applyProtection="1" pivotButton="0" quotePrefix="0" xfId="6">
      <alignment horizontal="center" vertical="center" wrapText="1"/>
      <protection locked="1" hidden="1"/>
    </xf>
    <xf numFmtId="178" fontId="54" fillId="5" borderId="24" applyAlignment="1" applyProtection="1" pivotButton="0" quotePrefix="0" xfId="9">
      <alignment horizontal="center" vertical="center" wrapText="1"/>
      <protection locked="1" hidden="1"/>
    </xf>
    <xf numFmtId="178" fontId="54" fillId="5" borderId="25" applyAlignment="1" applyProtection="1" pivotButton="0" quotePrefix="0" xfId="9">
      <alignment horizontal="center" vertical="center" wrapText="1"/>
      <protection locked="1" hidden="1"/>
    </xf>
    <xf numFmtId="0" fontId="58" fillId="10" borderId="24" applyAlignment="1" applyProtection="1" pivotButton="0" quotePrefix="0" xfId="6">
      <alignment horizontal="center" vertical="center" wrapText="1"/>
      <protection locked="1" hidden="1"/>
    </xf>
    <xf numFmtId="0" fontId="58" fillId="10" borderId="25" applyAlignment="1" applyProtection="1" pivotButton="0" quotePrefix="0" xfId="6">
      <alignment horizontal="center" vertical="center" wrapText="1"/>
      <protection locked="1" hidden="1"/>
    </xf>
    <xf numFmtId="164" fontId="72" fillId="5" borderId="4" applyAlignment="1" applyProtection="1" pivotButton="0" quotePrefix="0" xfId="10">
      <alignment horizontal="center"/>
      <protection locked="1" hidden="1"/>
    </xf>
    <xf numFmtId="167" fontId="72" fillId="5" borderId="11" applyAlignment="1" applyProtection="1" pivotButton="0" quotePrefix="0" xfId="9">
      <alignment horizontal="center"/>
      <protection locked="1" hidden="1"/>
    </xf>
    <xf numFmtId="167" fontId="72" fillId="5" borderId="0" applyAlignment="1" applyProtection="1" pivotButton="0" quotePrefix="0" xfId="9">
      <alignment horizontal="center"/>
      <protection locked="1" hidden="1"/>
    </xf>
    <xf numFmtId="0" fontId="92" fillId="5" borderId="0" applyAlignment="1" applyProtection="1" pivotButton="0" quotePrefix="0" xfId="6">
      <alignment horizontal="center" vertical="center" wrapText="1"/>
      <protection locked="1" hidden="1"/>
    </xf>
    <xf numFmtId="0" fontId="63" fillId="5" borderId="0" applyAlignment="1" applyProtection="1" pivotButton="0" quotePrefix="0" xfId="6">
      <alignment horizontal="center" vertical="center" wrapText="1"/>
      <protection locked="1" hidden="1"/>
    </xf>
    <xf numFmtId="0" fontId="56" fillId="5" borderId="0" applyAlignment="1" applyProtection="1" pivotButton="0" quotePrefix="0" xfId="6">
      <alignment horizontal="center" vertical="center" wrapText="1"/>
      <protection locked="1" hidden="1"/>
    </xf>
    <xf numFmtId="168" fontId="73" fillId="5" borderId="8" applyAlignment="1" applyProtection="1" pivotButton="0" quotePrefix="0" xfId="6">
      <alignment horizontal="center" vertical="center" shrinkToFit="1"/>
      <protection locked="1" hidden="1"/>
    </xf>
    <xf numFmtId="0" fontId="54" fillId="5" borderId="0" applyAlignment="1" applyProtection="1" pivotButton="0" quotePrefix="0" xfId="6">
      <alignment horizontal="center" vertical="center" wrapText="1"/>
      <protection locked="1" hidden="1"/>
    </xf>
    <xf numFmtId="0" fontId="85" fillId="5" borderId="0" applyAlignment="1" applyProtection="1" pivotButton="0" quotePrefix="0" xfId="6">
      <alignment horizontal="center" vertical="center" wrapText="1"/>
      <protection locked="1" hidden="1"/>
    </xf>
    <xf numFmtId="0" fontId="84" fillId="5" borderId="0" applyAlignment="1" applyProtection="1" pivotButton="0" quotePrefix="0" xfId="6">
      <alignment horizontal="center" vertical="center" wrapText="1"/>
      <protection locked="1" hidden="1"/>
    </xf>
    <xf numFmtId="0" fontId="52" fillId="0" borderId="0" applyAlignment="1" applyProtection="1" pivotButton="0" quotePrefix="0" xfId="6">
      <alignment horizontal="center" vertical="center"/>
      <protection locked="1" hidden="1"/>
    </xf>
    <xf numFmtId="178" fontId="93" fillId="5" borderId="0" applyAlignment="1" applyProtection="1" pivotButton="0" quotePrefix="0" xfId="9">
      <alignment horizontal="center" vertical="center" wrapText="1"/>
      <protection locked="1" hidden="1"/>
    </xf>
    <xf numFmtId="0" fontId="70" fillId="12" borderId="8" applyAlignment="1" applyProtection="1" pivotButton="0" quotePrefix="0" xfId="6">
      <alignment horizontal="center" vertical="center" wrapText="1"/>
      <protection locked="1" hidden="1"/>
    </xf>
    <xf numFmtId="168" fontId="70" fillId="4" borderId="8" applyAlignment="1" applyProtection="1" pivotButton="0" quotePrefix="0" xfId="6">
      <alignment horizontal="center" vertical="center" shrinkToFit="1"/>
      <protection locked="1" hidden="1"/>
    </xf>
    <xf numFmtId="0" fontId="52" fillId="0" borderId="10" applyAlignment="1" applyProtection="1" pivotButton="0" quotePrefix="0" xfId="6">
      <alignment horizontal="center" vertical="center"/>
      <protection locked="1" hidden="1"/>
    </xf>
    <xf numFmtId="0" fontId="86" fillId="5" borderId="0" applyAlignment="1" applyProtection="1" pivotButton="0" quotePrefix="0" xfId="6">
      <alignment horizontal="center" vertical="center" wrapText="1"/>
      <protection locked="1" hidden="1"/>
    </xf>
    <xf numFmtId="0" fontId="57" fillId="4" borderId="0" applyAlignment="1" applyProtection="1" pivotButton="0" quotePrefix="0" xfId="6">
      <alignment horizontal="left" vertical="center"/>
      <protection locked="1" hidden="1"/>
    </xf>
    <xf numFmtId="0" fontId="72" fillId="5" borderId="8" applyAlignment="1" applyProtection="1" pivotButton="0" quotePrefix="0" xfId="6">
      <alignment horizontal="center" vertical="center"/>
      <protection locked="1" hidden="1"/>
    </xf>
    <xf numFmtId="168" fontId="66" fillId="4" borderId="8" applyAlignment="1" applyProtection="1" pivotButton="0" quotePrefix="0" xfId="6">
      <alignment horizontal="center" vertical="center" shrinkToFit="1"/>
      <protection locked="1" hidden="1"/>
    </xf>
    <xf numFmtId="168" fontId="66" fillId="11" borderId="8" applyAlignment="1" applyProtection="1" pivotButton="0" quotePrefix="0" xfId="6">
      <alignment horizontal="center" vertical="center" shrinkToFit="1"/>
      <protection locked="1" hidden="1"/>
    </xf>
    <xf numFmtId="178" fontId="59" fillId="5" borderId="0" applyAlignment="1" applyProtection="1" pivotButton="0" quotePrefix="0" xfId="9">
      <alignment horizontal="center" vertical="center" wrapText="1"/>
      <protection locked="1" hidden="1"/>
    </xf>
    <xf numFmtId="0" fontId="64" fillId="12" borderId="8" applyAlignment="1" applyProtection="1" pivotButton="0" quotePrefix="0" xfId="6">
      <alignment horizontal="center" vertical="center" wrapText="1"/>
      <protection locked="1" hidden="1"/>
    </xf>
    <xf numFmtId="168" fontId="63" fillId="5" borderId="8" applyAlignment="1" applyProtection="1" pivotButton="0" quotePrefix="0" xfId="6">
      <alignment horizontal="center" vertical="center" shrinkToFit="1"/>
      <protection locked="1" hidden="1"/>
    </xf>
    <xf numFmtId="0" fontId="52" fillId="10" borderId="0" applyAlignment="1" applyProtection="1" pivotButton="0" quotePrefix="0" xfId="6">
      <alignment horizontal="center" vertical="center" wrapText="1"/>
      <protection locked="1" hidden="1"/>
    </xf>
    <xf numFmtId="0" fontId="75" fillId="5" borderId="8" applyAlignment="1" applyProtection="1" pivotButton="0" quotePrefix="0" xfId="6">
      <alignment horizontal="center" vertical="center" wrapText="1"/>
      <protection locked="1" hidden="1"/>
    </xf>
    <xf numFmtId="178" fontId="58" fillId="5" borderId="0" applyAlignment="1" applyProtection="1" pivotButton="0" quotePrefix="0" xfId="9">
      <alignment horizontal="center" vertical="center" wrapText="1"/>
      <protection locked="1" hidden="1"/>
    </xf>
    <xf numFmtId="1" fontId="68" fillId="4" borderId="8" applyAlignment="1" applyProtection="1" pivotButton="0" quotePrefix="0" xfId="6">
      <alignment horizontal="center" vertical="center" shrinkToFit="1"/>
      <protection locked="1" hidden="1"/>
    </xf>
    <xf numFmtId="1" fontId="68" fillId="11" borderId="8" applyAlignment="1" applyProtection="1" pivotButton="0" quotePrefix="0" xfId="6">
      <alignment horizontal="center" vertical="center" shrinkToFit="1"/>
      <protection locked="1" hidden="1"/>
    </xf>
    <xf numFmtId="169" fontId="79" fillId="4" borderId="8" applyAlignment="1" applyProtection="1" pivotButton="0" quotePrefix="0" xfId="6">
      <alignment horizontal="center" vertical="center" shrinkToFit="1"/>
      <protection locked="1" hidden="1"/>
    </xf>
    <xf numFmtId="169" fontId="79" fillId="11" borderId="8" applyAlignment="1" applyProtection="1" pivotButton="0" quotePrefix="0" xfId="6">
      <alignment horizontal="center" vertical="center" shrinkToFit="1"/>
      <protection locked="1" hidden="1"/>
    </xf>
    <xf numFmtId="168" fontId="83" fillId="10" borderId="0" applyAlignment="1" applyProtection="1" pivotButton="0" quotePrefix="0" xfId="6">
      <alignment horizontal="center" vertical="center" shrinkToFit="1"/>
      <protection locked="1" hidden="1"/>
    </xf>
    <xf numFmtId="11" fontId="54" fillId="5" borderId="0" applyAlignment="1" applyProtection="1" pivotButton="0" quotePrefix="0" xfId="6">
      <alignment horizontal="center" vertical="center" wrapText="1"/>
      <protection locked="1" hidden="1"/>
    </xf>
    <xf numFmtId="0" fontId="77" fillId="5" borderId="8" applyAlignment="1" applyProtection="1" pivotButton="0" quotePrefix="0" xfId="6">
      <alignment horizontal="center" vertical="center" wrapText="1"/>
      <protection locked="1" hidden="1"/>
    </xf>
    <xf numFmtId="168" fontId="65" fillId="11" borderId="8" applyAlignment="1" applyProtection="1" pivotButton="0" quotePrefix="0" xfId="6">
      <alignment horizontal="center" vertical="center" shrinkToFit="1"/>
      <protection locked="1" hidden="1"/>
    </xf>
    <xf numFmtId="168" fontId="65" fillId="4" borderId="8" applyAlignment="1" applyProtection="1" pivotButton="0" quotePrefix="0" xfId="6">
      <alignment horizontal="center" vertical="center" shrinkToFit="1"/>
      <protection locked="1" hidden="1"/>
    </xf>
    <xf numFmtId="0" fontId="58" fillId="5" borderId="0" applyAlignment="1" applyProtection="1" pivotButton="0" quotePrefix="0" xfId="6">
      <alignment horizontal="center" vertical="center" wrapText="1"/>
      <protection locked="1" hidden="1"/>
    </xf>
    <xf numFmtId="0" fontId="94" fillId="5" borderId="0" applyAlignment="1" applyProtection="1" pivotButton="0" quotePrefix="0" xfId="6">
      <alignment horizontal="center" vertical="center" wrapText="1"/>
      <protection locked="1" hidden="1"/>
    </xf>
    <xf numFmtId="0" fontId="82" fillId="10" borderId="8" applyAlignment="1" applyProtection="1" pivotButton="0" quotePrefix="0" xfId="6">
      <alignment horizontal="center" vertical="center" wrapText="1"/>
      <protection locked="1" hidden="1"/>
    </xf>
    <xf numFmtId="0" fontId="53" fillId="10" borderId="8" applyAlignment="1" applyProtection="1" pivotButton="0" quotePrefix="0" xfId="6">
      <alignment horizontal="center" vertical="center" wrapText="1"/>
      <protection locked="1" hidden="1"/>
    </xf>
    <xf numFmtId="0" fontId="72" fillId="5" borderId="8" applyAlignment="1" applyProtection="1" pivotButton="0" quotePrefix="0" xfId="6">
      <alignment horizontal="center" vertical="center" wrapText="1"/>
      <protection locked="1" hidden="1"/>
    </xf>
    <xf numFmtId="168" fontId="74" fillId="11" borderId="8" applyAlignment="1" applyProtection="1" pivotButton="0" quotePrefix="0" xfId="6">
      <alignment horizontal="center" vertical="center" shrinkToFit="1"/>
      <protection locked="1" hidden="1"/>
    </xf>
    <xf numFmtId="0" fontId="56" fillId="5" borderId="8" applyAlignment="1" applyProtection="1" pivotButton="0" quotePrefix="0" xfId="6">
      <alignment horizontal="center" vertical="center" wrapText="1"/>
      <protection locked="1" hidden="1"/>
    </xf>
    <xf numFmtId="169" fontId="74" fillId="11" borderId="8" applyAlignment="1" applyProtection="1" pivotButton="0" quotePrefix="0" xfId="6">
      <alignment horizontal="center" vertical="center" shrinkToFit="1"/>
      <protection locked="1" hidden="1"/>
    </xf>
    <xf numFmtId="169" fontId="74" fillId="4" borderId="8" applyAlignment="1" applyProtection="1" pivotButton="0" quotePrefix="0" xfId="6">
      <alignment horizontal="center" vertical="center" shrinkToFit="1"/>
      <protection locked="1" hidden="1"/>
    </xf>
    <xf numFmtId="1" fontId="66" fillId="11" borderId="8" applyAlignment="1" applyProtection="1" pivotButton="0" quotePrefix="0" xfId="6">
      <alignment horizontal="center" vertical="center" shrinkToFit="1"/>
      <protection locked="1" hidden="1"/>
    </xf>
    <xf numFmtId="1" fontId="66" fillId="4" borderId="8" applyAlignment="1" applyProtection="1" pivotButton="0" quotePrefix="0" xfId="6">
      <alignment horizontal="center" vertical="center" shrinkToFit="1"/>
      <protection locked="1" hidden="1"/>
    </xf>
    <xf numFmtId="1" fontId="94" fillId="5" borderId="0" applyAlignment="1" applyProtection="1" pivotButton="0" quotePrefix="0" xfId="6">
      <alignment horizontal="center" vertical="center" wrapText="1"/>
      <protection locked="1" hidden="1"/>
    </xf>
    <xf numFmtId="0" fontId="76" fillId="5" borderId="8" applyAlignment="1" applyProtection="1" pivotButton="0" quotePrefix="0" xfId="6">
      <alignment horizontal="center" vertical="center" wrapText="1"/>
      <protection locked="1" hidden="1"/>
    </xf>
    <xf numFmtId="168" fontId="67" fillId="12" borderId="8" applyAlignment="1" applyProtection="1" pivotButton="0" quotePrefix="0" xfId="6">
      <alignment horizontal="center" vertical="center" shrinkToFit="1"/>
      <protection locked="1" hidden="1"/>
    </xf>
    <xf numFmtId="14" fontId="58" fillId="5" borderId="0" applyAlignment="1" applyProtection="1" pivotButton="0" quotePrefix="0" xfId="6">
      <alignment horizontal="center" vertical="center" shrinkToFit="1"/>
      <protection locked="1" hidden="1"/>
    </xf>
    <xf numFmtId="168" fontId="83" fillId="10" borderId="8" applyAlignment="1" applyProtection="1" pivotButton="0" quotePrefix="0" xfId="6">
      <alignment horizontal="center" vertical="center" shrinkToFit="1"/>
      <protection locked="1" hidden="1"/>
    </xf>
    <xf numFmtId="0" fontId="62" fillId="5" borderId="8" applyAlignment="1" applyProtection="1" pivotButton="0" quotePrefix="0" xfId="6">
      <alignment horizontal="center" vertical="center" wrapText="1"/>
      <protection locked="1" hidden="1"/>
    </xf>
    <xf numFmtId="0" fontId="52" fillId="10" borderId="8" applyAlignment="1" applyProtection="1" pivotButton="0" quotePrefix="0" xfId="6">
      <alignment horizontal="center" vertical="center" wrapText="1"/>
      <protection locked="1" hidden="1"/>
    </xf>
    <xf numFmtId="0" fontId="8" fillId="0" borderId="0" applyAlignment="1" pivotButton="0" quotePrefix="0" xfId="6">
      <alignment horizontal="center" vertical="center"/>
    </xf>
    <xf numFmtId="0" fontId="45" fillId="0" borderId="0" applyAlignment="1" pivotButton="0" quotePrefix="0" xfId="6">
      <alignment horizontal="center" vertical="center" wrapText="1"/>
    </xf>
    <xf numFmtId="0" fontId="22" fillId="0" borderId="0" applyAlignment="1" pivotButton="0" quotePrefix="0" xfId="6">
      <alignment horizontal="center" vertical="center" wrapText="1"/>
    </xf>
    <xf numFmtId="0" fontId="24" fillId="5" borderId="0" applyAlignment="1" pivotButton="0" quotePrefix="0" xfId="6">
      <alignment horizontal="center" vertical="center" wrapText="1"/>
    </xf>
    <xf numFmtId="0" fontId="21" fillId="6" borderId="8" applyAlignment="1" pivotButton="0" quotePrefix="0" xfId="6">
      <alignment horizontal="center" vertical="center" wrapText="1"/>
    </xf>
    <xf numFmtId="0" fontId="9" fillId="5" borderId="8" applyAlignment="1" pivotButton="0" quotePrefix="0" xfId="6">
      <alignment horizontal="center" vertical="center" wrapText="1"/>
    </xf>
    <xf numFmtId="168" fontId="8" fillId="11" borderId="8" applyAlignment="1" pivotButton="0" quotePrefix="0" xfId="6">
      <alignment horizontal="center" vertical="center" shrinkToFit="1"/>
    </xf>
    <xf numFmtId="0" fontId="11" fillId="5" borderId="8" applyAlignment="1" pivotButton="0" quotePrefix="0" xfId="6">
      <alignment horizontal="center" vertical="center" wrapText="1"/>
    </xf>
    <xf numFmtId="14" fontId="26" fillId="5" borderId="0" applyAlignment="1" pivotButton="0" quotePrefix="0" xfId="6">
      <alignment horizontal="center" vertical="center" shrinkToFit="1"/>
    </xf>
    <xf numFmtId="0" fontId="14" fillId="5" borderId="8" applyAlignment="1" pivotButton="0" quotePrefix="0" xfId="6">
      <alignment horizontal="center" vertical="center" wrapText="1"/>
    </xf>
    <xf numFmtId="168" fontId="14" fillId="5" borderId="8" applyAlignment="1" pivotButton="0" quotePrefix="0" xfId="6">
      <alignment horizontal="center" vertical="center" shrinkToFit="1"/>
    </xf>
    <xf numFmtId="0" fontId="13" fillId="5" borderId="0" applyAlignment="1" pivotButton="0" quotePrefix="0" xfId="6">
      <alignment horizontal="center" vertical="center" wrapText="1"/>
    </xf>
    <xf numFmtId="169" fontId="8" fillId="11" borderId="8" applyAlignment="1" pivotButton="0" quotePrefix="0" xfId="6">
      <alignment horizontal="center" vertical="center" shrinkToFit="1"/>
    </xf>
    <xf numFmtId="169" fontId="8" fillId="4" borderId="8" applyAlignment="1" pivotButton="0" quotePrefix="0" xfId="6">
      <alignment horizontal="center" vertical="center" shrinkToFit="1"/>
    </xf>
    <xf numFmtId="1" fontId="8" fillId="11" borderId="8" applyAlignment="1" pivotButton="0" quotePrefix="0" xfId="6">
      <alignment horizontal="center" vertical="center" shrinkToFit="1"/>
    </xf>
    <xf numFmtId="1" fontId="8" fillId="4" borderId="8" applyAlignment="1" pivotButton="0" quotePrefix="0" xfId="6">
      <alignment horizontal="center" vertical="center" shrinkToFit="1"/>
    </xf>
    <xf numFmtId="0" fontId="26" fillId="5" borderId="0" applyAlignment="1" pivotButton="0" quotePrefix="0" xfId="6">
      <alignment horizontal="center" vertical="center" wrapText="1"/>
    </xf>
    <xf numFmtId="0" fontId="16" fillId="5" borderId="8" applyAlignment="1" pivotButton="0" quotePrefix="0" xfId="6">
      <alignment horizontal="center" vertical="center" wrapText="1"/>
    </xf>
    <xf numFmtId="168" fontId="17" fillId="6" borderId="8" applyAlignment="1" pivotButton="0" quotePrefix="0" xfId="6">
      <alignment horizontal="center" vertical="center" shrinkToFit="1"/>
    </xf>
    <xf numFmtId="168" fontId="8" fillId="4" borderId="8" applyAlignment="1" pivotButton="0" quotePrefix="0" xfId="6">
      <alignment horizontal="center" vertical="center" shrinkToFit="1"/>
    </xf>
    <xf numFmtId="0" fontId="25" fillId="5" borderId="0" applyAlignment="1" pivotButton="0" quotePrefix="0" xfId="6">
      <alignment horizontal="center" vertical="center" wrapText="1"/>
    </xf>
    <xf numFmtId="0" fontId="39" fillId="10" borderId="0" applyAlignment="1" pivotButton="0" quotePrefix="0" xfId="6">
      <alignment horizontal="center" vertical="center" wrapText="1"/>
    </xf>
    <xf numFmtId="168" fontId="38" fillId="10" borderId="0" applyAlignment="1" pivotButton="0" quotePrefix="0" xfId="6">
      <alignment horizontal="center" vertical="center" shrinkToFit="1"/>
    </xf>
    <xf numFmtId="168" fontId="38" fillId="10" borderId="8" applyAlignment="1" pivotButton="0" quotePrefix="0" xfId="6">
      <alignment horizontal="center" vertical="center" shrinkToFit="1"/>
    </xf>
    <xf numFmtId="11" fontId="13" fillId="5" borderId="0" applyAlignment="1" pivotButton="0" quotePrefix="0" xfId="6">
      <alignment horizontal="center" vertical="center" wrapText="1"/>
    </xf>
    <xf numFmtId="0" fontId="14" fillId="5" borderId="8" applyAlignment="1" pivotButton="0" quotePrefix="0" xfId="6">
      <alignment horizontal="center" vertical="center"/>
    </xf>
    <xf numFmtId="0" fontId="12" fillId="5" borderId="8" applyAlignment="1" pivotButton="0" quotePrefix="0" xfId="6">
      <alignment horizontal="center" vertical="center" wrapText="1"/>
    </xf>
    <xf numFmtId="0" fontId="37" fillId="5" borderId="0" applyAlignment="1" pivotButton="0" quotePrefix="0" xfId="6">
      <alignment horizontal="center" vertical="center" wrapText="1"/>
    </xf>
    <xf numFmtId="37" fontId="8" fillId="11" borderId="8" applyAlignment="1" pivotButton="0" quotePrefix="0" xfId="6">
      <alignment horizontal="center" vertical="center" shrinkToFit="1"/>
    </xf>
    <xf numFmtId="37" fontId="8" fillId="4" borderId="8" applyAlignment="1" pivotButton="0" quotePrefix="0" xfId="6">
      <alignment horizontal="center" vertical="center" shrinkToFit="1"/>
    </xf>
    <xf numFmtId="178" fontId="37" fillId="5" borderId="0" applyAlignment="1" pivotButton="0" quotePrefix="0" xfId="5">
      <alignment horizontal="center" vertical="center" wrapText="1"/>
    </xf>
    <xf numFmtId="0" fontId="15" fillId="6" borderId="8" applyAlignment="1" pivotButton="0" quotePrefix="0" xfId="6">
      <alignment horizontal="center" vertical="center" wrapText="1"/>
    </xf>
    <xf numFmtId="169" fontId="43" fillId="4" borderId="8" applyAlignment="1" pivotButton="0" quotePrefix="0" xfId="6">
      <alignment horizontal="center" vertical="center" shrinkToFit="1"/>
    </xf>
    <xf numFmtId="1" fontId="43" fillId="4" borderId="8" applyAlignment="1" pivotButton="0" quotePrefix="0" xfId="6">
      <alignment horizontal="center" vertical="center" shrinkToFit="1"/>
    </xf>
    <xf numFmtId="167" fontId="26" fillId="5" borderId="0" applyAlignment="1" pivotButton="0" quotePrefix="0" xfId="9">
      <alignment horizontal="center" vertical="center" shrinkToFit="1"/>
    </xf>
    <xf numFmtId="0" fontId="48" fillId="5" borderId="0" applyAlignment="1" pivotButton="0" quotePrefix="0" xfId="6">
      <alignment horizontal="center" vertical="center" wrapText="1"/>
    </xf>
    <xf numFmtId="0" fontId="18" fillId="6" borderId="8" applyAlignment="1" pivotButton="0" quotePrefix="0" xfId="6">
      <alignment horizontal="center" vertical="center" wrapText="1"/>
    </xf>
    <xf numFmtId="168" fontId="18" fillId="4" borderId="8" applyAlignment="1" pivotButton="0" quotePrefix="0" xfId="6">
      <alignment horizontal="center" vertical="center" shrinkToFit="1"/>
    </xf>
    <xf numFmtId="168" fontId="23" fillId="5" borderId="8" applyAlignment="1" pivotButton="0" quotePrefix="0" xfId="6">
      <alignment horizontal="center" vertical="center" shrinkToFit="1"/>
    </xf>
    <xf numFmtId="0" fontId="8" fillId="10" borderId="0" applyAlignment="1" pivotButton="0" quotePrefix="0" xfId="6">
      <alignment horizontal="center" vertical="center" wrapText="1"/>
    </xf>
    <xf numFmtId="169" fontId="7" fillId="4" borderId="8" applyAlignment="1" pivotButton="0" quotePrefix="0" xfId="6">
      <alignment horizontal="center" vertical="center" shrinkToFit="1"/>
    </xf>
    <xf numFmtId="1" fontId="7" fillId="4" borderId="8" applyAlignment="1" pivotButton="0" quotePrefix="0" xfId="6">
      <alignment horizontal="center" vertical="center" shrinkToFit="1"/>
    </xf>
    <xf numFmtId="0" fontId="31" fillId="3" borderId="0" applyAlignment="1" pivotButton="0" quotePrefix="0" xfId="0">
      <alignment horizontal="center" vertical="center"/>
    </xf>
    <xf numFmtId="0" fontId="32" fillId="3" borderId="2" applyAlignment="1" pivotButton="0" quotePrefix="0" xfId="0">
      <alignment horizontal="center"/>
    </xf>
    <xf numFmtId="170" fontId="34" fillId="3" borderId="2" applyAlignment="1" pivotButton="0" quotePrefix="0" xfId="7">
      <alignment horizontal="center" vertical="center"/>
    </xf>
    <xf numFmtId="0" fontId="30" fillId="3" borderId="2" applyAlignment="1" pivotButton="0" quotePrefix="0" xfId="0">
      <alignment horizontal="center"/>
    </xf>
    <xf numFmtId="0" fontId="32" fillId="3" borderId="2" applyAlignment="1" pivotButton="0" quotePrefix="0" xfId="0">
      <alignment horizontal="left"/>
    </xf>
    <xf numFmtId="173" fontId="0" fillId="0" borderId="0" pivotButton="0" quotePrefix="0" xfId="0"/>
    <xf numFmtId="175" fontId="138" fillId="35" borderId="58" applyAlignment="1" pivotButton="0" quotePrefix="0" xfId="0">
      <alignment horizontal="right" vertical="center" wrapText="1"/>
    </xf>
    <xf numFmtId="175" fontId="138" fillId="41" borderId="61" applyAlignment="1" pivotButton="0" quotePrefix="0" xfId="0">
      <alignment horizontal="right" vertical="center" wrapText="1"/>
    </xf>
    <xf numFmtId="175" fontId="181" fillId="35" borderId="112" applyAlignment="1" pivotButton="0" quotePrefix="0" xfId="0">
      <alignment horizontal="right" vertical="center"/>
    </xf>
    <xf numFmtId="175" fontId="181" fillId="41" borderId="61" applyAlignment="1" pivotButton="0" quotePrefix="0" xfId="0">
      <alignment horizontal="right" vertical="center"/>
    </xf>
    <xf numFmtId="175" fontId="125" fillId="41" borderId="61" applyAlignment="1" pivotButton="0" quotePrefix="0" xfId="0">
      <alignment horizontal="right"/>
    </xf>
    <xf numFmtId="175" fontId="125" fillId="35" borderId="58" applyAlignment="1" pivotButton="0" quotePrefix="0" xfId="0">
      <alignment horizontal="right"/>
    </xf>
    <xf numFmtId="175" fontId="181" fillId="10" borderId="318" applyAlignment="1" pivotButton="0" quotePrefix="0" xfId="0">
      <alignment horizontal="right"/>
    </xf>
    <xf numFmtId="175" fontId="181" fillId="64" borderId="321" applyAlignment="1" pivotButton="0" quotePrefix="0" xfId="0">
      <alignment horizontal="right"/>
    </xf>
    <xf numFmtId="175" fontId="181" fillId="64" borderId="318" applyAlignment="1" pivotButton="0" quotePrefix="0" xfId="0">
      <alignment horizontal="right"/>
    </xf>
    <xf numFmtId="175" fontId="181" fillId="66" borderId="66" applyAlignment="1" pivotButton="0" quotePrefix="0" xfId="0">
      <alignment horizontal="right" vertical="center"/>
    </xf>
    <xf numFmtId="175" fontId="138" fillId="35" borderId="58" applyAlignment="1" pivotButton="0" quotePrefix="0" xfId="0">
      <alignment horizontal="right" vertical="center"/>
    </xf>
    <xf numFmtId="175" fontId="138" fillId="41" borderId="61" applyAlignment="1" pivotButton="0" quotePrefix="0" xfId="0">
      <alignment horizontal="right" vertical="center"/>
    </xf>
    <xf numFmtId="175" fontId="138" fillId="41" borderId="143" applyAlignment="1" pivotButton="0" quotePrefix="0" xfId="0">
      <alignment horizontal="right" vertical="center"/>
    </xf>
    <xf numFmtId="175" fontId="138" fillId="35" borderId="66" applyAlignment="1" pivotButton="0" quotePrefix="0" xfId="0">
      <alignment horizontal="right" vertical="center"/>
    </xf>
    <xf numFmtId="175" fontId="138" fillId="41" borderId="66" applyAlignment="1" pivotButton="0" quotePrefix="0" xfId="0">
      <alignment horizontal="right" vertical="center"/>
    </xf>
    <xf numFmtId="175" fontId="138" fillId="66" borderId="94" applyAlignment="1" pivotButton="0" quotePrefix="0" xfId="0">
      <alignment horizontal="right" vertical="center"/>
    </xf>
    <xf numFmtId="175" fontId="138" fillId="41" borderId="119" applyAlignment="1" pivotButton="0" quotePrefix="0" xfId="0">
      <alignment horizontal="right" vertical="center"/>
    </xf>
    <xf numFmtId="175" fontId="138" fillId="35" borderId="119" applyAlignment="1" pivotButton="0" quotePrefix="0" xfId="0">
      <alignment horizontal="right" vertical="center"/>
    </xf>
    <xf numFmtId="175" fontId="138" fillId="41" borderId="58" applyAlignment="1" pivotButton="0" quotePrefix="0" xfId="0">
      <alignment horizontal="right" vertical="center"/>
    </xf>
    <xf numFmtId="175" fontId="138" fillId="35" borderId="61" applyAlignment="1" pivotButton="0" quotePrefix="0" xfId="0">
      <alignment horizontal="right" vertical="center"/>
    </xf>
    <xf numFmtId="175" fontId="138" fillId="35" borderId="101" applyAlignment="1" pivotButton="0" quotePrefix="0" xfId="0">
      <alignment horizontal="right" vertical="center"/>
    </xf>
    <xf numFmtId="175" fontId="138" fillId="41" borderId="270" applyAlignment="1" pivotButton="0" quotePrefix="0" xfId="0">
      <alignment horizontal="right" vertical="center"/>
    </xf>
    <xf numFmtId="175" fontId="138" fillId="69" borderId="273" applyAlignment="1" pivotButton="0" quotePrefix="0" xfId="0">
      <alignment horizontal="right" vertical="center"/>
    </xf>
    <xf numFmtId="175" fontId="138" fillId="66" borderId="101" applyAlignment="1" pivotButton="0" quotePrefix="0" xfId="0">
      <alignment horizontal="right" vertical="center"/>
    </xf>
    <xf numFmtId="174" fontId="0" fillId="0" borderId="0" applyAlignment="1" pivotButton="0" quotePrefix="0" xfId="0">
      <alignment horizontal="center" vertical="center"/>
    </xf>
    <xf numFmtId="175" fontId="138" fillId="66" borderId="141" applyAlignment="1" pivotButton="0" quotePrefix="0" xfId="0">
      <alignment horizontal="right" vertical="center"/>
    </xf>
    <xf numFmtId="175" fontId="138" fillId="35" borderId="94" applyAlignment="1" pivotButton="0" quotePrefix="0" xfId="0">
      <alignment horizontal="right" vertical="center"/>
    </xf>
    <xf numFmtId="175" fontId="138" fillId="2" borderId="61" applyAlignment="1" pivotButton="0" quotePrefix="0" xfId="0">
      <alignment horizontal="right" vertical="center"/>
    </xf>
    <xf numFmtId="175" fontId="167" fillId="35" borderId="167" applyAlignment="1" pivotButton="0" quotePrefix="0" xfId="0">
      <alignment horizontal="right" vertical="center" wrapText="1"/>
    </xf>
    <xf numFmtId="175" fontId="167" fillId="41" borderId="143" applyAlignment="1" pivotButton="0" quotePrefix="0" xfId="0">
      <alignment horizontal="right" vertical="center" wrapText="1"/>
    </xf>
    <xf numFmtId="175" fontId="167" fillId="35" borderId="143" applyAlignment="1" pivotButton="0" quotePrefix="0" xfId="0">
      <alignment horizontal="right" vertical="center" wrapText="1"/>
    </xf>
    <xf numFmtId="175" fontId="138" fillId="66" borderId="61" applyAlignment="1" pivotButton="0" quotePrefix="0" xfId="0">
      <alignment horizontal="right" vertical="center"/>
    </xf>
    <xf numFmtId="175" fontId="138" fillId="41" borderId="279" applyAlignment="1" pivotButton="0" quotePrefix="0" xfId="0">
      <alignment horizontal="right" vertical="center"/>
    </xf>
    <xf numFmtId="175" fontId="138" fillId="35" borderId="153" applyAlignment="1" pivotButton="0" quotePrefix="0" xfId="0">
      <alignment horizontal="right" vertical="center"/>
    </xf>
    <xf numFmtId="175" fontId="138" fillId="10" borderId="58" applyAlignment="1" pivotButton="0" quotePrefix="0" xfId="0">
      <alignment horizontal="right" vertical="center"/>
    </xf>
    <xf numFmtId="175" fontId="181" fillId="35" borderId="101" applyAlignment="1" pivotButton="0" quotePrefix="0" xfId="0">
      <alignment horizontal="right" vertical="center"/>
    </xf>
    <xf numFmtId="175" fontId="167" fillId="35" borderId="141" applyAlignment="1" pivotButton="0" quotePrefix="0" xfId="0">
      <alignment horizontal="right" vertical="center" wrapText="1"/>
    </xf>
    <xf numFmtId="175" fontId="167" fillId="41" borderId="145" applyAlignment="1" pivotButton="0" quotePrefix="0" xfId="0">
      <alignment horizontal="right" vertical="center" wrapText="1"/>
    </xf>
    <xf numFmtId="175" fontId="138" fillId="41" borderId="94" applyAlignment="1" pivotButton="0" quotePrefix="0" xfId="0">
      <alignment horizontal="right" vertical="center"/>
    </xf>
    <xf numFmtId="175" fontId="138" fillId="35" borderId="112" applyAlignment="1" pivotButton="0" quotePrefix="0" xfId="0">
      <alignment horizontal="right" vertical="center"/>
    </xf>
    <xf numFmtId="175" fontId="138" fillId="35" borderId="143" applyAlignment="1" pivotButton="0" quotePrefix="0" xfId="0">
      <alignment horizontal="right" vertical="center"/>
    </xf>
    <xf numFmtId="175" fontId="138" fillId="66" borderId="66" applyAlignment="1" pivotButton="0" quotePrefix="0" xfId="0">
      <alignment horizontal="right" vertical="center"/>
    </xf>
    <xf numFmtId="175" fontId="167" fillId="35" borderId="101" applyAlignment="1" pivotButton="0" quotePrefix="0" xfId="0">
      <alignment horizontal="right" vertical="center"/>
    </xf>
    <xf numFmtId="175" fontId="167" fillId="35" borderId="112" applyAlignment="1" pivotButton="0" quotePrefix="0" xfId="0">
      <alignment horizontal="right" vertical="center" wrapText="1"/>
    </xf>
    <xf numFmtId="175" fontId="167" fillId="41" borderId="61" applyAlignment="1" pivotButton="0" quotePrefix="0" xfId="0">
      <alignment horizontal="right" vertical="center" wrapText="1"/>
    </xf>
    <xf numFmtId="175" fontId="167" fillId="35" borderId="58" applyAlignment="1" pivotButton="0" quotePrefix="0" xfId="0">
      <alignment horizontal="right" vertical="center" wrapText="1"/>
    </xf>
    <xf numFmtId="175" fontId="167" fillId="35" borderId="66" applyAlignment="1" pivotButton="0" quotePrefix="0" xfId="0">
      <alignment horizontal="right" vertical="center" wrapText="1"/>
    </xf>
    <xf numFmtId="175" fontId="138" fillId="35" borderId="299" applyAlignment="1" pivotButton="0" quotePrefix="0" xfId="0">
      <alignment horizontal="right" vertical="center"/>
    </xf>
    <xf numFmtId="175" fontId="138" fillId="71" borderId="304" applyAlignment="1" pivotButton="0" quotePrefix="0" xfId="0">
      <alignment horizontal="right" vertical="center"/>
    </xf>
    <xf numFmtId="175" fontId="138" fillId="35" borderId="141" applyAlignment="1" pivotButton="0" quotePrefix="0" xfId="0">
      <alignment horizontal="right" vertical="center"/>
    </xf>
    <xf numFmtId="175" fontId="138" fillId="10" borderId="61" applyAlignment="1" pivotButton="0" quotePrefix="0" xfId="0">
      <alignment horizontal="right" vertical="center"/>
    </xf>
    <xf numFmtId="175" fontId="138" fillId="10" borderId="102" applyAlignment="1" pivotButton="0" quotePrefix="0" xfId="0">
      <alignment horizontal="right" vertical="center"/>
    </xf>
    <xf numFmtId="175" fontId="124" fillId="10" borderId="61" pivotButton="0" quotePrefix="0" xfId="0"/>
    <xf numFmtId="175" fontId="138" fillId="35" borderId="102" applyAlignment="1" pivotButton="0" quotePrefix="0" xfId="0">
      <alignment horizontal="right" vertical="center" wrapText="1"/>
    </xf>
    <xf numFmtId="175" fontId="124" fillId="41" borderId="94" pivotButton="0" quotePrefix="0" xfId="0"/>
    <xf numFmtId="175" fontId="124" fillId="35" borderId="66" pivotButton="0" quotePrefix="0" xfId="0"/>
    <xf numFmtId="175" fontId="124" fillId="35" borderId="102" pivotButton="0" quotePrefix="0" xfId="0"/>
    <xf numFmtId="175" fontId="124" fillId="66" borderId="94" pivotButton="0" quotePrefix="0" xfId="0"/>
    <xf numFmtId="176" fontId="138" fillId="41" borderId="143" applyAlignment="1" pivotButton="0" quotePrefix="0" xfId="0">
      <alignment horizontal="right" vertical="center"/>
    </xf>
    <xf numFmtId="176" fontId="138" fillId="35" borderId="143" applyAlignment="1" pivotButton="0" quotePrefix="0" xfId="0">
      <alignment horizontal="right" vertical="center"/>
    </xf>
    <xf numFmtId="175" fontId="124" fillId="35" borderId="58" pivotButton="0" quotePrefix="0" xfId="0"/>
    <xf numFmtId="175" fontId="192" fillId="41" borderId="61" applyAlignment="1" pivotButton="0" quotePrefix="0" xfId="0">
      <alignment horizontal="right" vertical="center"/>
    </xf>
    <xf numFmtId="175" fontId="192" fillId="66" borderId="61" applyAlignment="1" pivotButton="0" quotePrefix="0" xfId="0">
      <alignment horizontal="right" vertical="center"/>
    </xf>
    <xf numFmtId="175" fontId="192" fillId="35" borderId="58" applyAlignment="1" pivotButton="0" quotePrefix="0" xfId="0">
      <alignment horizontal="right" vertical="center"/>
    </xf>
    <xf numFmtId="175" fontId="192" fillId="35" borderId="101" applyAlignment="1" pivotButton="0" quotePrefix="0" xfId="0">
      <alignment horizontal="right" vertical="center"/>
    </xf>
    <xf numFmtId="175" fontId="181" fillId="41" borderId="61" applyAlignment="1" pivotButton="0" quotePrefix="0" xfId="0">
      <alignment horizontal="right"/>
    </xf>
    <xf numFmtId="175" fontId="181" fillId="35" borderId="66" applyAlignment="1" pivotButton="0" quotePrefix="0" xfId="0">
      <alignment horizontal="right"/>
    </xf>
    <xf numFmtId="175" fontId="181" fillId="35" borderId="101" applyAlignment="1" pivotButton="0" quotePrefix="0" xfId="0">
      <alignment horizontal="right"/>
    </xf>
    <xf numFmtId="175" fontId="181" fillId="41" borderId="94" applyAlignment="1" pivotButton="0" quotePrefix="0" xfId="0">
      <alignment horizontal="right"/>
    </xf>
    <xf numFmtId="175" fontId="181" fillId="35" borderId="58" applyAlignment="1" pivotButton="0" quotePrefix="0" xfId="0">
      <alignment horizontal="right"/>
    </xf>
    <xf numFmtId="175" fontId="181" fillId="66" borderId="61" applyAlignment="1" pivotButton="0" quotePrefix="0" xfId="0">
      <alignment horizontal="right"/>
    </xf>
    <xf numFmtId="175" fontId="192" fillId="35" borderId="112" applyAlignment="1" pivotButton="0" quotePrefix="0" xfId="0">
      <alignment horizontal="right" vertical="center"/>
    </xf>
    <xf numFmtId="175" fontId="181" fillId="35" borderId="58" applyAlignment="1" pivotButton="0" quotePrefix="0" xfId="0">
      <alignment horizontal="right" vertical="center"/>
    </xf>
    <xf numFmtId="175" fontId="181" fillId="10" borderId="61" applyAlignment="1" pivotButton="0" quotePrefix="0" xfId="0">
      <alignment horizontal="right"/>
    </xf>
    <xf numFmtId="175" fontId="181" fillId="35" borderId="112" applyAlignment="1" pivotButton="0" quotePrefix="0" xfId="0">
      <alignment horizontal="right"/>
    </xf>
    <xf numFmtId="175" fontId="181" fillId="35" borderId="143" applyAlignment="1" pivotButton="0" quotePrefix="0" xfId="0">
      <alignment horizontal="right"/>
    </xf>
    <xf numFmtId="175" fontId="194" fillId="10" borderId="66" applyAlignment="1" pivotButton="0" quotePrefix="0" xfId="0">
      <alignment horizontal="right"/>
    </xf>
    <xf numFmtId="175" fontId="181" fillId="35" borderId="61" applyAlignment="1" pivotButton="0" quotePrefix="0" xfId="0">
      <alignment horizontal="right"/>
    </xf>
    <xf numFmtId="175" fontId="181" fillId="66" borderId="66" applyAlignment="1" pivotButton="0" quotePrefix="0" xfId="0">
      <alignment horizontal="right"/>
    </xf>
    <xf numFmtId="175" fontId="181" fillId="41" borderId="66" applyAlignment="1" pivotButton="0" quotePrefix="0" xfId="0">
      <alignment horizontal="right"/>
    </xf>
    <xf numFmtId="175" fontId="181" fillId="66" borderId="94" applyAlignment="1" pivotButton="0" quotePrefix="0" xfId="0">
      <alignment horizontal="right"/>
    </xf>
    <xf numFmtId="176" fontId="181" fillId="35" borderId="58" applyAlignment="1" pivotButton="0" quotePrefix="0" xfId="0">
      <alignment horizontal="right"/>
    </xf>
    <xf numFmtId="175" fontId="181" fillId="41" borderId="94" applyAlignment="1" pivotButton="0" quotePrefix="0" xfId="0">
      <alignment horizontal="right" vertical="center"/>
    </xf>
    <xf numFmtId="175" fontId="181" fillId="35" borderId="61" applyAlignment="1" pivotButton="0" quotePrefix="0" xfId="0">
      <alignment horizontal="right" vertical="center"/>
    </xf>
    <xf numFmtId="176" fontId="181" fillId="35" borderId="101" applyAlignment="1" pivotButton="0" quotePrefix="0" xfId="0">
      <alignment horizontal="right" vertical="center"/>
    </xf>
    <xf numFmtId="176" fontId="181" fillId="35" borderId="58" applyAlignment="1" pivotButton="0" quotePrefix="0" xfId="0">
      <alignment horizontal="right" vertical="center"/>
    </xf>
    <xf numFmtId="175" fontId="181" fillId="41" borderId="379" applyAlignment="1" pivotButton="0" quotePrefix="0" xfId="0">
      <alignment horizontal="right" vertical="center"/>
    </xf>
    <xf numFmtId="175" fontId="181" fillId="77" borderId="383" applyAlignment="1" pivotButton="0" quotePrefix="0" xfId="0">
      <alignment horizontal="right" vertical="center"/>
    </xf>
    <xf numFmtId="175" fontId="181" fillId="41" borderId="143" applyAlignment="1" pivotButton="0" quotePrefix="0" xfId="0">
      <alignment horizontal="right" vertical="center"/>
    </xf>
    <xf numFmtId="175" fontId="181" fillId="66" borderId="61" applyAlignment="1" pivotButton="0" quotePrefix="0" xfId="0">
      <alignment horizontal="right" vertical="center"/>
    </xf>
    <xf numFmtId="176" fontId="138" fillId="41" borderId="61" applyAlignment="1" pivotButton="0" quotePrefix="0" xfId="0">
      <alignment horizontal="right" vertical="center"/>
    </xf>
    <xf numFmtId="176" fontId="138" fillId="35" borderId="58" applyAlignment="1" pivotButton="0" quotePrefix="0" xfId="0">
      <alignment horizontal="right" vertical="center"/>
    </xf>
    <xf numFmtId="175" fontId="138" fillId="41" borderId="153" applyAlignment="1" pivotButton="0" quotePrefix="0" xfId="0">
      <alignment horizontal="right" vertical="center"/>
    </xf>
    <xf numFmtId="175" fontId="138" fillId="35" borderId="101" applyAlignment="1" pivotButton="0" quotePrefix="0" xfId="0">
      <alignment horizontal="right" vertical="center" wrapText="1"/>
    </xf>
    <xf numFmtId="175" fontId="138" fillId="41" borderId="94" applyAlignment="1" pivotButton="0" quotePrefix="0" xfId="0">
      <alignment horizontal="right" vertical="center" wrapText="1"/>
    </xf>
    <xf numFmtId="175" fontId="138" fillId="35" borderId="66" applyAlignment="1" pivotButton="0" quotePrefix="0" xfId="0">
      <alignment horizontal="right" vertical="center" wrapText="1"/>
    </xf>
    <xf numFmtId="175" fontId="138" fillId="35" borderId="102" applyAlignment="1" pivotButton="0" quotePrefix="0" xfId="0">
      <alignment horizontal="right" vertical="center"/>
    </xf>
    <xf numFmtId="175" fontId="125" fillId="41" borderId="314" applyAlignment="1" pivotButton="0" quotePrefix="0" xfId="0">
      <alignment horizontal="right"/>
    </xf>
    <xf numFmtId="175" fontId="181" fillId="35" borderId="66" applyAlignment="1" pivotButton="0" quotePrefix="0" xfId="0">
      <alignment horizontal="right" vertical="center"/>
    </xf>
    <xf numFmtId="175" fontId="181" fillId="41" borderId="66" applyAlignment="1" pivotButton="0" quotePrefix="0" xfId="0">
      <alignment horizontal="right" vertical="center"/>
    </xf>
    <xf numFmtId="175" fontId="181" fillId="66" borderId="321" applyAlignment="1" pivotButton="0" quotePrefix="0" xfId="0">
      <alignment horizontal="right"/>
    </xf>
    <xf numFmtId="175" fontId="181" fillId="10" borderId="66" applyAlignment="1" pivotButton="0" quotePrefix="0" xfId="0">
      <alignment horizontal="right" vertical="center"/>
    </xf>
    <xf numFmtId="175" fontId="181" fillId="66" borderId="343" applyAlignment="1" pivotButton="0" quotePrefix="0" xfId="0">
      <alignment horizontal="right" vertical="center"/>
    </xf>
    <xf numFmtId="175" fontId="181" fillId="64" borderId="58" applyAlignment="1" pivotButton="0" quotePrefix="0" xfId="0">
      <alignment horizontal="right"/>
    </xf>
    <xf numFmtId="175" fontId="181" fillId="41" borderId="314" applyAlignment="1" pivotButton="0" quotePrefix="0" xfId="0">
      <alignment horizontal="right"/>
    </xf>
    <xf numFmtId="175" fontId="181" fillId="35" borderId="143" applyAlignment="1" pivotButton="0" quotePrefix="0" xfId="0">
      <alignment horizontal="right" vertical="center"/>
    </xf>
    <xf numFmtId="175" fontId="181" fillId="64" borderId="357" applyAlignment="1" pivotButton="0" quotePrefix="0" xfId="0">
      <alignment horizontal="right"/>
    </xf>
    <xf numFmtId="175" fontId="181" fillId="35" borderId="102" applyAlignment="1" pivotButton="0" quotePrefix="0" xfId="0">
      <alignment horizontal="right" vertical="center"/>
    </xf>
    <xf numFmtId="175" fontId="181" fillId="35" borderId="112" applyAlignment="1" pivotButton="0" quotePrefix="0" xfId="0">
      <alignment horizontal="right" vertical="center" wrapText="1"/>
    </xf>
    <xf numFmtId="175" fontId="181" fillId="41" borderId="61" applyAlignment="1" pivotButton="0" quotePrefix="0" xfId="0">
      <alignment horizontal="right" vertical="center" wrapText="1"/>
    </xf>
    <xf numFmtId="175" fontId="138" fillId="66" borderId="112" applyAlignment="1" pivotButton="0" quotePrefix="0" xfId="0">
      <alignment horizontal="right" vertical="center"/>
    </xf>
    <xf numFmtId="175" fontId="167" fillId="35" borderId="58" applyAlignment="1" pivotButton="0" quotePrefix="0" xfId="0">
      <alignment horizontal="right" vertical="center"/>
    </xf>
    <xf numFmtId="175" fontId="138" fillId="41" borderId="112" applyAlignment="1" pivotButton="0" quotePrefix="0" xfId="0">
      <alignment horizontal="right" vertical="center"/>
    </xf>
    <xf numFmtId="176" fontId="138" fillId="10" borderId="94" applyAlignment="1" pivotButton="0" quotePrefix="0" xfId="0">
      <alignment horizontal="right" vertical="center"/>
    </xf>
    <xf numFmtId="175" fontId="138" fillId="10" borderId="66" applyAlignment="1" pivotButton="0" quotePrefix="0" xfId="0">
      <alignment horizontal="right" vertical="center"/>
    </xf>
    <xf numFmtId="175" fontId="181" fillId="35" borderId="101" applyAlignment="1" pivotButton="0" quotePrefix="0" xfId="0">
      <alignment horizontal="right" vertical="center" wrapText="1"/>
    </xf>
    <xf numFmtId="176" fontId="138" fillId="41" borderId="94" applyAlignment="1" pivotButton="0" quotePrefix="0" xfId="0">
      <alignment horizontal="right" vertical="center"/>
    </xf>
    <xf numFmtId="176" fontId="138" fillId="35" borderId="101" applyAlignment="1" pivotButton="0" quotePrefix="0" xfId="0">
      <alignment horizontal="right" vertical="center"/>
    </xf>
    <xf numFmtId="176" fontId="138" fillId="35" borderId="101" applyAlignment="1" pivotButton="0" quotePrefix="0" xfId="0">
      <alignment horizontal="right" vertical="center" wrapText="1"/>
    </xf>
    <xf numFmtId="177" fontId="0" fillId="0" borderId="0" pivotButton="0" quotePrefix="0" xfId="0"/>
    <xf numFmtId="175" fontId="167" fillId="35" borderId="94" applyAlignment="1" pivotButton="0" quotePrefix="0" xfId="0">
      <alignment horizontal="right" vertical="center" wrapText="1"/>
    </xf>
    <xf numFmtId="175" fontId="167" fillId="35" borderId="61" applyAlignment="1" pivotButton="0" quotePrefix="0" xfId="0">
      <alignment horizontal="right" vertical="center" wrapText="1"/>
    </xf>
    <xf numFmtId="175" fontId="167" fillId="41" borderId="58" applyAlignment="1" pivotButton="0" quotePrefix="0" xfId="0">
      <alignment horizontal="right" vertical="center" wrapText="1"/>
    </xf>
    <xf numFmtId="175" fontId="124" fillId="41" borderId="61" applyAlignment="1" pivotButton="0" quotePrefix="0" xfId="0">
      <alignment horizontal="right" vertical="center"/>
    </xf>
    <xf numFmtId="175" fontId="124" fillId="35" borderId="66" applyAlignment="1" pivotButton="0" quotePrefix="0" xfId="0">
      <alignment horizontal="right" vertical="center" wrapText="1"/>
    </xf>
    <xf numFmtId="175" fontId="138" fillId="35" borderId="61" applyAlignment="1" pivotButton="0" quotePrefix="0" xfId="0">
      <alignment horizontal="right" vertical="center" wrapText="1"/>
    </xf>
    <xf numFmtId="175" fontId="167" fillId="35" borderId="101" applyAlignment="1" pivotButton="0" quotePrefix="0" xfId="0">
      <alignment horizontal="right" vertical="center" wrapText="1"/>
    </xf>
    <xf numFmtId="175" fontId="167" fillId="35" borderId="153" applyAlignment="1" pivotButton="0" quotePrefix="0" xfId="0">
      <alignment horizontal="right" vertical="center" wrapText="1"/>
    </xf>
    <xf numFmtId="175" fontId="167" fillId="41" borderId="94" applyAlignment="1" pivotButton="0" quotePrefix="0" xfId="0">
      <alignment horizontal="right" vertical="center" wrapText="1"/>
    </xf>
    <xf numFmtId="164" fontId="101" fillId="3" borderId="0" applyAlignment="1" applyProtection="1" pivotButton="0" quotePrefix="0" xfId="4">
      <alignment horizontal="center"/>
      <protection locked="1" hidden="1"/>
    </xf>
    <xf numFmtId="0" fontId="0" fillId="0" borderId="0" applyProtection="1" pivotButton="0" quotePrefix="0" xfId="0">
      <protection locked="1" hidden="1"/>
    </xf>
    <xf numFmtId="167" fontId="103" fillId="3" borderId="0" applyProtection="1" pivotButton="0" quotePrefix="0" xfId="5">
      <protection locked="1" hidden="1"/>
    </xf>
    <xf numFmtId="167" fontId="103" fillId="3" borderId="0" applyAlignment="1" applyProtection="1" pivotButton="0" quotePrefix="0" xfId="5">
      <alignment horizontal="center"/>
      <protection locked="1" hidden="1"/>
    </xf>
    <xf numFmtId="172" fontId="116" fillId="15" borderId="0" applyProtection="1" pivotButton="0" quotePrefix="0" xfId="10">
      <protection locked="0" hidden="0"/>
    </xf>
    <xf numFmtId="172" fontId="102" fillId="3" borderId="0" applyProtection="1" pivotButton="0" quotePrefix="0" xfId="10">
      <protection locked="0" hidden="0"/>
    </xf>
    <xf numFmtId="172" fontId="109" fillId="17" borderId="0" applyProtection="1" pivotButton="0" quotePrefix="0" xfId="10">
      <protection locked="0" hidden="0"/>
    </xf>
    <xf numFmtId="164" fontId="112" fillId="3" borderId="0" applyAlignment="1" applyProtection="1" pivotButton="0" quotePrefix="0" xfId="0">
      <alignment horizontal="center"/>
      <protection locked="1" hidden="1"/>
    </xf>
    <xf numFmtId="169" fontId="102" fillId="3" borderId="0" applyProtection="1" pivotButton="0" quotePrefix="0" xfId="0">
      <protection locked="1" hidden="1"/>
    </xf>
    <xf numFmtId="169" fontId="103" fillId="6" borderId="0" applyProtection="1" pivotButton="0" quotePrefix="0" xfId="11">
      <protection locked="0" hidden="0"/>
    </xf>
    <xf numFmtId="164" fontId="101" fillId="3" borderId="0" applyProtection="1" pivotButton="0" quotePrefix="0" xfId="4">
      <protection locked="1" hidden="1"/>
    </xf>
    <xf numFmtId="169" fontId="103" fillId="3" borderId="0" applyAlignment="1" applyProtection="1" pivotButton="0" quotePrefix="0" xfId="0">
      <alignment horizontal="center"/>
      <protection locked="1" hidden="1"/>
    </xf>
    <xf numFmtId="164" fontId="101" fillId="3" borderId="0" applyProtection="1" pivotButton="0" quotePrefix="0" xfId="0">
      <protection locked="1" hidden="1"/>
    </xf>
    <xf numFmtId="165" fontId="101" fillId="3" borderId="0" applyProtection="1" pivotButton="0" quotePrefix="0" xfId="2">
      <protection locked="1" hidden="1"/>
    </xf>
    <xf numFmtId="169" fontId="114" fillId="3" borderId="0" applyAlignment="1" applyProtection="1" pivotButton="0" quotePrefix="0" xfId="2">
      <alignment horizontal="center"/>
      <protection locked="1" hidden="1"/>
    </xf>
    <xf numFmtId="166" fontId="101" fillId="3" borderId="0" applyProtection="1" pivotButton="0" quotePrefix="0" xfId="3">
      <protection locked="1" hidden="1"/>
    </xf>
    <xf numFmtId="172" fontId="103" fillId="6" borderId="0" applyProtection="1" pivotButton="0" quotePrefix="0" xfId="10">
      <protection locked="0" hidden="0"/>
    </xf>
    <xf numFmtId="172" fontId="108" fillId="17" borderId="0" applyAlignment="1" applyProtection="1" pivotButton="0" quotePrefix="0" xfId="0">
      <alignment horizontal="center" vertical="center"/>
      <protection locked="1" hidden="1"/>
    </xf>
    <xf numFmtId="166" fontId="101" fillId="3" borderId="0" applyAlignment="1" applyProtection="1" pivotButton="0" quotePrefix="0" xfId="3">
      <alignment vertical="center"/>
      <protection locked="1" hidden="1"/>
    </xf>
    <xf numFmtId="172" fontId="116" fillId="17" borderId="28" applyAlignment="1" applyProtection="1" pivotButton="0" quotePrefix="0" xfId="10">
      <alignment horizontal="center" vertical="center"/>
      <protection locked="0" hidden="0"/>
    </xf>
    <xf numFmtId="167" fontId="116" fillId="3" borderId="0" applyAlignment="1" applyProtection="1" pivotButton="0" quotePrefix="0" xfId="0">
      <alignment horizontal="center"/>
      <protection locked="1" hidden="1"/>
    </xf>
    <xf numFmtId="167" fontId="117" fillId="2" borderId="7" applyAlignment="1" applyProtection="1" pivotButton="0" quotePrefix="0" xfId="0">
      <alignment horizontal="center" vertical="center"/>
      <protection locked="1" hidden="1"/>
    </xf>
    <xf numFmtId="167" fontId="117" fillId="2" borderId="0" applyAlignment="1" applyProtection="1" pivotButton="0" quotePrefix="0" xfId="0">
      <alignment horizontal="center" vertical="center"/>
      <protection locked="1" hidden="1"/>
    </xf>
    <xf numFmtId="172" fontId="102" fillId="13" borderId="0" applyProtection="1" pivotButton="0" quotePrefix="0" xfId="10">
      <protection locked="0" hidden="0"/>
    </xf>
    <xf numFmtId="164" fontId="97" fillId="3" borderId="0" applyProtection="1" pivotButton="0" quotePrefix="0" xfId="0">
      <protection locked="1" hidden="1"/>
    </xf>
    <xf numFmtId="172" fontId="102" fillId="9" borderId="0" applyProtection="1" pivotButton="0" quotePrefix="0" xfId="10">
      <protection locked="0" hidden="0"/>
    </xf>
    <xf numFmtId="164" fontId="98" fillId="3" borderId="0" applyProtection="1" pivotButton="0" quotePrefix="0" xfId="0">
      <protection locked="1" hidden="1"/>
    </xf>
    <xf numFmtId="173" fontId="103" fillId="6" borderId="0" applyProtection="1" pivotButton="0" quotePrefix="0" xfId="11">
      <protection locked="0" hidden="0"/>
    </xf>
    <xf numFmtId="167" fontId="103" fillId="6" borderId="0" applyProtection="1" pivotButton="0" quotePrefix="0" xfId="5">
      <protection locked="0" hidden="0"/>
    </xf>
    <xf numFmtId="169" fontId="102" fillId="3" borderId="0" applyProtection="1" pivotButton="0" quotePrefix="0" xfId="11">
      <protection locked="0" hidden="0"/>
    </xf>
    <xf numFmtId="173" fontId="102" fillId="3" borderId="0" pivotButton="0" quotePrefix="0" xfId="10"/>
    <xf numFmtId="167" fontId="102" fillId="3" borderId="0" pivotButton="0" quotePrefix="0" xfId="5"/>
    <xf numFmtId="164" fontId="106" fillId="3" borderId="0" applyAlignment="1" applyProtection="1" pivotButton="0" quotePrefix="0" xfId="4">
      <alignment horizontal="center" vertical="center" wrapText="1"/>
      <protection locked="1" hidden="1"/>
    </xf>
    <xf numFmtId="164" fontId="105" fillId="3" borderId="0" applyAlignment="1" applyProtection="1" pivotButton="0" quotePrefix="0" xfId="8">
      <alignment horizontal="center"/>
      <protection locked="1" hidden="1"/>
    </xf>
    <xf numFmtId="164" fontId="104" fillId="3" borderId="0" applyAlignment="1" applyProtection="1" pivotButton="0" quotePrefix="0" xfId="8">
      <alignment horizontal="center"/>
      <protection locked="1" hidden="1"/>
    </xf>
    <xf numFmtId="169" fontId="103" fillId="6" borderId="0" applyAlignment="1" applyProtection="1" pivotButton="0" quotePrefix="0" xfId="11">
      <alignment horizontal="center" vertical="center"/>
      <protection locked="0" hidden="0"/>
    </xf>
    <xf numFmtId="173" fontId="40" fillId="13" borderId="0" applyAlignment="1" applyProtection="1" pivotButton="0" quotePrefix="0" xfId="0">
      <alignment horizontal="center" vertical="center" wrapText="1"/>
      <protection locked="1" hidden="1"/>
    </xf>
    <xf numFmtId="167" fontId="102" fillId="3" borderId="0" applyAlignment="1" applyProtection="1" pivotButton="0" quotePrefix="0" xfId="0">
      <alignment horizontal="left"/>
      <protection locked="1" hidden="1"/>
    </xf>
    <xf numFmtId="167" fontId="102" fillId="3" borderId="0" applyProtection="1" pivotButton="0" quotePrefix="0" xfId="0">
      <protection locked="1" hidden="1"/>
    </xf>
    <xf numFmtId="169" fontId="102" fillId="3" borderId="0" applyAlignment="1" applyProtection="1" pivotButton="0" quotePrefix="0" xfId="11">
      <alignment horizontal="left"/>
      <protection locked="0" hidden="0"/>
    </xf>
    <xf numFmtId="167" fontId="102" fillId="13" borderId="0" applyAlignment="1" applyProtection="1" pivotButton="0" quotePrefix="0" xfId="0">
      <alignment horizontal="left"/>
      <protection locked="1" hidden="1"/>
    </xf>
    <xf numFmtId="167" fontId="102" fillId="13" borderId="0" applyProtection="1" pivotButton="0" quotePrefix="0" xfId="0">
      <protection locked="0" hidden="0"/>
    </xf>
    <xf numFmtId="173" fontId="102" fillId="3" borderId="0" applyAlignment="1" applyProtection="1" pivotButton="0" quotePrefix="0" xfId="0">
      <alignment horizontal="center" vertical="top" wrapText="1"/>
      <protection locked="1" hidden="1"/>
    </xf>
    <xf numFmtId="0" fontId="0" fillId="0" borderId="8" applyProtection="1" pivotButton="0" quotePrefix="0" xfId="0">
      <protection locked="1" hidden="1"/>
    </xf>
    <xf numFmtId="167" fontId="52" fillId="0" borderId="1" applyAlignment="1" applyProtection="1" pivotButton="0" quotePrefix="0" xfId="9">
      <alignment horizontal="center" vertical="center"/>
      <protection locked="0" hidden="0"/>
    </xf>
    <xf numFmtId="168" fontId="74" fillId="11" borderId="8" applyAlignment="1" applyProtection="1" pivotButton="0" quotePrefix="0" xfId="6">
      <alignment horizontal="center" vertical="center" shrinkToFit="1"/>
      <protection locked="1" hidden="1"/>
    </xf>
    <xf numFmtId="169" fontId="74" fillId="11" borderId="8" applyAlignment="1" applyProtection="1" pivotButton="0" quotePrefix="0" xfId="6">
      <alignment horizontal="center" vertical="center" shrinkToFit="1"/>
      <protection locked="1" hidden="1"/>
    </xf>
    <xf numFmtId="169" fontId="74" fillId="4" borderId="8" applyAlignment="1" applyProtection="1" pivotButton="0" quotePrefix="0" xfId="6">
      <alignment horizontal="center" vertical="center" shrinkToFit="1"/>
      <protection locked="1" hidden="1"/>
    </xf>
    <xf numFmtId="167" fontId="52" fillId="0" borderId="1" applyAlignment="1" applyProtection="1" pivotButton="0" quotePrefix="0" xfId="5">
      <alignment horizontal="left" vertical="center"/>
      <protection locked="0" hidden="0"/>
    </xf>
    <xf numFmtId="167" fontId="55" fillId="2" borderId="1" applyAlignment="1" applyProtection="1" pivotButton="0" quotePrefix="0" xfId="6">
      <alignment horizontal="center" vertical="center"/>
      <protection locked="0" hidden="0"/>
    </xf>
    <xf numFmtId="168" fontId="73" fillId="5" borderId="8" applyAlignment="1" applyProtection="1" pivotButton="0" quotePrefix="0" xfId="6">
      <alignment horizontal="center" vertical="center" shrinkToFit="1"/>
      <protection locked="1" hidden="1"/>
    </xf>
    <xf numFmtId="167" fontId="53" fillId="11" borderId="8" applyAlignment="1" applyProtection="1" pivotButton="0" quotePrefix="0" xfId="9">
      <alignment vertical="center" wrapText="1"/>
      <protection locked="1" hidden="1"/>
    </xf>
    <xf numFmtId="167" fontId="80" fillId="11" borderId="8" applyAlignment="1" applyProtection="1" pivotButton="0" quotePrefix="0" xfId="9">
      <alignment vertical="center" wrapText="1"/>
      <protection locked="1" hidden="1"/>
    </xf>
    <xf numFmtId="167" fontId="53" fillId="4" borderId="8" applyAlignment="1" applyProtection="1" pivotButton="0" quotePrefix="0" xfId="9">
      <alignment horizontal="center" vertical="center" wrapText="1"/>
      <protection locked="1" hidden="1"/>
    </xf>
    <xf numFmtId="168" fontId="80" fillId="4" borderId="8" applyAlignment="1" applyProtection="1" pivotButton="0" quotePrefix="0" xfId="6">
      <alignment horizontal="center" vertical="center" wrapText="1"/>
      <protection locked="1" hidden="1"/>
    </xf>
    <xf numFmtId="167" fontId="53" fillId="11" borderId="8" applyAlignment="1" applyProtection="1" pivotButton="0" quotePrefix="0" xfId="9">
      <alignment horizontal="center" vertical="center" wrapText="1"/>
      <protection locked="1" hidden="1"/>
    </xf>
    <xf numFmtId="167" fontId="80" fillId="11" borderId="8" applyAlignment="1" applyProtection="1" pivotButton="0" quotePrefix="0" xfId="6">
      <alignment horizontal="center" vertical="center" wrapText="1"/>
      <protection locked="1" hidden="1"/>
    </xf>
    <xf numFmtId="167" fontId="80" fillId="4" borderId="8" applyAlignment="1" applyProtection="1" pivotButton="0" quotePrefix="0" xfId="6">
      <alignment horizontal="center" vertical="center" wrapText="1"/>
      <protection locked="1" hidden="1"/>
    </xf>
    <xf numFmtId="168" fontId="67" fillId="12" borderId="8" applyAlignment="1" applyProtection="1" pivotButton="0" quotePrefix="0" xfId="6">
      <alignment horizontal="center" vertical="center" shrinkToFit="1"/>
      <protection locked="1" hidden="1"/>
    </xf>
    <xf numFmtId="168" fontId="65" fillId="11" borderId="8" applyAlignment="1" applyProtection="1" pivotButton="0" quotePrefix="0" xfId="6">
      <alignment horizontal="center" vertical="center" shrinkToFit="1"/>
      <protection locked="1" hidden="1"/>
    </xf>
    <xf numFmtId="168" fontId="65" fillId="4" borderId="8" applyAlignment="1" applyProtection="1" pivotButton="0" quotePrefix="0" xfId="6">
      <alignment horizontal="center" vertical="center" shrinkToFit="1"/>
      <protection locked="1" hidden="1"/>
    </xf>
    <xf numFmtId="168" fontId="66" fillId="11" borderId="8" applyAlignment="1" applyProtection="1" pivotButton="0" quotePrefix="0" xfId="6">
      <alignment horizontal="center" vertical="center" shrinkToFit="1"/>
      <protection locked="1" hidden="1"/>
    </xf>
    <xf numFmtId="168" fontId="66" fillId="4" borderId="8" applyAlignment="1" applyProtection="1" pivotButton="0" quotePrefix="0" xfId="6">
      <alignment horizontal="center" vertical="center" shrinkToFit="1"/>
      <protection locked="1" hidden="1"/>
    </xf>
    <xf numFmtId="168" fontId="83" fillId="10" borderId="8" applyAlignment="1" applyProtection="1" pivotButton="0" quotePrefix="0" xfId="6">
      <alignment horizontal="center" vertical="center" shrinkToFit="1"/>
      <protection locked="1" hidden="1"/>
    </xf>
    <xf numFmtId="178" fontId="58" fillId="5" borderId="0" applyAlignment="1" applyProtection="1" pivotButton="0" quotePrefix="0" xfId="9">
      <alignment horizontal="center" vertical="center" wrapText="1"/>
      <protection locked="1" hidden="1"/>
    </xf>
    <xf numFmtId="169" fontId="79" fillId="4" borderId="8" applyAlignment="1" applyProtection="1" pivotButton="0" quotePrefix="0" xfId="6">
      <alignment horizontal="center" vertical="center" shrinkToFit="1"/>
      <protection locked="1" hidden="1"/>
    </xf>
    <xf numFmtId="169" fontId="79" fillId="11" borderId="8" applyAlignment="1" applyProtection="1" pivotButton="0" quotePrefix="0" xfId="6">
      <alignment horizontal="center" vertical="center" shrinkToFit="1"/>
      <protection locked="1" hidden="1"/>
    </xf>
    <xf numFmtId="168" fontId="63" fillId="5" borderId="8" applyAlignment="1" applyProtection="1" pivotButton="0" quotePrefix="0" xfId="6">
      <alignment horizontal="center" vertical="center" shrinkToFit="1"/>
      <protection locked="1" hidden="1"/>
    </xf>
    <xf numFmtId="178" fontId="59" fillId="5" borderId="0" applyAlignment="1" applyProtection="1" pivotButton="0" quotePrefix="0" xfId="9">
      <alignment horizontal="center" vertical="center" wrapText="1"/>
      <protection locked="1" hidden="1"/>
    </xf>
    <xf numFmtId="178" fontId="93" fillId="5" borderId="0" applyAlignment="1" applyProtection="1" pivotButton="0" quotePrefix="0" xfId="9">
      <alignment horizontal="center" vertical="center" wrapText="1"/>
      <protection locked="1" hidden="1"/>
    </xf>
    <xf numFmtId="168" fontId="70" fillId="4" borderId="8" applyAlignment="1" applyProtection="1" pivotButton="0" quotePrefix="0" xfId="6">
      <alignment horizontal="center" vertical="center" shrinkToFit="1"/>
      <protection locked="1" hidden="1"/>
    </xf>
    <xf numFmtId="0" fontId="0" fillId="0" borderId="10" applyProtection="1" pivotButton="0" quotePrefix="0" xfId="0">
      <protection locked="1" hidden="1"/>
    </xf>
    <xf numFmtId="167" fontId="52" fillId="0" borderId="0" applyAlignment="1" applyProtection="1" pivotButton="0" quotePrefix="0" xfId="9">
      <alignment horizontal="center" vertical="center"/>
      <protection locked="1" hidden="1"/>
    </xf>
    <xf numFmtId="167" fontId="52" fillId="0" borderId="0" applyAlignment="1" applyProtection="1" pivotButton="0" quotePrefix="0" xfId="5">
      <alignment horizontal="left" vertical="center"/>
      <protection locked="1" hidden="1"/>
    </xf>
    <xf numFmtId="167" fontId="55" fillId="2" borderId="0" applyAlignment="1" applyProtection="1" pivotButton="0" quotePrefix="0" xfId="6">
      <alignment horizontal="center" vertical="center"/>
      <protection locked="1" hidden="1"/>
    </xf>
    <xf numFmtId="168" fontId="83" fillId="10" borderId="0" applyAlignment="1" applyProtection="1" pivotButton="0" quotePrefix="0" xfId="6">
      <alignment horizontal="center" vertical="center" shrinkToFit="1"/>
      <protection locked="1" hidden="1"/>
    </xf>
    <xf numFmtId="0" fontId="95" fillId="5" borderId="393" applyAlignment="1" applyProtection="1" pivotButton="0" quotePrefix="0" xfId="6">
      <alignment horizontal="center" vertical="center" wrapText="1"/>
      <protection locked="1" hidden="1"/>
    </xf>
    <xf numFmtId="0" fontId="0" fillId="0" borderId="17" applyProtection="1" pivotButton="0" quotePrefix="0" xfId="0">
      <protection locked="1" hidden="1"/>
    </xf>
    <xf numFmtId="0" fontId="0" fillId="0" borderId="389" applyProtection="1" pivotButton="0" quotePrefix="0" xfId="0">
      <protection locked="1" hidden="1"/>
    </xf>
    <xf numFmtId="0" fontId="0" fillId="0" borderId="22" applyProtection="1" pivotButton="0" quotePrefix="0" xfId="0">
      <protection locked="1" hidden="1"/>
    </xf>
    <xf numFmtId="0" fontId="0" fillId="0" borderId="24" applyProtection="1" pivotButton="0" quotePrefix="0" xfId="0">
      <protection locked="1" hidden="1"/>
    </xf>
    <xf numFmtId="0" fontId="0" fillId="0" borderId="25" applyProtection="1" pivotButton="0" quotePrefix="0" xfId="0">
      <protection locked="1" hidden="1"/>
    </xf>
    <xf numFmtId="0" fontId="0" fillId="0" borderId="392" applyProtection="1" pivotButton="0" quotePrefix="0" xfId="0">
      <protection locked="1" hidden="1"/>
    </xf>
    <xf numFmtId="169" fontId="73" fillId="5" borderId="13" applyAlignment="1" applyProtection="1" pivotButton="0" quotePrefix="0" xfId="0">
      <alignment horizontal="center"/>
      <protection locked="1" hidden="1"/>
    </xf>
    <xf numFmtId="167" fontId="72" fillId="5" borderId="13" applyAlignment="1" applyProtection="1" pivotButton="0" quotePrefix="0" xfId="9">
      <alignment horizontal="center"/>
      <protection locked="1" hidden="1"/>
    </xf>
    <xf numFmtId="0" fontId="72" fillId="5" borderId="390" applyAlignment="1" applyProtection="1" pivotButton="0" quotePrefix="0" xfId="6">
      <alignment horizontal="center" vertical="center" wrapText="1"/>
      <protection locked="1" hidden="1"/>
    </xf>
    <xf numFmtId="0" fontId="0" fillId="0" borderId="6" applyProtection="1" pivotButton="0" quotePrefix="0" xfId="0">
      <protection locked="1" hidden="1"/>
    </xf>
    <xf numFmtId="167" fontId="78" fillId="6" borderId="4" applyAlignment="1" applyProtection="1" pivotButton="0" quotePrefix="0" xfId="9">
      <alignment horizontal="center"/>
      <protection locked="1" hidden="1"/>
    </xf>
    <xf numFmtId="167" fontId="90" fillId="5" borderId="4" applyAlignment="1" applyProtection="1" pivotButton="0" quotePrefix="0" xfId="9">
      <alignment horizontal="center"/>
      <protection locked="1" hidden="1"/>
    </xf>
    <xf numFmtId="164" fontId="72" fillId="5" borderId="15" applyAlignment="1" applyProtection="1" pivotButton="0" quotePrefix="0" xfId="10">
      <alignment horizontal="center"/>
      <protection locked="1" hidden="1"/>
    </xf>
    <xf numFmtId="0" fontId="0" fillId="0" borderId="386" applyProtection="1" pivotButton="0" quotePrefix="0" xfId="0">
      <protection locked="1" hidden="1"/>
    </xf>
    <xf numFmtId="14" fontId="96" fillId="5" borderId="394" applyAlignment="1" applyProtection="1" pivotButton="0" quotePrefix="0" xfId="6">
      <alignment horizontal="center" vertical="center" shrinkToFit="1"/>
      <protection locked="1" hidden="1"/>
    </xf>
    <xf numFmtId="0" fontId="0" fillId="0" borderId="26" applyProtection="1" pivotButton="0" quotePrefix="0" xfId="0">
      <protection locked="1" hidden="1"/>
    </xf>
    <xf numFmtId="0" fontId="0" fillId="0" borderId="27" applyProtection="1" pivotButton="0" quotePrefix="0" xfId="0">
      <protection locked="1" hidden="1"/>
    </xf>
    <xf numFmtId="164" fontId="72" fillId="5" borderId="4" applyAlignment="1" applyProtection="1" pivotButton="0" quotePrefix="0" xfId="10">
      <alignment horizontal="center"/>
      <protection locked="1" hidden="1"/>
    </xf>
    <xf numFmtId="0" fontId="58" fillId="10" borderId="390" applyAlignment="1" applyProtection="1" pivotButton="0" quotePrefix="0" xfId="6">
      <alignment horizontal="center" vertical="center" wrapText="1"/>
      <protection locked="1" hidden="1"/>
    </xf>
    <xf numFmtId="0" fontId="72" fillId="5" borderId="393" applyAlignment="1" applyProtection="1" pivotButton="0" quotePrefix="0" xfId="6">
      <alignment horizontal="center" vertical="center" wrapText="1"/>
      <protection locked="1" hidden="1"/>
    </xf>
    <xf numFmtId="0" fontId="73" fillId="5" borderId="4" applyAlignment="1" applyProtection="1" pivotButton="0" quotePrefix="0" xfId="0">
      <alignment horizontal="left" vertical="center"/>
      <protection locked="1" hidden="1"/>
    </xf>
    <xf numFmtId="169" fontId="73" fillId="5" borderId="4" applyAlignment="1" applyProtection="1" pivotButton="0" quotePrefix="0" xfId="0">
      <alignment horizontal="center"/>
      <protection locked="1" hidden="1"/>
    </xf>
    <xf numFmtId="0" fontId="88" fillId="11" borderId="4" applyAlignment="1" applyProtection="1" pivotButton="0" quotePrefix="0" xfId="0">
      <alignment horizontal="left"/>
      <protection locked="1" hidden="1"/>
    </xf>
    <xf numFmtId="167" fontId="72" fillId="5" borderId="11" applyAlignment="1" applyProtection="1" pivotButton="0" quotePrefix="0" xfId="9">
      <alignment horizontal="center"/>
      <protection locked="1" hidden="1"/>
    </xf>
    <xf numFmtId="0" fontId="75" fillId="5" borderId="390" applyAlignment="1" applyProtection="1" pivotButton="0" quotePrefix="0" xfId="6">
      <alignment horizontal="center" vertical="center" wrapText="1"/>
      <protection locked="1" hidden="1"/>
    </xf>
    <xf numFmtId="164" fontId="72" fillId="5" borderId="11" applyAlignment="1" applyProtection="1" pivotButton="0" quotePrefix="0" xfId="10">
      <alignment horizontal="center"/>
      <protection locked="1" hidden="1"/>
    </xf>
    <xf numFmtId="0" fontId="58" fillId="5" borderId="390" applyAlignment="1" applyProtection="1" pivotButton="0" quotePrefix="0" xfId="6">
      <alignment horizontal="center" vertical="center" wrapText="1"/>
      <protection locked="1" hidden="1"/>
    </xf>
    <xf numFmtId="1" fontId="54" fillId="5" borderId="390" applyAlignment="1" applyProtection="1" pivotButton="0" quotePrefix="0" xfId="6">
      <alignment horizontal="center" vertical="center" wrapText="1"/>
      <protection locked="1" hidden="1"/>
    </xf>
    <xf numFmtId="11" fontId="58" fillId="5" borderId="390" applyAlignment="1" applyProtection="1" pivotButton="0" quotePrefix="0" xfId="6">
      <alignment horizontal="center" vertical="center" wrapText="1"/>
      <protection locked="1" hidden="1"/>
    </xf>
    <xf numFmtId="178" fontId="54" fillId="5" borderId="390" applyAlignment="1" applyProtection="1" pivotButton="0" quotePrefix="0" xfId="9">
      <alignment horizontal="center" vertical="center" wrapText="1"/>
      <protection locked="1" hidden="1"/>
    </xf>
    <xf numFmtId="178" fontId="58" fillId="5" borderId="390" applyAlignment="1" applyProtection="1" pivotButton="0" quotePrefix="0" xfId="9">
      <alignment horizontal="center" vertical="center" wrapText="1"/>
      <protection locked="1" hidden="1"/>
    </xf>
    <xf numFmtId="178" fontId="58" fillId="5" borderId="390" applyAlignment="1" applyProtection="1" pivotButton="0" quotePrefix="0" xfId="6">
      <alignment horizontal="center" vertical="center" wrapText="1"/>
      <protection locked="1" hidden="1"/>
    </xf>
    <xf numFmtId="167" fontId="54" fillId="5" borderId="390" applyAlignment="1" applyProtection="1" pivotButton="0" quotePrefix="0" xfId="9">
      <alignment horizontal="center" vertical="center" shrinkToFit="1"/>
      <protection locked="1" hidden="1"/>
    </xf>
    <xf numFmtId="167" fontId="93" fillId="10" borderId="390" applyAlignment="1" applyProtection="1" pivotButton="0" quotePrefix="0" xfId="6">
      <alignment horizontal="center" vertical="center"/>
      <protection locked="1" hidden="1"/>
    </xf>
    <xf numFmtId="0" fontId="86" fillId="5" borderId="394" applyAlignment="1" applyProtection="1" pivotButton="0" quotePrefix="0" xfId="6">
      <alignment horizontal="center" vertical="center" wrapText="1"/>
      <protection locked="1" hidden="1"/>
    </xf>
    <xf numFmtId="0" fontId="0" fillId="0" borderId="8" pivotButton="0" quotePrefix="0" xfId="0"/>
    <xf numFmtId="167" fontId="8" fillId="0" borderId="0" applyAlignment="1" pivotButton="0" quotePrefix="0" xfId="9">
      <alignment horizontal="center" vertical="center"/>
    </xf>
    <xf numFmtId="168" fontId="8" fillId="11" borderId="8" applyAlignment="1" pivotButton="0" quotePrefix="0" xfId="6">
      <alignment horizontal="center" vertical="center" shrinkToFit="1"/>
    </xf>
    <xf numFmtId="169" fontId="8" fillId="11" borderId="8" applyAlignment="1" pivotButton="0" quotePrefix="0" xfId="6">
      <alignment horizontal="center" vertical="center" shrinkToFit="1"/>
    </xf>
    <xf numFmtId="169" fontId="8" fillId="4" borderId="8" applyAlignment="1" pivotButton="0" quotePrefix="0" xfId="6">
      <alignment horizontal="center" vertical="center" shrinkToFit="1"/>
    </xf>
    <xf numFmtId="167" fontId="8" fillId="0" borderId="0" applyAlignment="1" pivotButton="0" quotePrefix="0" xfId="5">
      <alignment horizontal="left" vertical="center"/>
    </xf>
    <xf numFmtId="167" fontId="35" fillId="2" borderId="0" applyAlignment="1" pivotButton="0" quotePrefix="0" xfId="6">
      <alignment horizontal="center" vertical="center"/>
    </xf>
    <xf numFmtId="168" fontId="14" fillId="5" borderId="8" applyAlignment="1" pivotButton="0" quotePrefix="0" xfId="6">
      <alignment horizontal="center" vertical="center" shrinkToFit="1"/>
    </xf>
    <xf numFmtId="0" fontId="0" fillId="0" borderId="9" pivotButton="0" quotePrefix="0" xfId="0"/>
    <xf numFmtId="167" fontId="18" fillId="11" borderId="8" applyAlignment="1" pivotButton="0" quotePrefix="0" xfId="9">
      <alignment vertical="center" wrapText="1"/>
    </xf>
    <xf numFmtId="167" fontId="42" fillId="11" borderId="8" applyAlignment="1" pivotButton="0" quotePrefix="0" xfId="9">
      <alignment vertical="center" wrapText="1"/>
    </xf>
    <xf numFmtId="167" fontId="51" fillId="11" borderId="8" applyAlignment="1" pivotButton="0" quotePrefix="0" xfId="9">
      <alignment vertical="center" wrapText="1"/>
    </xf>
    <xf numFmtId="167" fontId="18" fillId="4" borderId="8" applyAlignment="1" pivotButton="0" quotePrefix="0" xfId="9">
      <alignment horizontal="center" vertical="center" wrapText="1"/>
    </xf>
    <xf numFmtId="168" fontId="42" fillId="4" borderId="8" applyAlignment="1" pivotButton="0" quotePrefix="0" xfId="6">
      <alignment horizontal="center" vertical="center" wrapText="1"/>
    </xf>
    <xf numFmtId="167" fontId="42" fillId="4" borderId="8" applyAlignment="1" pivotButton="0" quotePrefix="0" xfId="6">
      <alignment horizontal="center" vertical="center" wrapText="1"/>
    </xf>
    <xf numFmtId="168" fontId="17" fillId="6" borderId="8" applyAlignment="1" pivotButton="0" quotePrefix="0" xfId="6">
      <alignment horizontal="center" vertical="center" shrinkToFit="1"/>
    </xf>
    <xf numFmtId="168" fontId="8" fillId="4" borderId="8" applyAlignment="1" pivotButton="0" quotePrefix="0" xfId="6">
      <alignment horizontal="center" vertical="center" shrinkToFit="1"/>
    </xf>
    <xf numFmtId="168" fontId="38" fillId="10" borderId="0" applyAlignment="1" pivotButton="0" quotePrefix="0" xfId="6">
      <alignment horizontal="center" vertical="center" shrinkToFit="1"/>
    </xf>
    <xf numFmtId="168" fontId="38" fillId="10" borderId="8" applyAlignment="1" pivotButton="0" quotePrefix="0" xfId="6">
      <alignment horizontal="center" vertical="center" shrinkToFit="1"/>
    </xf>
    <xf numFmtId="178" fontId="37" fillId="5" borderId="0" applyAlignment="1" pivotButton="0" quotePrefix="0" xfId="5">
      <alignment horizontal="center" vertical="center" wrapText="1"/>
    </xf>
    <xf numFmtId="169" fontId="43" fillId="4" borderId="8" applyAlignment="1" pivotButton="0" quotePrefix="0" xfId="6">
      <alignment horizontal="center" vertical="center" shrinkToFit="1"/>
    </xf>
    <xf numFmtId="168" fontId="23" fillId="5" borderId="8" applyAlignment="1" pivotButton="0" quotePrefix="0" xfId="6">
      <alignment horizontal="center" vertical="center" shrinkToFit="1"/>
    </xf>
    <xf numFmtId="167" fontId="26" fillId="5" borderId="0" applyAlignment="1" pivotButton="0" quotePrefix="0" xfId="9">
      <alignment horizontal="center" vertical="center" shrinkToFit="1"/>
    </xf>
    <xf numFmtId="168" fontId="18" fillId="4" borderId="8" applyAlignment="1" pivotButton="0" quotePrefix="0" xfId="6">
      <alignment horizontal="center" vertical="center" shrinkToFit="1"/>
    </xf>
    <xf numFmtId="169" fontId="7" fillId="4" borderId="8" applyAlignment="1" pivotButton="0" quotePrefix="0" xfId="6">
      <alignment horizontal="center" vertical="center" shrinkToFit="1"/>
    </xf>
    <xf numFmtId="164" fontId="0" fillId="0" borderId="0" applyAlignment="1" pivotButton="0" quotePrefix="0" xfId="4">
      <alignment horizontal="center"/>
    </xf>
    <xf numFmtId="164" fontId="30" fillId="3" borderId="0" applyAlignment="1" pivotButton="0" quotePrefix="0" xfId="4">
      <alignment horizontal="center"/>
    </xf>
    <xf numFmtId="0" fontId="0" fillId="0" borderId="398" pivotButton="0" quotePrefix="0" xfId="0"/>
    <xf numFmtId="164" fontId="33" fillId="3" borderId="2" pivotButton="0" quotePrefix="0" xfId="4"/>
    <xf numFmtId="0" fontId="0" fillId="0" borderId="395" pivotButton="0" quotePrefix="0" xfId="0"/>
    <xf numFmtId="0" fontId="0" fillId="0" borderId="396" pivotButton="0" quotePrefix="0" xfId="0"/>
    <xf numFmtId="165" fontId="30" fillId="3" borderId="2" pivotButton="0" quotePrefix="0" xfId="2"/>
    <xf numFmtId="0" fontId="0" fillId="0" borderId="399" pivotButton="0" quotePrefix="0" xfId="0"/>
    <xf numFmtId="0" fontId="0" fillId="0" borderId="400" pivotButton="0" quotePrefix="0" xfId="0"/>
    <xf numFmtId="166" fontId="1" fillId="2" borderId="2" pivotButton="0" quotePrefix="0" xfId="3"/>
    <xf numFmtId="166" fontId="30" fillId="3" borderId="2" applyAlignment="1" pivotButton="0" quotePrefix="0" xfId="3">
      <alignment vertical="center"/>
    </xf>
    <xf numFmtId="164" fontId="30" fillId="3" borderId="2" pivotButton="0" quotePrefix="0" xfId="4"/>
    <xf numFmtId="0" fontId="0" fillId="0" borderId="401" pivotButton="0" quotePrefix="0" xfId="0"/>
    <xf numFmtId="0" fontId="0" fillId="0" borderId="402" pivotButton="0" quotePrefix="0" xfId="0"/>
    <xf numFmtId="0" fontId="0" fillId="0" borderId="403" pivotButton="0" quotePrefix="0" xfId="0"/>
    <xf numFmtId="0" fontId="0" fillId="0" borderId="397" pivotButton="0" quotePrefix="0" xfId="0"/>
    <xf numFmtId="164" fontId="29" fillId="6" borderId="2" applyAlignment="1" pivotButton="0" quotePrefix="0" xfId="4">
      <alignment horizontal="center" vertical="center" wrapText="1"/>
    </xf>
    <xf numFmtId="164" fontId="30" fillId="3" borderId="2" applyAlignment="1" pivotButton="0" quotePrefix="0" xfId="4">
      <alignment horizontal="center"/>
    </xf>
  </cellXfs>
  <cellStyles count="27">
    <cellStyle name="Normal" xfId="0" builtinId="0"/>
    <cellStyle name="Millares" xfId="1" builtinId="3"/>
    <cellStyle name="Porcentaje" xfId="2" builtinId="5"/>
    <cellStyle name="Millares [0]" xfId="3" builtinId="6"/>
    <cellStyle name="Moneda [0]" xfId="4" builtinId="7"/>
    <cellStyle name="Moneda" xfId="5" builtinId="4"/>
    <cellStyle name="Normal 2" xfId="6"/>
    <cellStyle name="Bueno" xfId="7" builtinId="26"/>
    <cellStyle name="Neutral" xfId="8" builtinId="28"/>
    <cellStyle name="Moneda 2" xfId="9"/>
    <cellStyle name="Moneda [0] 2" xfId="10"/>
    <cellStyle name="Normal 3" xfId="11"/>
    <cellStyle name="Millares [0] 2" xfId="12"/>
    <cellStyle name="Moneda 3" xfId="13"/>
    <cellStyle name="Millares [0] 3" xfId="14"/>
    <cellStyle name="Moneda 4" xfId="15"/>
    <cellStyle name="Millares [0] 2 2" xfId="16"/>
    <cellStyle name="Normal 4" xfId="17"/>
    <cellStyle name="Hipervínculo" xfId="18" builtinId="8"/>
    <cellStyle name="Millares [0] 4" xfId="19"/>
    <cellStyle name="Moneda 5" xfId="20"/>
    <cellStyle name="Moneda 2 2" xfId="21"/>
    <cellStyle name="Millares [0] 2 3" xfId="22"/>
    <cellStyle name="Moneda 3 2" xfId="23"/>
    <cellStyle name="Millares [0] 3 2" xfId="24"/>
    <cellStyle name="Moneda 4 2" xfId="25"/>
    <cellStyle name="Millares [0] 2 2 2" xfId="26"/>
  </cellStyles>
  <dxfs count="24">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val="1"/>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val="1"/>
      </font>
      <fill>
        <patternFill>
          <bgColor rgb="FFFF0000"/>
        </patternFill>
      </fill>
    </dxf>
    <dxf>
      <font>
        <b val="1"/>
      </font>
      <fill>
        <patternFill>
          <fgColor auto="1"/>
          <bgColor rgb="FFFF0000"/>
        </patternFill>
      </fill>
    </dxf>
    <dxf>
      <numFmt numFmtId="177" formatCode="_-[$$-240A]\ * #,##0_-;\-[$$-240A]\ * #,##0_-;_-[$$-240A]\ * &quot;-&quot;??_-;_-@_-"/>
    </dxf>
    <dxf>
      <numFmt numFmtId="177" formatCode="_-[$$-240A]\ * #,##0_-;\-[$$-240A]\ * #,##0_-;_-[$$-240A]\ * &quot;-&quot;??_-;_-@_-"/>
    </dxf>
    <dxf>
      <numFmt numFmtId="177" formatCode="_-[$$-240A]\ * #,##0_-;\-[$$-240A]\ * #,##0_-;_-[$$-240A]\ * &quot;-&quot;??_-;_-@_-"/>
    </dxf>
    <dxf>
      <numFmt numFmtId="177" formatCode="_-[$$-240A]\ * #,##0_-;\-[$$-240A]\ * #,##0_-;_-[$$-240A]\ * &quot;-&quot;??_-;_-@_-"/>
    </dxf>
    <dxf>
      <numFmt numFmtId="177" formatCode="_-[$$-240A]\ * #,##0_-;\-[$$-240A]\ * #,##0_-;_-[$$-240A]\ * &quot;-&quot;??_-;_-@_-"/>
    </dxf>
    <dxf>
      <numFmt numFmtId="177" formatCode="_-[$$-240A]\ * #,##0_-;\-[$$-240A]\ * #,##0_-;_-[$$-240A]\ * &quot;-&quot;??_-;_-@_-"/>
    </dxf>
    <dxf>
      <numFmt numFmtId="177" formatCode="_-[$$-240A]\ * #,##0_-;\-[$$-240A]\ * #,##0_-;_-[$$-240A]\ * &quot;-&quot;??_-;_-@_-"/>
    </dxf>
    <dxf>
      <numFmt numFmtId="177" formatCode="_-[$$-240A]\ * #,##0_-;\-[$$-240A]\ * #,##0_-;_-[$$-240A]\ * &quot;-&quot;??_-;_-@_-"/>
    </dxf>
    <dxf>
      <numFmt numFmtId="177" formatCode="_-[$$-240A]\ * #,##0_-;\-[$$-240A]\ * #,##0_-;_-[$$-240A]\ * &quot;-&quot;??_-;_-@_-"/>
    </dxf>
    <dxf>
      <fill>
        <patternFill>
          <fgColor indexed="64"/>
          <bgColor theme="9" tint="0.7999816888943144"/>
        </patternFill>
      </fill>
    </dxf>
    <dxf>
      <numFmt numFmtId="177" formatCode="_-[$$-240A]\ * #,##0_-;\-[$$-240A]\ * #,##0_-;_-[$$-240A]\ * &quot;-&quot;??_-;_-@_-"/>
    </dxf>
    <dxf>
      <numFmt numFmtId="179" formatCode="d/m/yyyy"/>
    </dxf>
    <dxf>
      <fill>
        <patternFill patternType="solid">
          <fgColor indexed="64"/>
          <bgColor rgb="FFF9D745"/>
        </patternFill>
      </fill>
      <alignment horizontal="general" vertical="bottom" wrapText="1"/>
    </dxf>
    <dxf>
      <font>
        <color rgb="FF9C0006"/>
      </font>
      <fill>
        <patternFill>
          <bgColor rgb="FF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tc={8A6F7A5D-AA25-4BC5-99EE-7FF133C573EE}</author>
  </authors>
  <commentList>
    <comment ref="A1051"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DESDE AQUÍ CON TASA % CORREGIDA</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s>
</file>

<file path=xl/drawings/_rels/drawing2.xml.rels><Relationships xmlns="http://schemas.openxmlformats.org/package/2006/relationships"><Relationship Type="http://schemas.openxmlformats.org/officeDocument/2006/relationships/image" Target="/xl/media/image14.png" Id="rId1"/><Relationship Type="http://schemas.openxmlformats.org/officeDocument/2006/relationships/image" Target="/xl/media/image15.png" Id="rId2"/></Relationships>
</file>

<file path=xl/drawings/drawing1.xml><?xml version="1.0" encoding="utf-8"?>
<wsDr xmlns="http://schemas.openxmlformats.org/drawingml/2006/spreadsheetDrawing">
  <twoCellAnchor editAs="oneCell">
    <from>
      <col>1</col>
      <colOff>166633</colOff>
      <row>4</row>
      <rowOff>121276</rowOff>
    </from>
    <to>
      <col>2</col>
      <colOff>382720</colOff>
      <row>7</row>
      <rowOff>101309</rowOff>
    </to>
    <pic>
      <nvPicPr>
        <cNvPr id="43" name="Imagen 42"/>
        <cNvPicPr>
          <a:picLocks xmlns:a="http://schemas.openxmlformats.org/drawingml/2006/main" noChangeAspect="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a:xfrm xmlns:a="http://schemas.openxmlformats.org/drawingml/2006/main">
          <a:off x="338083" y="1169026"/>
          <a:ext cx="1054287" cy="1056358"/>
        </a:xfrm>
        <a:prstGeom xmlns:a="http://schemas.openxmlformats.org/drawingml/2006/main" prst="rect">
          <avLst/>
        </a:prstGeom>
        <a:ln xmlns:a="http://schemas.openxmlformats.org/drawingml/2006/main">
          <a:prstDash val="solid"/>
        </a:ln>
      </spPr>
    </pic>
    <clientData/>
  </twoCellAnchor>
  <twoCellAnchor editAs="oneCell">
    <from>
      <col>1</col>
      <colOff>167786</colOff>
      <row>32</row>
      <rowOff>56420</rowOff>
    </from>
    <to>
      <col>2</col>
      <colOff>382403</colOff>
      <row>35</row>
      <rowOff>37785</rowOff>
    </to>
    <pic>
      <nvPicPr>
        <cNvPr id="44" name="Imagen 43"/>
        <cNvPicPr>
          <a:picLocks xmlns:a="http://schemas.openxmlformats.org/drawingml/2006/main" noChangeAspect="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a:xfrm xmlns:a="http://schemas.openxmlformats.org/drawingml/2006/main">
          <a:off x="339236" y="9629045"/>
          <a:ext cx="1052817" cy="1057690"/>
        </a:xfrm>
        <a:prstGeom xmlns:a="http://schemas.openxmlformats.org/drawingml/2006/main" prst="rect">
          <avLst/>
        </a:prstGeom>
        <a:ln xmlns:a="http://schemas.openxmlformats.org/drawingml/2006/main">
          <a:prstDash val="solid"/>
        </a:ln>
      </spPr>
    </pic>
    <clientData/>
  </twoCellAnchor>
  <twoCellAnchor editAs="oneCell">
    <from>
      <col>4</col>
      <colOff>379087</colOff>
      <row>1</row>
      <rowOff>9525</rowOff>
    </from>
    <to>
      <col>9</col>
      <colOff>297916</colOff>
      <row>3</row>
      <rowOff>43484</rowOff>
    </to>
    <pic>
      <nvPicPr>
        <cNvPr id="50" name="Imagen 49"/>
        <cNvPicPr>
          <a:picLocks xmlns:a="http://schemas.openxmlformats.org/drawingml/2006/main" noChangeAspect="1"/>
        </cNvPicPr>
      </nvPicPr>
      <blipFill>
        <a:blip xmlns:a="http://schemas.openxmlformats.org/drawingml/2006/main" xmlns:r="http://schemas.openxmlformats.org/officeDocument/2006/relationships" cstate="print" r:embed="rId4"/>
        <a:srcRect xmlns:a="http://schemas.openxmlformats.org/drawingml/2006/main" t="6190" b="6190"/>
        <a:stretch xmlns:a="http://schemas.openxmlformats.org/drawingml/2006/main">
          <a:fillRect/>
        </a:stretch>
      </blipFill>
      <spPr>
        <a:xfrm xmlns:a="http://schemas.openxmlformats.org/drawingml/2006/main">
          <a:off x="2055487" y="66675"/>
          <a:ext cx="4795629" cy="881684"/>
        </a:xfrm>
        <a:prstGeom xmlns:a="http://schemas.openxmlformats.org/drawingml/2006/main" prst="rect">
          <avLst/>
        </a:prstGeom>
        <a:ln xmlns:a="http://schemas.openxmlformats.org/drawingml/2006/main">
          <a:prstDash val="solid"/>
        </a:ln>
      </spPr>
    </pic>
    <clientData/>
  </twoCellAnchor>
  <twoCellAnchor editAs="oneCell">
    <from>
      <col>10</col>
      <colOff>22105</colOff>
      <row>1</row>
      <rowOff>180975</rowOff>
    </from>
    <to>
      <col>16</col>
      <colOff>245783</colOff>
      <row>1</row>
      <rowOff>630226</rowOff>
    </to>
    <pic>
      <nvPicPr>
        <cNvPr id="52" name="Imagen 51"/>
        <cNvPicPr>
          <a:picLocks xmlns:a="http://schemas.openxmlformats.org/drawingml/2006/main" noChangeAspect="1"/>
        </cNvPicPr>
      </nvPicPr>
      <blipFill rotWithShape="1">
        <a:blip xmlns:a="http://schemas.openxmlformats.org/drawingml/2006/main" xmlns:r="http://schemas.openxmlformats.org/officeDocument/2006/relationships" r:embed="rId5"/>
        <a:srcRect xmlns:a="http://schemas.openxmlformats.org/drawingml/2006/main" l="29703" t="70580"/>
        <a:stretch xmlns:a="http://schemas.openxmlformats.org/drawingml/2006/main">
          <a:fillRect/>
        </a:stretch>
      </blipFill>
      <spPr>
        <a:xfrm xmlns:a="http://schemas.openxmlformats.org/drawingml/2006/main">
          <a:off x="7461130" y="238125"/>
          <a:ext cx="5148103" cy="449251"/>
        </a:xfrm>
        <a:prstGeom xmlns:a="http://schemas.openxmlformats.org/drawingml/2006/main" prst="rect">
          <avLst/>
        </a:prstGeom>
        <a:ln xmlns:a="http://schemas.openxmlformats.org/drawingml/2006/main">
          <a:prstDash val="solid"/>
        </a:ln>
      </spPr>
    </pic>
    <clientData/>
  </twoCellAnchor>
  <twoCellAnchor editAs="oneCell">
    <from>
      <col>4</col>
      <colOff>375724</colOff>
      <row>29</row>
      <rowOff>10900</rowOff>
    </from>
    <to>
      <col>9</col>
      <colOff>291191</colOff>
      <row>31</row>
      <rowOff>44859</rowOff>
    </to>
    <pic>
      <nvPicPr>
        <cNvPr id="56" name="Imagen 55"/>
        <cNvPicPr>
          <a:picLocks xmlns:a="http://schemas.openxmlformats.org/drawingml/2006/main" noChangeAspect="1"/>
        </cNvPicPr>
      </nvPicPr>
      <blipFill>
        <a:blip xmlns:a="http://schemas.openxmlformats.org/drawingml/2006/main" xmlns:r="http://schemas.openxmlformats.org/officeDocument/2006/relationships" cstate="print" r:embed="rId6"/>
        <a:srcRect xmlns:a="http://schemas.openxmlformats.org/drawingml/2006/main" t="6190" b="6190"/>
        <a:stretch xmlns:a="http://schemas.openxmlformats.org/drawingml/2006/main">
          <a:fillRect/>
        </a:stretch>
      </blipFill>
      <spPr>
        <a:xfrm xmlns:a="http://schemas.openxmlformats.org/drawingml/2006/main">
          <a:off x="2052124" y="8573875"/>
          <a:ext cx="4792267" cy="881684"/>
        </a:xfrm>
        <a:prstGeom xmlns:a="http://schemas.openxmlformats.org/drawingml/2006/main" prst="rect">
          <avLst/>
        </a:prstGeom>
        <a:ln xmlns:a="http://schemas.openxmlformats.org/drawingml/2006/main">
          <a:prstDash val="solid"/>
        </a:ln>
      </spPr>
    </pic>
    <clientData/>
  </twoCellAnchor>
  <twoCellAnchor editAs="oneCell">
    <from>
      <col>10</col>
      <colOff>19302</colOff>
      <row>29</row>
      <rowOff>210925</rowOff>
    </from>
    <to>
      <col>16</col>
      <colOff>242420</colOff>
      <row>29</row>
      <rowOff>660176</rowOff>
    </to>
    <pic>
      <nvPicPr>
        <cNvPr id="60" name="Imagen 59"/>
        <cNvPicPr>
          <a:picLocks xmlns:a="http://schemas.openxmlformats.org/drawingml/2006/main" noChangeAspect="1"/>
        </cNvPicPr>
      </nvPicPr>
      <blipFill rotWithShape="1">
        <a:blip xmlns:a="http://schemas.openxmlformats.org/drawingml/2006/main" xmlns:r="http://schemas.openxmlformats.org/officeDocument/2006/relationships" r:embed="rId7"/>
        <a:srcRect xmlns:a="http://schemas.openxmlformats.org/drawingml/2006/main" l="29703" t="70580"/>
        <a:stretch xmlns:a="http://schemas.openxmlformats.org/drawingml/2006/main">
          <a:fillRect/>
        </a:stretch>
      </blipFill>
      <spPr>
        <a:xfrm xmlns:a="http://schemas.openxmlformats.org/drawingml/2006/main">
          <a:off x="7458327" y="8773900"/>
          <a:ext cx="5147543" cy="449251"/>
        </a:xfrm>
        <a:prstGeom xmlns:a="http://schemas.openxmlformats.org/drawingml/2006/main" prst="rect">
          <avLst/>
        </a:prstGeom>
        <a:ln xmlns:a="http://schemas.openxmlformats.org/drawingml/2006/main">
          <a:prstDash val="solid"/>
        </a:ln>
      </spPr>
    </pic>
    <clientData/>
  </twoCellAnchor>
  <twoCellAnchor editAs="oneCell">
    <from>
      <col>8</col>
      <colOff>582424</colOff>
      <row>56</row>
      <rowOff>70086</rowOff>
    </from>
    <to>
      <col>11</col>
      <colOff>203080</colOff>
      <row>57</row>
      <rowOff>3753</rowOff>
    </to>
    <pic>
      <nvPicPr>
        <cNvPr id="61" name="Imagen 60"/>
        <cNvPicPr>
          <a:picLocks xmlns:a="http://schemas.openxmlformats.org/drawingml/2006/main" noChangeAspect="1"/>
        </cNvPicPr>
      </nvPicPr>
      <blipFill>
        <a:blip xmlns:a="http://schemas.openxmlformats.org/drawingml/2006/main" xmlns:r="http://schemas.openxmlformats.org/officeDocument/2006/relationships" cstate="print" r:embed="rId8"/>
        <a:srcRect xmlns:a="http://schemas.openxmlformats.org/drawingml/2006/main" t="6190" b="6190"/>
        <a:stretch xmlns:a="http://schemas.openxmlformats.org/drawingml/2006/main">
          <a:fillRect/>
        </a:stretch>
      </blipFill>
      <spPr>
        <a:xfrm xmlns:a="http://schemas.openxmlformats.org/drawingml/2006/main">
          <a:off x="6354574" y="17100786"/>
          <a:ext cx="2020956" cy="371817"/>
        </a:xfrm>
        <a:prstGeom xmlns:a="http://schemas.openxmlformats.org/drawingml/2006/main" prst="rect">
          <avLst/>
        </a:prstGeom>
        <a:ln xmlns:a="http://schemas.openxmlformats.org/drawingml/2006/main">
          <a:prstDash val="solid"/>
        </a:ln>
      </spPr>
    </pic>
    <clientData/>
  </twoCellAnchor>
  <twoCellAnchor editAs="oneCell">
    <from>
      <col>8</col>
      <colOff>572897</colOff>
      <row>61</row>
      <rowOff>71747</rowOff>
    </from>
    <to>
      <col>11</col>
      <colOff>193553</colOff>
      <row>62</row>
      <rowOff>5414</rowOff>
    </to>
    <pic>
      <nvPicPr>
        <cNvPr id="62" name="Imagen 61"/>
        <cNvPicPr>
          <a:picLocks xmlns:a="http://schemas.openxmlformats.org/drawingml/2006/main" noChangeAspect="1"/>
        </cNvPicPr>
      </nvPicPr>
      <blipFill>
        <a:blip xmlns:a="http://schemas.openxmlformats.org/drawingml/2006/main" xmlns:r="http://schemas.openxmlformats.org/officeDocument/2006/relationships" cstate="print" r:embed="rId9"/>
        <a:srcRect xmlns:a="http://schemas.openxmlformats.org/drawingml/2006/main" t="6190" b="6190"/>
        <a:stretch xmlns:a="http://schemas.openxmlformats.org/drawingml/2006/main">
          <a:fillRect/>
        </a:stretch>
      </blipFill>
      <spPr>
        <a:xfrm xmlns:a="http://schemas.openxmlformats.org/drawingml/2006/main">
          <a:off x="6345047" y="18721697"/>
          <a:ext cx="2020956" cy="371817"/>
        </a:xfrm>
        <a:prstGeom xmlns:a="http://schemas.openxmlformats.org/drawingml/2006/main" prst="rect">
          <avLst/>
        </a:prstGeom>
        <a:ln xmlns:a="http://schemas.openxmlformats.org/drawingml/2006/main">
          <a:prstDash val="solid"/>
        </a:ln>
      </spPr>
    </pic>
    <clientData/>
  </twoCellAnchor>
  <twoCellAnchor editAs="oneCell">
    <from>
      <col>8</col>
      <colOff>576209</colOff>
      <row>66</row>
      <rowOff>69674</rowOff>
    </from>
    <to>
      <col>11</col>
      <colOff>196865</colOff>
      <row>67</row>
      <rowOff>3341</rowOff>
    </to>
    <pic>
      <nvPicPr>
        <cNvPr id="63" name="Imagen 62"/>
        <cNvPicPr>
          <a:picLocks xmlns:a="http://schemas.openxmlformats.org/drawingml/2006/main" noChangeAspect="1"/>
        </cNvPicPr>
      </nvPicPr>
      <blipFill>
        <a:blip xmlns:a="http://schemas.openxmlformats.org/drawingml/2006/main" xmlns:r="http://schemas.openxmlformats.org/officeDocument/2006/relationships" cstate="print" r:embed="rId10"/>
        <a:srcRect xmlns:a="http://schemas.openxmlformats.org/drawingml/2006/main" t="6190" b="6190"/>
        <a:stretch xmlns:a="http://schemas.openxmlformats.org/drawingml/2006/main">
          <a:fillRect/>
        </a:stretch>
      </blipFill>
      <spPr>
        <a:xfrm xmlns:a="http://schemas.openxmlformats.org/drawingml/2006/main">
          <a:off x="6348359" y="20338874"/>
          <a:ext cx="2020956" cy="371817"/>
        </a:xfrm>
        <a:prstGeom xmlns:a="http://schemas.openxmlformats.org/drawingml/2006/main" prst="rect">
          <avLst/>
        </a:prstGeom>
        <a:ln xmlns:a="http://schemas.openxmlformats.org/drawingml/2006/main">
          <a:prstDash val="solid"/>
        </a:ln>
      </spPr>
    </pic>
    <clientData/>
  </twoCellAnchor>
  <twoCellAnchor editAs="oneCell">
    <from>
      <col>8</col>
      <colOff>581177</colOff>
      <row>71</row>
      <rowOff>70498</rowOff>
    </from>
    <to>
      <col>11</col>
      <colOff>201833</colOff>
      <row>72</row>
      <rowOff>4165</rowOff>
    </to>
    <pic>
      <nvPicPr>
        <cNvPr id="64" name="Imagen 63"/>
        <cNvPicPr>
          <a:picLocks xmlns:a="http://schemas.openxmlformats.org/drawingml/2006/main" noChangeAspect="1"/>
        </cNvPicPr>
      </nvPicPr>
      <blipFill>
        <a:blip xmlns:a="http://schemas.openxmlformats.org/drawingml/2006/main" xmlns:r="http://schemas.openxmlformats.org/officeDocument/2006/relationships" cstate="print" r:embed="rId11"/>
        <a:srcRect xmlns:a="http://schemas.openxmlformats.org/drawingml/2006/main" t="6190" b="6190"/>
        <a:stretch xmlns:a="http://schemas.openxmlformats.org/drawingml/2006/main">
          <a:fillRect/>
        </a:stretch>
      </blipFill>
      <spPr>
        <a:xfrm xmlns:a="http://schemas.openxmlformats.org/drawingml/2006/main">
          <a:off x="6353327" y="21958948"/>
          <a:ext cx="2020956" cy="371817"/>
        </a:xfrm>
        <a:prstGeom xmlns:a="http://schemas.openxmlformats.org/drawingml/2006/main" prst="rect">
          <avLst/>
        </a:prstGeom>
        <a:ln xmlns:a="http://schemas.openxmlformats.org/drawingml/2006/main">
          <a:prstDash val="solid"/>
        </a:ln>
      </spPr>
    </pic>
    <clientData/>
  </twoCellAnchor>
  <twoCellAnchor editAs="oneCell">
    <from>
      <col>8</col>
      <colOff>581181</colOff>
      <row>81</row>
      <rowOff>56003</rowOff>
    </from>
    <to>
      <col>11</col>
      <colOff>201837</colOff>
      <row>81</row>
      <rowOff>427820</rowOff>
    </to>
    <pic>
      <nvPicPr>
        <cNvPr id="65" name="Imagen 64"/>
        <cNvPicPr>
          <a:picLocks xmlns:a="http://schemas.openxmlformats.org/drawingml/2006/main" noChangeAspect="1"/>
        </cNvPicPr>
      </nvPicPr>
      <blipFill>
        <a:blip xmlns:a="http://schemas.openxmlformats.org/drawingml/2006/main" xmlns:r="http://schemas.openxmlformats.org/officeDocument/2006/relationships" cstate="print" r:embed="rId12"/>
        <a:srcRect xmlns:a="http://schemas.openxmlformats.org/drawingml/2006/main" t="6190" b="6190"/>
        <a:stretch xmlns:a="http://schemas.openxmlformats.org/drawingml/2006/main">
          <a:fillRect/>
        </a:stretch>
      </blipFill>
      <spPr>
        <a:xfrm xmlns:a="http://schemas.openxmlformats.org/drawingml/2006/main">
          <a:off x="6353331" y="25182953"/>
          <a:ext cx="2020956" cy="371817"/>
        </a:xfrm>
        <a:prstGeom xmlns:a="http://schemas.openxmlformats.org/drawingml/2006/main" prst="rect">
          <avLst/>
        </a:prstGeom>
        <a:ln xmlns:a="http://schemas.openxmlformats.org/drawingml/2006/main">
          <a:prstDash val="solid"/>
        </a:ln>
      </spPr>
    </pic>
    <clientData/>
  </twoCellAnchor>
  <twoCellAnchor editAs="oneCell">
    <from>
      <col>8</col>
      <colOff>584488</colOff>
      <row>76</row>
      <rowOff>56414</rowOff>
    </from>
    <to>
      <col>11</col>
      <colOff>205144</colOff>
      <row>76</row>
      <rowOff>428231</rowOff>
    </to>
    <pic>
      <nvPicPr>
        <cNvPr id="66" name="Imagen 65"/>
        <cNvPicPr>
          <a:picLocks xmlns:a="http://schemas.openxmlformats.org/drawingml/2006/main" noChangeAspect="1"/>
        </cNvPicPr>
      </nvPicPr>
      <blipFill>
        <a:blip xmlns:a="http://schemas.openxmlformats.org/drawingml/2006/main" xmlns:r="http://schemas.openxmlformats.org/officeDocument/2006/relationships" cstate="print" r:embed="rId13"/>
        <a:srcRect xmlns:a="http://schemas.openxmlformats.org/drawingml/2006/main" t="6190" b="6190"/>
        <a:stretch xmlns:a="http://schemas.openxmlformats.org/drawingml/2006/main">
          <a:fillRect/>
        </a:stretch>
      </blipFill>
      <spPr>
        <a:xfrm xmlns:a="http://schemas.openxmlformats.org/drawingml/2006/main">
          <a:off x="6356638" y="23564114"/>
          <a:ext cx="2020956" cy="371817"/>
        </a:xfrm>
        <a:prstGeom xmlns:a="http://schemas.openxmlformats.org/drawingml/2006/main" prst="rect">
          <avLst/>
        </a:prstGeom>
        <a:ln xmlns:a="http://schemas.openxmlformats.org/drawingml/2006/main">
          <a:prstDash val="solid"/>
        </a:ln>
      </spPr>
    </pic>
    <clientData/>
  </twoCellAnchor>
  <oneCellAnchor>
    <from>
      <col>1</col>
      <colOff>104775</colOff>
      <row>61</row>
      <rowOff>69690</rowOff>
    </from>
    <ext cx="1196406" cy="1196406"/>
    <pic>
      <nvPicPr>
        <cNvPr id="45" name="Imagen 4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276225" y="18719640"/>
          <a:ext cx="1196406" cy="1196406"/>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twoCellAnchor>
    <from>
      <col>1</col>
      <colOff>234461</colOff>
      <row>22</row>
      <rowOff>339587</rowOff>
    </from>
    <to>
      <col>2</col>
      <colOff>242146</colOff>
      <row>23</row>
      <rowOff>649757</rowOff>
    </to>
    <pic>
      <nvPicPr>
        <cNvPr id="11" name="Imagen 10"/>
        <cNvPicPr>
          <a:picLocks xmlns:a="http://schemas.openxmlformats.org/drawingml/2006/main" noChangeAspect="1" noChangeArrowheads="1"/>
        </cNvPicPr>
      </nvPicPr>
      <blipFill>
        <a:blip xmlns:a="http://schemas.openxmlformats.org/drawingml/2006/main" xmlns:r="http://schemas.openxmlformats.org/officeDocument/2006/relationships" r:embed="rId1">
          <alphaModFix amt="85000"/>
          <clrChange>
            <clrFrom/>
            <clrTo/>
          </clrChange>
          <duotone/>
        </a:blip>
        <a:srcRect xmlns:a="http://schemas.openxmlformats.org/drawingml/2006/main"/>
        <a:stretch xmlns:a="http://schemas.openxmlformats.org/drawingml/2006/main">
          <a:fillRect/>
        </a:stretch>
      </blipFill>
      <spPr bwMode="auto">
        <a:xfrm xmlns:a="http://schemas.openxmlformats.org/drawingml/2006/main">
          <a:off x="405911" y="7273787"/>
          <a:ext cx="845885" cy="79594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1</col>
      <colOff>248478</colOff>
      <row>0</row>
      <rowOff>33132</rowOff>
    </from>
    <to>
      <col>2</col>
      <colOff>256163</colOff>
      <row>1</row>
      <rowOff>649759</rowOff>
    </to>
    <pic>
      <nvPicPr>
        <cNvPr id="13" name="Imagen 12"/>
        <cNvPicPr>
          <a:picLocks xmlns:a="http://schemas.openxmlformats.org/drawingml/2006/main" noChangeAspect="1" noChangeArrowheads="1"/>
        </cNvPicPr>
      </nvPicPr>
      <blipFill>
        <a:blip xmlns:a="http://schemas.openxmlformats.org/drawingml/2006/main" xmlns:r="http://schemas.openxmlformats.org/officeDocument/2006/relationships" r:embed="rId2">
          <alphaModFix amt="85000"/>
          <clrChange>
            <clrFrom/>
            <clrTo/>
          </clrChange>
          <duotone/>
        </a:blip>
        <a:srcRect xmlns:a="http://schemas.openxmlformats.org/drawingml/2006/main"/>
        <a:stretch xmlns:a="http://schemas.openxmlformats.org/drawingml/2006/main">
          <a:fillRect/>
        </a:stretch>
      </blipFill>
      <spPr bwMode="auto">
        <a:xfrm xmlns:a="http://schemas.openxmlformats.org/drawingml/2006/main">
          <a:off x="419928" y="33132"/>
          <a:ext cx="845885" cy="797602"/>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Users/LENOVO%2013/Google%20Drive/RCH/PP/ESTUDIOS/L&#237;na%20Alarcon%20Esposa%20Jeisson.%20Ref.%20Frank-Caja%20Social/UVR.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ACTUAL"/>
      <sheetName val="UVR"/>
      <sheetName val="UVR SIN"/>
      <sheetName val="UVR (1)"/>
      <sheetName val="UVR (2)"/>
      <sheetName val="UVR (3)"/>
      <sheetName val="UVR (4)"/>
      <sheetName val="UVR (5)"/>
      <sheetName val="UVR (6)"/>
      <sheetName val="RESUMEN"/>
    </sheetNames>
    <sheetDataSet>
      <sheetData sheetId="0">
        <row r="5">
          <cell r="A5">
            <v>119</v>
          </cell>
          <cell r="K5">
            <v>1</v>
          </cell>
        </row>
        <row r="6">
          <cell r="A6">
            <v>9.5699999999999993E-2</v>
          </cell>
        </row>
        <row r="7">
          <cell r="A7">
            <v>0.10001125662974286</v>
          </cell>
        </row>
        <row r="8">
          <cell r="A8">
            <v>7.9750000000000654E-3</v>
          </cell>
        </row>
        <row r="11">
          <cell r="A11">
            <v>30653131</v>
          </cell>
        </row>
        <row r="12">
          <cell r="A12">
            <v>275.73860000000002</v>
          </cell>
        </row>
        <row r="13">
          <cell r="A13">
            <v>3.5000000000000003E-2</v>
          </cell>
        </row>
      </sheetData>
      <sheetData sheetId="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id="1" name="Tabla_BD" displayName="Tabla_BD" ref="A1:AN2579" tableType="queryTable" headerRowCount="1" totalsRowShown="0" headerRowDxfId="22">
  <autoFilter ref="A1:AN2579"/>
  <tableColumns count="40">
    <tableColumn id="1" uniqueName="1" name="Nombre" queryTableFieldId="1"/>
    <tableColumn id="2" uniqueName="2" name="# Crédito" queryTableFieldId="2"/>
    <tableColumn id="3" uniqueName="3" name="Solicitud Creada" queryTableFieldId="3"/>
    <tableColumn id="4" uniqueName="4" name="Estado" queryTableFieldId="4"/>
    <tableColumn id="17" uniqueName="17" name="Completo info" queryTableFieldId="17" dataDxfId="21"/>
    <tableColumn id="5" uniqueName="5" name="BANCO" queryTableFieldId="5"/>
    <tableColumn id="6" uniqueName="6" name="Nota de Consultor o Cliente" queryTableFieldId="6"/>
    <tableColumn id="7" uniqueName="7" name="Referenciador" queryTableFieldId="7"/>
    <tableColumn id="8" uniqueName="8" name="Nota CRM" queryTableFieldId="8"/>
    <tableColumn id="9" uniqueName="9" name="NOTAS" queryTableFieldId="9"/>
    <tableColumn id="10" uniqueName="10" name="Creación Nota" queryTableFieldId="10"/>
    <tableColumn id="11" uniqueName="11" name="Equipo" queryTableFieldId="11"/>
    <tableColumn id="12" uniqueName="12" name="Consultor" queryTableFieldId="12"/>
    <tableColumn id="13" uniqueName="13" name="Cronograma - Start" queryTableFieldId="13"/>
    <tableColumn id="14" uniqueName="14" name="Cronograma - End" queryTableFieldId="14"/>
    <tableColumn id="15" uniqueName="15" name="Estudio" queryTableFieldId="15"/>
    <tableColumn id="16" uniqueName="16" name="Extracto" queryTableFieldId="16"/>
    <tableColumn id="18" uniqueName="18" name="CC" queryTableFieldId="18"/>
    <tableColumn id="19" uniqueName="19" name="AMORTIZA" queryTableFieldId="19"/>
    <tableColumn id="20" uniqueName="20" name="Tipo" queryTableFieldId="20"/>
    <tableColumn id="21" uniqueName="21" name="Cuota Mensual" queryTableFieldId="21" dataDxfId="20"/>
    <tableColumn id="22" uniqueName="22" name="P. Inicial" queryTableFieldId="22"/>
    <tableColumn id="23" uniqueName="23" name="P. Pendiente" queryTableFieldId="23"/>
    <tableColumn id="24" uniqueName="24" name="Tasa" queryTableFieldId="24" dataDxfId="19" dataCellStyle="Porcentaje"/>
    <tableColumn id="25" uniqueName="25" name="Frech" queryTableFieldId="25" dataDxfId="18"/>
    <tableColumn id="26" uniqueName="26" name="S. Vida" queryTableFieldId="26" dataDxfId="17"/>
    <tableColumn id="27" uniqueName="27" name="S. Incendio" queryTableFieldId="27" dataDxfId="16"/>
    <tableColumn id="28" uniqueName="28" name="S. Terremoto" queryTableFieldId="28" dataDxfId="15"/>
    <tableColumn id="29" uniqueName="29" name="Capital Mensual" queryTableFieldId="29" dataDxfId="14"/>
    <tableColumn id="30" uniqueName="30" name="Interés Mensual" queryTableFieldId="30" dataDxfId="13"/>
    <tableColumn id="31" uniqueName="31" name="Capital Adeudado" queryTableFieldId="31" dataDxfId="12"/>
    <tableColumn id="32" uniqueName="32" name="Abono Efectivo" queryTableFieldId="32" dataDxfId="11"/>
    <tableColumn id="33" uniqueName="33" name="Ingresos demostrables" queryTableFieldId="33" dataDxfId="10"/>
    <tableColumn id="34" uniqueName="34" name="Actividad Económica" queryTableFieldId="34"/>
    <tableColumn id="35" uniqueName="35" name="E-mail" queryTableFieldId="35"/>
    <tableColumn id="36" uniqueName="36" name="Teléfono" queryTableFieldId="36"/>
    <tableColumn id="37" uniqueName="37" name="Ciudad" queryTableFieldId="37"/>
    <tableColumn id="38" uniqueName="38" name="Acuerdos" queryTableFieldId="38"/>
    <tableColumn id="39" uniqueName="39" name="Cuentas (equipos)" queryTableFieldId="39"/>
    <tableColumn id="40" uniqueName="40" name="ID de registro" queryTableFieldId="4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pp.hubspot.com/contacts/21065449/record/0-1/158827019187" TargetMode="External" Id="rId1"/><Relationship Type="http://schemas.openxmlformats.org/officeDocument/2006/relationships/hyperlink" Target="https://app.hubspot.com/contacts/21065449/record/0-1/124528151925" TargetMode="External" Id="rId2"/><Relationship Type="http://schemas.openxmlformats.org/officeDocument/2006/relationships/hyperlink" Target="https://tinyurl.com/48hutwxa" TargetMode="External" Id="rId3"/><Relationship Type="http://schemas.openxmlformats.org/officeDocument/2006/relationships/hyperlink" Target="https://app.hubspot.com/contacts/21065449/record/0-1/158887871152" TargetMode="External" Id="rId4"/><Relationship Type="http://schemas.openxmlformats.org/officeDocument/2006/relationships/hyperlink" Target="https://tinyurl.com/yf97jp3c" TargetMode="External" Id="rId5"/><Relationship Type="http://schemas.openxmlformats.org/officeDocument/2006/relationships/hyperlink" Target="https://tinyurl.com/yzkrv52n" TargetMode="External" Id="rId6"/><Relationship Type="http://schemas.openxmlformats.org/officeDocument/2006/relationships/hyperlink" Target="https://drive.google.com/open?id=1eELkMOKVOIIFCu-ku55kmjxC8Wkxo06H" TargetMode="External" Id="rId7"/><Relationship Type="http://schemas.openxmlformats.org/officeDocument/2006/relationships/hyperlink" Target="https://drive.google.com/open?id=1FVRob2jMSo1UB4IsykggWOwpZkntXfnM" TargetMode="External" Id="rId8"/><Relationship Type="http://schemas.openxmlformats.org/officeDocument/2006/relationships/hyperlink" Target="https://drive.google.com/open?id=1ClZwZq08RsJqqjg6rtMs8QcGrcwiQFcr" TargetMode="External" Id="rId9"/><Relationship Type="http://schemas.openxmlformats.org/officeDocument/2006/relationships/hyperlink" Target="https://api-na1.hubspot.com/form-integrations/v1/uploaded-files/signed-url-redirect/181640633697?portalId=21065449&amp;sign=1WeZHHQ2uUFXTyAF-1ZZef5FkCo%3D&amp;conversionId=7b1fb9a0-e6f8-4ed2-87e5-5f16bea45b57&amp;filename=7b1fb9a0-e6f8-4ed2-87e5-5f16bea45b57-extracto_del_credito-Extracto-Credito-Davivienda-Oct-2024.pdf" TargetMode="External" Id="rId10"/><Relationship Type="http://schemas.openxmlformats.org/officeDocument/2006/relationships/hyperlink" Target="https://api-na1.hubspot.com/form-integrations/v1/uploaded-files/signed-url-redirect/181747285119?portalId=21065449&amp;sign=iWsD1DpAtTvUtgPQ06bEkYdR7ys%3D&amp;conversionId=53f4ed63-608c-4487-a15b-ce6133fa705e&amp;filename=53f4ed63-608c-4487-a15b-ce6133fa705e-extracto_del_credito-2024092022510480185015.pdf" TargetMode="External" Id="rId11"/><Relationship Type="http://schemas.openxmlformats.org/officeDocument/2006/relationships/hyperlink" Target="https://drive.google.com/open?id=1BNOpyvcVuej1EgsWx56V59INf6C8TGY6" TargetMode="External" Id="rId12"/><Relationship Type="http://schemas.openxmlformats.org/officeDocument/2006/relationships/hyperlink" Target="https://drive.google.com/open?id=16ln2IGSALyP8kbxdctp-Dw30XhhdMSlu" TargetMode="External" Id="rId13"/><Relationship Type="http://schemas.openxmlformats.org/officeDocument/2006/relationships/hyperlink" Target="https://tinyurl.com/3wjw57jd" TargetMode="External" Id="rId14"/><Relationship Type="http://schemas.openxmlformats.org/officeDocument/2006/relationships/hyperlink" Target="https://tinyurl.com/3m4t6j7t" TargetMode="External" Id="rId15"/><Relationship Type="http://schemas.openxmlformats.org/officeDocument/2006/relationships/hyperlink" Target="https://tinyurl.com/mryas5b8" TargetMode="External" Id="rId16"/><Relationship Type="http://schemas.openxmlformats.org/officeDocument/2006/relationships/hyperlink" Target="https://tinyurl.com/5dmtk6wt" TargetMode="External" Id="rId17"/><Relationship Type="http://schemas.openxmlformats.org/officeDocument/2006/relationships/hyperlink" Target="https://api-na1.hubspot.com/form-integrations/v1/uploaded-files/signed-url-redirect/178804873376?portalId=21065449&amp;sign=_UmNCCJkcUOXwxqxhBHv6nrTVoA%3D&amp;conversionId=f6930d44-4936-4670-9605-6c8444b0bc0f&amp;filename=f6930d44-4936-4670-9605-6c8444b0bc0f-extracto_del_credito-inbound3832551708546280516.pdf" TargetMode="External" Id="rId18"/><Relationship Type="http://schemas.openxmlformats.org/officeDocument/2006/relationships/hyperlink" Target="https://tinyurl.com/a4vk9vcy" TargetMode="External" Id="rId19"/><Relationship Type="http://schemas.openxmlformats.org/officeDocument/2006/relationships/hyperlink" Target="https://tinyurl.com/4pwa3due" TargetMode="External" Id="rId20"/><Relationship Type="http://schemas.openxmlformats.org/officeDocument/2006/relationships/hyperlink" Target="https://tinyurl.com/mctc667b" TargetMode="External" Id="rId21"/><Relationship Type="http://schemas.openxmlformats.org/officeDocument/2006/relationships/hyperlink" Target="https://tinyurl.com/ypntzxfp" TargetMode="External" Id="rId22"/><Relationship Type="http://schemas.openxmlformats.org/officeDocument/2006/relationships/hyperlink" Target="https://tinyurl.com/3bka44tc" TargetMode="External" Id="rId23"/><Relationship Type="http://schemas.openxmlformats.org/officeDocument/2006/relationships/hyperlink" Target="https://tinyurl.com/m4tz6mrh" TargetMode="External" Id="rId24"/><Relationship Type="http://schemas.openxmlformats.org/officeDocument/2006/relationships/hyperlink" Target="https://tinyurl.com/3ejc2b79" TargetMode="External" Id="rId25"/><Relationship Type="http://schemas.openxmlformats.org/officeDocument/2006/relationships/hyperlink" Target="https://tinyurl.com/36mc2c4y" TargetMode="External" Id="rId26"/><Relationship Type="http://schemas.openxmlformats.org/officeDocument/2006/relationships/hyperlink" Target="https://tinyurl.com/ydc5exzb" TargetMode="External" Id="rId27"/><Relationship Type="http://schemas.openxmlformats.org/officeDocument/2006/relationships/hyperlink" Target="https://tinyurl.com/4fs9b4t4" TargetMode="External" Id="rId28"/><Relationship Type="http://schemas.openxmlformats.org/officeDocument/2006/relationships/hyperlink" Target="https://tinyurl.com/3ejc2b79" TargetMode="External" Id="rId29"/><Relationship Type="http://schemas.openxmlformats.org/officeDocument/2006/relationships/hyperlink" Target="https://tinyurl.com/3np7xdan" TargetMode="External" Id="rId30"/><Relationship Type="http://schemas.openxmlformats.org/officeDocument/2006/relationships/hyperlink" Target="https://tinyurl.com/ytktuf98" TargetMode="External" Id="rId31"/><Relationship Type="http://schemas.openxmlformats.org/officeDocument/2006/relationships/hyperlink" Target="https://tinyurl.com/5n8j52jy" TargetMode="External" Id="rId32"/><Relationship Type="http://schemas.openxmlformats.org/officeDocument/2006/relationships/hyperlink" Target="https://tinyurl.com/3x3fb3xs" TargetMode="External" Id="rId33"/><Relationship Type="http://schemas.openxmlformats.org/officeDocument/2006/relationships/hyperlink" Target="https://tinyurl.com/59mwbas7" TargetMode="External" Id="rId34"/><Relationship Type="http://schemas.openxmlformats.org/officeDocument/2006/relationships/hyperlink" Target="https://tinyurl.com/4sammawj" TargetMode="External" Id="rId35"/><Relationship Type="http://schemas.openxmlformats.org/officeDocument/2006/relationships/hyperlink" Target="https://tinyurl.com/4sammawj" TargetMode="External" Id="rId36"/><Relationship Type="http://schemas.openxmlformats.org/officeDocument/2006/relationships/hyperlink" Target="https://tinyurl.com/yvzexde5" TargetMode="External" Id="rId37"/><Relationship Type="http://schemas.openxmlformats.org/officeDocument/2006/relationships/hyperlink" Target="https://tinyurl.com/55efkr22" TargetMode="External" Id="rId38"/><Relationship Type="http://schemas.openxmlformats.org/officeDocument/2006/relationships/hyperlink" Target="https://tinyurl.com/2rwkbxjw" TargetMode="External" Id="rId39"/><Relationship Type="http://schemas.openxmlformats.org/officeDocument/2006/relationships/hyperlink" Target="https://tinyurl.com/bdwdsu3k" TargetMode="External" Id="rId40"/><Relationship Type="http://schemas.openxmlformats.org/officeDocument/2006/relationships/hyperlink" Target="https://tinyurl.com/mvteaw2k" TargetMode="External" Id="rId41"/><Relationship Type="http://schemas.openxmlformats.org/officeDocument/2006/relationships/hyperlink" Target="https://tinyurl.com/4xvhfm4c" TargetMode="External" Id="rId42"/><Relationship Type="http://schemas.openxmlformats.org/officeDocument/2006/relationships/hyperlink" Target="https://tinyurl.com/3nhj68jr" TargetMode="External" Id="rId43"/><Relationship Type="http://schemas.openxmlformats.org/officeDocument/2006/relationships/hyperlink" Target="https://tinyurl.com/3dr4r7h8" TargetMode="External" Id="rId44"/><Relationship Type="http://schemas.openxmlformats.org/officeDocument/2006/relationships/hyperlink" Target="https://tinyurl.com/mb4smx2p" TargetMode="External" Id="rId45"/><Relationship Type="http://schemas.openxmlformats.org/officeDocument/2006/relationships/hyperlink" Target="https://tinyurl.com/yvw429bh" TargetMode="External" Id="rId46"/><Relationship Type="http://schemas.openxmlformats.org/officeDocument/2006/relationships/hyperlink" Target="https://tinyurl.com/2r6adj6b" TargetMode="External" Id="rId47"/><Relationship Type="http://schemas.openxmlformats.org/officeDocument/2006/relationships/hyperlink" Target="https://tinyurl.com/pz56v8uy" TargetMode="External" Id="rId48"/><Relationship Type="http://schemas.openxmlformats.org/officeDocument/2006/relationships/hyperlink" Target="https://tinyurl.com/jt3uvb4f" TargetMode="External" Id="rId49"/><Relationship Type="http://schemas.openxmlformats.org/officeDocument/2006/relationships/hyperlink" Target="https://tinyurl.com/mevc777z" TargetMode="External" Id="rId50"/><Relationship Type="http://schemas.openxmlformats.org/officeDocument/2006/relationships/hyperlink" Target="https://tinyurl.com/299jxeex" TargetMode="External" Id="rId51"/><Relationship Type="http://schemas.openxmlformats.org/officeDocument/2006/relationships/hyperlink" Target="https://tinyurl.com/3xu5e52d" TargetMode="External" Id="rId52"/><Relationship Type="http://schemas.openxmlformats.org/officeDocument/2006/relationships/hyperlink" Target="https://tinyurl.com/23fca9pn" TargetMode="External" Id="rId53"/><Relationship Type="http://schemas.openxmlformats.org/officeDocument/2006/relationships/hyperlink" Target="https://tinyurl.com/mvteaw2k" TargetMode="External" Id="rId54"/><Relationship Type="http://schemas.openxmlformats.org/officeDocument/2006/relationships/hyperlink" Target="https://tinyurl.com/yc5wfw8w" TargetMode="External" Id="rId55"/><Relationship Type="http://schemas.openxmlformats.org/officeDocument/2006/relationships/hyperlink" Target="https://tinyurl.com/22238xhr" TargetMode="External" Id="rId56"/><Relationship Type="http://schemas.openxmlformats.org/officeDocument/2006/relationships/hyperlink" Target="https://tinyurl.com/2w8u7thn" TargetMode="External" Id="rId57"/><Relationship Type="http://schemas.openxmlformats.org/officeDocument/2006/relationships/hyperlink" Target="https://tinyurl.com/mr29p2du" TargetMode="External" Id="rId58"/><Relationship Type="http://schemas.openxmlformats.org/officeDocument/2006/relationships/hyperlink" Target="https://tinyurl.com/4ed9ypxn" TargetMode="External" Id="rId59"/><Relationship Type="http://schemas.openxmlformats.org/officeDocument/2006/relationships/hyperlink" Target="https://acortar.link/oolk3S" TargetMode="External" Id="rId60"/><Relationship Type="http://schemas.openxmlformats.org/officeDocument/2006/relationships/hyperlink" Target="https://tinyurl.com/46vu7tyk" TargetMode="External" Id="rId61"/><Relationship Type="http://schemas.openxmlformats.org/officeDocument/2006/relationships/hyperlink" Target="https://tinyurl.com/4u2uvf2h" TargetMode="External" Id="rId62"/><Relationship Type="http://schemas.openxmlformats.org/officeDocument/2006/relationships/hyperlink" Target="https://tinyurl.com/u3dn2dv5" TargetMode="External" Id="rId63"/><Relationship Type="http://schemas.openxmlformats.org/officeDocument/2006/relationships/hyperlink" Target="https://tinyurl.com/39ss6z26" TargetMode="External" Id="rId64"/><Relationship Type="http://schemas.openxmlformats.org/officeDocument/2006/relationships/hyperlink" Target="https://tinyurl.com/9a73cx3e" TargetMode="External" Id="rId65"/><Relationship Type="http://schemas.openxmlformats.org/officeDocument/2006/relationships/hyperlink" Target="https://tinyurl.com/4d6f5tbb" TargetMode="External" Id="rId66"/><Relationship Type="http://schemas.openxmlformats.org/officeDocument/2006/relationships/hyperlink" Target="https://tinyurl.com/bdz2y6h2" TargetMode="External" Id="rId67"/><Relationship Type="http://schemas.openxmlformats.org/officeDocument/2006/relationships/hyperlink" Target="https://tinyurl.com/2rtuf8hu" TargetMode="External" Id="rId68"/><Relationship Type="http://schemas.openxmlformats.org/officeDocument/2006/relationships/hyperlink" Target="https://tinyurl.com/52df5e53" TargetMode="External" Id="rId69"/><Relationship Type="http://schemas.openxmlformats.org/officeDocument/2006/relationships/hyperlink" Target="https://tinyurl.com/yc74s3j4" TargetMode="External" Id="rId70"/><Relationship Type="http://schemas.openxmlformats.org/officeDocument/2006/relationships/hyperlink" Target="https://tinyurl.com/3462nc3a" TargetMode="External" Id="rId71"/><Relationship Type="http://schemas.openxmlformats.org/officeDocument/2006/relationships/hyperlink" Target="https://tinyurl.com/4ds28r5m" TargetMode="External" Id="rId72"/><Relationship Type="http://schemas.openxmlformats.org/officeDocument/2006/relationships/hyperlink" Target="https://tinyurl.com/2fmnstk6" TargetMode="External" Id="rId73"/><Relationship Type="http://schemas.openxmlformats.org/officeDocument/2006/relationships/hyperlink" Target="https://tinyurl.com/3mdb3puc" TargetMode="External" Id="rId74"/><Relationship Type="http://schemas.openxmlformats.org/officeDocument/2006/relationships/hyperlink" Target="https://tinyurl.com/3u72yw48" TargetMode="External" Id="rId75"/><Relationship Type="http://schemas.openxmlformats.org/officeDocument/2006/relationships/hyperlink" Target="https://tinyurl.com/bdzf4jjd" TargetMode="External" Id="rId76"/><Relationship Type="http://schemas.openxmlformats.org/officeDocument/2006/relationships/hyperlink" Target="mailto:maryluz1104@gmail.com" TargetMode="External" Id="rId77"/><Relationship Type="http://schemas.openxmlformats.org/officeDocument/2006/relationships/hyperlink" Target="https://tinyurl.com/4se2aep3" TargetMode="External" Id="rId78"/><Relationship Type="http://schemas.openxmlformats.org/officeDocument/2006/relationships/hyperlink" Target="https://tinyurl.com/5rz5udfy" TargetMode="External" Id="rId79"/><Relationship Type="http://schemas.openxmlformats.org/officeDocument/2006/relationships/hyperlink" Target="https://tinyurl.com/ycxbek7c" TargetMode="External" Id="rId80"/><Relationship Type="http://schemas.openxmlformats.org/officeDocument/2006/relationships/hyperlink" Target="https://tinyurl.com/2cwkws7a" TargetMode="External" Id="rId81"/><Relationship Type="http://schemas.openxmlformats.org/officeDocument/2006/relationships/hyperlink" Target="https://tinyurl.com/47csdf23" TargetMode="External" Id="rId82"/><Relationship Type="http://schemas.openxmlformats.org/officeDocument/2006/relationships/hyperlink" Target="https://tinyurl.com/3z54yndr" TargetMode="External" Id="rId83"/><Relationship Type="http://schemas.openxmlformats.org/officeDocument/2006/relationships/hyperlink" Target="https://tinyurl.com/mv9xrx5j" TargetMode="External" Id="rId84"/><Relationship Type="http://schemas.openxmlformats.org/officeDocument/2006/relationships/hyperlink" Target="https://drive.google.com/open?id=1xX2cIXPjTZfSo1cVgIT5jAieIjn_JD23" TargetMode="External" Id="rId85"/><Relationship Type="http://schemas.openxmlformats.org/officeDocument/2006/relationships/hyperlink" Target="https://tinyurl.com/3hcjf4fh" TargetMode="External" Id="rId86"/><Relationship Type="http://schemas.openxmlformats.org/officeDocument/2006/relationships/hyperlink" Target="https://tinyurl.com/3n8aff8d" TargetMode="External" Id="rId87"/><Relationship Type="http://schemas.openxmlformats.org/officeDocument/2006/relationships/hyperlink" Target="https://tinyurl.com/4nfra6rf" TargetMode="External" Id="rId88"/><Relationship Type="http://schemas.openxmlformats.org/officeDocument/2006/relationships/hyperlink" Target="https://tinyurl.com/3sse5uba" TargetMode="External" Id="rId89"/><Relationship Type="http://schemas.openxmlformats.org/officeDocument/2006/relationships/hyperlink" Target="https://tinyurl.com/2yav6txk" TargetMode="External" Id="rId90"/><Relationship Type="http://schemas.openxmlformats.org/officeDocument/2006/relationships/hyperlink" Target="https://tinyurl.com/3z2tfnwu" TargetMode="External" Id="rId91"/><Relationship Type="http://schemas.openxmlformats.org/officeDocument/2006/relationships/hyperlink" Target="https://tinyurl.com/5yf9e3fc" TargetMode="External" Id="rId92"/><Relationship Type="http://schemas.openxmlformats.org/officeDocument/2006/relationships/hyperlink" Target="https://tinyurl.com/bdhnvakt" TargetMode="External" Id="rId93"/><Relationship Type="http://schemas.openxmlformats.org/officeDocument/2006/relationships/hyperlink" Target="https://tinyurl.com/2s3cux86" TargetMode="External" Id="rId94"/><Relationship Type="http://schemas.openxmlformats.org/officeDocument/2006/relationships/hyperlink" Target="https://tinyurl.com/263yu33s" TargetMode="External" Id="rId95"/><Relationship Type="http://schemas.openxmlformats.org/officeDocument/2006/relationships/hyperlink" Target="https://tinyurl.com/yf47jax4" TargetMode="External" Id="rId96"/><Relationship Type="http://schemas.openxmlformats.org/officeDocument/2006/relationships/hyperlink" Target="https://tinyurl.com/35baw53n" TargetMode="External" Id="rId97"/><Relationship Type="http://schemas.openxmlformats.org/officeDocument/2006/relationships/hyperlink" Target="https://tinyurl.com/3kbe9zf5" TargetMode="External" Id="rId98"/><Relationship Type="http://schemas.openxmlformats.org/officeDocument/2006/relationships/hyperlink" Target="https://tinyurl.com/mvwpt4hm" TargetMode="External" Id="rId99"/><Relationship Type="http://schemas.openxmlformats.org/officeDocument/2006/relationships/hyperlink" Target="https://tinyurl.com/453n6va5" TargetMode="External" Id="rId100"/><Relationship Type="http://schemas.openxmlformats.org/officeDocument/2006/relationships/hyperlink" Target="https://tinyurl.com/4z9t9esj" TargetMode="External" Id="rId101"/><Relationship Type="http://schemas.openxmlformats.org/officeDocument/2006/relationships/hyperlink" Target="https://tinyurl.com/3hbhwcjf" TargetMode="External" Id="rId102"/><Relationship Type="http://schemas.openxmlformats.org/officeDocument/2006/relationships/hyperlink" Target="https://tinyurl.com/38ync2f9" TargetMode="External" Id="rId103"/><Relationship Type="http://schemas.openxmlformats.org/officeDocument/2006/relationships/hyperlink" Target="https://tinyurl.com/58h2tscr" TargetMode="External" Id="rId104"/><Relationship Type="http://schemas.openxmlformats.org/officeDocument/2006/relationships/table" Target="/xl/tables/table1.xml" Id="rId10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Hoja1">
    <tabColor theme="9"/>
    <outlinePr summaryBelow="1" summaryRight="1"/>
    <pageSetUpPr/>
  </sheetPr>
  <dimension ref="A1:AP2662"/>
  <sheetViews>
    <sheetView tabSelected="1" topLeftCell="A2607" zoomScale="85" zoomScaleNormal="85" workbookViewId="0">
      <selection activeCell="B2639" sqref="B2639"/>
    </sheetView>
  </sheetViews>
  <sheetFormatPr baseColWidth="10" defaultColWidth="0" defaultRowHeight="18" customHeight="1"/>
  <cols>
    <col width="40.85546875" customWidth="1" min="1" max="1"/>
    <col width="17.85546875" bestFit="1" customWidth="1" min="2" max="2"/>
    <col hidden="1" width="14.85546875" customWidth="1" min="3" max="3"/>
    <col hidden="1" width="9.140625" customWidth="1" min="4" max="4"/>
    <col hidden="1" width="14.5703125" customWidth="1" style="163" min="5" max="5"/>
    <col width="16.140625" bestFit="1" customWidth="1" min="6" max="6"/>
    <col hidden="1" width="7.5703125" customWidth="1" min="7" max="7"/>
    <col hidden="1" width="13" customWidth="1" min="8" max="12"/>
    <col width="15.5703125" bestFit="1" customWidth="1" min="13" max="13"/>
    <col hidden="1" width="14.42578125" customWidth="1" min="14" max="14"/>
    <col hidden="1" width="14" customWidth="1" min="15" max="15"/>
    <col hidden="1" width="55.140625" customWidth="1" min="16" max="16"/>
    <col hidden="1" width="255.85546875" customWidth="1" min="17" max="17"/>
    <col hidden="1" width="17.85546875" customWidth="1" min="18" max="18"/>
    <col width="7.140625" customWidth="1" min="19" max="19"/>
    <col hidden="1" width="10.140625" customWidth="1" min="20" max="20"/>
    <col width="11.85546875" customWidth="1" style="3649" min="21" max="21"/>
    <col width="9.140625" customWidth="1" min="22" max="22"/>
    <col width="7.42578125" customWidth="1" min="23" max="23"/>
    <col width="9.85546875" customWidth="1" style="167" min="24" max="24"/>
    <col width="11.85546875" customWidth="1" style="3649" min="25" max="30"/>
    <col width="14.85546875" bestFit="1" customWidth="1" style="3649" min="31" max="31"/>
    <col width="11.85546875" customWidth="1" style="3649" min="32" max="32"/>
    <col width="13.140625" customWidth="1" style="3649" min="33" max="33"/>
    <col width="11.140625" customWidth="1" min="34" max="34"/>
    <col hidden="1" width="29.140625" customWidth="1" min="35" max="16384"/>
  </cols>
  <sheetData>
    <row r="1" ht="18" customHeight="1">
      <c r="A1" s="164" t="inlineStr">
        <is>
          <t>Nombre</t>
        </is>
      </c>
      <c r="B1" s="164" t="inlineStr">
        <is>
          <t># Crédito</t>
        </is>
      </c>
      <c r="C1" s="164" t="inlineStr">
        <is>
          <t>Solicitud Creada</t>
        </is>
      </c>
      <c r="D1" s="164" t="inlineStr">
        <is>
          <t>Estado</t>
        </is>
      </c>
      <c r="E1" s="164" t="inlineStr">
        <is>
          <t>Completo info</t>
        </is>
      </c>
      <c r="F1" s="164" t="inlineStr">
        <is>
          <t>BANCO</t>
        </is>
      </c>
      <c r="G1" s="164" t="inlineStr">
        <is>
          <t>Nota de Consultor o Cliente</t>
        </is>
      </c>
      <c r="H1" s="164" t="inlineStr">
        <is>
          <t>Referenciador</t>
        </is>
      </c>
      <c r="I1" s="164" t="inlineStr">
        <is>
          <t>Nota CRM</t>
        </is>
      </c>
      <c r="J1" s="164" t="inlineStr">
        <is>
          <t>NOTAS</t>
        </is>
      </c>
      <c r="K1" s="164" t="inlineStr">
        <is>
          <t>Creación Nota</t>
        </is>
      </c>
      <c r="L1" s="164" t="inlineStr">
        <is>
          <t>Equipo</t>
        </is>
      </c>
      <c r="M1" s="164" t="inlineStr">
        <is>
          <t>Consultor</t>
        </is>
      </c>
      <c r="N1" s="164" t="inlineStr">
        <is>
          <t>Cronograma - Start</t>
        </is>
      </c>
      <c r="O1" s="164" t="inlineStr">
        <is>
          <t>Cronograma - End</t>
        </is>
      </c>
      <c r="P1" s="164" t="inlineStr">
        <is>
          <t>Estudio</t>
        </is>
      </c>
      <c r="Q1" s="164" t="inlineStr">
        <is>
          <t>Extracto</t>
        </is>
      </c>
      <c r="R1" s="164" t="inlineStr">
        <is>
          <t>CC</t>
        </is>
      </c>
      <c r="S1" s="164" t="inlineStr">
        <is>
          <t>AMORTIZA</t>
        </is>
      </c>
      <c r="T1" s="164" t="inlineStr">
        <is>
          <t>Tipo</t>
        </is>
      </c>
      <c r="U1" s="164" t="inlineStr">
        <is>
          <t>Cuota Mensual</t>
        </is>
      </c>
      <c r="V1" s="164" t="inlineStr">
        <is>
          <t>P. Inicial</t>
        </is>
      </c>
      <c r="W1" s="164" t="inlineStr">
        <is>
          <t>P. Pendiente</t>
        </is>
      </c>
      <c r="X1" s="164" t="inlineStr">
        <is>
          <t>Tasa</t>
        </is>
      </c>
      <c r="Y1" s="164" t="inlineStr">
        <is>
          <t>Frech</t>
        </is>
      </c>
      <c r="Z1" s="164" t="inlineStr">
        <is>
          <t>S. Vida</t>
        </is>
      </c>
      <c r="AA1" s="164" t="inlineStr">
        <is>
          <t>S. Incendio</t>
        </is>
      </c>
      <c r="AB1" s="164" t="inlineStr">
        <is>
          <t>S. Terremoto</t>
        </is>
      </c>
      <c r="AC1" s="164" t="inlineStr">
        <is>
          <t>Capital Mensual</t>
        </is>
      </c>
      <c r="AD1" s="164" t="inlineStr">
        <is>
          <t>Interés Mensual</t>
        </is>
      </c>
      <c r="AE1" s="164" t="inlineStr">
        <is>
          <t>Capital Adeudado</t>
        </is>
      </c>
      <c r="AF1" s="164" t="inlineStr">
        <is>
          <t>Abono Efectivo</t>
        </is>
      </c>
      <c r="AG1" s="164" t="inlineStr">
        <is>
          <t>Ingresos demostrables</t>
        </is>
      </c>
      <c r="AH1" s="164" t="inlineStr">
        <is>
          <t>Actividad Económica</t>
        </is>
      </c>
      <c r="AI1" t="inlineStr">
        <is>
          <t>E-mail</t>
        </is>
      </c>
      <c r="AJ1" t="inlineStr">
        <is>
          <t>Teléfono</t>
        </is>
      </c>
      <c r="AK1" t="inlineStr">
        <is>
          <t>Ciudad</t>
        </is>
      </c>
      <c r="AL1" t="inlineStr">
        <is>
          <t>Acuerdos</t>
        </is>
      </c>
      <c r="AM1" t="inlineStr">
        <is>
          <t>Cuentas (equipos)</t>
        </is>
      </c>
      <c r="AN1" t="inlineStr">
        <is>
          <t>ID de registro</t>
        </is>
      </c>
      <c r="AO1" t="inlineStr">
        <is>
          <t>Mensaje</t>
        </is>
      </c>
    </row>
    <row r="2" ht="18" customHeight="1" thickBot="1">
      <c r="A2" s="165" t="n">
        <v>1</v>
      </c>
      <c r="B2" s="165" t="n">
        <v>2</v>
      </c>
      <c r="C2" s="165" t="n">
        <v>3</v>
      </c>
      <c r="D2" s="165" t="n">
        <v>4</v>
      </c>
      <c r="E2" s="165" t="n">
        <v>5</v>
      </c>
      <c r="F2" s="165" t="n">
        <v>6</v>
      </c>
      <c r="G2" s="165" t="n">
        <v>7</v>
      </c>
      <c r="H2" s="165" t="n">
        <v>8</v>
      </c>
      <c r="I2" s="165" t="n">
        <v>9</v>
      </c>
      <c r="J2" s="165" t="n">
        <v>10</v>
      </c>
      <c r="K2" s="165" t="n">
        <v>11</v>
      </c>
      <c r="L2" s="165" t="n">
        <v>12</v>
      </c>
      <c r="M2" s="165" t="n">
        <v>13</v>
      </c>
      <c r="N2" s="165" t="n">
        <v>14</v>
      </c>
      <c r="O2" s="165" t="n">
        <v>15</v>
      </c>
      <c r="P2" s="165" t="n">
        <v>16</v>
      </c>
      <c r="Q2" s="165" t="n">
        <v>17</v>
      </c>
      <c r="R2" s="165" t="n">
        <v>18</v>
      </c>
      <c r="S2" s="165" t="n">
        <v>19</v>
      </c>
      <c r="T2" s="165" t="n">
        <v>20</v>
      </c>
      <c r="U2" s="165" t="n">
        <v>21</v>
      </c>
      <c r="V2" s="165" t="n">
        <v>22</v>
      </c>
      <c r="W2" s="165" t="n">
        <v>23</v>
      </c>
      <c r="X2" s="165" t="n">
        <v>24</v>
      </c>
      <c r="Y2" s="165" t="n">
        <v>25</v>
      </c>
      <c r="Z2" s="165" t="n">
        <v>26</v>
      </c>
      <c r="AA2" s="165" t="n">
        <v>27</v>
      </c>
      <c r="AB2" s="165" t="n">
        <v>28</v>
      </c>
      <c r="AC2" s="165" t="n">
        <v>29</v>
      </c>
      <c r="AD2" s="165" t="n">
        <v>30</v>
      </c>
      <c r="AE2" s="165" t="n">
        <v>31</v>
      </c>
      <c r="AF2" s="165" t="n">
        <v>32</v>
      </c>
      <c r="AG2" s="165" t="n">
        <v>33</v>
      </c>
      <c r="AH2" s="165" t="n">
        <v>34</v>
      </c>
    </row>
    <row r="3" ht="18" customFormat="1" customHeight="1" s="2279" thickBot="1">
      <c r="A3" s="2279" t="inlineStr">
        <is>
          <t>MIGUEL ARTURO CUBILLOS ESCOBAR</t>
        </is>
      </c>
      <c r="B3" s="2279" t="n">
        <v>90000118327</v>
      </c>
      <c r="F3" s="2279" t="inlineStr">
        <is>
          <t>BANCOLOMBIA</t>
        </is>
      </c>
      <c r="S3" s="2279" t="inlineStr">
        <is>
          <t>PESOS</t>
        </is>
      </c>
      <c r="T3" s="2279" t="inlineStr">
        <is>
          <t>Hipotecario</t>
        </is>
      </c>
      <c r="U3" s="2279" t="n">
        <v>692611.5600000001</v>
      </c>
      <c r="V3" s="2279" t="n">
        <v>180</v>
      </c>
      <c r="W3" s="2279" t="n">
        <v>118</v>
      </c>
      <c r="X3" s="2279" t="n">
        <v>0.107</v>
      </c>
      <c r="Y3" s="2279" t="n">
        <v>190228</v>
      </c>
      <c r="Z3" s="2279" t="n">
        <v>11174</v>
      </c>
      <c r="AA3" s="2279" t="n">
        <v>11976</v>
      </c>
      <c r="AB3" s="2279" t="n">
        <v>7984</v>
      </c>
      <c r="AC3" s="2279" t="n">
        <v>353667.39</v>
      </c>
      <c r="AD3" s="2279" t="n">
        <v>307810.17</v>
      </c>
      <c r="AE3" s="2279" t="n">
        <v>58056654.93</v>
      </c>
      <c r="AN3" s="2280" t="n"/>
    </row>
    <row r="4" ht="18" customFormat="1" customHeight="1" s="2279">
      <c r="A4" s="2279" t="inlineStr">
        <is>
          <t>RICARDO LEON CANO CARDONA</t>
        </is>
      </c>
      <c r="B4" s="2279" t="n">
        <v>571313330002772</v>
      </c>
      <c r="F4" s="2279" t="inlineStr">
        <is>
          <t>DAVIVIENDA</t>
        </is>
      </c>
      <c r="S4" s="2279" t="inlineStr">
        <is>
          <t>PESOS</t>
        </is>
      </c>
      <c r="T4" s="2279" t="inlineStr">
        <is>
          <t>HIPOTECARIO</t>
        </is>
      </c>
      <c r="U4" s="2279" t="n">
        <v>916000</v>
      </c>
      <c r="V4" s="2279" t="n">
        <v>240</v>
      </c>
      <c r="W4" s="2279" t="n">
        <v>234</v>
      </c>
      <c r="X4" s="2279" t="n">
        <v>0</v>
      </c>
      <c r="Y4" s="2279" t="n">
        <v>0</v>
      </c>
      <c r="Z4" s="2279" t="n">
        <v>25098</v>
      </c>
      <c r="AA4" s="2279" t="n">
        <v>26680</v>
      </c>
      <c r="AB4" s="2279" t="n">
        <v>0</v>
      </c>
      <c r="AC4" s="2279" t="n">
        <v>105994</v>
      </c>
      <c r="AD4" s="2279" t="n">
        <v>758006</v>
      </c>
      <c r="AE4" s="2279" t="n">
        <v>84554959</v>
      </c>
      <c r="AI4" s="2279" t="inlineStr">
        <is>
          <t>ricardocano997@gmail.com</t>
        </is>
      </c>
    </row>
    <row r="5" ht="18" customFormat="1" customHeight="1" s="2279">
      <c r="A5" s="2279" t="inlineStr">
        <is>
          <t>MARISOL BECERRA GARCIA</t>
        </is>
      </c>
      <c r="B5" s="2279" t="n">
        <v>133201685628</v>
      </c>
      <c r="F5" s="2279" t="inlineStr">
        <is>
          <t>BANCO CAJA SOCIAL</t>
        </is>
      </c>
      <c r="M5" s="2279" t="inlineStr">
        <is>
          <t>Brillid Lorena Salinas Perdomo</t>
        </is>
      </c>
      <c r="S5" s="2279" t="inlineStr">
        <is>
          <t>PESOS</t>
        </is>
      </c>
      <c r="U5" s="2279" t="n">
        <v>1533100</v>
      </c>
      <c r="V5" s="2279" t="n">
        <v>240</v>
      </c>
      <c r="W5" s="2279" t="n">
        <v>236</v>
      </c>
      <c r="X5" s="2279" t="n">
        <v>0.108</v>
      </c>
      <c r="Z5" s="2279" t="n">
        <v>76918</v>
      </c>
      <c r="AA5" s="2279" t="n">
        <v>30000</v>
      </c>
      <c r="AB5" s="2279" t="n">
        <v>26972</v>
      </c>
      <c r="AC5" s="2279" t="n">
        <v>184598</v>
      </c>
      <c r="AD5" s="2279" t="n">
        <v>1214612</v>
      </c>
      <c r="AE5" s="2279" t="n">
        <v>141513584</v>
      </c>
      <c r="AF5" s="2279" t="n">
        <v>350000</v>
      </c>
      <c r="AG5" s="2279" t="n">
        <v>4000000</v>
      </c>
      <c r="AH5" s="2279" t="inlineStr">
        <is>
          <t>Pensionado</t>
        </is>
      </c>
      <c r="AK5" s="2279" t="inlineStr">
        <is>
          <t>Bogota</t>
        </is>
      </c>
    </row>
    <row r="6" ht="18" customFormat="1" customHeight="1" s="2279">
      <c r="A6" s="2279" t="inlineStr">
        <is>
          <t>SONIA CAROLINA MENDOZA FERNANDEZ</t>
        </is>
      </c>
      <c r="B6" s="2279" t="n">
        <v>57000740112493</v>
      </c>
      <c r="F6" s="2279" t="inlineStr">
        <is>
          <t>DAVIVIENDA</t>
        </is>
      </c>
      <c r="M6" s="2279" t="inlineStr">
        <is>
          <t>Nelly Roa</t>
        </is>
      </c>
      <c r="S6" s="2279" t="inlineStr">
        <is>
          <t>PESOS</t>
        </is>
      </c>
      <c r="U6" s="2279" t="n">
        <v>1686000</v>
      </c>
      <c r="V6" s="2279" t="n">
        <v>160</v>
      </c>
      <c r="W6" s="2279" t="n">
        <v>113</v>
      </c>
      <c r="X6" s="2279" t="n">
        <v>0.0243</v>
      </c>
      <c r="AC6" s="2279" t="n">
        <v>1340649</v>
      </c>
      <c r="AD6" s="2279" t="n">
        <v>345351</v>
      </c>
      <c r="AE6" s="2279" t="n">
        <v>171257874</v>
      </c>
      <c r="AF6" s="2279" t="n">
        <v>200000</v>
      </c>
      <c r="AG6" s="2279" t="n">
        <v>8000000</v>
      </c>
      <c r="AH6" s="2279" t="inlineStr">
        <is>
          <t>Empleado</t>
        </is>
      </c>
      <c r="AK6" s="2279" t="inlineStr">
        <is>
          <t>Bogota</t>
        </is>
      </c>
      <c r="AM6" s="2279" t="inlineStr">
        <is>
          <t>El crédito tuvo disminución de tiempo por proceso de insolvencia persona natural en el año 2022</t>
        </is>
      </c>
    </row>
    <row r="7" ht="18" customFormat="1" customHeight="1" s="2279">
      <c r="A7" s="2279" t="inlineStr">
        <is>
          <t>ANGIE NATHALIA ZULUAGA OSORIO</t>
        </is>
      </c>
      <c r="B7" s="2279" t="n">
        <v>570048910005995</v>
      </c>
      <c r="F7" s="2279" t="inlineStr">
        <is>
          <t>DAVIVIENDA</t>
        </is>
      </c>
      <c r="M7" s="2279" t="inlineStr">
        <is>
          <t>Paula Osorno</t>
        </is>
      </c>
      <c r="S7" s="2279" t="inlineStr">
        <is>
          <t>PESOS</t>
        </is>
      </c>
      <c r="T7" s="2279" t="inlineStr">
        <is>
          <t>HIPOTECARIO</t>
        </is>
      </c>
      <c r="U7" s="2279" t="n">
        <v>626000</v>
      </c>
      <c r="V7" s="2279" t="n">
        <v>240</v>
      </c>
      <c r="W7" s="2279" t="n">
        <v>187</v>
      </c>
      <c r="X7" s="2279" t="n">
        <v>0.095</v>
      </c>
      <c r="Y7" s="2279" t="n">
        <v>177749</v>
      </c>
      <c r="Z7" s="2279" t="n">
        <v>46092</v>
      </c>
      <c r="AA7" s="2279" t="n">
        <v>30630</v>
      </c>
      <c r="AC7" s="2279" t="n">
        <v>132269</v>
      </c>
      <c r="AD7" s="2279" t="n">
        <v>234828</v>
      </c>
      <c r="AE7" s="2279" t="n">
        <v>54375853</v>
      </c>
      <c r="AF7" s="2279" t="n">
        <v>400000</v>
      </c>
      <c r="AG7" s="2279" t="n">
        <v>6100000</v>
      </c>
      <c r="AH7" s="2279" t="inlineStr">
        <is>
          <t>Empleado</t>
        </is>
      </c>
      <c r="AI7" s="2279" t="inlineStr">
        <is>
          <t>angie.zuluaga22@gmail.com</t>
        </is>
      </c>
      <c r="AK7" s="2279" t="inlineStr">
        <is>
          <t>Teruel</t>
        </is>
      </c>
    </row>
    <row r="8" ht="18" customFormat="1" customHeight="1" s="2279" thickBot="1">
      <c r="A8" s="2279" t="inlineStr">
        <is>
          <t>JHEFREE SINISTERRA PEDROZA</t>
        </is>
      </c>
      <c r="B8" s="2279" t="n">
        <v>570101700060099</v>
      </c>
      <c r="F8" s="2279" t="inlineStr">
        <is>
          <t>DAVIVIENDA</t>
        </is>
      </c>
      <c r="M8" s="2279" t="inlineStr">
        <is>
          <t>Paula Osorno</t>
        </is>
      </c>
      <c r="S8" s="2279" t="inlineStr">
        <is>
          <t>PESOS</t>
        </is>
      </c>
      <c r="T8" s="2279" t="inlineStr">
        <is>
          <t>HIPOTECARIO</t>
        </is>
      </c>
      <c r="U8" s="2279" t="n">
        <v>1165000</v>
      </c>
      <c r="V8" s="2279" t="n">
        <v>240</v>
      </c>
      <c r="W8" s="2279" t="n">
        <v>200</v>
      </c>
      <c r="X8" s="2279" t="n">
        <v>0.1455</v>
      </c>
      <c r="Z8" s="2279" t="n">
        <v>19237</v>
      </c>
      <c r="AA8" s="2279" t="n">
        <v>29504</v>
      </c>
      <c r="AC8" s="2279" t="n">
        <v>149673</v>
      </c>
      <c r="AD8" s="2279" t="n">
        <v>992909</v>
      </c>
      <c r="AE8" s="2279" t="n">
        <v>87290356</v>
      </c>
      <c r="AF8" s="2279" t="n">
        <v>100000</v>
      </c>
      <c r="AG8" s="2279" t="n">
        <v>500000</v>
      </c>
      <c r="AH8" s="2279" t="inlineStr">
        <is>
          <t>Empleado</t>
        </is>
      </c>
      <c r="AI8" s="2279" t="inlineStr">
        <is>
          <t>jhefree1@hotmail.com</t>
        </is>
      </c>
      <c r="AK8" s="2279" t="inlineStr">
        <is>
          <t>Toronto</t>
        </is>
      </c>
    </row>
    <row r="9" ht="18" customHeight="1" thickBot="1">
      <c r="A9" s="1060" t="inlineStr">
        <is>
          <t>JHON ALEXANDER PERALTA SANCHEZ</t>
        </is>
      </c>
      <c r="B9" s="974" t="n">
        <v>204119067975</v>
      </c>
      <c r="C9" s="978" t="n"/>
      <c r="D9" s="1062" t="inlineStr">
        <is>
          <t>ALTA</t>
        </is>
      </c>
      <c r="E9" s="1063" t="n">
        <v>204119067975</v>
      </c>
      <c r="F9" s="1081" t="inlineStr">
        <is>
          <t>COLPATRIA</t>
        </is>
      </c>
      <c r="G9" s="978" t="n"/>
      <c r="H9" s="977" t="inlineStr">
        <is>
          <t>PROPIO</t>
        </is>
      </c>
      <c r="I9" s="980" t="inlineStr">
        <is>
          <t>FALTA PERFILAMIENTO</t>
        </is>
      </c>
      <c r="J9" s="978" t="n"/>
      <c r="K9" s="978" t="n"/>
      <c r="L9" s="1072" t="inlineStr">
        <is>
          <t>Guardianes Del Ahorro</t>
        </is>
      </c>
      <c r="M9" s="980" t="inlineStr">
        <is>
          <t>Jhon Fredy Garcia Pardo</t>
        </is>
      </c>
      <c r="N9" s="978" t="n"/>
      <c r="O9" s="978" t="n"/>
      <c r="P9" s="978" t="n"/>
      <c r="Q9" s="978" t="n"/>
      <c r="R9" s="980" t="n">
        <v>14298138</v>
      </c>
      <c r="S9" s="981" t="inlineStr">
        <is>
          <t>Pesos</t>
        </is>
      </c>
      <c r="T9" s="982" t="inlineStr">
        <is>
          <t>Hipotecario</t>
        </is>
      </c>
      <c r="U9" s="983" t="n">
        <v>5449364</v>
      </c>
      <c r="V9" s="980" t="n">
        <v>180</v>
      </c>
      <c r="W9" s="980" t="n">
        <v>128</v>
      </c>
      <c r="X9" s="983" t="n">
        <v>7.49</v>
      </c>
      <c r="Y9" s="983" t="n">
        <v>0</v>
      </c>
      <c r="Z9" s="983" t="n">
        <v>313664</v>
      </c>
      <c r="AA9" s="983" t="n">
        <v>0</v>
      </c>
      <c r="AB9" s="983" t="n">
        <v>0</v>
      </c>
      <c r="AC9" s="983" t="n">
        <v>2481049</v>
      </c>
      <c r="AD9" s="983" t="n">
        <v>2654650</v>
      </c>
      <c r="AE9" s="983" t="n">
        <v>466940176</v>
      </c>
      <c r="AF9" s="980" t="inlineStr">
        <is>
          <t>$900.000 a $1.200.000</t>
        </is>
      </c>
      <c r="AG9" s="983" t="inlineStr">
        <is>
          <t>$43,603,000</t>
        </is>
      </c>
      <c r="AH9" s="979" t="inlineStr">
        <is>
          <t>Empleado</t>
        </is>
      </c>
      <c r="AI9" s="980" t="inlineStr">
        <is>
          <t>PERALTAJHON@GMAIL.COM</t>
        </is>
      </c>
      <c r="AJ9" s="980" t="n">
        <v>3166289503</v>
      </c>
      <c r="AK9" s="978" t="n"/>
      <c r="AL9" s="978" t="n"/>
      <c r="AM9" s="984" t="n"/>
      <c r="AN9" s="978" t="n"/>
      <c r="AO9" s="978" t="n"/>
      <c r="AP9" s="984" t="n"/>
    </row>
    <row r="10" ht="18" customHeight="1" thickBot="1">
      <c r="A10" s="1073" t="inlineStr">
        <is>
          <t>HEIDY ROJAS MENDOZA</t>
        </is>
      </c>
      <c r="B10" s="949" t="n">
        <v>530200069444</v>
      </c>
      <c r="C10" s="1068" t="inlineStr">
        <is>
          <t>https://app.hubspot.com/contacts/21065449/record/0-1/158827019187</t>
        </is>
      </c>
      <c r="D10" s="1069" t="inlineStr">
        <is>
          <t>NORMAL</t>
        </is>
      </c>
      <c r="E10" s="1070" t="n">
        <v>530200069444</v>
      </c>
      <c r="F10" s="1082" t="inlineStr">
        <is>
          <t>CAJA SOCIAL</t>
        </is>
      </c>
      <c r="G10" s="1074" t="n"/>
      <c r="H10" s="789" t="n"/>
      <c r="I10" s="789" t="n"/>
      <c r="J10" s="789" t="n"/>
      <c r="K10" s="789" t="n"/>
      <c r="L10" s="789" t="n"/>
      <c r="M10" s="789" t="n"/>
      <c r="N10" s="789" t="n"/>
      <c r="O10" s="789" t="n"/>
      <c r="P10" s="789" t="n"/>
      <c r="Q10" s="789" t="n"/>
      <c r="R10" s="956" t="n">
        <v>60369868</v>
      </c>
      <c r="S10" s="959" t="inlineStr">
        <is>
          <t>Pesos</t>
        </is>
      </c>
      <c r="T10" s="960" t="inlineStr">
        <is>
          <t>Hipotecario</t>
        </is>
      </c>
      <c r="U10" s="961" t="n">
        <v>1633900</v>
      </c>
      <c r="V10" s="956" t="n">
        <v>183</v>
      </c>
      <c r="W10" s="956" t="n">
        <v>115</v>
      </c>
      <c r="X10" s="961" t="inlineStr">
        <is>
          <t>8.5%</t>
        </is>
      </c>
      <c r="Y10" s="961" t="n">
        <v>0</v>
      </c>
      <c r="Z10" s="961" t="n">
        <v>155515</v>
      </c>
      <c r="AA10" s="961" t="n">
        <v>16615</v>
      </c>
      <c r="AB10" s="961" t="n">
        <v>14939</v>
      </c>
      <c r="AC10" s="961" t="n">
        <v>657701</v>
      </c>
      <c r="AD10" s="961" t="n">
        <v>789129</v>
      </c>
      <c r="AE10" s="961" t="n">
        <v>115682836</v>
      </c>
      <c r="AF10" s="3650" t="n">
        <v>300</v>
      </c>
      <c r="AG10" s="961" t="inlineStr">
        <is>
          <t>$4,000,000</t>
        </is>
      </c>
      <c r="AH10" s="973" t="inlineStr">
        <is>
          <t>Empleado</t>
        </is>
      </c>
      <c r="AI10" s="956" t="inlineStr">
        <is>
          <t>hhrm75@gmail.com</t>
        </is>
      </c>
      <c r="AJ10" s="956" t="n">
        <v>3156768371</v>
      </c>
      <c r="AK10" s="789" t="n"/>
      <c r="AL10" s="789" t="n"/>
      <c r="AM10" s="964" t="n"/>
      <c r="AN10" s="789" t="n"/>
      <c r="AO10" s="789" t="n"/>
      <c r="AP10" s="964" t="n"/>
    </row>
    <row r="11" ht="18" customHeight="1" thickBot="1">
      <c r="A11" s="1060" t="inlineStr">
        <is>
          <t>ENDER EXGLIS CUELLO AVILA</t>
        </is>
      </c>
      <c r="B11" s="221" t="inlineStr">
        <is>
          <t>570303600581154-5</t>
        </is>
      </c>
      <c r="C11" s="1061" t="inlineStr">
        <is>
          <t>https://app.hubspot.com/contacts/21065449/record/0-1/124528151925</t>
        </is>
      </c>
      <c r="D11" s="1062" t="inlineStr">
        <is>
          <t>ALTA</t>
        </is>
      </c>
      <c r="E11" s="1063" t="inlineStr">
        <is>
          <t>570303600581154-5</t>
        </is>
      </c>
      <c r="F11" s="1083" t="inlineStr">
        <is>
          <t>DAVIVIENDA</t>
        </is>
      </c>
      <c r="G11" s="970" t="inlineStr">
        <is>
          <t>Buen día, sí yo lo envié de todas formas ayer viernes reenvié el correo, por favor su ayuda porque el cliente desea verlo lunes. Reagendamos para este lunes. Saludos.</t>
        </is>
      </c>
      <c r="H11" s="1075" t="inlineStr">
        <is>
          <t>CM</t>
        </is>
      </c>
      <c r="I11" s="978" t="n"/>
      <c r="J11" s="978" t="n"/>
      <c r="K11" s="1064" t="n">
        <v>45804</v>
      </c>
      <c r="L11" s="1071" t="inlineStr">
        <is>
          <t>Visionarios</t>
        </is>
      </c>
      <c r="M11" s="980" t="inlineStr">
        <is>
          <t>PAOLA HERNANDEZ</t>
        </is>
      </c>
      <c r="N11" s="975" t="n">
        <v>45805</v>
      </c>
      <c r="O11" s="978" t="n"/>
      <c r="P11" s="1061" t="inlineStr">
        <is>
          <t>https://tinyurl.com/48hutwxa</t>
        </is>
      </c>
      <c r="Q11" s="978" t="n"/>
      <c r="R11" s="980" t="n">
        <v>1127616613</v>
      </c>
      <c r="S11" s="981" t="inlineStr">
        <is>
          <t>Pesos</t>
        </is>
      </c>
      <c r="T11" s="982" t="inlineStr">
        <is>
          <t>Hipotecario</t>
        </is>
      </c>
      <c r="U11" s="983" t="n">
        <v>3290000</v>
      </c>
      <c r="V11" s="980" t="n">
        <v>131</v>
      </c>
      <c r="W11" s="980" t="n">
        <v>124</v>
      </c>
      <c r="X11" s="1067" t="n">
        <v>0.14</v>
      </c>
      <c r="Y11" s="983" t="n">
        <v>0</v>
      </c>
      <c r="Z11" s="983" t="n">
        <v>0</v>
      </c>
      <c r="AA11" s="983" t="n">
        <v>0</v>
      </c>
      <c r="AB11" s="983" t="n">
        <v>0</v>
      </c>
      <c r="AC11" s="983" t="n">
        <v>838615</v>
      </c>
      <c r="AD11" s="983" t="n">
        <v>2453702</v>
      </c>
      <c r="AE11" s="983" t="n">
        <v>222972490</v>
      </c>
      <c r="AF11" s="3651" t="n">
        <v>710</v>
      </c>
      <c r="AG11" s="983" t="inlineStr">
        <is>
          <t>$25,000,000</t>
        </is>
      </c>
      <c r="AH11" s="979" t="inlineStr">
        <is>
          <t>Empleado</t>
        </is>
      </c>
      <c r="AI11" s="980" t="inlineStr">
        <is>
          <t>ender1654@gmail.com</t>
        </is>
      </c>
      <c r="AJ11" s="980" t="n">
        <v>19292756652</v>
      </c>
      <c r="AK11" s="980" t="inlineStr">
        <is>
          <t>EEUU</t>
        </is>
      </c>
      <c r="AL11" s="978" t="n"/>
      <c r="AM11" s="984" t="n"/>
      <c r="AN11" s="980" t="inlineStr">
        <is>
          <t>EEUU</t>
        </is>
      </c>
      <c r="AO11" s="978" t="n"/>
      <c r="AP11" s="984" t="n"/>
    </row>
    <row r="12" ht="18" customHeight="1" thickBot="1">
      <c r="A12" s="1073" t="inlineStr">
        <is>
          <t>JENNY ANDREA GOMEZ JIMENEZ</t>
        </is>
      </c>
      <c r="B12" s="949" t="n">
        <v>5389218315</v>
      </c>
      <c r="C12" s="789" t="n"/>
      <c r="D12" s="1069" t="inlineStr">
        <is>
          <t>NORMAL</t>
        </is>
      </c>
      <c r="E12" s="1070" t="n">
        <v>5389218315</v>
      </c>
      <c r="F12" s="1084" t="inlineStr">
        <is>
          <t>FNA (Fondo Nacional del Ahorro)</t>
        </is>
      </c>
      <c r="G12" s="789" t="n"/>
      <c r="H12" s="954" t="inlineStr">
        <is>
          <t>PROPIO</t>
        </is>
      </c>
      <c r="I12" s="789" t="n"/>
      <c r="J12" s="789" t="n"/>
      <c r="K12" s="789" t="n"/>
      <c r="L12" s="955" t="inlineStr">
        <is>
          <t>Finanzas a otro nivel</t>
        </is>
      </c>
      <c r="M12" s="956" t="inlineStr">
        <is>
          <t>CAROLINA MORA</t>
        </is>
      </c>
      <c r="N12" s="789" t="n"/>
      <c r="O12" s="789" t="n"/>
      <c r="P12" s="789" t="n"/>
      <c r="Q12" s="789" t="n"/>
      <c r="R12" s="1077" t="n">
        <v>53892183</v>
      </c>
      <c r="S12" s="959" t="inlineStr">
        <is>
          <t>Pesos</t>
        </is>
      </c>
      <c r="T12" s="960" t="inlineStr">
        <is>
          <t>Hipotecario</t>
        </is>
      </c>
      <c r="U12" s="961" t="n">
        <v>337382</v>
      </c>
      <c r="V12" s="956" t="n">
        <v>240</v>
      </c>
      <c r="W12" s="956" t="n">
        <v>239</v>
      </c>
      <c r="X12" s="962" t="n">
        <v>0.15</v>
      </c>
      <c r="Y12" s="961" t="n">
        <v>156798</v>
      </c>
      <c r="Z12" s="961" t="n">
        <v>58218</v>
      </c>
      <c r="AA12" s="961" t="n">
        <v>0</v>
      </c>
      <c r="AB12" s="961" t="n">
        <v>0</v>
      </c>
      <c r="AC12" s="961" t="n">
        <v>0</v>
      </c>
      <c r="AD12" s="961" t="n">
        <v>0</v>
      </c>
      <c r="AE12" s="961" t="n">
        <v>36257024</v>
      </c>
      <c r="AF12" s="956" t="inlineStr">
        <is>
          <t>50-300</t>
        </is>
      </c>
      <c r="AG12" s="961" t="inlineStr">
        <is>
          <t>$1,600,000</t>
        </is>
      </c>
      <c r="AH12" s="973" t="inlineStr">
        <is>
          <t>Empleado</t>
        </is>
      </c>
      <c r="AI12" s="956" t="inlineStr">
        <is>
          <t>jennygomez0883@gmail.com</t>
        </is>
      </c>
      <c r="AJ12" s="956" t="n">
        <v>3219166515</v>
      </c>
      <c r="AK12" s="789" t="n"/>
      <c r="AL12" s="789" t="n"/>
      <c r="AM12" s="964" t="n"/>
      <c r="AN12" s="789" t="n"/>
      <c r="AO12" s="789" t="n"/>
      <c r="AP12" s="964" t="n"/>
    </row>
    <row r="13" ht="18" customHeight="1" thickBot="1">
      <c r="A13" s="745" t="inlineStr">
        <is>
          <t>ANYELI PATRICIA COLMENARES CLAVIJO</t>
        </is>
      </c>
      <c r="B13" s="221" t="inlineStr">
        <is>
          <t>600000040022888-5</t>
        </is>
      </c>
      <c r="C13" s="1061" t="inlineStr">
        <is>
          <t>https://app.hubspot.com/contacts/21065449/record/0-1/158887871152</t>
        </is>
      </c>
      <c r="D13" s="1062" t="inlineStr">
        <is>
          <t>NORMAL</t>
        </is>
      </c>
      <c r="E13" s="1063" t="inlineStr">
        <is>
          <t>600000040022888-5</t>
        </is>
      </c>
      <c r="F13" s="1085" t="inlineStr">
        <is>
          <t>DAVIVIENDA</t>
        </is>
      </c>
      <c r="G13" s="978" t="n"/>
      <c r="H13" s="1075" t="inlineStr">
        <is>
          <t>CM</t>
        </is>
      </c>
      <c r="I13" s="978" t="n"/>
      <c r="J13" s="978" t="n"/>
      <c r="K13" s="978" t="n"/>
      <c r="L13" s="1065" t="inlineStr">
        <is>
          <t>Soluciones Financieras</t>
        </is>
      </c>
      <c r="M13" s="980" t="inlineStr">
        <is>
          <t>LORENA SALINAS</t>
        </is>
      </c>
      <c r="N13" s="978" t="n"/>
      <c r="O13" s="978" t="n"/>
      <c r="P13" s="978" t="n"/>
      <c r="Q13" s="1078" t="n"/>
      <c r="R13" s="958" t="inlineStr">
        <is>
          <t>N/A</t>
        </is>
      </c>
      <c r="S13" s="981" t="inlineStr">
        <is>
          <t>Pesos</t>
        </is>
      </c>
      <c r="T13" s="1079" t="inlineStr">
        <is>
          <t>Leasing H.</t>
        </is>
      </c>
      <c r="U13" s="983" t="n">
        <v>1827000</v>
      </c>
      <c r="V13" s="980" t="n">
        <v>240</v>
      </c>
      <c r="W13" s="980" t="n">
        <v>116</v>
      </c>
      <c r="X13" s="983" t="inlineStr">
        <is>
          <t>10.5%</t>
        </is>
      </c>
      <c r="Y13" s="983" t="n">
        <v>0</v>
      </c>
      <c r="Z13" s="983" t="n">
        <v>211814</v>
      </c>
      <c r="AA13" s="983" t="n">
        <v>121735</v>
      </c>
      <c r="AB13" s="983" t="n">
        <v>0</v>
      </c>
      <c r="AC13" s="983" t="n">
        <v>537302</v>
      </c>
      <c r="AD13" s="983" t="n">
        <v>956697</v>
      </c>
      <c r="AE13" s="983" t="n">
        <v>114504154</v>
      </c>
      <c r="AF13" s="3651" t="n">
        <v>200</v>
      </c>
      <c r="AG13" s="983" t="inlineStr">
        <is>
          <t>$12,000,000</t>
        </is>
      </c>
      <c r="AH13" s="979" t="inlineStr">
        <is>
          <t>Empleado</t>
        </is>
      </c>
      <c r="AI13" s="980" t="inlineStr">
        <is>
          <t>anyelipcc@hotmail.com</t>
        </is>
      </c>
      <c r="AJ13" s="980" t="n">
        <v>3106793820</v>
      </c>
      <c r="AK13" s="980" t="inlineStr">
        <is>
          <t>BOGOTA</t>
        </is>
      </c>
      <c r="AL13" s="978" t="n"/>
      <c r="AM13" s="984" t="n"/>
      <c r="AN13" s="980" t="inlineStr">
        <is>
          <t>BOGOTA</t>
        </is>
      </c>
      <c r="AO13" s="978" t="n"/>
      <c r="AP13" s="984" t="n"/>
    </row>
    <row r="14" ht="18" customFormat="1" customHeight="1" s="1314" thickBot="1">
      <c r="A14" s="1586" t="inlineStr">
        <is>
          <t>JAZMIN ESPERANZA RODRIGUEZ TORRES</t>
        </is>
      </c>
      <c r="B14" s="466" t="n">
        <v>90000348676</v>
      </c>
      <c r="C14" s="357" t="n">
        <v>46025</v>
      </c>
      <c r="D14" s="358" t="inlineStr">
        <is>
          <t>Pendiente</t>
        </is>
      </c>
      <c r="E14" s="357" t="n">
        <v>46025</v>
      </c>
      <c r="F14" s="442" t="inlineStr">
        <is>
          <t>BANCOLOMBIA</t>
        </is>
      </c>
      <c r="G14" s="1243" t="n"/>
      <c r="H14" s="464" t="inlineStr">
        <is>
          <t>PROPIO</t>
        </is>
      </c>
      <c r="I14" s="360" t="n"/>
      <c r="J14" s="360" t="n"/>
      <c r="K14" s="1365" t="n"/>
      <c r="L14" s="477" t="inlineStr">
        <is>
          <t>Finanzas a otro nivel</t>
        </is>
      </c>
      <c r="M14" s="363" t="inlineStr">
        <is>
          <t>DORA ROMERO</t>
        </is>
      </c>
      <c r="N14" s="360" t="n"/>
      <c r="O14" s="360" t="n"/>
      <c r="P14" s="360" t="n"/>
      <c r="Q14" s="360" t="n"/>
      <c r="R14" s="363" t="n">
        <v>1071628722</v>
      </c>
      <c r="S14" s="365" t="inlineStr">
        <is>
          <t>Pesos</t>
        </is>
      </c>
      <c r="T14" s="366" t="inlineStr">
        <is>
          <t>Hipotecario</t>
        </is>
      </c>
      <c r="U14" s="808" t="n">
        <v>1522982</v>
      </c>
      <c r="V14" s="363" t="n">
        <v>240</v>
      </c>
      <c r="W14" s="363" t="n">
        <v>234</v>
      </c>
      <c r="X14" s="808" t="inlineStr">
        <is>
          <t>12.6%</t>
        </is>
      </c>
      <c r="Y14" s="808" t="n">
        <v>0</v>
      </c>
      <c r="Z14" s="808" t="n">
        <v>22343</v>
      </c>
      <c r="AA14" s="808" t="n">
        <v>13275</v>
      </c>
      <c r="AB14" s="808" t="n">
        <v>8849</v>
      </c>
      <c r="AC14" s="808" t="n">
        <v>144727</v>
      </c>
      <c r="AD14" s="808" t="n">
        <v>1070710</v>
      </c>
      <c r="AE14" s="808" t="n">
        <v>134816357</v>
      </c>
      <c r="AF14" s="363" t="inlineStr">
        <is>
          <t>$900.000 a $1.200.000</t>
        </is>
      </c>
      <c r="AG14" s="808" t="inlineStr">
        <is>
          <t>$15,000,000</t>
        </is>
      </c>
      <c r="AH14" s="401" t="inlineStr">
        <is>
          <t>Empleado</t>
        </is>
      </c>
      <c r="AI14" s="363" t="inlineStr">
        <is>
          <t>mazdajazmin19@yahoo.es</t>
        </is>
      </c>
      <c r="AJ14" s="363" t="n">
        <v>3112943691</v>
      </c>
      <c r="AK14" s="363" t="inlineStr">
        <is>
          <t>BOGOTA</t>
        </is>
      </c>
      <c r="AL14" s="360" t="n"/>
      <c r="AM14" s="368" t="n"/>
      <c r="AN14" s="1588" t="inlineStr">
        <is>
          <t>IBAGUE</t>
        </is>
      </c>
      <c r="AO14" s="1587" t="n"/>
      <c r="AP14" s="1589" t="n"/>
    </row>
    <row r="15" ht="18" customHeight="1" thickBot="1">
      <c r="A15" s="2281" t="inlineStr">
        <is>
          <t>LINA MARIA MENESES MEJIA</t>
        </is>
      </c>
      <c r="B15" s="2288" t="n">
        <v>555842602</v>
      </c>
      <c r="C15" s="2289" t="n">
        <v>46070</v>
      </c>
      <c r="D15" s="2290" t="inlineStr">
        <is>
          <t>Pendiente</t>
        </is>
      </c>
      <c r="E15" s="2291" t="n">
        <v>46077</v>
      </c>
      <c r="F15" s="2292" t="inlineStr">
        <is>
          <t>BANCO DE BOGOTA</t>
        </is>
      </c>
      <c r="G15" s="2293" t="inlineStr">
        <is>
          <t>Buenas tardes, envío perfilamiento de la cliente del asunto para que puedan elaborar el estudio financiero.
Gracias
Paula O.</t>
        </is>
      </c>
      <c r="H15" s="2294" t="inlineStr">
        <is>
          <t>CM</t>
        </is>
      </c>
      <c r="I15" s="505" t="n"/>
      <c r="J15" s="2196" t="n"/>
      <c r="K15" s="2114" t="n"/>
      <c r="L15" s="505" t="n"/>
      <c r="M15" s="505" t="n"/>
      <c r="N15" s="505" t="n"/>
      <c r="O15" s="2289" t="n">
        <v>46070</v>
      </c>
      <c r="P15" s="505" t="n"/>
      <c r="Q15" s="884" t="n"/>
      <c r="R15" s="2295" t="inlineStr">
        <is>
          <t>N/A</t>
        </is>
      </c>
      <c r="S15" s="2296" t="inlineStr">
        <is>
          <t>Pesos</t>
        </is>
      </c>
      <c r="T15" s="2297" t="inlineStr">
        <is>
          <t>Hipotecario</t>
        </is>
      </c>
      <c r="U15" s="2298" t="n">
        <v>425560</v>
      </c>
      <c r="V15" s="2299" t="n">
        <v>240</v>
      </c>
      <c r="W15" s="2299" t="n">
        <v>146</v>
      </c>
      <c r="X15" s="2298" t="inlineStr">
        <is>
          <t>7.47%</t>
        </is>
      </c>
      <c r="Y15" s="2298" t="n">
        <v>126189</v>
      </c>
      <c r="Z15" s="2298" t="n">
        <v>12858</v>
      </c>
      <c r="AA15" s="2298" t="n">
        <v>15945</v>
      </c>
      <c r="AB15" s="2298" t="n">
        <v>0</v>
      </c>
      <c r="AC15" s="2298" t="n">
        <v>37036</v>
      </c>
      <c r="AD15" s="2298" t="n">
        <v>485909</v>
      </c>
      <c r="AE15" s="2298" t="n">
        <v>38818272</v>
      </c>
      <c r="AF15" s="3652" t="n">
        <v>300</v>
      </c>
      <c r="AG15" s="2298" t="inlineStr">
        <is>
          <t>$3,500,000</t>
        </is>
      </c>
      <c r="AH15" s="2301" t="inlineStr">
        <is>
          <t>Empleado</t>
        </is>
      </c>
      <c r="AI15" s="2299" t="inlineStr">
        <is>
          <t>linammm467@gmail.com</t>
        </is>
      </c>
      <c r="AJ15" s="2299" t="n">
        <v>3169935900</v>
      </c>
      <c r="AK15" s="2299" t="inlineStr">
        <is>
          <t>CALI</t>
        </is>
      </c>
      <c r="AL15" s="505" t="n"/>
      <c r="AM15" s="838" t="n"/>
      <c r="AN15" s="980" t="inlineStr">
        <is>
          <t>MOSQUERA</t>
        </is>
      </c>
      <c r="AO15" s="978" t="n"/>
      <c r="AP15" s="984" t="n"/>
    </row>
    <row r="16" ht="18" customHeight="1" thickBot="1">
      <c r="A16" s="2282" t="inlineStr">
        <is>
          <t>SANTIAGO GONZALEZ NARVAEZ</t>
        </is>
      </c>
      <c r="B16" s="2302" t="n">
        <v>108833163609</v>
      </c>
      <c r="C16" s="2303" t="n">
        <v>46070</v>
      </c>
      <c r="D16" s="2304" t="inlineStr">
        <is>
          <t>Pendiente</t>
        </is>
      </c>
      <c r="E16" s="2305" t="n">
        <v>46077</v>
      </c>
      <c r="F16" s="2306" t="inlineStr">
        <is>
          <t>FNA (Fondo Nacional del Ahorro)</t>
        </is>
      </c>
      <c r="G16" s="2307" t="inlineStr">
        <is>
          <t>Buenas tardes, envío perfilamiento del cliente del asunto para que puedan elaborar el estudio financiero.
Está en capacidad de incrementar a capital hasta $730.000
Gracias
Paula O.</t>
        </is>
      </c>
      <c r="H16" s="2308" t="inlineStr">
        <is>
          <t>CM</t>
        </is>
      </c>
      <c r="I16" s="2309" t="inlineStr">
        <is>
          <t>Falta perfilamiento - FNA</t>
        </is>
      </c>
      <c r="J16" s="2116" t="n"/>
      <c r="K16" s="2117" t="n"/>
      <c r="L16" s="225" t="n"/>
      <c r="M16" s="225" t="n"/>
      <c r="N16" s="225" t="n"/>
      <c r="O16" s="2303" t="n">
        <v>46070</v>
      </c>
      <c r="P16" s="225" t="n"/>
      <c r="Q16" s="473" t="n"/>
      <c r="R16" s="2310" t="inlineStr">
        <is>
          <t>N/A</t>
        </is>
      </c>
      <c r="S16" s="2311" t="inlineStr">
        <is>
          <t>Pesos</t>
        </is>
      </c>
      <c r="T16" s="2312" t="inlineStr">
        <is>
          <t>Hipotecario</t>
        </is>
      </c>
      <c r="U16" s="2313" t="n">
        <v>1024713</v>
      </c>
      <c r="V16" s="2309" t="n">
        <v>168</v>
      </c>
      <c r="W16" s="2309" t="n">
        <v>149</v>
      </c>
      <c r="X16" s="2313" t="inlineStr">
        <is>
          <t>9.8%</t>
        </is>
      </c>
      <c r="Y16" s="2313" t="n">
        <v>0</v>
      </c>
      <c r="Z16" s="2313" t="n">
        <v>53808</v>
      </c>
      <c r="AA16" s="2313" t="n">
        <v>0</v>
      </c>
      <c r="AB16" s="2313" t="n">
        <v>0</v>
      </c>
      <c r="AC16" s="2313" t="n">
        <v>305678</v>
      </c>
      <c r="AD16" s="2313" t="n">
        <v>657640</v>
      </c>
      <c r="AE16" s="2313" t="n">
        <v>83552192</v>
      </c>
      <c r="AF16" s="3653" t="n">
        <v>730</v>
      </c>
      <c r="AG16" s="2313" t="inlineStr">
        <is>
          <t>$5,800,000</t>
        </is>
      </c>
      <c r="AH16" s="2315" t="inlineStr">
        <is>
          <t>Empleado</t>
        </is>
      </c>
      <c r="AI16" s="2309" t="inlineStr">
        <is>
          <t>juanma.gn7@gmail.com</t>
        </is>
      </c>
      <c r="AJ16" s="2309" t="inlineStr">
        <is>
          <t>316 4045943</t>
        </is>
      </c>
      <c r="AK16" s="2309" t="inlineStr">
        <is>
          <t>PEREIRA</t>
        </is>
      </c>
      <c r="AL16" s="225" t="n"/>
      <c r="AM16" s="231" t="n"/>
      <c r="AN16" s="956" t="inlineStr">
        <is>
          <t>BOGOTA</t>
        </is>
      </c>
      <c r="AO16" s="789" t="n"/>
      <c r="AP16" s="964" t="n"/>
    </row>
    <row r="17" ht="18" customFormat="1" customHeight="1" s="1438" thickBot="1">
      <c r="A17" s="2283" t="inlineStr">
        <is>
          <t>JHEFREE SINISTERRA PEDROZA</t>
        </is>
      </c>
      <c r="B17" s="2302" t="inlineStr">
        <is>
          <t>570101700060099-4</t>
        </is>
      </c>
      <c r="C17" s="2303" t="n">
        <v>46077</v>
      </c>
      <c r="D17" s="2304" t="inlineStr">
        <is>
          <t>Pendiente</t>
        </is>
      </c>
      <c r="E17" s="2305" t="n">
        <v>46077</v>
      </c>
      <c r="F17" s="2325" t="inlineStr">
        <is>
          <t>DAVIVIENDA</t>
        </is>
      </c>
      <c r="G17" s="2269" t="n"/>
      <c r="H17" s="2326" t="inlineStr">
        <is>
          <t>CM</t>
        </is>
      </c>
      <c r="I17" s="225" t="n"/>
      <c r="J17" s="2116" t="n"/>
      <c r="K17" s="2117" t="n"/>
      <c r="L17" s="2327" t="inlineStr">
        <is>
          <t>Finanzas a otro nivel</t>
        </is>
      </c>
      <c r="M17" s="2269" t="inlineStr">
        <is>
          <t>Paula Osorno</t>
        </is>
      </c>
      <c r="N17" s="225" t="n"/>
      <c r="O17" s="225" t="n"/>
      <c r="P17" s="225" t="n"/>
      <c r="Q17" s="225" t="n"/>
      <c r="R17" s="2269" t="n"/>
      <c r="S17" s="2311" t="inlineStr">
        <is>
          <t>Pesos</t>
        </is>
      </c>
      <c r="T17" s="2312" t="inlineStr">
        <is>
          <t>Hipotecario</t>
        </is>
      </c>
      <c r="U17" s="2313" t="n">
        <v>1165000</v>
      </c>
      <c r="V17" s="2309" t="n">
        <v>240</v>
      </c>
      <c r="W17" s="2309" t="n">
        <v>200</v>
      </c>
      <c r="X17" s="2313" t="inlineStr">
        <is>
          <t>14.55%</t>
        </is>
      </c>
      <c r="Y17" s="2313" t="n">
        <v>0</v>
      </c>
      <c r="Z17" s="2313" t="n">
        <v>19237</v>
      </c>
      <c r="AA17" s="2313" t="n">
        <v>29504</v>
      </c>
      <c r="AB17" s="2313" t="n">
        <v>0</v>
      </c>
      <c r="AC17" s="2313" t="n">
        <v>149672</v>
      </c>
      <c r="AD17" s="2313" t="n">
        <v>992908</v>
      </c>
      <c r="AE17" s="2313" t="n">
        <v>87290355</v>
      </c>
      <c r="AF17" s="3654" t="n">
        <v>100</v>
      </c>
      <c r="AG17" s="3654" t="n">
        <v>500</v>
      </c>
      <c r="AH17" s="2268" t="inlineStr">
        <is>
          <t>Empleado</t>
        </is>
      </c>
      <c r="AI17" s="2309" t="inlineStr">
        <is>
          <t>jhefree1@hotmail.com</t>
        </is>
      </c>
      <c r="AJ17" s="2309" t="inlineStr">
        <is>
          <t>1 416-556-4497</t>
        </is>
      </c>
      <c r="AK17" s="2269" t="inlineStr">
        <is>
          <t>Toronto</t>
        </is>
      </c>
      <c r="AL17" s="225" t="n"/>
      <c r="AM17" s="231" t="n"/>
      <c r="AN17" s="1595" t="inlineStr"/>
      <c r="AO17" s="1595" t="inlineStr"/>
    </row>
    <row r="18" ht="18" customFormat="1" customHeight="1" s="1438" thickBot="1">
      <c r="A18" s="2284" t="inlineStr">
        <is>
          <t>SONIA CAROLINA MENDOZA</t>
        </is>
      </c>
      <c r="B18" s="2316" t="inlineStr">
        <is>
          <t>570000740112493-5</t>
        </is>
      </c>
      <c r="C18" s="2317" t="n">
        <v>46077</v>
      </c>
      <c r="D18" s="2318" t="inlineStr">
        <is>
          <t>Pendiente</t>
        </is>
      </c>
      <c r="E18" s="2319" t="n">
        <v>46077</v>
      </c>
      <c r="F18" s="2329" t="inlineStr">
        <is>
          <t>DAVIVIENDA</t>
        </is>
      </c>
      <c r="G18" s="2330" t="inlineStr">
        <is>
          <t>El crédito tuvo disminución de tiempo por proceso de insolvencia persona natural en el año 2022</t>
        </is>
      </c>
      <c r="H18" s="2331" t="inlineStr">
        <is>
          <t>CM</t>
        </is>
      </c>
      <c r="I18" s="214" t="n"/>
      <c r="J18" s="2118" t="n"/>
      <c r="K18" s="2117" t="n"/>
      <c r="L18" s="2332" t="inlineStr">
        <is>
          <t>Finanzas a otro nivel</t>
        </is>
      </c>
      <c r="M18" s="2262" t="inlineStr">
        <is>
          <t>Nelly Roa</t>
        </is>
      </c>
      <c r="N18" s="214" t="n"/>
      <c r="O18" s="214" t="n"/>
      <c r="P18" s="214" t="n"/>
      <c r="Q18" s="214" t="n"/>
      <c r="R18" s="2333" t="n"/>
      <c r="S18" s="2322" t="inlineStr">
        <is>
          <t>Pesos</t>
        </is>
      </c>
      <c r="T18" s="2323" t="inlineStr">
        <is>
          <t>Hipotecario</t>
        </is>
      </c>
      <c r="U18" s="2324" t="n">
        <v>1686000</v>
      </c>
      <c r="V18" s="2321" t="n">
        <v>160</v>
      </c>
      <c r="W18" s="2321" t="n">
        <v>113</v>
      </c>
      <c r="X18" s="2324" t="inlineStr">
        <is>
          <t>2.43%</t>
        </is>
      </c>
      <c r="Y18" s="2324" t="n">
        <v>0</v>
      </c>
      <c r="Z18" s="2324" t="n">
        <v>0</v>
      </c>
      <c r="AA18" s="2324" t="n">
        <v>0</v>
      </c>
      <c r="AB18" s="2324" t="n">
        <v>0</v>
      </c>
      <c r="AC18" s="2324" t="n">
        <v>1340648</v>
      </c>
      <c r="AD18" s="2324" t="n">
        <v>345351</v>
      </c>
      <c r="AE18" s="2324" t="n">
        <v>171257873</v>
      </c>
      <c r="AF18" s="3655" t="n">
        <v>200</v>
      </c>
      <c r="AG18" s="2264" t="inlineStr">
        <is>
          <t>$8,000,000</t>
        </is>
      </c>
      <c r="AH18" s="2263" t="inlineStr">
        <is>
          <t>Empleado</t>
        </is>
      </c>
      <c r="AI18" s="2335" t="inlineStr">
        <is>
          <t>soniacarolina13@hotmail.com</t>
        </is>
      </c>
      <c r="AJ18" s="2335" t="inlineStr">
        <is>
          <t>316 2351262</t>
        </is>
      </c>
      <c r="AK18" s="2262" t="inlineStr">
        <is>
          <t>Bogotá</t>
        </is>
      </c>
      <c r="AL18" s="214" t="n"/>
      <c r="AM18" s="220" t="n"/>
      <c r="AN18" s="1595" t="inlineStr"/>
      <c r="AO18" s="1595" t="inlineStr"/>
    </row>
    <row r="19" ht="18" customHeight="1" thickBot="1">
      <c r="A19" s="2285" t="inlineStr">
        <is>
          <t>ANDRES FELIPE SUAREZ SANCHEZ</t>
        </is>
      </c>
      <c r="B19" s="2302" t="inlineStr">
        <is>
          <t>570303960032558-0</t>
        </is>
      </c>
      <c r="C19" s="2303" t="n">
        <v>46077</v>
      </c>
      <c r="D19" s="2304" t="inlineStr">
        <is>
          <t>Pendiente</t>
        </is>
      </c>
      <c r="E19" s="2305" t="n">
        <v>46077</v>
      </c>
      <c r="F19" s="2320" t="inlineStr">
        <is>
          <t>DAVIVIENDA</t>
        </is>
      </c>
      <c r="G19" s="2307" t="inlineStr">
        <is>
          <t>Buenas tardes, envío extracto de crédito de remodelación que el cliente tiene en Davivienda del cual desea revisar las propuestas de ahorro.
Se adjunta perfilamiento por ser crédito Davivienda.
Favor elaborar propuestas con incremento a capital de $500.000
Gracias
Paula O.</t>
        </is>
      </c>
      <c r="H19" s="2308" t="inlineStr">
        <is>
          <t>CM</t>
        </is>
      </c>
      <c r="I19" s="225" t="n"/>
      <c r="J19" s="2116" t="n"/>
      <c r="K19" s="2117" t="n"/>
      <c r="L19" s="2327" t="inlineStr">
        <is>
          <t>Finanzas a otro nivel</t>
        </is>
      </c>
      <c r="M19" s="2309" t="inlineStr">
        <is>
          <t>PAULA OSORNO</t>
        </is>
      </c>
      <c r="N19" s="225" t="n"/>
      <c r="O19" s="225" t="n"/>
      <c r="P19" s="225" t="n"/>
      <c r="Q19" s="473" t="n"/>
      <c r="R19" s="2310" t="inlineStr">
        <is>
          <t>N/A</t>
        </is>
      </c>
      <c r="S19" s="2311" t="inlineStr">
        <is>
          <t>Pesos</t>
        </is>
      </c>
      <c r="T19" s="2336" t="inlineStr">
        <is>
          <t>Remodelación</t>
        </is>
      </c>
      <c r="U19" s="2313" t="n">
        <v>1367000</v>
      </c>
      <c r="V19" s="2309" t="n">
        <v>180</v>
      </c>
      <c r="W19" s="2309" t="n">
        <v>159</v>
      </c>
      <c r="X19" s="2337" t="n">
        <v>0.16</v>
      </c>
      <c r="Y19" s="2313" t="n">
        <v>0</v>
      </c>
      <c r="Z19" s="2313" t="n">
        <v>0</v>
      </c>
      <c r="AA19" s="2313" t="n">
        <v>0</v>
      </c>
      <c r="AB19" s="2313" t="n">
        <v>0</v>
      </c>
      <c r="AC19" s="2313" t="n">
        <v>200682</v>
      </c>
      <c r="AD19" s="2313" t="n">
        <v>1166317</v>
      </c>
      <c r="AE19" s="2313" t="n">
        <v>96430697</v>
      </c>
      <c r="AF19" s="3653" t="n">
        <v>500</v>
      </c>
      <c r="AG19" s="2313" t="inlineStr">
        <is>
          <t>$21,000,000</t>
        </is>
      </c>
      <c r="AH19" s="2338" t="inlineStr">
        <is>
          <t>Empleado</t>
        </is>
      </c>
      <c r="AI19" s="2310" t="inlineStr">
        <is>
          <t>afsuarez@gmail.com</t>
        </is>
      </c>
      <c r="AJ19" s="2310" t="inlineStr">
        <is>
          <t>317 8929049</t>
        </is>
      </c>
      <c r="AK19" s="2309" t="inlineStr">
        <is>
          <t>MEDELLIN</t>
        </is>
      </c>
      <c r="AL19" s="225" t="n"/>
      <c r="AM19" s="231" t="n"/>
      <c r="AN19" s="148" t="inlineStr"/>
      <c r="AO19" s="148" t="inlineStr"/>
    </row>
    <row r="20" ht="18" customHeight="1" thickBot="1">
      <c r="A20" s="2286" t="inlineStr">
        <is>
          <t>DACIR HERNANDO PORRAS LOZANO</t>
        </is>
      </c>
      <c r="B20" s="2316" t="n">
        <v>90000350544</v>
      </c>
      <c r="C20" s="2317" t="n">
        <v>46077</v>
      </c>
      <c r="D20" s="2318" t="inlineStr">
        <is>
          <t>Pendiente</t>
        </is>
      </c>
      <c r="E20" s="2319" t="n">
        <v>46077</v>
      </c>
      <c r="F20" s="2339" t="inlineStr">
        <is>
          <t>BANCOLOMBIA</t>
        </is>
      </c>
      <c r="G20" s="278" t="n"/>
      <c r="H20" s="2340" t="inlineStr">
        <is>
          <t>PROPIO</t>
        </is>
      </c>
      <c r="I20" s="214" t="n"/>
      <c r="J20" s="2118" t="n"/>
      <c r="K20" s="2117" t="n"/>
      <c r="L20" s="2341" t="inlineStr">
        <is>
          <t>Visionarios</t>
        </is>
      </c>
      <c r="M20" s="2321" t="inlineStr">
        <is>
          <t>DANIEL FERNANDEZ</t>
        </is>
      </c>
      <c r="N20" s="214" t="n"/>
      <c r="O20" s="214" t="n"/>
      <c r="P20" s="214" t="n"/>
      <c r="Q20" s="214" t="n"/>
      <c r="R20" s="2321" t="n">
        <v>79444169</v>
      </c>
      <c r="S20" s="2322" t="inlineStr">
        <is>
          <t>Pesos</t>
        </is>
      </c>
      <c r="T20" s="2323" t="inlineStr">
        <is>
          <t>Hipotecario</t>
        </is>
      </c>
      <c r="U20" s="2324" t="n">
        <v>2289327</v>
      </c>
      <c r="V20" s="2321" t="n">
        <v>240</v>
      </c>
      <c r="W20" s="2321" t="n">
        <v>232</v>
      </c>
      <c r="X20" s="2342" t="n">
        <v>0.14</v>
      </c>
      <c r="Y20" s="2324" t="n">
        <v>0</v>
      </c>
      <c r="Z20" s="2324" t="n">
        <v>110595</v>
      </c>
      <c r="AA20" s="2324" t="n">
        <v>28479</v>
      </c>
      <c r="AB20" s="2324" t="n">
        <v>18985</v>
      </c>
      <c r="AC20" s="2324" t="n">
        <v>167393</v>
      </c>
      <c r="AD20" s="2324" t="n">
        <v>1963874</v>
      </c>
      <c r="AE20" s="2324" t="n">
        <v>179280180</v>
      </c>
      <c r="AF20" s="2321" t="inlineStr">
        <is>
          <t>$100.000 a $300.000</t>
        </is>
      </c>
      <c r="AG20" s="2324" t="inlineStr">
        <is>
          <t>$12,000,000</t>
        </is>
      </c>
      <c r="AH20" s="2343" t="inlineStr">
        <is>
          <t>Empleado</t>
        </is>
      </c>
      <c r="AI20" s="2321" t="inlineStr">
        <is>
          <t>hormigalider@hotmail.com</t>
        </is>
      </c>
      <c r="AJ20" s="2321" t="n">
        <v>3142860450</v>
      </c>
      <c r="AK20" s="214" t="n"/>
      <c r="AL20" s="214" t="n"/>
      <c r="AM20" s="220" t="n"/>
      <c r="AN20" s="148" t="inlineStr"/>
      <c r="AO20" s="148" t="inlineStr"/>
    </row>
    <row r="21" ht="18" customHeight="1" thickBot="1">
      <c r="A21" s="2287" t="inlineStr">
        <is>
          <t>DIANA CAROLINA FORERO AGUILERA</t>
        </is>
      </c>
      <c r="B21" s="2344" t="n">
        <v>1058595794</v>
      </c>
      <c r="C21" s="2345" t="n">
        <v>46077</v>
      </c>
      <c r="D21" s="2346" t="inlineStr">
        <is>
          <t>Pendiente</t>
        </is>
      </c>
      <c r="E21" s="2347" t="n">
        <v>46077</v>
      </c>
      <c r="F21" s="2348" t="inlineStr">
        <is>
          <t>BANCO DE BOGOTA</t>
        </is>
      </c>
      <c r="G21" s="2349" t="n"/>
      <c r="H21" s="2350" t="inlineStr">
        <is>
          <t>PROPIO</t>
        </is>
      </c>
      <c r="I21" s="2351" t="n"/>
      <c r="J21" s="2352" t="n"/>
      <c r="K21" s="2353" t="n"/>
      <c r="L21" s="2354" t="inlineStr">
        <is>
          <t>Visionarios</t>
        </is>
      </c>
      <c r="M21" s="2355" t="inlineStr">
        <is>
          <t>MARIELA BECERRA</t>
        </is>
      </c>
      <c r="N21" s="2351" t="n"/>
      <c r="O21" s="2351" t="n"/>
      <c r="P21" s="2351" t="n"/>
      <c r="Q21" s="2351" t="n"/>
      <c r="R21" s="2356" t="n">
        <v>1098689019</v>
      </c>
      <c r="S21" s="2357" t="inlineStr">
        <is>
          <t>Pesos</t>
        </is>
      </c>
      <c r="T21" s="2358" t="inlineStr">
        <is>
          <t>Hipotecario</t>
        </is>
      </c>
      <c r="U21" s="2359" t="n">
        <v>3021414</v>
      </c>
      <c r="V21" s="2355" t="n">
        <v>120</v>
      </c>
      <c r="W21" s="2355" t="n">
        <v>113</v>
      </c>
      <c r="X21" s="2359" t="inlineStr">
        <is>
          <t>12.14%</t>
        </is>
      </c>
      <c r="Y21" s="2359" t="n">
        <v>0</v>
      </c>
      <c r="Z21" s="2359" t="n">
        <v>47152</v>
      </c>
      <c r="AA21" s="2359" t="n">
        <v>70216</v>
      </c>
      <c r="AB21" s="2359" t="n">
        <v>0</v>
      </c>
      <c r="AC21" s="2359" t="n">
        <v>977260</v>
      </c>
      <c r="AD21" s="2359" t="n">
        <v>1926784</v>
      </c>
      <c r="AE21" s="2359" t="n">
        <v>201851655</v>
      </c>
      <c r="AF21" s="2355" t="inlineStr">
        <is>
          <t>$100.000 a $300.000</t>
        </is>
      </c>
      <c r="AG21" s="2359" t="inlineStr">
        <is>
          <t>$8,000,000</t>
        </is>
      </c>
      <c r="AH21" s="2360" t="inlineStr">
        <is>
          <t>Empleado</t>
        </is>
      </c>
      <c r="AI21" s="2355" t="inlineStr">
        <is>
          <t>karo_sjj@hotmail.com</t>
        </is>
      </c>
      <c r="AJ21" s="2355" t="n">
        <v>3150010171</v>
      </c>
      <c r="AK21" s="2351" t="n"/>
      <c r="AL21" s="2351" t="n"/>
      <c r="AM21" s="2361" t="n"/>
      <c r="AN21" s="148" t="inlineStr"/>
      <c r="AO21" s="148" t="inlineStr"/>
    </row>
    <row r="22" ht="18" customFormat="1" customHeight="1" s="1438" thickBot="1">
      <c r="A22" s="2411" t="inlineStr">
        <is>
          <t>LAURA CATALINA ROSAS</t>
        </is>
      </c>
      <c r="B22" s="2412" t="n">
        <v>204160001387</v>
      </c>
      <c r="C22" s="2413" t="n">
        <v>46078</v>
      </c>
      <c r="D22" s="2414" t="inlineStr">
        <is>
          <t>Pendiente</t>
        </is>
      </c>
      <c r="E22" s="2415" t="n"/>
      <c r="F22" s="2416" t="inlineStr">
        <is>
          <t>COLPATRIA</t>
        </is>
      </c>
      <c r="G22" s="2415" t="n"/>
      <c r="H22" s="2417" t="inlineStr">
        <is>
          <t>CM</t>
        </is>
      </c>
      <c r="I22" s="2418" t="inlineStr">
        <is>
          <t>Falta perfilamiento - Colpatria</t>
        </is>
      </c>
      <c r="J22" s="2415" t="n"/>
      <c r="K22" s="2415" t="n"/>
      <c r="L22" s="2419" t="inlineStr">
        <is>
          <t>Finanzas a otro nivel</t>
        </is>
      </c>
      <c r="M22" s="2418" t="inlineStr">
        <is>
          <t>Nelly Roa</t>
        </is>
      </c>
      <c r="N22" s="2415" t="n"/>
      <c r="O22" s="2413" t="n">
        <v>46078</v>
      </c>
      <c r="P22" s="2415" t="n"/>
      <c r="Q22" s="2420" t="n"/>
      <c r="R22" s="2421" t="inlineStr">
        <is>
          <t>N/A</t>
        </is>
      </c>
      <c r="S22" s="2422" t="inlineStr">
        <is>
          <t>Pesos</t>
        </is>
      </c>
      <c r="T22" s="2419" t="inlineStr">
        <is>
          <t>Hipotecario</t>
        </is>
      </c>
      <c r="U22" s="2423" t="n">
        <v>881610</v>
      </c>
      <c r="V22" s="2418" t="n">
        <v>288</v>
      </c>
      <c r="W22" s="2418" t="n">
        <v>275</v>
      </c>
      <c r="X22" s="2418" t="n">
        <v>8.09</v>
      </c>
      <c r="Y22" s="2423" t="n">
        <v>0</v>
      </c>
      <c r="Z22" s="2423" t="n">
        <v>65534</v>
      </c>
      <c r="AA22" s="2423" t="n">
        <v>0</v>
      </c>
      <c r="AB22" s="2423" t="n">
        <v>0</v>
      </c>
      <c r="AC22" s="2423" t="n">
        <v>136349</v>
      </c>
      <c r="AD22" s="2423" t="n">
        <v>679726</v>
      </c>
      <c r="AE22" s="2423" t="n">
        <v>104373899</v>
      </c>
      <c r="AF22" s="3656" t="n">
        <v>100</v>
      </c>
      <c r="AG22" s="2423" t="inlineStr">
        <is>
          <t>$3,000,000</t>
        </is>
      </c>
      <c r="AH22" s="2425" t="inlineStr">
        <is>
          <t>Empleado</t>
        </is>
      </c>
      <c r="AI22" s="2418" t="inlineStr">
        <is>
          <t>rosaslaura438@gmail.com</t>
        </is>
      </c>
      <c r="AJ22" s="2418" t="inlineStr">
        <is>
          <t>302 8394990</t>
        </is>
      </c>
      <c r="AK22" s="2418" t="inlineStr">
        <is>
          <t>Bogota</t>
        </is>
      </c>
      <c r="AL22" s="2415" t="n"/>
      <c r="AM22" s="2426" t="n"/>
      <c r="AN22" s="1595" t="inlineStr"/>
      <c r="AO22" s="1595" t="inlineStr"/>
    </row>
    <row r="23" ht="18" customHeight="1" thickBot="1">
      <c r="A23" s="2362" t="inlineStr">
        <is>
          <t>LUZ DARY AVELLA FLOREZ</t>
        </is>
      </c>
      <c r="B23" s="2364" t="inlineStr">
        <is>
          <t>571717640003982-3</t>
        </is>
      </c>
      <c r="C23" s="2365" t="n">
        <v>46077</v>
      </c>
      <c r="D23" s="2366" t="inlineStr">
        <is>
          <t>Mora</t>
        </is>
      </c>
      <c r="E23" s="2365" t="n">
        <v>46077</v>
      </c>
      <c r="F23" s="2367" t="inlineStr">
        <is>
          <t>DAVIVIENDA</t>
        </is>
      </c>
      <c r="G23" s="2368" t="n"/>
      <c r="H23" s="2369" t="inlineStr">
        <is>
          <t>CM</t>
        </is>
      </c>
      <c r="I23" s="2368" t="n"/>
      <c r="J23" s="2368" t="n"/>
      <c r="K23" s="2368" t="n"/>
      <c r="L23" s="2370" t="inlineStr">
        <is>
          <t>Soluciones Financieras</t>
        </is>
      </c>
      <c r="M23" s="2371" t="inlineStr">
        <is>
          <t>Miryam Roa</t>
        </is>
      </c>
      <c r="N23" s="2368" t="n"/>
      <c r="O23" s="2368" t="n"/>
      <c r="P23" s="2368" t="n"/>
      <c r="Q23" s="2372" t="n"/>
      <c r="R23" s="2373" t="inlineStr">
        <is>
          <t>N/A</t>
        </is>
      </c>
      <c r="S23" s="2374" t="inlineStr">
        <is>
          <t>Pesos</t>
        </is>
      </c>
      <c r="T23" s="2375" t="inlineStr">
        <is>
          <t>Hipotecario</t>
        </is>
      </c>
      <c r="U23" s="2376" t="n">
        <v>654521</v>
      </c>
      <c r="V23" s="2371" t="n">
        <v>180</v>
      </c>
      <c r="W23" s="2371" t="n">
        <v>69</v>
      </c>
      <c r="X23" s="2376" t="inlineStr">
        <is>
          <t>12.75%</t>
        </is>
      </c>
      <c r="Y23" s="2376" t="n">
        <v>122479</v>
      </c>
      <c r="Z23" s="2376" t="n">
        <v>59302</v>
      </c>
      <c r="AA23" s="2376" t="n">
        <v>0</v>
      </c>
      <c r="AB23" s="2376" t="n">
        <v>0</v>
      </c>
      <c r="AC23" s="2376" t="n">
        <v>123584</v>
      </c>
      <c r="AD23" s="2376" t="n">
        <v>379404</v>
      </c>
      <c r="AE23" s="2376" t="n">
        <v>37750239</v>
      </c>
      <c r="AF23" s="3657" t="n">
        <v>600</v>
      </c>
      <c r="AG23" s="2376" t="inlineStr">
        <is>
          <t>$6,000,000</t>
        </is>
      </c>
      <c r="AH23" s="2378" t="inlineStr">
        <is>
          <t>Empleado</t>
        </is>
      </c>
      <c r="AI23" s="2371" t="inlineStr">
        <is>
          <t>lalys.16_88@hotmail.com</t>
        </is>
      </c>
      <c r="AJ23" s="2371" t="inlineStr">
        <is>
          <t>310 2298521</t>
        </is>
      </c>
      <c r="AK23" s="2371" t="inlineStr">
        <is>
          <t>Sogamoso</t>
        </is>
      </c>
      <c r="AL23" s="2368" t="n"/>
      <c r="AM23" s="2379" t="n"/>
      <c r="AN23" s="148" t="inlineStr"/>
      <c r="AO23" s="148" t="inlineStr"/>
    </row>
    <row r="24" ht="18" customHeight="1" thickBot="1">
      <c r="A24" s="2363" t="inlineStr">
        <is>
          <t>TATIANA ANDREA RENGIFO ARBOLEDA</t>
        </is>
      </c>
      <c r="B24" s="2380" t="n">
        <v>90000298802</v>
      </c>
      <c r="C24" s="2381" t="n">
        <v>46077</v>
      </c>
      <c r="D24" s="2382" t="inlineStr">
        <is>
          <t>Pendiente</t>
        </is>
      </c>
      <c r="E24" s="2381" t="n">
        <v>46077</v>
      </c>
      <c r="F24" s="2383" t="inlineStr">
        <is>
          <t>BANCOLOMBIA</t>
        </is>
      </c>
      <c r="G24" s="2384" t="n"/>
      <c r="H24" s="2385" t="inlineStr">
        <is>
          <t>CM</t>
        </is>
      </c>
      <c r="I24" s="2384" t="n"/>
      <c r="J24" s="2384" t="n"/>
      <c r="K24" s="2384" t="n"/>
      <c r="L24" s="2386" t="inlineStr">
        <is>
          <t>Finanzas a otro nivel</t>
        </is>
      </c>
      <c r="M24" s="2387" t="inlineStr">
        <is>
          <t>Paula Osorno</t>
        </is>
      </c>
      <c r="N24" s="2384" t="n"/>
      <c r="O24" s="2384" t="n"/>
      <c r="P24" s="2384" t="n"/>
      <c r="Q24" s="2384" t="n"/>
      <c r="R24" s="2395" t="n">
        <v>1061768300</v>
      </c>
      <c r="S24" s="2396" t="inlineStr">
        <is>
          <t>Pesos</t>
        </is>
      </c>
      <c r="T24" s="2390" t="inlineStr">
        <is>
          <t>Hipotecario</t>
        </is>
      </c>
      <c r="U24" s="2391" t="n">
        <v>698226</v>
      </c>
      <c r="V24" s="2387" t="n">
        <v>240</v>
      </c>
      <c r="W24" s="2387" t="n">
        <v>223</v>
      </c>
      <c r="X24" s="2391" t="inlineStr">
        <is>
          <t>6.75%</t>
        </is>
      </c>
      <c r="Y24" s="2391" t="n">
        <v>284334</v>
      </c>
      <c r="Z24" s="2391" t="n">
        <v>9816</v>
      </c>
      <c r="AA24" s="2391" t="n">
        <v>8300</v>
      </c>
      <c r="AB24" s="2391" t="n">
        <v>5533</v>
      </c>
      <c r="AC24" s="2391" t="n">
        <v>199196</v>
      </c>
      <c r="AD24" s="2391" t="n">
        <v>475381</v>
      </c>
      <c r="AE24" s="2391" t="n">
        <v>87128458</v>
      </c>
      <c r="AF24" s="3658" t="n">
        <v>300</v>
      </c>
      <c r="AG24" s="2391" t="inlineStr">
        <is>
          <t>$35,000,000</t>
        </is>
      </c>
      <c r="AH24" s="2393" t="inlineStr">
        <is>
          <t>Empleado</t>
        </is>
      </c>
      <c r="AI24" s="2387" t="inlineStr">
        <is>
          <t>tatirengifo1234@gmail.com</t>
        </is>
      </c>
      <c r="AJ24" s="2387" t="inlineStr">
        <is>
          <t>312 8605123</t>
        </is>
      </c>
      <c r="AK24" s="2387" t="inlineStr">
        <is>
          <t>Popayan</t>
        </is>
      </c>
      <c r="AL24" s="2384" t="n"/>
      <c r="AM24" s="2394" t="n"/>
      <c r="AN24" s="148" t="inlineStr"/>
      <c r="AO24" s="148" t="inlineStr"/>
    </row>
    <row r="25" ht="18" customHeight="1" thickBot="1">
      <c r="A25" s="2363" t="inlineStr">
        <is>
          <t>LAURA CATALINA ROSAS</t>
        </is>
      </c>
      <c r="B25" s="2380" t="n">
        <v>204160001387</v>
      </c>
      <c r="C25" s="2381" t="n">
        <v>46078</v>
      </c>
      <c r="D25" s="2382" t="inlineStr">
        <is>
          <t>Pendiente</t>
        </is>
      </c>
      <c r="E25" s="2384" t="n"/>
      <c r="F25" s="2397" t="inlineStr">
        <is>
          <t>COLPATRIA</t>
        </is>
      </c>
      <c r="G25" s="2384" t="n"/>
      <c r="H25" s="2385" t="inlineStr">
        <is>
          <t>CM</t>
        </is>
      </c>
      <c r="I25" s="2387" t="inlineStr">
        <is>
          <t>Falta perfilamiento - Colpatria</t>
        </is>
      </c>
      <c r="J25" s="2384" t="n"/>
      <c r="K25" s="2384" t="n"/>
      <c r="L25" s="2386" t="inlineStr">
        <is>
          <t>Finanzas a otro nivel</t>
        </is>
      </c>
      <c r="M25" s="2387" t="inlineStr">
        <is>
          <t>Nelly Roa</t>
        </is>
      </c>
      <c r="N25" s="2384" t="n"/>
      <c r="O25" s="2381" t="n">
        <v>46078</v>
      </c>
      <c r="P25" s="2384" t="n"/>
      <c r="Q25" s="2388" t="n"/>
      <c r="R25" s="2389" t="inlineStr">
        <is>
          <t>N/A</t>
        </is>
      </c>
      <c r="S25" s="2396" t="inlineStr">
        <is>
          <t>Pesos</t>
        </is>
      </c>
      <c r="T25" s="2390" t="inlineStr">
        <is>
          <t>Hipotecario</t>
        </is>
      </c>
      <c r="U25" s="2391" t="n">
        <v>881610</v>
      </c>
      <c r="V25" s="2387" t="n">
        <v>288</v>
      </c>
      <c r="W25" s="2387" t="n">
        <v>275</v>
      </c>
      <c r="X25" s="2387" t="n">
        <v>8.09</v>
      </c>
      <c r="Y25" s="2391" t="n">
        <v>0</v>
      </c>
      <c r="Z25" s="2391" t="n">
        <v>65534</v>
      </c>
      <c r="AA25" s="2391" t="n">
        <v>0</v>
      </c>
      <c r="AB25" s="2391" t="n">
        <v>0</v>
      </c>
      <c r="AC25" s="2391" t="n">
        <v>136349</v>
      </c>
      <c r="AD25" s="2391" t="n">
        <v>679726</v>
      </c>
      <c r="AE25" s="2391" t="n">
        <v>104373899</v>
      </c>
      <c r="AF25" s="3658" t="n">
        <v>100</v>
      </c>
      <c r="AG25" s="2391" t="inlineStr">
        <is>
          <t>$3,000,000</t>
        </is>
      </c>
      <c r="AH25" s="2393" t="inlineStr">
        <is>
          <t>Empleado</t>
        </is>
      </c>
      <c r="AI25" s="2387" t="inlineStr">
        <is>
          <t>rosaslaura438@gmail.com</t>
        </is>
      </c>
      <c r="AJ25" s="2387" t="inlineStr">
        <is>
          <t>302 8394990</t>
        </is>
      </c>
      <c r="AK25" s="2387" t="inlineStr">
        <is>
          <t>Bogota</t>
        </is>
      </c>
      <c r="AL25" s="2384" t="n"/>
      <c r="AM25" s="2394" t="n"/>
      <c r="AN25" s="148" t="inlineStr"/>
      <c r="AO25" s="148" t="inlineStr"/>
    </row>
    <row r="26" ht="18" customHeight="1" thickBot="1">
      <c r="A26" s="548" t="inlineStr">
        <is>
          <t>NATHALY COBO MENDEZ</t>
        </is>
      </c>
      <c r="B26" s="221" t="n">
        <v>90000025146</v>
      </c>
      <c r="C26" s="2303" t="n">
        <v>46077</v>
      </c>
      <c r="D26" s="2304" t="inlineStr">
        <is>
          <t>Pendiente</t>
        </is>
      </c>
      <c r="E26" s="2305" t="n">
        <v>46077</v>
      </c>
      <c r="F26" s="2398" t="inlineStr">
        <is>
          <t>BANCOLOMBIA</t>
        </is>
      </c>
      <c r="G26" s="272" t="n"/>
      <c r="H26" s="2308" t="inlineStr">
        <is>
          <t>CM</t>
        </is>
      </c>
      <c r="I26" s="2309" t="inlineStr">
        <is>
          <t>Falta perfilamiento - Bogota</t>
        </is>
      </c>
      <c r="J26" s="2116" t="n"/>
      <c r="K26" s="2117" t="n"/>
      <c r="L26" s="2399" t="inlineStr">
        <is>
          <t>Guardianes Del Ahorro</t>
        </is>
      </c>
      <c r="M26" s="2309" t="inlineStr">
        <is>
          <t>Sandra Patricia Moreno</t>
        </is>
      </c>
      <c r="N26" s="225" t="n"/>
      <c r="O26" s="225" t="n"/>
      <c r="P26" s="225" t="n"/>
      <c r="Q26" s="225" t="n"/>
      <c r="R26" s="2309" t="n">
        <v>31710094</v>
      </c>
      <c r="S26" s="2311" t="inlineStr">
        <is>
          <t>Pesos</t>
        </is>
      </c>
      <c r="T26" s="2312" t="inlineStr">
        <is>
          <t>Hipotecario</t>
        </is>
      </c>
      <c r="U26" s="2313" t="n">
        <v>1796207</v>
      </c>
      <c r="V26" s="2309" t="n">
        <v>183</v>
      </c>
      <c r="W26" s="2309" t="n">
        <v>88</v>
      </c>
      <c r="X26" s="2313" t="inlineStr">
        <is>
          <t>10.15%</t>
        </is>
      </c>
      <c r="Y26" s="2313" t="n">
        <v>0</v>
      </c>
      <c r="Z26" s="2313" t="n">
        <v>53506</v>
      </c>
      <c r="AA26" s="2313" t="n">
        <v>25871</v>
      </c>
      <c r="AB26" s="2313" t="n">
        <v>17247</v>
      </c>
      <c r="AC26" s="2313" t="n">
        <v>829778</v>
      </c>
      <c r="AD26" s="2313" t="n">
        <v>869804</v>
      </c>
      <c r="AE26" s="2313" t="n">
        <v>109355204</v>
      </c>
      <c r="AF26" s="3653" t="n">
        <v>300</v>
      </c>
      <c r="AG26" s="2313" t="inlineStr">
        <is>
          <t>$5,000,000</t>
        </is>
      </c>
      <c r="AH26" s="2315" t="inlineStr">
        <is>
          <t>Empleado</t>
        </is>
      </c>
      <c r="AI26" s="2309" t="inlineStr">
        <is>
          <t>cobomendeznathaly@gmail.com</t>
        </is>
      </c>
      <c r="AJ26" s="2309" t="n">
        <v>3147573314</v>
      </c>
      <c r="AK26" s="2309" t="inlineStr">
        <is>
          <t>cali</t>
        </is>
      </c>
      <c r="AL26" s="225" t="n"/>
      <c r="AM26" s="231" t="n"/>
      <c r="AN26" s="148" t="inlineStr"/>
      <c r="AO26" s="148" t="inlineStr"/>
    </row>
    <row r="27" ht="18" customFormat="1" customHeight="1" s="1314" thickBot="1">
      <c r="A27" s="2400" t="inlineStr">
        <is>
          <t>KELLY JOHANNA MUÑOZ BONILLA</t>
        </is>
      </c>
      <c r="B27" s="1321" t="n">
        <v>90000384420</v>
      </c>
      <c r="C27" s="2401" t="n">
        <v>46077</v>
      </c>
      <c r="D27" s="2402" t="inlineStr">
        <is>
          <t>Pendiente</t>
        </is>
      </c>
      <c r="E27" s="2403" t="n">
        <v>46077</v>
      </c>
      <c r="F27" s="1305" t="inlineStr">
        <is>
          <t>BANCOLOMBIA</t>
        </is>
      </c>
      <c r="G27" s="1305" t="n"/>
      <c r="H27" s="2404" t="inlineStr">
        <is>
          <t>CM</t>
        </is>
      </c>
      <c r="I27" s="1305" t="n"/>
      <c r="J27" s="2157" t="n"/>
      <c r="K27" s="2158" t="n"/>
      <c r="L27" s="2402" t="inlineStr">
        <is>
          <t>Soluciones Financieras</t>
        </is>
      </c>
      <c r="M27" s="2405" t="inlineStr">
        <is>
          <t>Lorena Salinas</t>
        </is>
      </c>
      <c r="N27" s="1305" t="n"/>
      <c r="O27" s="1305" t="n"/>
      <c r="P27" s="1305" t="n"/>
      <c r="Q27" s="1305" t="n"/>
      <c r="R27" s="2405" t="n">
        <v>1110548178</v>
      </c>
      <c r="S27" s="2406" t="inlineStr">
        <is>
          <t>Pesos</t>
        </is>
      </c>
      <c r="T27" s="2407" t="inlineStr">
        <is>
          <t>Hipotecario</t>
        </is>
      </c>
      <c r="U27" s="2408" t="n">
        <v>1456630</v>
      </c>
      <c r="V27" s="2405" t="n">
        <v>240</v>
      </c>
      <c r="W27" s="2405" t="n">
        <v>239</v>
      </c>
      <c r="X27" s="2408" t="inlineStr">
        <is>
          <t>12.6%</t>
        </is>
      </c>
      <c r="Y27" s="2408" t="n">
        <v>0</v>
      </c>
      <c r="Z27" s="2408" t="n">
        <v>14513</v>
      </c>
      <c r="AA27" s="2408" t="n">
        <v>17019</v>
      </c>
      <c r="AB27" s="2408" t="n">
        <v>11345</v>
      </c>
      <c r="AC27" s="2408" t="n">
        <v>131706</v>
      </c>
      <c r="AD27" s="2408" t="n">
        <v>1282047</v>
      </c>
      <c r="AE27" s="2408" t="n">
        <v>130025090</v>
      </c>
      <c r="AF27" s="3659" t="n">
        <v>200</v>
      </c>
      <c r="AG27" s="2408" t="inlineStr">
        <is>
          <t>$5,000,000</t>
        </is>
      </c>
      <c r="AH27" s="2410" t="inlineStr">
        <is>
          <t>Empleado</t>
        </is>
      </c>
      <c r="AI27" s="2405" t="inlineStr">
        <is>
          <t>kelly_johannamunoz@hotmail.com</t>
        </is>
      </c>
      <c r="AJ27" s="2405" t="n">
        <v>3053171990</v>
      </c>
      <c r="AK27" s="2405" t="inlineStr">
        <is>
          <t>ibague</t>
        </is>
      </c>
      <c r="AL27" s="1305" t="n"/>
      <c r="AM27" s="1313" t="n"/>
      <c r="AN27" s="1590" t="inlineStr"/>
      <c r="AO27" s="1590" t="inlineStr"/>
    </row>
    <row r="28" ht="18" customHeight="1" thickBot="1">
      <c r="A28" s="548" t="inlineStr">
        <is>
          <t>JONATHAN ALEXANDER GUERRERO CARDENAS</t>
        </is>
      </c>
      <c r="B28" s="2427" t="inlineStr">
        <is>
          <t>570119460026688-8</t>
        </is>
      </c>
      <c r="C28" s="2428" t="n">
        <v>46078</v>
      </c>
      <c r="D28" s="2429" t="inlineStr">
        <is>
          <t>Pendiente</t>
        </is>
      </c>
      <c r="E28" s="2430" t="n">
        <v>46078</v>
      </c>
      <c r="F28" s="2431" t="inlineStr">
        <is>
          <t>DAVIVIENDA</t>
        </is>
      </c>
      <c r="G28" s="1540" t="n"/>
      <c r="H28" s="2432" t="inlineStr">
        <is>
          <t>CM30</t>
        </is>
      </c>
      <c r="I28" s="360" t="n"/>
      <c r="J28" s="2115" t="n"/>
      <c r="K28" s="2114" t="n"/>
      <c r="L28" s="2433" t="inlineStr">
        <is>
          <t>Finanzas a otro nivel</t>
        </is>
      </c>
      <c r="M28" s="2434" t="inlineStr">
        <is>
          <t>NELLY JANETH ROA GONZALEZ</t>
        </is>
      </c>
      <c r="N28" s="360" t="n"/>
      <c r="O28" s="360" t="n"/>
      <c r="P28" s="360" t="n"/>
      <c r="Q28" s="360" t="n"/>
      <c r="R28" s="2434" t="n">
        <v>1118307343</v>
      </c>
      <c r="S28" s="2435" t="inlineStr">
        <is>
          <t>Pesos</t>
        </is>
      </c>
      <c r="T28" s="2436" t="inlineStr">
        <is>
          <t>Hipotecario</t>
        </is>
      </c>
      <c r="U28" s="2437" t="n">
        <v>506604</v>
      </c>
      <c r="V28" s="2434" t="n">
        <v>240</v>
      </c>
      <c r="W28" s="2434" t="n">
        <v>208</v>
      </c>
      <c r="X28" s="2438" t="n">
        <v>0.14</v>
      </c>
      <c r="Y28" s="2437" t="n">
        <v>209395</v>
      </c>
      <c r="Z28" s="2437" t="n">
        <v>11165</v>
      </c>
      <c r="AA28" s="2437" t="n">
        <v>15660</v>
      </c>
      <c r="AB28" s="2437" t="n">
        <v>38606</v>
      </c>
      <c r="AC28" s="2437" t="n">
        <v>65890</v>
      </c>
      <c r="AD28" s="2437" t="n">
        <v>355185</v>
      </c>
      <c r="AE28" s="2437" t="n">
        <v>51482297</v>
      </c>
      <c r="AF28" s="2434" t="inlineStr">
        <is>
          <t>Acorde al estado del Crédito</t>
        </is>
      </c>
      <c r="AG28" s="2437" t="inlineStr">
        <is>
          <t>$3,500,000</t>
        </is>
      </c>
      <c r="AH28" s="2439" t="inlineStr">
        <is>
          <t>Vis Davivienda</t>
        </is>
      </c>
      <c r="AI28" s="2434" t="inlineStr">
        <is>
          <t>Jonathang1901lo@gmail.com</t>
        </is>
      </c>
      <c r="AJ28" s="2434" t="n">
        <v>3168723012</v>
      </c>
      <c r="AK28" s="360" t="n"/>
      <c r="AL28" s="360" t="n"/>
      <c r="AM28" s="368" t="n"/>
      <c r="AN28" s="148" t="inlineStr"/>
      <c r="AO28" s="148" t="inlineStr"/>
    </row>
    <row r="29" ht="18" customHeight="1" thickBot="1">
      <c r="A29" s="558" t="inlineStr">
        <is>
          <t>KATHERYN CORTES REINEL</t>
        </is>
      </c>
      <c r="B29" s="1764" t="n">
        <v>90000387917</v>
      </c>
      <c r="C29" s="251" t="n">
        <v>46042</v>
      </c>
      <c r="D29" s="348" t="inlineStr">
        <is>
          <t>Pendiente</t>
        </is>
      </c>
      <c r="E29" s="251" t="n">
        <v>46042</v>
      </c>
      <c r="F29" s="267" t="inlineStr">
        <is>
          <t>BANCOLOMBIA</t>
        </is>
      </c>
      <c r="G29" s="278" t="n"/>
      <c r="H29" s="349" t="inlineStr">
        <is>
          <t>CM</t>
        </is>
      </c>
      <c r="I29" s="214" t="n"/>
      <c r="J29" s="214" t="n"/>
      <c r="K29" s="214" t="n"/>
      <c r="L29" s="348" t="inlineStr">
        <is>
          <t>Soluciones Financieras</t>
        </is>
      </c>
      <c r="M29" s="254" t="inlineStr">
        <is>
          <t>LORENA SALINAS</t>
        </is>
      </c>
      <c r="N29" s="214" t="n"/>
      <c r="O29" s="214" t="n"/>
      <c r="P29" s="214" t="n"/>
      <c r="Q29" s="214" t="n"/>
      <c r="R29" s="573" t="n">
        <v>1022370683</v>
      </c>
      <c r="S29" s="257" t="inlineStr">
        <is>
          <t>Pesos</t>
        </is>
      </c>
      <c r="T29" s="258" t="inlineStr">
        <is>
          <t>Hipotecario</t>
        </is>
      </c>
      <c r="U29" s="739" t="n">
        <v>2537632</v>
      </c>
      <c r="V29" s="254" t="n">
        <v>240</v>
      </c>
      <c r="W29" s="254" t="n">
        <v>240</v>
      </c>
      <c r="X29" s="739" t="inlineStr">
        <is>
          <t>12.25%</t>
        </is>
      </c>
      <c r="Y29" s="739" t="n">
        <v>0</v>
      </c>
      <c r="Z29" s="739" t="n">
        <v>31248</v>
      </c>
      <c r="AA29" s="739" t="n">
        <v>33128</v>
      </c>
      <c r="AB29" s="739" t="n">
        <v>22084</v>
      </c>
      <c r="AC29" s="739" t="n">
        <v>0</v>
      </c>
      <c r="AD29" s="739" t="n">
        <v>0</v>
      </c>
      <c r="AE29" s="739" t="n">
        <v>229054767</v>
      </c>
      <c r="AF29" s="3660" t="n">
        <v>200</v>
      </c>
      <c r="AG29" s="739" t="inlineStr">
        <is>
          <t>$8,000,000</t>
        </is>
      </c>
      <c r="AH29" s="259" t="inlineStr">
        <is>
          <t>Empleado</t>
        </is>
      </c>
      <c r="AI29" s="254" t="inlineStr">
        <is>
          <t>katheryncortes91@gmail.com</t>
        </is>
      </c>
      <c r="AJ29" s="254" t="inlineStr">
        <is>
          <t>316 2522227</t>
        </is>
      </c>
      <c r="AK29" s="214" t="n"/>
      <c r="AL29" s="214" t="n"/>
      <c r="AM29" s="220" t="n"/>
      <c r="AN29" s="148" t="inlineStr"/>
      <c r="AO29" s="148" t="inlineStr"/>
    </row>
    <row r="30" ht="18" customHeight="1" thickBot="1">
      <c r="A30" s="548" t="inlineStr">
        <is>
          <t>ELKIN ENRIQUE JIMENEZ PICO</t>
        </is>
      </c>
      <c r="B30" s="873" t="inlineStr">
        <is>
          <t>600505710036190-8</t>
        </is>
      </c>
      <c r="C30" s="240" t="n">
        <v>46042</v>
      </c>
      <c r="D30" s="343" t="inlineStr">
        <is>
          <t>Pendiente</t>
        </is>
      </c>
      <c r="E30" s="240" t="n">
        <v>46042</v>
      </c>
      <c r="F30" s="333" t="inlineStr">
        <is>
          <t>DAVIVIENDA</t>
        </is>
      </c>
      <c r="G30" s="272" t="n"/>
      <c r="H30" s="344" t="inlineStr">
        <is>
          <t>CM</t>
        </is>
      </c>
      <c r="I30" s="225" t="n"/>
      <c r="J30" s="225" t="n"/>
      <c r="K30" s="225" t="n"/>
      <c r="L30" s="343" t="inlineStr">
        <is>
          <t>Soluciones Financieras</t>
        </is>
      </c>
      <c r="M30" s="242" t="inlineStr">
        <is>
          <t>MIRYAM ROA</t>
        </is>
      </c>
      <c r="N30" s="225" t="n"/>
      <c r="O30" s="225" t="n"/>
      <c r="P30" s="225" t="n"/>
      <c r="Q30" s="473" t="n"/>
      <c r="R30" s="390" t="inlineStr">
        <is>
          <t>N/A</t>
        </is>
      </c>
      <c r="S30" s="246" t="inlineStr">
        <is>
          <t>Pesos</t>
        </is>
      </c>
      <c r="T30" s="448" t="inlineStr">
        <is>
          <t>Leasing H.</t>
        </is>
      </c>
      <c r="U30" s="741" t="n">
        <v>2572000</v>
      </c>
      <c r="V30" s="242" t="n">
        <v>240</v>
      </c>
      <c r="W30" s="242" t="n">
        <v>190</v>
      </c>
      <c r="X30" s="741" t="inlineStr">
        <is>
          <t>9.2%</t>
        </is>
      </c>
      <c r="Y30" s="741" t="n">
        <v>0</v>
      </c>
      <c r="Z30" s="741" t="n">
        <v>63079</v>
      </c>
      <c r="AA30" s="741" t="n">
        <v>98736</v>
      </c>
      <c r="AB30" s="741" t="n">
        <v>0</v>
      </c>
      <c r="AC30" s="741" t="n">
        <v>598163</v>
      </c>
      <c r="AD30" s="741" t="n">
        <v>1812021</v>
      </c>
      <c r="AE30" s="741" t="n">
        <v>246283254</v>
      </c>
      <c r="AF30" s="3661" t="n">
        <v>300</v>
      </c>
      <c r="AG30" s="741" t="inlineStr">
        <is>
          <t>$12,000,000</t>
        </is>
      </c>
      <c r="AH30" s="248" t="inlineStr">
        <is>
          <t>Empleado</t>
        </is>
      </c>
      <c r="AI30" s="242" t="inlineStr">
        <is>
          <t>e-medical@hotmail.com</t>
        </is>
      </c>
      <c r="AJ30" s="242" t="inlineStr">
        <is>
          <t>314 6203780</t>
        </is>
      </c>
      <c r="AK30" s="225" t="n"/>
      <c r="AL30" s="225" t="n"/>
      <c r="AM30" s="231" t="n"/>
      <c r="AN30" s="148" t="inlineStr"/>
      <c r="AO30" s="148" t="inlineStr"/>
    </row>
    <row r="31" ht="18" customHeight="1" thickBot="1">
      <c r="A31" s="552" t="inlineStr">
        <is>
          <t>CAMILO ANDRES RODRIGUEZ RINTHA</t>
        </is>
      </c>
      <c r="B31" s="1034" t="n">
        <v>556143795</v>
      </c>
      <c r="C31" s="251" t="n">
        <v>46042</v>
      </c>
      <c r="D31" s="348" t="inlineStr">
        <is>
          <t>Pendiente</t>
        </is>
      </c>
      <c r="E31" s="251" t="n">
        <v>46042</v>
      </c>
      <c r="F31" s="213" t="inlineStr">
        <is>
          <t>BANCO DE BOGOTA</t>
        </is>
      </c>
      <c r="G31" s="214" t="n"/>
      <c r="H31" s="349" t="inlineStr">
        <is>
          <t>CM</t>
        </is>
      </c>
      <c r="I31" s="254" t="inlineStr">
        <is>
          <t>Falta perfilamiento - Bogota</t>
        </is>
      </c>
      <c r="J31" s="214" t="n"/>
      <c r="K31" s="214" t="n"/>
      <c r="L31" s="348" t="inlineStr">
        <is>
          <t>Soluciones Financieras</t>
        </is>
      </c>
      <c r="M31" s="254" t="inlineStr">
        <is>
          <t>MIRYAM ROA</t>
        </is>
      </c>
      <c r="N31" s="251" t="n">
        <v>46042</v>
      </c>
      <c r="O31" s="214" t="n"/>
      <c r="P31" s="214" t="n"/>
      <c r="Q31" s="214" t="n"/>
      <c r="R31" s="254" t="n">
        <v>80235165</v>
      </c>
      <c r="S31" s="257" t="inlineStr">
        <is>
          <t>Pesos</t>
        </is>
      </c>
      <c r="T31" s="258" t="inlineStr">
        <is>
          <t>Hipotecario</t>
        </is>
      </c>
      <c r="U31" s="739" t="n">
        <v>662838</v>
      </c>
      <c r="V31" s="254" t="n">
        <v>240</v>
      </c>
      <c r="W31" s="254" t="n">
        <v>175</v>
      </c>
      <c r="X31" s="739" t="inlineStr">
        <is>
          <t>6.34%</t>
        </is>
      </c>
      <c r="Y31" s="739" t="n">
        <v>223117</v>
      </c>
      <c r="Z31" s="739" t="n">
        <v>42679</v>
      </c>
      <c r="AA31" s="739" t="n">
        <v>30100</v>
      </c>
      <c r="AB31" s="739" t="n">
        <v>0</v>
      </c>
      <c r="AC31" s="739" t="n">
        <v>216233</v>
      </c>
      <c r="AD31" s="739" t="n">
        <v>596943</v>
      </c>
      <c r="AE31" s="739" t="n">
        <v>68441988</v>
      </c>
      <c r="AF31" s="3660" t="n">
        <v>600</v>
      </c>
      <c r="AG31" s="739" t="inlineStr">
        <is>
          <t>$3,700,000</t>
        </is>
      </c>
      <c r="AH31" s="259" t="inlineStr">
        <is>
          <t>Empleado</t>
        </is>
      </c>
      <c r="AI31" s="254" t="inlineStr">
        <is>
          <t>carr80@gmail.com</t>
        </is>
      </c>
      <c r="AJ31" s="254" t="inlineStr">
        <is>
          <t>318 6063311</t>
        </is>
      </c>
      <c r="AK31" s="254" t="inlineStr">
        <is>
          <t>BOGOTA</t>
        </is>
      </c>
      <c r="AL31" s="214" t="n"/>
      <c r="AM31" s="220" t="n"/>
      <c r="AN31" s="148" t="inlineStr"/>
      <c r="AO31" s="148" t="inlineStr"/>
    </row>
    <row r="32" ht="18" customHeight="1" thickBot="1">
      <c r="A32" s="735" t="inlineStr">
        <is>
          <t>SOL VALENTINA QUINTERO RINCON</t>
        </is>
      </c>
      <c r="B32" s="1922" t="n">
        <v>90000347639</v>
      </c>
      <c r="C32" s="621" t="n">
        <v>46042</v>
      </c>
      <c r="D32" s="622" t="inlineStr">
        <is>
          <t>Pendiente</t>
        </is>
      </c>
      <c r="E32" s="621" t="n">
        <v>46042</v>
      </c>
      <c r="F32" s="646" t="inlineStr">
        <is>
          <t>BANCOLOMBIA</t>
        </is>
      </c>
      <c r="G32" s="639" t="n"/>
      <c r="H32" s="626" t="inlineStr">
        <is>
          <t>CM</t>
        </is>
      </c>
      <c r="I32" s="625" t="n"/>
      <c r="J32" s="625" t="n"/>
      <c r="K32" s="625" t="n"/>
      <c r="L32" s="622" t="inlineStr">
        <is>
          <t>Soluciones Financieras</t>
        </is>
      </c>
      <c r="M32" s="628" t="inlineStr">
        <is>
          <t>LORENA SALINAS</t>
        </is>
      </c>
      <c r="N32" s="625" t="n"/>
      <c r="O32" s="625" t="n"/>
      <c r="P32" s="625" t="n"/>
      <c r="Q32" s="625" t="n"/>
      <c r="R32" s="1278" t="inlineStr">
        <is>
          <t>N/A</t>
        </is>
      </c>
      <c r="S32" s="629" t="inlineStr">
        <is>
          <t>Pesos</t>
        </is>
      </c>
      <c r="T32" s="648" t="inlineStr">
        <is>
          <t>Hipotecario</t>
        </is>
      </c>
      <c r="U32" s="631" t="n">
        <v>1563871</v>
      </c>
      <c r="V32" s="628" t="n">
        <v>300</v>
      </c>
      <c r="W32" s="628" t="n">
        <v>288</v>
      </c>
      <c r="X32" s="631" t="inlineStr">
        <is>
          <t>13.2%</t>
        </is>
      </c>
      <c r="Y32" s="631" t="n">
        <v>0</v>
      </c>
      <c r="Z32" s="631" t="n">
        <v>12002</v>
      </c>
      <c r="AA32" s="631" t="n">
        <v>18395</v>
      </c>
      <c r="AB32" s="631" t="n">
        <v>12263</v>
      </c>
      <c r="AC32" s="631" t="n">
        <v>81409</v>
      </c>
      <c r="AD32" s="631" t="n">
        <v>1439801</v>
      </c>
      <c r="AE32" s="631" t="n">
        <v>139061936</v>
      </c>
      <c r="AF32" s="3662" t="n">
        <v>100</v>
      </c>
      <c r="AG32" s="631" t="inlineStr">
        <is>
          <t>$3,000,000</t>
        </is>
      </c>
      <c r="AH32" s="633" t="inlineStr">
        <is>
          <t>Empleado</t>
        </is>
      </c>
      <c r="AI32" s="628" t="inlineStr">
        <is>
          <t>solvalentina98qr@gmail.com</t>
        </is>
      </c>
      <c r="AJ32" s="628" t="inlineStr">
        <is>
          <t>313 4687515</t>
        </is>
      </c>
      <c r="AK32" s="625" t="n"/>
      <c r="AL32" s="625" t="n"/>
      <c r="AM32" s="634" t="n"/>
      <c r="AN32" s="148" t="inlineStr"/>
      <c r="AO32" s="148" t="inlineStr"/>
    </row>
    <row r="33" ht="18" customHeight="1" thickBot="1">
      <c r="A33" s="558" t="inlineStr">
        <is>
          <t>JOHANA VANESA SALAMANCA NIETO</t>
        </is>
      </c>
      <c r="B33" s="1764" t="n">
        <v>90000305191</v>
      </c>
      <c r="C33" s="420" t="n">
        <v>46042</v>
      </c>
      <c r="D33" s="421" t="inlineStr">
        <is>
          <t>Pendiente</t>
        </is>
      </c>
      <c r="E33" s="251" t="n">
        <v>46042</v>
      </c>
      <c r="F33" s="484" t="inlineStr">
        <is>
          <t>BANCOLOMBIA</t>
        </is>
      </c>
      <c r="G33" s="565" t="n"/>
      <c r="H33" s="435" t="inlineStr">
        <is>
          <t>CM</t>
        </is>
      </c>
      <c r="I33" s="278" t="n"/>
      <c r="J33" s="278" t="n"/>
      <c r="K33" s="278" t="n"/>
      <c r="L33" s="421" t="inlineStr">
        <is>
          <t>Soluciones Financieras</t>
        </is>
      </c>
      <c r="M33" s="425" t="inlineStr">
        <is>
          <t>MIRYAM ROA</t>
        </is>
      </c>
      <c r="N33" s="278" t="n"/>
      <c r="O33" s="278" t="n"/>
      <c r="P33" s="278" t="n"/>
      <c r="Q33" s="278" t="n"/>
      <c r="R33" s="573" t="n">
        <v>43985585</v>
      </c>
      <c r="S33" s="426" t="inlineStr">
        <is>
          <t>Pesos</t>
        </is>
      </c>
      <c r="T33" s="427" t="inlineStr">
        <is>
          <t>Hipotecario</t>
        </is>
      </c>
      <c r="U33" s="742" t="n">
        <v>721559</v>
      </c>
      <c r="V33" s="425" t="n">
        <v>240</v>
      </c>
      <c r="W33" s="425" t="n">
        <v>206</v>
      </c>
      <c r="X33" s="742" t="inlineStr">
        <is>
          <t>7.81%</t>
        </is>
      </c>
      <c r="Y33" s="742" t="n">
        <v>257375</v>
      </c>
      <c r="Z33" s="742" t="n">
        <v>14257</v>
      </c>
      <c r="AA33" s="742" t="n">
        <v>14533</v>
      </c>
      <c r="AB33" s="742" t="n">
        <v>9688</v>
      </c>
      <c r="AC33" s="742" t="n">
        <v>187384</v>
      </c>
      <c r="AD33" s="742" t="n">
        <v>86824</v>
      </c>
      <c r="AE33" s="742" t="n">
        <v>79016882</v>
      </c>
      <c r="AF33" s="3663" t="n">
        <v>200</v>
      </c>
      <c r="AG33" s="278" t="n"/>
      <c r="AH33" s="428" t="inlineStr">
        <is>
          <t>Empleado</t>
        </is>
      </c>
      <c r="AI33" s="425" t="inlineStr">
        <is>
          <t>johana.salamanca@hotmail.com</t>
        </is>
      </c>
      <c r="AJ33" s="425" t="inlineStr">
        <is>
          <t>239-785-0638</t>
        </is>
      </c>
      <c r="AK33" s="278" t="n"/>
      <c r="AL33" s="278" t="n"/>
      <c r="AM33" s="286" t="n"/>
    </row>
    <row r="34" ht="18" customHeight="1" thickBot="1">
      <c r="A34" s="558" t="inlineStr">
        <is>
          <t>ANGELICA MARIA DAZA GARCIA</t>
        </is>
      </c>
      <c r="B34" s="1764" t="inlineStr">
        <is>
          <t>570101240017513-5</t>
        </is>
      </c>
      <c r="C34" s="1289" t="n">
        <v>46042</v>
      </c>
      <c r="D34" s="1290" t="inlineStr">
        <is>
          <t>Pendiente</t>
        </is>
      </c>
      <c r="E34" s="240" t="n">
        <v>46042</v>
      </c>
      <c r="F34" s="1054" t="inlineStr">
        <is>
          <t>DAVIVIENDA</t>
        </is>
      </c>
      <c r="G34" s="1255" t="n"/>
      <c r="H34" s="435" t="inlineStr">
        <is>
          <t>CM</t>
        </is>
      </c>
      <c r="I34" s="1291" t="n"/>
      <c r="J34" s="1291" t="n"/>
      <c r="K34" s="1291" t="n"/>
      <c r="L34" s="421" t="inlineStr">
        <is>
          <t>Soluciones Financieras</t>
        </is>
      </c>
      <c r="M34" s="1292" t="inlineStr">
        <is>
          <t>LORENA SALINAS</t>
        </is>
      </c>
      <c r="N34" s="1291" t="n"/>
      <c r="O34" s="1291" t="n"/>
      <c r="P34" s="1291" t="n"/>
      <c r="Q34" s="1581" t="n"/>
      <c r="R34" s="1257" t="n">
        <v>31657568</v>
      </c>
      <c r="S34" s="426" t="inlineStr">
        <is>
          <t>Pesos</t>
        </is>
      </c>
      <c r="T34" s="1294" t="inlineStr">
        <is>
          <t>Hipotecario</t>
        </is>
      </c>
      <c r="U34" s="1295" t="n">
        <v>585000</v>
      </c>
      <c r="V34" s="1292" t="n">
        <v>240</v>
      </c>
      <c r="W34" s="1292" t="n">
        <v>186</v>
      </c>
      <c r="X34" s="1295" t="inlineStr">
        <is>
          <t>9.5%</t>
        </is>
      </c>
      <c r="Y34" s="1295" t="n">
        <v>0</v>
      </c>
      <c r="Z34" s="1295" t="n">
        <v>6373</v>
      </c>
      <c r="AA34" s="1295" t="n">
        <v>21380</v>
      </c>
      <c r="AB34" s="1295" t="n">
        <v>32560</v>
      </c>
      <c r="AC34" s="1295" t="n">
        <v>5747837</v>
      </c>
      <c r="AD34" s="1295" t="n">
        <v>193362</v>
      </c>
      <c r="AE34" s="1295" t="n">
        <v>19979097</v>
      </c>
      <c r="AF34" s="3664" t="n">
        <v>500</v>
      </c>
      <c r="AG34" s="1295" t="inlineStr">
        <is>
          <t>$3,000,000</t>
        </is>
      </c>
      <c r="AH34" s="428" t="inlineStr">
        <is>
          <t>Empleado</t>
        </is>
      </c>
      <c r="AI34" s="1292" t="inlineStr">
        <is>
          <t>angelicadaza0324@gmail.com</t>
        </is>
      </c>
      <c r="AJ34" s="1292" t="inlineStr">
        <is>
          <t>34 686 53 48 52</t>
        </is>
      </c>
      <c r="AK34" s="1292" t="inlineStr">
        <is>
          <t>BUGA</t>
        </is>
      </c>
      <c r="AL34" s="1291" t="n"/>
      <c r="AM34" s="1296" t="n"/>
      <c r="AN34" s="148" t="inlineStr"/>
      <c r="AO34" s="148" t="inlineStr"/>
    </row>
    <row r="35" ht="18" customHeight="1" thickBot="1">
      <c r="A35" s="552" t="inlineStr">
        <is>
          <t>JUAN DAVID ROJAS ARANGO</t>
        </is>
      </c>
      <c r="B35" s="1034" t="inlineStr">
        <is>
          <t>570101600492052-3</t>
        </is>
      </c>
      <c r="C35" s="251" t="n">
        <v>46042</v>
      </c>
      <c r="D35" s="348" t="inlineStr">
        <is>
          <t>Pendiente</t>
        </is>
      </c>
      <c r="E35" s="251" t="n">
        <v>46042</v>
      </c>
      <c r="F35" s="262" t="inlineStr">
        <is>
          <t>DAVIVIENDA</t>
        </is>
      </c>
      <c r="G35" s="214" t="n"/>
      <c r="H35" s="349" t="inlineStr">
        <is>
          <t>CM</t>
        </is>
      </c>
      <c r="I35" s="214" t="n"/>
      <c r="J35" s="214" t="n"/>
      <c r="K35" s="214" t="n"/>
      <c r="L35" s="348" t="inlineStr">
        <is>
          <t>Soluciones Financieras</t>
        </is>
      </c>
      <c r="M35" s="254" t="inlineStr">
        <is>
          <t>LORENA SALINAS</t>
        </is>
      </c>
      <c r="N35" s="214" t="n"/>
      <c r="O35" s="214" t="n"/>
      <c r="P35" s="214" t="n"/>
      <c r="Q35" s="335" t="n"/>
      <c r="R35" s="390" t="inlineStr">
        <is>
          <t>N/A</t>
        </is>
      </c>
      <c r="S35" s="257" t="inlineStr">
        <is>
          <t>Pesos</t>
        </is>
      </c>
      <c r="T35" s="258" t="inlineStr">
        <is>
          <t>Hipotecario</t>
        </is>
      </c>
      <c r="U35" s="739" t="n">
        <v>1481000</v>
      </c>
      <c r="V35" s="254" t="n">
        <v>240</v>
      </c>
      <c r="W35" s="254" t="n">
        <v>236</v>
      </c>
      <c r="X35" s="739" t="inlineStr">
        <is>
          <t>11.6%</t>
        </is>
      </c>
      <c r="Y35" s="739" t="n">
        <v>0</v>
      </c>
      <c r="Z35" s="739" t="n">
        <v>32299</v>
      </c>
      <c r="AA35" s="739" t="n">
        <v>0</v>
      </c>
      <c r="AB35" s="739" t="n">
        <v>0</v>
      </c>
      <c r="AC35" s="739" t="n">
        <v>166675</v>
      </c>
      <c r="AD35" s="739" t="n">
        <v>1282025</v>
      </c>
      <c r="AE35" s="739" t="n">
        <v>139493742</v>
      </c>
      <c r="AF35" s="3660" t="n">
        <v>500</v>
      </c>
      <c r="AG35" s="739" t="inlineStr">
        <is>
          <t>$10,000,000</t>
        </is>
      </c>
      <c r="AH35" s="259" t="inlineStr">
        <is>
          <t>Empleado</t>
        </is>
      </c>
      <c r="AI35" s="254" t="inlineStr">
        <is>
          <t>rojasjuandavid1993@gmail.com</t>
        </is>
      </c>
      <c r="AJ35" s="254" t="inlineStr">
        <is>
          <t>41 78 323 92 90</t>
        </is>
      </c>
      <c r="AK35" s="214" t="n"/>
      <c r="AL35" s="214" t="n"/>
      <c r="AM35" s="220" t="n"/>
      <c r="AN35" s="148" t="inlineStr"/>
      <c r="AO35" s="148" t="inlineStr"/>
    </row>
    <row r="36" ht="18" customHeight="1" thickBot="1">
      <c r="A36" s="735" t="inlineStr">
        <is>
          <t>KAREN LORENA MARTINEZ ALDANA</t>
        </is>
      </c>
      <c r="B36" s="1505" t="n">
        <v>1153447640</v>
      </c>
      <c r="C36" s="240" t="n">
        <v>46042</v>
      </c>
      <c r="D36" s="343" t="inlineStr">
        <is>
          <t>Pendiente</t>
        </is>
      </c>
      <c r="E36" s="240" t="n">
        <v>46042</v>
      </c>
      <c r="F36" s="224" t="inlineStr">
        <is>
          <t>BANCO DE BOGOTA</t>
        </is>
      </c>
      <c r="G36" s="1224" t="n"/>
      <c r="H36" s="397" t="inlineStr">
        <is>
          <t>PROPIO</t>
        </is>
      </c>
      <c r="I36" s="225" t="n"/>
      <c r="J36" s="225" t="n"/>
      <c r="K36" s="225" t="n"/>
      <c r="L36" s="440" t="inlineStr">
        <is>
          <t>Finanzas a otro nivel</t>
        </is>
      </c>
      <c r="M36" s="242" t="inlineStr">
        <is>
          <t>NELLY ROA</t>
        </is>
      </c>
      <c r="N36" s="225" t="n"/>
      <c r="O36" s="225" t="n"/>
      <c r="P36" s="225" t="n"/>
      <c r="Q36" s="473" t="n"/>
      <c r="R36" s="1257" t="n">
        <v>22733410</v>
      </c>
      <c r="S36" s="246" t="inlineStr">
        <is>
          <t>Pesos</t>
        </is>
      </c>
      <c r="T36" s="247" t="inlineStr">
        <is>
          <t>Hipotecario</t>
        </is>
      </c>
      <c r="U36" s="741" t="n">
        <v>2257738</v>
      </c>
      <c r="V36" s="242" t="n">
        <v>240</v>
      </c>
      <c r="W36" s="242" t="n">
        <v>237</v>
      </c>
      <c r="X36" s="741" t="inlineStr">
        <is>
          <t>12.38%</t>
        </is>
      </c>
      <c r="Y36" s="741" t="n">
        <v>0</v>
      </c>
      <c r="Z36" s="741" t="n">
        <v>124858</v>
      </c>
      <c r="AA36" s="741" t="n">
        <v>48611</v>
      </c>
      <c r="AB36" s="741" t="n">
        <v>0</v>
      </c>
      <c r="AC36" s="741" t="n">
        <v>205580</v>
      </c>
      <c r="AD36" s="741" t="n">
        <v>1878687</v>
      </c>
      <c r="AE36" s="741" t="n">
        <v>193270229</v>
      </c>
      <c r="AF36" s="242" t="inlineStr">
        <is>
          <t>200000 A 1000000</t>
        </is>
      </c>
      <c r="AG36" s="741" t="inlineStr">
        <is>
          <t>$11,400,000</t>
        </is>
      </c>
      <c r="AH36" s="248" t="inlineStr">
        <is>
          <t>Empleado</t>
        </is>
      </c>
      <c r="AI36" s="242" t="inlineStr">
        <is>
          <t>CHICAKAREN2003@HOTMAIL.COM</t>
        </is>
      </c>
      <c r="AJ36" s="242" t="n">
        <v>3104746656</v>
      </c>
      <c r="AK36" s="225" t="n"/>
      <c r="AL36" s="225" t="n"/>
      <c r="AM36" s="231" t="n"/>
      <c r="AN36" s="148" t="inlineStr"/>
      <c r="AO36" s="148" t="inlineStr"/>
    </row>
    <row r="37" ht="18" customHeight="1" thickBot="1">
      <c r="A37" s="558" t="inlineStr">
        <is>
          <t>CARLOS YESID SANDOVAL MURILLO</t>
        </is>
      </c>
      <c r="B37" s="1764" t="inlineStr">
        <is>
          <t>571616620028788-9</t>
        </is>
      </c>
      <c r="C37" s="251" t="n">
        <v>46042</v>
      </c>
      <c r="D37" s="348" t="inlineStr">
        <is>
          <t>Pendiente</t>
        </is>
      </c>
      <c r="E37" s="251" t="n">
        <v>46042</v>
      </c>
      <c r="F37" s="262" t="inlineStr">
        <is>
          <t>DAVIVIENDA</t>
        </is>
      </c>
      <c r="G37" s="278" t="n"/>
      <c r="H37" s="457" t="inlineStr">
        <is>
          <t>VK 25%</t>
        </is>
      </c>
      <c r="I37" s="214" t="n"/>
      <c r="J37" s="214" t="n"/>
      <c r="K37" s="214" t="n"/>
      <c r="L37" s="257" t="inlineStr">
        <is>
          <t>Lideres del futuro</t>
        </is>
      </c>
      <c r="M37" s="254" t="inlineStr">
        <is>
          <t>Olga Lucía Avella Rodríguez</t>
        </is>
      </c>
      <c r="N37" s="214" t="n"/>
      <c r="O37" s="214" t="n"/>
      <c r="P37" s="214" t="n"/>
      <c r="Q37" s="214" t="n"/>
      <c r="R37" s="254" t="n">
        <v>1105671879</v>
      </c>
      <c r="S37" s="257" t="inlineStr">
        <is>
          <t>Pesos</t>
        </is>
      </c>
      <c r="T37" s="258" t="inlineStr">
        <is>
          <t>Hipotecario</t>
        </is>
      </c>
      <c r="U37" s="739" t="n">
        <v>738000</v>
      </c>
      <c r="V37" s="254" t="n">
        <v>240</v>
      </c>
      <c r="W37" s="254" t="n">
        <v>157</v>
      </c>
      <c r="X37" s="821" t="n">
        <v>0.12</v>
      </c>
      <c r="Y37" s="739" t="n">
        <v>0</v>
      </c>
      <c r="Z37" s="739" t="n">
        <v>27917</v>
      </c>
      <c r="AA37" s="739" t="n">
        <v>54060</v>
      </c>
      <c r="AB37" s="739" t="n">
        <v>0</v>
      </c>
      <c r="AC37" s="739" t="n">
        <v>309878</v>
      </c>
      <c r="AD37" s="739" t="n">
        <v>1082725</v>
      </c>
      <c r="AE37" s="739" t="n">
        <v>57759096</v>
      </c>
      <c r="AF37" s="254" t="inlineStr">
        <is>
          <t>$300.000 a $600.000</t>
        </is>
      </c>
      <c r="AG37" s="739" t="inlineStr">
        <is>
          <t>$5,100,000</t>
        </is>
      </c>
      <c r="AH37" s="259" t="inlineStr">
        <is>
          <t>Empleado</t>
        </is>
      </c>
      <c r="AI37" s="254" t="inlineStr">
        <is>
          <t>car.yet105@live.com</t>
        </is>
      </c>
      <c r="AJ37" s="254" t="n">
        <v>3214094791</v>
      </c>
      <c r="AK37" s="214" t="n"/>
      <c r="AL37" s="214" t="n"/>
      <c r="AM37" s="220" t="n"/>
      <c r="AN37" s="148" t="inlineStr"/>
      <c r="AO37" s="148" t="inlineStr"/>
    </row>
    <row r="38" ht="18" customHeight="1" thickBot="1">
      <c r="A38" s="548" t="inlineStr">
        <is>
          <t>GUZMAN GARZON VARGAS</t>
        </is>
      </c>
      <c r="B38" s="873" t="n">
        <v>90000048107</v>
      </c>
      <c r="C38" s="240" t="n">
        <v>46042</v>
      </c>
      <c r="D38" s="343" t="inlineStr">
        <is>
          <t>Pendiente</t>
        </is>
      </c>
      <c r="E38" s="240" t="n">
        <v>46042</v>
      </c>
      <c r="F38" s="241" t="inlineStr">
        <is>
          <t>BANCOLOMBIA</t>
        </is>
      </c>
      <c r="G38" s="272" t="n"/>
      <c r="H38" s="243" t="inlineStr">
        <is>
          <t>VK 25%</t>
        </is>
      </c>
      <c r="I38" s="225" t="n"/>
      <c r="J38" s="225" t="n"/>
      <c r="K38" s="225" t="n"/>
      <c r="L38" s="346" t="inlineStr">
        <is>
          <t>Guardianes Del Ahorro</t>
        </is>
      </c>
      <c r="M38" s="242" t="inlineStr">
        <is>
          <t>Sandra Patricia Moreno Sotelo</t>
        </is>
      </c>
      <c r="N38" s="225" t="n"/>
      <c r="O38" s="225" t="n"/>
      <c r="P38" s="225" t="n"/>
      <c r="Q38" s="225" t="n"/>
      <c r="R38" s="242" t="n">
        <v>79256432</v>
      </c>
      <c r="S38" s="246" t="inlineStr">
        <is>
          <t>Pesos</t>
        </is>
      </c>
      <c r="T38" s="247" t="inlineStr">
        <is>
          <t>Hipotecario</t>
        </is>
      </c>
      <c r="U38" s="741" t="n">
        <v>814332</v>
      </c>
      <c r="V38" s="242" t="n">
        <v>247</v>
      </c>
      <c r="W38" s="242" t="n">
        <v>160</v>
      </c>
      <c r="X38" s="811" t="n">
        <v>0.11</v>
      </c>
      <c r="Y38" s="741" t="n">
        <v>0</v>
      </c>
      <c r="Z38" s="741" t="n">
        <v>58554</v>
      </c>
      <c r="AA38" s="741" t="n">
        <v>12279</v>
      </c>
      <c r="AB38" s="741" t="n">
        <v>8186</v>
      </c>
      <c r="AC38" s="741" t="n">
        <v>177226</v>
      </c>
      <c r="AD38" s="741" t="n">
        <v>558920</v>
      </c>
      <c r="AE38" s="741" t="n">
        <v>67697178</v>
      </c>
      <c r="AF38" s="242" t="inlineStr">
        <is>
          <t>$300.000 a $600.000</t>
        </is>
      </c>
      <c r="AG38" s="741" t="inlineStr">
        <is>
          <t>$2,600,000</t>
        </is>
      </c>
      <c r="AH38" s="248" t="inlineStr">
        <is>
          <t>Empleado</t>
        </is>
      </c>
      <c r="AI38" s="242" t="inlineStr">
        <is>
          <t>gugarzonuv@unal.edu.co</t>
        </is>
      </c>
      <c r="AJ38" s="242" t="n">
        <v>3105857766</v>
      </c>
      <c r="AK38" s="225" t="n"/>
      <c r="AL38" s="225" t="n"/>
      <c r="AM38" s="231" t="n"/>
      <c r="AN38" s="148" t="inlineStr"/>
      <c r="AO38" s="148" t="inlineStr"/>
    </row>
    <row r="39" ht="18" customHeight="1" thickBot="1">
      <c r="A39" s="558" t="inlineStr">
        <is>
          <t>ANA MARIA REYES RESTREPO</t>
        </is>
      </c>
      <c r="B39" s="210" t="inlineStr">
        <is>
          <t>600101790036272-4</t>
        </is>
      </c>
      <c r="C39" s="251" t="n">
        <v>46042</v>
      </c>
      <c r="D39" s="348" t="inlineStr">
        <is>
          <t>Pendiente</t>
        </is>
      </c>
      <c r="E39" s="251" t="n">
        <v>46042</v>
      </c>
      <c r="F39" s="262" t="inlineStr">
        <is>
          <t>DAVIVIENDA</t>
        </is>
      </c>
      <c r="G39" s="278" t="n"/>
      <c r="H39" s="352" t="inlineStr">
        <is>
          <t>PROPIO</t>
        </is>
      </c>
      <c r="I39" s="214" t="n"/>
      <c r="J39" s="214" t="n"/>
      <c r="K39" s="214" t="n"/>
      <c r="L39" s="392" t="inlineStr">
        <is>
          <t>Finanzas a otro nivel</t>
        </is>
      </c>
      <c r="M39" s="254" t="inlineStr">
        <is>
          <t>ANA MARIA REYES RETREPO</t>
        </is>
      </c>
      <c r="N39" s="214" t="n"/>
      <c r="O39" s="214" t="n"/>
      <c r="P39" s="214" t="n"/>
      <c r="Q39" s="214" t="n"/>
      <c r="R39" s="254" t="n">
        <v>31927650</v>
      </c>
      <c r="S39" s="257" t="inlineStr">
        <is>
          <t>Pesos</t>
        </is>
      </c>
      <c r="T39" s="387" t="inlineStr">
        <is>
          <t>Leasing H.</t>
        </is>
      </c>
      <c r="U39" s="739" t="n">
        <v>2413000</v>
      </c>
      <c r="V39" s="254" t="n">
        <v>240</v>
      </c>
      <c r="W39" s="254" t="n">
        <v>225</v>
      </c>
      <c r="X39" s="739" t="inlineStr">
        <is>
          <t>10.95%</t>
        </is>
      </c>
      <c r="Y39" s="739" t="n">
        <v>0</v>
      </c>
      <c r="Z39" s="739" t="n">
        <v>165316</v>
      </c>
      <c r="AA39" s="739" t="n">
        <v>69556</v>
      </c>
      <c r="AB39" s="739" t="n">
        <v>0</v>
      </c>
      <c r="AC39" s="739" t="n">
        <v>1048723</v>
      </c>
      <c r="AD39" s="739" t="n">
        <v>1814404</v>
      </c>
      <c r="AE39" s="739" t="n">
        <v>208110071</v>
      </c>
      <c r="AF39" s="254" t="inlineStr">
        <is>
          <t>200000 A 700000</t>
        </is>
      </c>
      <c r="AG39" s="739" t="inlineStr">
        <is>
          <t>$10,000,000</t>
        </is>
      </c>
      <c r="AH39" s="259" t="inlineStr">
        <is>
          <t>Empleado</t>
        </is>
      </c>
      <c r="AI39" s="254" t="inlineStr">
        <is>
          <t>amreyes@termovapor.com</t>
        </is>
      </c>
      <c r="AJ39" s="254" t="n">
        <v>3158172080</v>
      </c>
      <c r="AK39" s="214" t="n"/>
      <c r="AL39" s="214" t="n"/>
      <c r="AM39" s="220" t="n"/>
      <c r="AN39" s="148" t="inlineStr"/>
      <c r="AO39" s="148" t="inlineStr"/>
    </row>
    <row r="40" ht="18" customFormat="1" customHeight="1" s="1314" thickBot="1">
      <c r="A40" s="1923" t="inlineStr">
        <is>
          <t>ROBERT RIVERA OJEDA</t>
        </is>
      </c>
      <c r="B40" s="1469" t="inlineStr">
        <is>
          <t>570101610028578-9</t>
        </is>
      </c>
      <c r="C40" s="1470" t="n">
        <v>46042</v>
      </c>
      <c r="D40" s="1337" t="inlineStr">
        <is>
          <t>Pendiente</t>
        </is>
      </c>
      <c r="E40" s="1470" t="n">
        <v>46042</v>
      </c>
      <c r="F40" s="1542" t="inlineStr">
        <is>
          <t>DAVIVIENDA</t>
        </is>
      </c>
      <c r="G40" s="1471" t="n"/>
      <c r="H40" s="1512" t="inlineStr">
        <is>
          <t>CM30</t>
        </is>
      </c>
      <c r="I40" s="1339" t="n"/>
      <c r="J40" s="1339" t="n"/>
      <c r="K40" s="1339" t="n"/>
      <c r="L40" s="1337" t="inlineStr">
        <is>
          <t>Soluciones Financieras</t>
        </is>
      </c>
      <c r="M40" s="1341" t="inlineStr">
        <is>
          <t>LORENA SALINAA</t>
        </is>
      </c>
      <c r="N40" s="1339" t="n"/>
      <c r="O40" s="1339" t="n"/>
      <c r="P40" s="1339" t="n"/>
      <c r="Q40" s="1339" t="n"/>
      <c r="R40" s="1341" t="n">
        <v>285789</v>
      </c>
      <c r="S40" s="1345" t="inlineStr">
        <is>
          <t>Pesos</t>
        </is>
      </c>
      <c r="T40" s="1342" t="inlineStr">
        <is>
          <t>Hipotecario</t>
        </is>
      </c>
      <c r="U40" s="1344" t="n">
        <v>502000</v>
      </c>
      <c r="V40" s="1341" t="n">
        <v>240</v>
      </c>
      <c r="W40" s="1341" t="n">
        <v>159</v>
      </c>
      <c r="X40" s="1669" t="n">
        <v>0.1</v>
      </c>
      <c r="Y40" s="1344" t="n">
        <v>0</v>
      </c>
      <c r="Z40" s="1344" t="n">
        <v>9252</v>
      </c>
      <c r="AA40" s="1344" t="n">
        <v>27901</v>
      </c>
      <c r="AB40" s="1344" t="n">
        <v>0</v>
      </c>
      <c r="AC40" s="1344" t="n">
        <v>317476</v>
      </c>
      <c r="AD40" s="1344" t="n">
        <v>148370</v>
      </c>
      <c r="AE40" s="1344" t="n">
        <v>18683935</v>
      </c>
      <c r="AF40" s="1341" t="inlineStr">
        <is>
          <t>$300.000 a $600.000</t>
        </is>
      </c>
      <c r="AG40" s="1344" t="inlineStr">
        <is>
          <t>$5,600,000</t>
        </is>
      </c>
      <c r="AH40" s="1345" t="inlineStr">
        <is>
          <t>Independiente</t>
        </is>
      </c>
      <c r="AI40" s="1341" t="inlineStr">
        <is>
          <t>roberthrivera_09@hotmail.com</t>
        </is>
      </c>
      <c r="AJ40" s="1341" t="n">
        <v>3015313049</v>
      </c>
      <c r="AK40" s="1339" t="n"/>
      <c r="AL40" s="1339" t="n"/>
      <c r="AM40" s="1347" t="n"/>
      <c r="AN40" s="1590" t="inlineStr"/>
      <c r="AO40" s="1590" t="inlineStr"/>
    </row>
    <row r="41" ht="18" customHeight="1" thickBot="1">
      <c r="A41" s="1597" t="inlineStr">
        <is>
          <t>JULIETH ELISA RUBIO LIEVANO</t>
        </is>
      </c>
      <c r="B41" s="502" t="inlineStr">
        <is>
          <t>570000550110435-1</t>
        </is>
      </c>
      <c r="C41" s="404" t="n">
        <v>46027</v>
      </c>
      <c r="D41" s="358" t="inlineStr">
        <is>
          <t>Pendiente</t>
        </is>
      </c>
      <c r="E41" s="1272" t="n">
        <v>46027</v>
      </c>
      <c r="F41" s="594" t="inlineStr">
        <is>
          <t>DAVIVIENDA</t>
        </is>
      </c>
      <c r="G41" s="1242" t="n"/>
      <c r="H41" s="504" t="inlineStr">
        <is>
          <t>VK 25%</t>
        </is>
      </c>
      <c r="I41" s="410" t="n"/>
      <c r="J41" s="410" t="n"/>
      <c r="K41" s="505" t="n"/>
      <c r="L41" s="405" t="inlineStr">
        <is>
          <t>Soluciones Financieras</t>
        </is>
      </c>
      <c r="M41" s="414" t="inlineStr">
        <is>
          <t>LORENA SALINAS</t>
        </is>
      </c>
      <c r="N41" s="410" t="n"/>
      <c r="O41" s="410" t="n"/>
      <c r="P41" s="410" t="n"/>
      <c r="Q41" s="410" t="n"/>
      <c r="R41" s="414" t="n">
        <v>501104351</v>
      </c>
      <c r="S41" s="412" t="inlineStr">
        <is>
          <t>Pesos</t>
        </is>
      </c>
      <c r="T41" s="413" t="inlineStr">
        <is>
          <t>Hipotecario</t>
        </is>
      </c>
      <c r="U41" s="818" t="n">
        <v>1366000</v>
      </c>
      <c r="V41" s="414" t="n">
        <v>96</v>
      </c>
      <c r="W41" s="414" t="n">
        <v>81</v>
      </c>
      <c r="X41" s="818" t="inlineStr">
        <is>
          <t>10.95%</t>
        </is>
      </c>
      <c r="Y41" s="818" t="n">
        <v>0</v>
      </c>
      <c r="Z41" s="818" t="n">
        <v>40191</v>
      </c>
      <c r="AA41" s="818" t="n">
        <v>70804</v>
      </c>
      <c r="AB41" s="818" t="n">
        <v>0</v>
      </c>
      <c r="AC41" s="818" t="n">
        <v>1278404</v>
      </c>
      <c r="AD41" s="818" t="n">
        <v>1342016</v>
      </c>
      <c r="AE41" s="818" t="n">
        <v>76609545</v>
      </c>
      <c r="AF41" s="414" t="inlineStr">
        <is>
          <t>$100.000 EN ADELANTE</t>
        </is>
      </c>
      <c r="AG41" s="818" t="inlineStr">
        <is>
          <t>$6,500,000</t>
        </is>
      </c>
      <c r="AH41" s="415" t="inlineStr">
        <is>
          <t>Empleado</t>
        </is>
      </c>
      <c r="AI41" s="414" t="inlineStr">
        <is>
          <t>julieth1983@hotmail.com</t>
        </is>
      </c>
      <c r="AJ41" s="414" t="n">
        <v>3106536725</v>
      </c>
      <c r="AK41" s="410" t="n"/>
      <c r="AL41" s="410" t="n"/>
      <c r="AM41" s="416" t="n"/>
      <c r="AN41" s="148" t="inlineStr"/>
      <c r="AO41" s="148" t="inlineStr"/>
    </row>
    <row r="42" ht="18" customHeight="1" thickBot="1">
      <c r="A42" s="1484" t="inlineStr">
        <is>
          <t>CAROLINA ROJAS GIL</t>
        </is>
      </c>
      <c r="B42" s="221" t="n">
        <v>133201186397</v>
      </c>
      <c r="C42" s="240" t="n">
        <v>46027</v>
      </c>
      <c r="D42" s="343" t="inlineStr">
        <is>
          <t>Pendiente</t>
        </is>
      </c>
      <c r="E42" s="240" t="n">
        <v>46027</v>
      </c>
      <c r="F42" s="248" t="inlineStr">
        <is>
          <t>CAJA SOCIAL</t>
        </is>
      </c>
      <c r="G42" s="1224" t="n"/>
      <c r="H42" s="397" t="inlineStr">
        <is>
          <t>PROPIO</t>
        </is>
      </c>
      <c r="I42" s="225" t="n"/>
      <c r="J42" s="225" t="n"/>
      <c r="K42" s="225" t="n"/>
      <c r="L42" s="440" t="inlineStr">
        <is>
          <t>Finanzas a otro nivel</t>
        </is>
      </c>
      <c r="M42" s="242" t="inlineStr">
        <is>
          <t>CAROLINA MORA</t>
        </is>
      </c>
      <c r="N42" s="225" t="n"/>
      <c r="O42" s="225" t="n"/>
      <c r="P42" s="225" t="n"/>
      <c r="Q42" s="225" t="n"/>
      <c r="R42" s="242" t="n">
        <v>1019097094</v>
      </c>
      <c r="S42" s="246" t="inlineStr">
        <is>
          <t>Pesos</t>
        </is>
      </c>
      <c r="T42" s="247" t="inlineStr">
        <is>
          <t>Hipotecario</t>
        </is>
      </c>
      <c r="U42" s="741" t="n">
        <v>437309</v>
      </c>
      <c r="V42" s="242" t="n">
        <v>240</v>
      </c>
      <c r="W42" s="242" t="n">
        <v>203</v>
      </c>
      <c r="X42" s="741" t="inlineStr">
        <is>
          <t>6.3%</t>
        </is>
      </c>
      <c r="Y42" s="741" t="n">
        <v>173500</v>
      </c>
      <c r="Z42" s="741" t="n">
        <v>15512</v>
      </c>
      <c r="AA42" s="741" t="n">
        <v>19418</v>
      </c>
      <c r="AB42" s="741" t="n">
        <v>17458</v>
      </c>
      <c r="AC42" s="741" t="n">
        <v>133852</v>
      </c>
      <c r="AD42" s="741" t="n">
        <v>384350</v>
      </c>
      <c r="AE42" s="741" t="n">
        <v>46855249</v>
      </c>
      <c r="AF42" s="242" t="inlineStr">
        <is>
          <t>$50.000 a $300.000</t>
        </is>
      </c>
      <c r="AG42" s="741" t="inlineStr">
        <is>
          <t>$3,000,000</t>
        </is>
      </c>
      <c r="AH42" s="248" t="inlineStr">
        <is>
          <t>Empleado</t>
        </is>
      </c>
      <c r="AI42" s="242" t="inlineStr">
        <is>
          <t>arolina01@gmail.com</t>
        </is>
      </c>
      <c r="AJ42" s="242" t="n">
        <v>3162283575</v>
      </c>
      <c r="AK42" s="225" t="n"/>
      <c r="AL42" s="225" t="n"/>
      <c r="AM42" s="231" t="n"/>
      <c r="AN42" s="148" t="inlineStr"/>
      <c r="AO42" s="148" t="inlineStr"/>
    </row>
    <row r="43" ht="18" customHeight="1" thickBot="1">
      <c r="A43" s="1504" t="inlineStr">
        <is>
          <t>JOHANNA TOVAR VASQUEZ</t>
        </is>
      </c>
      <c r="B43" s="210" t="n">
        <v>954625101</v>
      </c>
      <c r="C43" s="251" t="n">
        <v>46027</v>
      </c>
      <c r="D43" s="348" t="inlineStr">
        <is>
          <t>Pendiente</t>
        </is>
      </c>
      <c r="E43" s="251" t="n">
        <v>46027</v>
      </c>
      <c r="F43" s="213" t="inlineStr">
        <is>
          <t>BANCO DE BOGOTA</t>
        </is>
      </c>
      <c r="G43" s="565" t="n"/>
      <c r="H43" s="352" t="inlineStr">
        <is>
          <t>PROPIO</t>
        </is>
      </c>
      <c r="I43" s="214" t="n"/>
      <c r="J43" s="214" t="n"/>
      <c r="K43" s="214" t="n"/>
      <c r="L43" s="392" t="inlineStr">
        <is>
          <t>Finanzas a otro nivel</t>
        </is>
      </c>
      <c r="M43" s="254" t="inlineStr">
        <is>
          <t>CAROLINA MORA</t>
        </is>
      </c>
      <c r="N43" s="214" t="n"/>
      <c r="O43" s="214" t="n"/>
      <c r="P43" s="214" t="n"/>
      <c r="Q43" s="214" t="n"/>
      <c r="R43" s="254" t="n">
        <v>1019059272</v>
      </c>
      <c r="S43" s="257" t="inlineStr">
        <is>
          <t>Pesos</t>
        </is>
      </c>
      <c r="T43" s="258" t="inlineStr">
        <is>
          <t>Hipotecario</t>
        </is>
      </c>
      <c r="U43" s="739" t="n">
        <v>527258</v>
      </c>
      <c r="V43" s="254" t="n">
        <v>240</v>
      </c>
      <c r="W43" s="254" t="n">
        <v>217</v>
      </c>
      <c r="X43" s="739" t="inlineStr">
        <is>
          <t>8.11%</t>
        </is>
      </c>
      <c r="Y43" s="739" t="n">
        <v>194088</v>
      </c>
      <c r="Z43" s="739" t="n">
        <v>5395</v>
      </c>
      <c r="AA43" s="739" t="n">
        <v>11292</v>
      </c>
      <c r="AB43" s="739" t="n">
        <v>0</v>
      </c>
      <c r="AC43" s="739" t="n">
        <v>123650</v>
      </c>
      <c r="AD43" s="739" t="n">
        <v>581008</v>
      </c>
      <c r="AE43" s="739" t="n">
        <v>59515475</v>
      </c>
      <c r="AF43" s="254" t="inlineStr">
        <is>
          <t>$50.000 a $300.000</t>
        </is>
      </c>
      <c r="AG43" s="739" t="inlineStr">
        <is>
          <t>$3,000,000</t>
        </is>
      </c>
      <c r="AH43" s="259" t="inlineStr">
        <is>
          <t>Empleado</t>
        </is>
      </c>
      <c r="AI43" s="254" t="inlineStr">
        <is>
          <t>ohanna@gmail.com</t>
        </is>
      </c>
      <c r="AJ43" s="254" t="n">
        <v>3112663023</v>
      </c>
      <c r="AK43" s="214" t="n"/>
      <c r="AL43" s="214" t="n"/>
      <c r="AM43" s="220" t="n"/>
      <c r="AN43" s="148" t="inlineStr"/>
      <c r="AO43" s="148" t="inlineStr"/>
    </row>
    <row r="44" ht="18" customHeight="1" thickBot="1">
      <c r="A44" s="544" t="inlineStr">
        <is>
          <t>FABRICIO ARCE CABANZO</t>
        </is>
      </c>
      <c r="B44" s="221" t="n">
        <v>134200311580</v>
      </c>
      <c r="C44" s="240" t="n">
        <v>46027</v>
      </c>
      <c r="D44" s="343" t="inlineStr">
        <is>
          <t>Pendiente</t>
        </is>
      </c>
      <c r="E44" s="240" t="n">
        <v>46027</v>
      </c>
      <c r="F44" s="574" t="inlineStr">
        <is>
          <t>CAJA SOCIAL</t>
        </is>
      </c>
      <c r="G44" s="593" t="inlineStr">
        <is>
          <t>Hay Un Desajuste en el ultimo Extracto por pago por adelantado, El banco le solicito que no pagara los primeros dias no hacer el corte, porque El sistema no lo Toma, por ejemplo, este mes de enero 2026 voy a esperar hasta le 20 enero para Pagar y el sistema se ajuste para el Febrero 25 que haría el corte como el 3 de Febrero. cliente APEX</t>
        </is>
      </c>
      <c r="H44" s="243" t="inlineStr">
        <is>
          <t>VK 30%</t>
        </is>
      </c>
      <c r="I44" s="225" t="n"/>
      <c r="J44" s="225" t="n"/>
      <c r="K44" s="225" t="n"/>
      <c r="L44" s="246" t="inlineStr">
        <is>
          <t>Lideres del futuro</t>
        </is>
      </c>
      <c r="M44" s="242" t="inlineStr">
        <is>
          <t>PABLO MONTOYA</t>
        </is>
      </c>
      <c r="N44" s="225" t="n"/>
      <c r="O44" s="225" t="n"/>
      <c r="P44" s="225" t="n"/>
      <c r="Q44" s="225" t="n"/>
      <c r="R44" s="242" t="n">
        <v>111111111111</v>
      </c>
      <c r="S44" s="246" t="inlineStr">
        <is>
          <t>Pesos</t>
        </is>
      </c>
      <c r="T44" s="247" t="inlineStr">
        <is>
          <t>Hipotecario</t>
        </is>
      </c>
      <c r="U44" s="741" t="n">
        <v>1264010</v>
      </c>
      <c r="V44" s="242" t="n">
        <v>142</v>
      </c>
      <c r="W44" s="242" t="n">
        <v>139</v>
      </c>
      <c r="X44" s="811" t="n">
        <v>0.1</v>
      </c>
      <c r="Y44" s="741" t="n">
        <v>0</v>
      </c>
      <c r="Z44" s="741" t="n">
        <v>0</v>
      </c>
      <c r="AA44" s="741" t="n">
        <v>0</v>
      </c>
      <c r="AB44" s="741" t="n">
        <v>0</v>
      </c>
      <c r="AC44" s="741" t="n">
        <v>415821</v>
      </c>
      <c r="AD44" s="741" t="n">
        <v>848188</v>
      </c>
      <c r="AE44" s="741" t="n">
        <v>106367449</v>
      </c>
      <c r="AF44" s="242" t="inlineStr">
        <is>
          <t>$300.000 a $600.000</t>
        </is>
      </c>
      <c r="AG44" s="741" t="inlineStr">
        <is>
          <t>$8,000,000</t>
        </is>
      </c>
      <c r="AH44" s="248" t="inlineStr">
        <is>
          <t>Empleado</t>
        </is>
      </c>
      <c r="AI44" s="242" t="inlineStr">
        <is>
          <t>fabricio_arce@hotmail.com</t>
        </is>
      </c>
      <c r="AJ44" s="242" t="n">
        <v>3103759963</v>
      </c>
      <c r="AK44" s="225" t="n"/>
      <c r="AL44" s="225" t="n"/>
      <c r="AM44" s="231" t="n"/>
      <c r="AN44" s="148" t="inlineStr"/>
      <c r="AO44" s="148" t="inlineStr"/>
    </row>
    <row r="45" ht="18" customHeight="1" thickBot="1">
      <c r="A45" s="1504" t="inlineStr">
        <is>
          <t>GABRIEL GALLARDO JINETE</t>
        </is>
      </c>
      <c r="B45" s="210" t="n">
        <v>134200344903</v>
      </c>
      <c r="C45" s="251" t="n">
        <v>46027</v>
      </c>
      <c r="D45" s="348" t="inlineStr">
        <is>
          <t>Pendiente</t>
        </is>
      </c>
      <c r="E45" s="251" t="n">
        <v>46027</v>
      </c>
      <c r="F45" s="259" t="inlineStr">
        <is>
          <t>CAJA SOCIAL</t>
        </is>
      </c>
      <c r="G45" s="278" t="n"/>
      <c r="H45" s="352" t="inlineStr">
        <is>
          <t>PROPIO</t>
        </is>
      </c>
      <c r="I45" s="214" t="n"/>
      <c r="J45" s="214" t="n"/>
      <c r="K45" s="214" t="n"/>
      <c r="L45" s="392" t="inlineStr">
        <is>
          <t>Finanzas a otro nivel</t>
        </is>
      </c>
      <c r="M45" s="254" t="inlineStr">
        <is>
          <t>CAROLINA MORA</t>
        </is>
      </c>
      <c r="N45" s="214" t="n"/>
      <c r="O45" s="214" t="n"/>
      <c r="P45" s="214" t="n"/>
      <c r="Q45" s="214" t="n"/>
      <c r="R45" s="254" t="n">
        <v>1126910988</v>
      </c>
      <c r="S45" s="257" t="inlineStr">
        <is>
          <t>Pesos</t>
        </is>
      </c>
      <c r="T45" s="258" t="inlineStr">
        <is>
          <t>Hipotecario</t>
        </is>
      </c>
      <c r="U45" s="739" t="n">
        <v>1470451</v>
      </c>
      <c r="V45" s="254" t="n">
        <v>72</v>
      </c>
      <c r="W45" s="254" t="n">
        <v>71</v>
      </c>
      <c r="X45" s="821" t="n">
        <v>0.06</v>
      </c>
      <c r="Y45" s="739" t="n">
        <v>272749</v>
      </c>
      <c r="Z45" s="739" t="n">
        <v>18578</v>
      </c>
      <c r="AA45" s="739" t="n">
        <v>44865</v>
      </c>
      <c r="AB45" s="739" t="n">
        <v>40337</v>
      </c>
      <c r="AC45" s="739" t="n">
        <v>975058</v>
      </c>
      <c r="AD45" s="739" t="n">
        <v>664361</v>
      </c>
      <c r="AE45" s="739" t="n">
        <v>83314500</v>
      </c>
      <c r="AF45" s="254" t="inlineStr">
        <is>
          <t>$300.000 a $600.000</t>
        </is>
      </c>
      <c r="AG45" s="739" t="inlineStr">
        <is>
          <t>$7,698,000</t>
        </is>
      </c>
      <c r="AH45" s="259" t="inlineStr">
        <is>
          <t>Empleado</t>
        </is>
      </c>
      <c r="AI45" s="254" t="inlineStr">
        <is>
          <t>Gabrieljose.24397@gmail.com</t>
        </is>
      </c>
      <c r="AJ45" s="254" t="n">
        <v>3142701048</v>
      </c>
      <c r="AK45" s="214" t="n"/>
      <c r="AL45" s="214" t="n"/>
      <c r="AM45" s="220" t="n"/>
      <c r="AN45" s="148" t="inlineStr"/>
      <c r="AO45" s="148" t="inlineStr"/>
    </row>
    <row r="46" ht="18" customFormat="1" customHeight="1" s="1438" thickBot="1">
      <c r="A46" s="1609" t="inlineStr">
        <is>
          <t>CARLOS ARTURO PEÑA CEPEDA</t>
        </is>
      </c>
      <c r="B46" s="1518" t="n">
        <v>133200168485</v>
      </c>
      <c r="C46" s="1519" t="n">
        <v>46028</v>
      </c>
      <c r="D46" s="1520" t="inlineStr">
        <is>
          <t>Pendiente</t>
        </is>
      </c>
      <c r="E46" s="1519" t="n">
        <v>46028</v>
      </c>
      <c r="F46" s="1532" t="inlineStr">
        <is>
          <t>CAJA SOCIAL</t>
        </is>
      </c>
      <c r="G46" s="1610" t="n"/>
      <c r="H46" s="1611" t="inlineStr">
        <is>
          <t>PROPIO</t>
        </is>
      </c>
      <c r="I46" s="1523" t="n"/>
      <c r="J46" s="1523" t="n"/>
      <c r="K46" s="1523" t="n"/>
      <c r="L46" s="1524" t="inlineStr">
        <is>
          <t>Finanzas a otro nivel</t>
        </is>
      </c>
      <c r="M46" s="1525" t="inlineStr">
        <is>
          <t>Fidelia Carvajal Márquez</t>
        </is>
      </c>
      <c r="N46" s="1523" t="n"/>
      <c r="O46" s="1523" t="n"/>
      <c r="P46" s="1523" t="n"/>
      <c r="Q46" s="1523" t="n"/>
      <c r="R46" s="1525" t="n">
        <v>4265206</v>
      </c>
      <c r="S46" s="1528" t="inlineStr">
        <is>
          <t>Pesos</t>
        </is>
      </c>
      <c r="T46" s="1524" t="inlineStr">
        <is>
          <t>Hipotecario</t>
        </is>
      </c>
      <c r="U46" s="1529" t="n">
        <v>855370</v>
      </c>
      <c r="V46" s="1525" t="n">
        <v>188</v>
      </c>
      <c r="W46" s="1525" t="n">
        <v>117</v>
      </c>
      <c r="X46" s="1529" t="inlineStr">
        <is>
          <t>7.95%</t>
        </is>
      </c>
      <c r="Y46" s="1529" t="n">
        <v>0</v>
      </c>
      <c r="Z46" s="1529" t="n">
        <v>52521</v>
      </c>
      <c r="AA46" s="1529" t="n">
        <v>19119</v>
      </c>
      <c r="AB46" s="1529" t="n">
        <v>17190</v>
      </c>
      <c r="AC46" s="1529" t="n">
        <v>361403</v>
      </c>
      <c r="AD46" s="1529" t="n">
        <v>405136</v>
      </c>
      <c r="AE46" s="1529" t="n">
        <v>63350128</v>
      </c>
      <c r="AF46" s="1525" t="inlineStr">
        <is>
          <t>$50.000 a $300.000</t>
        </is>
      </c>
      <c r="AG46" s="1529" t="inlineStr">
        <is>
          <t>$3,500,000</t>
        </is>
      </c>
      <c r="AH46" s="1532" t="inlineStr">
        <is>
          <t>Empleado</t>
        </is>
      </c>
      <c r="AI46" s="1525" t="inlineStr">
        <is>
          <t>carlosarturopenacepeda@hotmail.com</t>
        </is>
      </c>
      <c r="AJ46" s="1525" t="n">
        <v>3118542256</v>
      </c>
      <c r="AK46" s="1523" t="n"/>
      <c r="AL46" s="1523" t="n"/>
      <c r="AM46" s="1533" t="n"/>
      <c r="AN46" s="1595" t="inlineStr"/>
      <c r="AO46" s="1595" t="inlineStr"/>
    </row>
    <row r="47" ht="18" customFormat="1" customHeight="1" s="1314" thickBot="1">
      <c r="A47" s="1608" t="inlineStr">
        <is>
          <t>OSCAR ALEXANDER MARTINEZ DIAZ</t>
        </is>
      </c>
      <c r="B47" s="1547" t="n">
        <v>199201525865</v>
      </c>
      <c r="C47" s="1548" t="n">
        <v>46027</v>
      </c>
      <c r="D47" s="1549" t="inlineStr">
        <is>
          <t>Pendiente</t>
        </is>
      </c>
      <c r="E47" s="1548" t="n">
        <v>46027</v>
      </c>
      <c r="F47" s="1555" t="inlineStr">
        <is>
          <t>CAJA SOCIAL</t>
        </is>
      </c>
      <c r="G47" s="1550" t="n"/>
      <c r="H47" s="1557" t="inlineStr">
        <is>
          <t>CM</t>
        </is>
      </c>
      <c r="I47" s="1550" t="n"/>
      <c r="J47" s="1550" t="n"/>
      <c r="K47" s="1550" t="n"/>
      <c r="L47" s="1550" t="n"/>
      <c r="M47" s="1550" t="n"/>
      <c r="N47" s="1550" t="n"/>
      <c r="O47" s="1550" t="n"/>
      <c r="P47" s="1550" t="n"/>
      <c r="Q47" s="1550" t="n"/>
      <c r="R47" s="1551" t="n">
        <v>4288270</v>
      </c>
      <c r="S47" s="1552" t="inlineStr">
        <is>
          <t>Pesos</t>
        </is>
      </c>
      <c r="T47" s="1553" t="inlineStr">
        <is>
          <t>Hipotecario</t>
        </is>
      </c>
      <c r="U47" s="1554" t="n">
        <v>1725870</v>
      </c>
      <c r="V47" s="1551" t="n">
        <v>240</v>
      </c>
      <c r="W47" s="1551" t="n">
        <v>201</v>
      </c>
      <c r="X47" s="1554" t="inlineStr">
        <is>
          <t>10.8%</t>
        </is>
      </c>
      <c r="Y47" s="1554" t="n">
        <v>0</v>
      </c>
      <c r="Z47" s="1554" t="n">
        <v>126851</v>
      </c>
      <c r="AA47" s="1554" t="n">
        <v>38043</v>
      </c>
      <c r="AB47" s="1554" t="n">
        <v>34204</v>
      </c>
      <c r="AC47" s="1554" t="n">
        <v>271683</v>
      </c>
      <c r="AD47" s="1554" t="n">
        <v>1255088</v>
      </c>
      <c r="AE47" s="1554" t="n">
        <v>146229466</v>
      </c>
      <c r="AF47" s="3665" t="n">
        <v>200</v>
      </c>
      <c r="AG47" s="1554" t="inlineStr">
        <is>
          <t>$6,000,000</t>
        </is>
      </c>
      <c r="AH47" s="1555" t="inlineStr">
        <is>
          <t>Empleado</t>
        </is>
      </c>
      <c r="AI47" s="1551" t="inlineStr">
        <is>
          <t>oscarmartinez1186@gmail.com</t>
        </is>
      </c>
      <c r="AJ47" s="1551" t="n">
        <v>3133500757</v>
      </c>
      <c r="AK47" s="1551" t="inlineStr">
        <is>
          <t>GACHETA</t>
        </is>
      </c>
      <c r="AL47" s="1550" t="n"/>
      <c r="AM47" s="1424" t="n"/>
      <c r="AN47" s="1590" t="inlineStr"/>
      <c r="AO47" s="1590" t="inlineStr"/>
    </row>
    <row r="48" ht="18" customHeight="1" thickBot="1">
      <c r="A48" s="147" t="inlineStr">
        <is>
          <t>YURI FERNANDA CARDONA HERNANDEZ</t>
        </is>
      </c>
      <c r="B48" s="1612" t="inlineStr">
        <is>
          <t>570119460051072-3</t>
        </is>
      </c>
      <c r="C48" s="1613" t="n">
        <v>46027</v>
      </c>
      <c r="D48" s="1614" t="inlineStr">
        <is>
          <t>Pendiente</t>
        </is>
      </c>
      <c r="E48" s="357" t="n">
        <v>46027</v>
      </c>
      <c r="F48" s="1615" t="inlineStr">
        <is>
          <t>DAVIVIENDA</t>
        </is>
      </c>
      <c r="G48" s="1242" t="n"/>
      <c r="H48" s="1616" t="inlineStr">
        <is>
          <t>CM</t>
        </is>
      </c>
      <c r="I48" s="1617" t="n"/>
      <c r="J48" s="1617" t="n"/>
      <c r="K48" s="1618" t="n"/>
      <c r="L48" s="1617" t="n"/>
      <c r="M48" s="1617" t="n"/>
      <c r="N48" s="1617" t="n"/>
      <c r="O48" s="1617" t="n"/>
      <c r="P48" s="1617" t="n"/>
      <c r="Q48" s="1617" t="n"/>
      <c r="R48" s="1619" t="n">
        <v>1144056628</v>
      </c>
      <c r="S48" s="1552" t="inlineStr">
        <is>
          <t>Pesos</t>
        </is>
      </c>
      <c r="T48" s="1620" t="inlineStr">
        <is>
          <t>Hipotecario</t>
        </is>
      </c>
      <c r="U48" s="1621" t="n">
        <v>776000</v>
      </c>
      <c r="V48" s="1461" t="n">
        <v>360</v>
      </c>
      <c r="W48" s="1461" t="n">
        <v>349</v>
      </c>
      <c r="X48" s="1622" t="n">
        <v>0.06</v>
      </c>
      <c r="Y48" s="1621" t="n">
        <v>0</v>
      </c>
      <c r="Z48" s="1621" t="n">
        <v>25501</v>
      </c>
      <c r="AA48" s="1621" t="n">
        <v>34808</v>
      </c>
      <c r="AB48" s="1621" t="n">
        <v>0</v>
      </c>
      <c r="AC48" s="1621" t="n">
        <v>139168</v>
      </c>
      <c r="AD48" s="1621" t="n">
        <v>574522</v>
      </c>
      <c r="AE48" s="1621" t="n">
        <v>118160379</v>
      </c>
      <c r="AF48" s="3666" t="n">
        <v>350</v>
      </c>
      <c r="AG48" s="1621" t="inlineStr">
        <is>
          <t>$2,500,000</t>
        </is>
      </c>
      <c r="AH48" s="862" t="inlineStr">
        <is>
          <t>Empleado</t>
        </is>
      </c>
      <c r="AI48" s="1461" t="inlineStr">
        <is>
          <t>justinza0208@icloud.com</t>
        </is>
      </c>
      <c r="AJ48" s="1461" t="n">
        <v>3192240958</v>
      </c>
      <c r="AK48" s="1461" t="inlineStr">
        <is>
          <t>CALI</t>
        </is>
      </c>
      <c r="AL48" s="1617" t="n"/>
      <c r="AM48" s="1624" t="n"/>
      <c r="AN48" s="148" t="inlineStr"/>
      <c r="AO48" s="148" t="inlineStr"/>
    </row>
    <row r="49" ht="18" customHeight="1" thickBot="1">
      <c r="A49" s="1625" t="inlineStr">
        <is>
          <t>CRISTHIAN CAMILO GONZALEZ PAYAN</t>
        </is>
      </c>
      <c r="B49" s="851" t="n">
        <v>103055134405</v>
      </c>
      <c r="C49" s="852" t="n">
        <v>46382</v>
      </c>
      <c r="D49" s="1614" t="inlineStr">
        <is>
          <t>Pendiente</t>
        </is>
      </c>
      <c r="E49" s="1217" t="n">
        <v>46028</v>
      </c>
      <c r="F49" s="855" t="inlineStr">
        <is>
          <t>FNA (Fondo Nacional del Ahorro)</t>
        </is>
      </c>
      <c r="G49" s="856" t="n"/>
      <c r="H49" s="1616" t="inlineStr">
        <is>
          <t>CM</t>
        </is>
      </c>
      <c r="I49" s="542" t="inlineStr">
        <is>
          <t>Falta perfilamiento - FNA</t>
        </is>
      </c>
      <c r="J49" s="856" t="n"/>
      <c r="K49" s="856" t="n"/>
      <c r="L49" s="856" t="n"/>
      <c r="M49" s="856" t="n"/>
      <c r="N49" s="852" t="n">
        <v>46382</v>
      </c>
      <c r="O49" s="856" t="n"/>
      <c r="P49" s="856" t="n"/>
      <c r="Q49" s="856" t="n"/>
      <c r="R49" s="1631" t="inlineStr">
        <is>
          <t>N/A</t>
        </is>
      </c>
      <c r="S49" s="858" t="inlineStr">
        <is>
          <t>Pesos</t>
        </is>
      </c>
      <c r="T49" s="859" t="inlineStr">
        <is>
          <t>Hipotecario</t>
        </is>
      </c>
      <c r="U49" s="860" t="n">
        <v>2267231</v>
      </c>
      <c r="V49" s="542" t="n">
        <v>239</v>
      </c>
      <c r="W49" s="542" t="n">
        <v>204</v>
      </c>
      <c r="X49" s="860" t="inlineStr">
        <is>
          <t>10.25%</t>
        </is>
      </c>
      <c r="Y49" s="860" t="n">
        <v>0</v>
      </c>
      <c r="Z49" s="860" t="n">
        <v>67059</v>
      </c>
      <c r="AA49" s="860" t="n">
        <v>56337</v>
      </c>
      <c r="AB49" s="860" t="n">
        <v>45466</v>
      </c>
      <c r="AC49" s="860" t="n">
        <v>396032</v>
      </c>
      <c r="AD49" s="860" t="n">
        <v>1703058</v>
      </c>
      <c r="AE49" s="860" t="n">
        <v>208584284</v>
      </c>
      <c r="AF49" s="3667" t="n">
        <v>300</v>
      </c>
      <c r="AG49" s="860" t="inlineStr">
        <is>
          <t>$10,000,000</t>
        </is>
      </c>
      <c r="AH49" s="862" t="inlineStr">
        <is>
          <t>Empleado</t>
        </is>
      </c>
      <c r="AI49" s="542" t="inlineStr">
        <is>
          <t>cgonzalez0012@gmail.com</t>
        </is>
      </c>
      <c r="AJ49" s="542" t="n">
        <v>3134044145</v>
      </c>
      <c r="AK49" s="542" t="inlineStr">
        <is>
          <t>BOGOTA</t>
        </is>
      </c>
      <c r="AL49" s="856" t="n"/>
      <c r="AM49" s="863" t="n"/>
      <c r="AN49" s="148" t="inlineStr"/>
      <c r="AO49" s="148" t="inlineStr"/>
    </row>
    <row r="50" ht="18" customHeight="1" thickBot="1">
      <c r="A50" s="1600" t="inlineStr">
        <is>
          <t>JUAN DAVID ANDRADE LUENGAS</t>
        </is>
      </c>
      <c r="B50" s="1288" t="n">
        <v>958494841</v>
      </c>
      <c r="C50" s="1289" t="n">
        <v>46025</v>
      </c>
      <c r="D50" s="1290" t="inlineStr">
        <is>
          <t>Pendiente</t>
        </is>
      </c>
      <c r="E50" s="240" t="n">
        <v>46028</v>
      </c>
      <c r="F50" s="445" t="inlineStr">
        <is>
          <t>BANCO DE BOGOTA</t>
        </is>
      </c>
      <c r="G50" s="278" t="n"/>
      <c r="H50" s="435" t="inlineStr">
        <is>
          <t>CM</t>
        </is>
      </c>
      <c r="I50" s="1291" t="n"/>
      <c r="J50" s="1291" t="n"/>
      <c r="K50" s="1291" t="n"/>
      <c r="L50" s="447" t="inlineStr">
        <is>
          <t>Finanzas a otro nivel</t>
        </is>
      </c>
      <c r="M50" s="1292" t="inlineStr">
        <is>
          <t>NELLY ROA</t>
        </is>
      </c>
      <c r="N50" s="1291" t="n"/>
      <c r="O50" s="1291" t="n"/>
      <c r="P50" s="1291" t="n"/>
      <c r="Q50" s="1291" t="n"/>
      <c r="R50" s="1293" t="n">
        <v>1024559420</v>
      </c>
      <c r="S50" s="426" t="inlineStr">
        <is>
          <t>Pesos</t>
        </is>
      </c>
      <c r="T50" s="1294" t="inlineStr">
        <is>
          <t>Hipotecario</t>
        </is>
      </c>
      <c r="U50" s="1295" t="n">
        <v>980499</v>
      </c>
      <c r="V50" s="1292" t="n">
        <v>360</v>
      </c>
      <c r="W50" s="1292" t="n">
        <v>343</v>
      </c>
      <c r="X50" s="1295" t="inlineStr">
        <is>
          <t>11.48%</t>
        </is>
      </c>
      <c r="Y50" s="1291" t="n"/>
      <c r="Z50" s="1295" t="n">
        <v>19220</v>
      </c>
      <c r="AA50" s="1295" t="n">
        <v>27292</v>
      </c>
      <c r="AB50" s="1291" t="n"/>
      <c r="AC50" s="1295" t="n">
        <v>25520</v>
      </c>
      <c r="AD50" s="1295" t="n">
        <v>908566</v>
      </c>
      <c r="AE50" s="1295" t="n">
        <v>98615872</v>
      </c>
      <c r="AF50" s="3664" t="n">
        <v>100</v>
      </c>
      <c r="AG50" s="1295" t="inlineStr">
        <is>
          <t>$2,900,000</t>
        </is>
      </c>
      <c r="AH50" s="428" t="inlineStr">
        <is>
          <t>Empleado</t>
        </is>
      </c>
      <c r="AI50" s="1292" t="inlineStr">
        <is>
          <t>juan_andrade@hotmail.es</t>
        </is>
      </c>
      <c r="AJ50" s="1292" t="n">
        <v>3192365691</v>
      </c>
      <c r="AK50" s="1292" t="inlineStr">
        <is>
          <t>BOGOTA</t>
        </is>
      </c>
      <c r="AL50" s="1291" t="n"/>
      <c r="AM50" s="1296" t="n"/>
      <c r="AN50" s="148" t="inlineStr"/>
      <c r="AO50" s="148" t="inlineStr"/>
    </row>
    <row r="51" ht="18" customHeight="1" thickBot="1">
      <c r="A51" s="1073" t="inlineStr">
        <is>
          <t>FABIAN LEONARDO LOMBANA ROMERO</t>
        </is>
      </c>
      <c r="B51" s="210" t="n">
        <v>204119079143</v>
      </c>
      <c r="C51" s="251" t="n">
        <v>46026</v>
      </c>
      <c r="D51" s="343" t="inlineStr">
        <is>
          <t>Pendiente</t>
        </is>
      </c>
      <c r="E51" s="1266" t="n">
        <v>46028</v>
      </c>
      <c r="F51" s="398" t="inlineStr">
        <is>
          <t>COLPATRIA</t>
        </is>
      </c>
      <c r="G51" s="565" t="n"/>
      <c r="H51" s="349" t="inlineStr">
        <is>
          <t>CM</t>
        </is>
      </c>
      <c r="I51" s="254" t="inlineStr">
        <is>
          <t>Falta perfilamiento - Colpatria</t>
        </is>
      </c>
      <c r="J51" s="214" t="n"/>
      <c r="K51" s="214" t="n"/>
      <c r="L51" s="392" t="inlineStr">
        <is>
          <t>Finanzas a otro nivel</t>
        </is>
      </c>
      <c r="M51" s="254" t="inlineStr">
        <is>
          <t>NELLY ROA</t>
        </is>
      </c>
      <c r="N51" s="251" t="n">
        <v>46027</v>
      </c>
      <c r="O51" s="214" t="n"/>
      <c r="P51" s="214" t="n"/>
      <c r="Q51" s="335" t="n"/>
      <c r="R51" s="390" t="inlineStr">
        <is>
          <t>N/A</t>
        </is>
      </c>
      <c r="S51" s="257" t="inlineStr">
        <is>
          <t>Pesos</t>
        </is>
      </c>
      <c r="T51" s="258" t="inlineStr">
        <is>
          <t>Hipotecario</t>
        </is>
      </c>
      <c r="U51" s="739" t="n">
        <v>1978784</v>
      </c>
      <c r="V51" s="254" t="n">
        <v>240</v>
      </c>
      <c r="W51" s="254" t="n">
        <v>230</v>
      </c>
      <c r="X51" s="739" t="inlineStr">
        <is>
          <t>15.58%</t>
        </is>
      </c>
      <c r="Y51" s="739" t="n">
        <v>0</v>
      </c>
      <c r="Z51" s="739" t="n">
        <v>36584</v>
      </c>
      <c r="AA51" s="739" t="n">
        <v>0</v>
      </c>
      <c r="AB51" s="739" t="n">
        <v>0</v>
      </c>
      <c r="AC51" s="739" t="n">
        <v>239336</v>
      </c>
      <c r="AD51" s="739" t="n">
        <v>1702863</v>
      </c>
      <c r="AE51" s="739" t="n">
        <v>186787484</v>
      </c>
      <c r="AF51" s="3660" t="n">
        <v>300</v>
      </c>
      <c r="AG51" s="739" t="inlineStr">
        <is>
          <t>$11,000,000</t>
        </is>
      </c>
      <c r="AH51" s="259" t="inlineStr">
        <is>
          <t>Empleado</t>
        </is>
      </c>
      <c r="AI51" s="254" t="inlineStr">
        <is>
          <t>fabian.lombana031@gmail.com</t>
        </is>
      </c>
      <c r="AJ51" s="254" t="n">
        <v>3214783289</v>
      </c>
      <c r="AK51" s="254" t="inlineStr">
        <is>
          <t>BOGOTA</t>
        </is>
      </c>
      <c r="AL51" s="214" t="n"/>
      <c r="AM51" s="220" t="n"/>
      <c r="AN51" s="148" t="inlineStr"/>
      <c r="AO51" s="148" t="inlineStr"/>
    </row>
    <row r="52" ht="18" customHeight="1" thickBot="1">
      <c r="A52" s="1626" t="inlineStr">
        <is>
          <t>BETSY ELIANA GAMBOA VACCA</t>
        </is>
      </c>
      <c r="B52" s="221" t="n">
        <v>1153657930</v>
      </c>
      <c r="C52" s="240" t="n">
        <v>46026</v>
      </c>
      <c r="D52" s="343" t="inlineStr">
        <is>
          <t>Pendiente</t>
        </is>
      </c>
      <c r="E52" s="240" t="n">
        <v>46028</v>
      </c>
      <c r="F52" s="576" t="inlineStr">
        <is>
          <t>BANCO DE BOGOTA</t>
        </is>
      </c>
      <c r="G52" s="1255" t="n"/>
      <c r="H52" s="344" t="inlineStr">
        <is>
          <t>CM</t>
        </is>
      </c>
      <c r="I52" s="242" t="inlineStr">
        <is>
          <t>Falta perfilamiento - Bogota</t>
        </is>
      </c>
      <c r="J52" s="225" t="n"/>
      <c r="K52" s="225" t="n"/>
      <c r="L52" s="440" t="inlineStr">
        <is>
          <t>Finanzas a otro nivel</t>
        </is>
      </c>
      <c r="M52" s="242" t="inlineStr">
        <is>
          <t>NELLY ROA</t>
        </is>
      </c>
      <c r="N52" s="240" t="n">
        <v>46027</v>
      </c>
      <c r="O52" s="225" t="n"/>
      <c r="P52" s="225" t="n"/>
      <c r="Q52" s="225" t="n"/>
      <c r="R52" s="1261" t="inlineStr">
        <is>
          <t>N/A</t>
        </is>
      </c>
      <c r="S52" s="246" t="inlineStr">
        <is>
          <t>Pesos</t>
        </is>
      </c>
      <c r="T52" s="247" t="inlineStr">
        <is>
          <t>Hipotecario</t>
        </is>
      </c>
      <c r="U52" s="741" t="n">
        <v>1325429</v>
      </c>
      <c r="V52" s="242" t="n">
        <v>240</v>
      </c>
      <c r="W52" s="242" t="n">
        <v>238</v>
      </c>
      <c r="X52" s="741" t="inlineStr">
        <is>
          <t>11.48%</t>
        </is>
      </c>
      <c r="Y52" s="741" t="n">
        <v>0</v>
      </c>
      <c r="Z52" s="741" t="n">
        <v>33424</v>
      </c>
      <c r="AA52" s="741" t="n">
        <v>33373</v>
      </c>
      <c r="AB52" s="741" t="n">
        <v>0</v>
      </c>
      <c r="AC52" s="741" t="n">
        <v>144508</v>
      </c>
      <c r="AD52" s="741" t="n">
        <v>1114123</v>
      </c>
      <c r="AE52" s="741" t="n">
        <v>123092143</v>
      </c>
      <c r="AF52" s="3661" t="n">
        <v>100</v>
      </c>
      <c r="AG52" s="741" t="inlineStr">
        <is>
          <t>$3,800,000</t>
        </is>
      </c>
      <c r="AH52" s="248" t="inlineStr">
        <is>
          <t>Empleado</t>
        </is>
      </c>
      <c r="AI52" s="242" t="inlineStr">
        <is>
          <t>eliana-vacca@hotmail.com</t>
        </is>
      </c>
      <c r="AJ52" s="242" t="n">
        <v>3124146077</v>
      </c>
      <c r="AK52" s="242" t="inlineStr">
        <is>
          <t>BOGOTA</t>
        </is>
      </c>
      <c r="AL52" s="225" t="n"/>
      <c r="AM52" s="231" t="n"/>
      <c r="AN52" s="148" t="inlineStr"/>
      <c r="AO52" s="148" t="inlineStr"/>
    </row>
    <row r="53" ht="18" customHeight="1" thickBot="1">
      <c r="A53" s="1627" t="inlineStr">
        <is>
          <t>KATERINE SIERRA CARDONA</t>
        </is>
      </c>
      <c r="B53" s="210" t="inlineStr">
        <is>
          <t>570048540003773-0</t>
        </is>
      </c>
      <c r="C53" s="251" t="n">
        <v>46024</v>
      </c>
      <c r="D53" s="343" t="inlineStr">
        <is>
          <t>Pendiente</t>
        </is>
      </c>
      <c r="E53" s="1266" t="n">
        <v>46028</v>
      </c>
      <c r="F53" s="569" t="inlineStr">
        <is>
          <t>DAVIVIENDA</t>
        </is>
      </c>
      <c r="G53" s="593" t="inlineStr">
        <is>
          <t>vivienda VIS y los ingresos no le dan sino para estudio entre 50 a 300.000 se envia perfilamiento al correo de extractos para modificar estudio</t>
        </is>
      </c>
      <c r="H53" s="349" t="inlineStr">
        <is>
          <t>CM</t>
        </is>
      </c>
      <c r="I53" s="254" t="inlineStr">
        <is>
          <t>validar si la vivienda es VIS o no VIS para ingresos y recordar mora</t>
        </is>
      </c>
      <c r="J53" s="350" t="inlineStr">
        <is>
          <t>Cargada CRM</t>
        </is>
      </c>
      <c r="K53" s="386" t="n">
        <v>46027</v>
      </c>
      <c r="L53" s="257" t="inlineStr">
        <is>
          <t>Lideres del futuro</t>
        </is>
      </c>
      <c r="M53" s="254" t="inlineStr">
        <is>
          <t>PABLO MONTOYA</t>
        </is>
      </c>
      <c r="N53" s="251" t="n">
        <v>46027</v>
      </c>
      <c r="O53" s="214" t="n"/>
      <c r="P53" s="256" t="inlineStr">
        <is>
          <t>https://tinyurl.com/yf97jp3c</t>
        </is>
      </c>
      <c r="Q53" s="214" t="n"/>
      <c r="R53" s="254" t="n">
        <v>1014268624</v>
      </c>
      <c r="S53" s="257" t="inlineStr">
        <is>
          <t>Pesos</t>
        </is>
      </c>
      <c r="T53" s="258" t="inlineStr">
        <is>
          <t>Hipotecario</t>
        </is>
      </c>
      <c r="U53" s="739" t="n">
        <v>1476000</v>
      </c>
      <c r="V53" s="254" t="n">
        <v>240</v>
      </c>
      <c r="W53" s="254" t="n">
        <v>227</v>
      </c>
      <c r="X53" s="739" t="inlineStr">
        <is>
          <t>10.95%</t>
        </is>
      </c>
      <c r="Y53" s="739" t="n">
        <v>0</v>
      </c>
      <c r="Z53" s="739" t="n">
        <v>45427</v>
      </c>
      <c r="AA53" s="739" t="n">
        <v>38176</v>
      </c>
      <c r="AB53" s="739" t="n">
        <v>0</v>
      </c>
      <c r="AC53" s="739" t="n">
        <v>190241</v>
      </c>
      <c r="AD53" s="739" t="n">
        <v>1201757</v>
      </c>
      <c r="AE53" s="739" t="n">
        <v>139438670</v>
      </c>
      <c r="AF53" s="254" t="inlineStr">
        <is>
          <t xml:space="preserve">50.000  a 300.000 </t>
        </is>
      </c>
      <c r="AG53" s="739" t="inlineStr">
        <is>
          <t>$4,500,000</t>
        </is>
      </c>
      <c r="AH53" s="458" t="inlineStr">
        <is>
          <t>Vis Davivienda</t>
        </is>
      </c>
      <c r="AI53" s="254" t="inlineStr">
        <is>
          <t>kates895@hotmail.com</t>
        </is>
      </c>
      <c r="AJ53" s="254" t="n">
        <v>3204546126</v>
      </c>
      <c r="AK53" s="254" t="inlineStr">
        <is>
          <t>BOGOTA</t>
        </is>
      </c>
      <c r="AL53" s="214" t="n"/>
      <c r="AM53" s="220" t="n"/>
      <c r="AN53" s="148" t="inlineStr"/>
      <c r="AO53" s="148" t="inlineStr"/>
    </row>
    <row r="54" ht="18" customHeight="1" thickBot="1">
      <c r="A54" s="1599" t="inlineStr">
        <is>
          <t>JAIME ANDRES LOBATON BARAJAS</t>
        </is>
      </c>
      <c r="B54" s="221" t="n">
        <v>2944606300</v>
      </c>
      <c r="C54" s="240" t="n">
        <v>46026</v>
      </c>
      <c r="D54" s="343" t="inlineStr">
        <is>
          <t>Pendiente</t>
        </is>
      </c>
      <c r="E54" s="240" t="n">
        <v>46028</v>
      </c>
      <c r="F54" s="246" t="inlineStr">
        <is>
          <t>BANCOOMEVA</t>
        </is>
      </c>
      <c r="G54" s="1224" t="n"/>
      <c r="H54" s="344" t="inlineStr">
        <is>
          <t>CM</t>
        </is>
      </c>
      <c r="I54" s="242" t="inlineStr">
        <is>
          <t>Falta perfilamiento - Bancoomeva</t>
        </is>
      </c>
      <c r="J54" s="225" t="n"/>
      <c r="K54" s="225" t="n"/>
      <c r="L54" s="440" t="inlineStr">
        <is>
          <t>Finanzas a otro nivel</t>
        </is>
      </c>
      <c r="M54" s="242" t="inlineStr">
        <is>
          <t>NELLY ROA</t>
        </is>
      </c>
      <c r="N54" s="240" t="n">
        <v>46027</v>
      </c>
      <c r="O54" s="225" t="n"/>
      <c r="P54" s="225" t="n"/>
      <c r="Q54" s="225" t="n"/>
      <c r="R54" s="1261" t="inlineStr">
        <is>
          <t>N/A</t>
        </is>
      </c>
      <c r="S54" s="246" t="inlineStr">
        <is>
          <t>Pesos</t>
        </is>
      </c>
      <c r="T54" s="247" t="inlineStr">
        <is>
          <t>Hipotecario</t>
        </is>
      </c>
      <c r="U54" s="741" t="n">
        <v>785796</v>
      </c>
      <c r="V54" s="242" t="n">
        <v>180</v>
      </c>
      <c r="W54" s="242" t="n">
        <v>128</v>
      </c>
      <c r="X54" s="741" t="inlineStr">
        <is>
          <t>8.99%</t>
        </is>
      </c>
      <c r="Y54" s="741" t="n">
        <v>295342</v>
      </c>
      <c r="Z54" s="741" t="n">
        <v>0</v>
      </c>
      <c r="AA54" s="741" t="n">
        <v>0</v>
      </c>
      <c r="AB54" s="741" t="n">
        <v>0</v>
      </c>
      <c r="AC54" s="741" t="n">
        <v>425439</v>
      </c>
      <c r="AD54" s="741" t="n">
        <v>57562</v>
      </c>
      <c r="AE54" s="741" t="n">
        <v>89783742</v>
      </c>
      <c r="AF54" s="3661" t="n">
        <v>400</v>
      </c>
      <c r="AG54" s="741" t="inlineStr">
        <is>
          <t>$11,000,000</t>
        </is>
      </c>
      <c r="AH54" s="248" t="inlineStr">
        <is>
          <t>Empleado</t>
        </is>
      </c>
      <c r="AI54" s="242" t="inlineStr">
        <is>
          <t>jalb1986@gmail.com</t>
        </is>
      </c>
      <c r="AJ54" s="242" t="n">
        <v>3157711855</v>
      </c>
      <c r="AK54" s="242" t="inlineStr">
        <is>
          <t>BOGOTA</t>
        </is>
      </c>
      <c r="AL54" s="225" t="n"/>
      <c r="AM54" s="231" t="n"/>
      <c r="AN54" s="148" t="inlineStr"/>
      <c r="AO54" s="148" t="inlineStr"/>
    </row>
    <row r="55" ht="18" customHeight="1" thickBot="1">
      <c r="A55" s="1080" t="inlineStr">
        <is>
          <t>JUAN CARLOS RUIZ RODRIGUEZ</t>
        </is>
      </c>
      <c r="B55" s="210" t="n">
        <v>90000296645</v>
      </c>
      <c r="C55" s="251" t="n">
        <v>46028</v>
      </c>
      <c r="D55" s="343" t="inlineStr">
        <is>
          <t>Pendiente</t>
        </is>
      </c>
      <c r="E55" s="1266" t="n">
        <v>46028</v>
      </c>
      <c r="F55" s="267" t="inlineStr">
        <is>
          <t>BANCOLOMBIA</t>
        </is>
      </c>
      <c r="G55" s="565" t="n"/>
      <c r="H55" s="349" t="inlineStr">
        <is>
          <t>CM</t>
        </is>
      </c>
      <c r="I55" s="214" t="n"/>
      <c r="J55" s="214" t="n"/>
      <c r="K55" s="214" t="n"/>
      <c r="L55" s="214" t="n"/>
      <c r="M55" s="214" t="n"/>
      <c r="N55" s="214" t="n"/>
      <c r="O55" s="214" t="n"/>
      <c r="P55" s="214" t="n"/>
      <c r="Q55" s="214" t="n"/>
      <c r="R55" s="1253" t="inlineStr">
        <is>
          <t>N/A</t>
        </is>
      </c>
      <c r="S55" s="257" t="inlineStr">
        <is>
          <t>Pesos</t>
        </is>
      </c>
      <c r="T55" s="258" t="inlineStr">
        <is>
          <t>Hipotecario</t>
        </is>
      </c>
      <c r="U55" s="739" t="n">
        <v>1163530</v>
      </c>
      <c r="V55" s="254" t="n">
        <v>240</v>
      </c>
      <c r="W55" s="254" t="n">
        <v>224</v>
      </c>
      <c r="X55" s="821" t="n">
        <v>0.11</v>
      </c>
      <c r="Y55" s="739" t="n">
        <v>0</v>
      </c>
      <c r="Z55" s="739" t="n">
        <v>16027</v>
      </c>
      <c r="AA55" s="739" t="n">
        <v>18395</v>
      </c>
      <c r="AB55" s="739" t="n">
        <v>12263</v>
      </c>
      <c r="AC55" s="739" t="n">
        <v>157924</v>
      </c>
      <c r="AD55" s="739" t="n">
        <v>958920</v>
      </c>
      <c r="AE55" s="739" t="n">
        <v>109658223</v>
      </c>
      <c r="AF55" s="3660" t="n">
        <v>200</v>
      </c>
      <c r="AG55" s="739" t="inlineStr">
        <is>
          <t>$4,000,000</t>
        </is>
      </c>
      <c r="AH55" s="259" t="inlineStr">
        <is>
          <t>Empleado</t>
        </is>
      </c>
      <c r="AI55" s="254" t="inlineStr">
        <is>
          <t>jcruizro@gmail.com</t>
        </is>
      </c>
      <c r="AJ55" s="254" t="n">
        <v>35699988042</v>
      </c>
      <c r="AK55" s="254" t="inlineStr">
        <is>
          <t>ST Julians Malta</t>
        </is>
      </c>
      <c r="AL55" s="214" t="n"/>
      <c r="AM55" s="220" t="n"/>
      <c r="AN55" s="148" t="inlineStr"/>
      <c r="AO55" s="148" t="inlineStr"/>
    </row>
    <row r="56" ht="18" customHeight="1" thickBot="1">
      <c r="A56" s="1628" t="inlineStr">
        <is>
          <t>SEBASTIAN IGNACIO GARCIA OSORIO</t>
        </is>
      </c>
      <c r="B56" s="221" t="n">
        <v>90000134933</v>
      </c>
      <c r="C56" s="240" t="n">
        <v>46028</v>
      </c>
      <c r="D56" s="343" t="inlineStr">
        <is>
          <t>Pendiente</t>
        </is>
      </c>
      <c r="E56" s="240" t="n">
        <v>46028</v>
      </c>
      <c r="F56" s="579" t="inlineStr">
        <is>
          <t>BANCOLOMBIA</t>
        </is>
      </c>
      <c r="G56" s="1255" t="n"/>
      <c r="H56" s="344" t="inlineStr">
        <is>
          <t>CM</t>
        </is>
      </c>
      <c r="I56" s="225" t="n"/>
      <c r="J56" s="225" t="n"/>
      <c r="K56" s="225" t="n"/>
      <c r="L56" s="225" t="n"/>
      <c r="M56" s="225" t="n"/>
      <c r="N56" s="225" t="n"/>
      <c r="O56" s="225" t="n"/>
      <c r="P56" s="225" t="n"/>
      <c r="Q56" s="225" t="n"/>
      <c r="R56" s="1261" t="inlineStr">
        <is>
          <t>N/A</t>
        </is>
      </c>
      <c r="S56" s="246" t="inlineStr">
        <is>
          <t>Pesos</t>
        </is>
      </c>
      <c r="T56" s="247" t="inlineStr">
        <is>
          <t>Hipotecario</t>
        </is>
      </c>
      <c r="U56" s="741" t="n">
        <v>999541</v>
      </c>
      <c r="V56" s="242" t="n">
        <v>203</v>
      </c>
      <c r="W56" s="242" t="n">
        <v>147</v>
      </c>
      <c r="X56" s="741" t="inlineStr">
        <is>
          <t>8.7%</t>
        </is>
      </c>
      <c r="Y56" s="741" t="n">
        <v>0</v>
      </c>
      <c r="Z56" s="741" t="n">
        <v>14194</v>
      </c>
      <c r="AA56" s="741" t="n">
        <v>36396</v>
      </c>
      <c r="AB56" s="741" t="n">
        <v>24262</v>
      </c>
      <c r="AC56" s="741" t="n">
        <v>330562</v>
      </c>
      <c r="AD56" s="741" t="n">
        <v>594127</v>
      </c>
      <c r="AE56" s="741" t="n">
        <v>85046483</v>
      </c>
      <c r="AF56" s="3661" t="n">
        <v>200</v>
      </c>
      <c r="AG56" s="741" t="inlineStr">
        <is>
          <t>$6,000,000</t>
        </is>
      </c>
      <c r="AH56" s="248" t="inlineStr">
        <is>
          <t>Empleado</t>
        </is>
      </c>
      <c r="AI56" s="242" t="inlineStr">
        <is>
          <t>ingsebastiang23@gmail.com</t>
        </is>
      </c>
      <c r="AJ56" s="242" t="n">
        <v>3136804932</v>
      </c>
      <c r="AK56" s="242" t="inlineStr">
        <is>
          <t>LA CEJA</t>
        </is>
      </c>
      <c r="AL56" s="225" t="n"/>
      <c r="AM56" s="231" t="n"/>
      <c r="AN56" s="148" t="inlineStr"/>
      <c r="AO56" s="148" t="inlineStr"/>
    </row>
    <row r="57" ht="18" customHeight="1" thickBot="1">
      <c r="A57" s="1629" t="inlineStr">
        <is>
          <t>DANIELA HURTADO QUINTERO</t>
        </is>
      </c>
      <c r="B57" s="274" t="n">
        <v>90000202503</v>
      </c>
      <c r="C57" s="420" t="n">
        <v>46028</v>
      </c>
      <c r="D57" s="1290" t="inlineStr">
        <is>
          <t>Pendiente</t>
        </is>
      </c>
      <c r="E57" s="1266" t="n">
        <v>46028</v>
      </c>
      <c r="F57" s="484" t="inlineStr">
        <is>
          <t>BANCOLOMBIA</t>
        </is>
      </c>
      <c r="G57" s="278" t="n"/>
      <c r="H57" s="435" t="inlineStr">
        <is>
          <t>CM</t>
        </is>
      </c>
      <c r="I57" s="278" t="n"/>
      <c r="J57" s="278" t="n"/>
      <c r="K57" s="278" t="n"/>
      <c r="L57" s="278" t="n"/>
      <c r="M57" s="278" t="n"/>
      <c r="N57" s="278" t="n"/>
      <c r="O57" s="278" t="n"/>
      <c r="P57" s="278" t="n"/>
      <c r="Q57" s="278" t="n"/>
      <c r="R57" s="425" t="n">
        <v>1144069280</v>
      </c>
      <c r="S57" s="426" t="inlineStr">
        <is>
          <t>Pesos</t>
        </is>
      </c>
      <c r="T57" s="427" t="inlineStr">
        <is>
          <t>Hipotecario</t>
        </is>
      </c>
      <c r="U57" s="742" t="n">
        <v>3209385</v>
      </c>
      <c r="V57" s="425" t="n">
        <v>108</v>
      </c>
      <c r="W57" s="425" t="n">
        <v>68</v>
      </c>
      <c r="X57" s="742" t="inlineStr">
        <is>
          <t>8.3%</t>
        </is>
      </c>
      <c r="Y57" s="742" t="n">
        <v>0</v>
      </c>
      <c r="Z57" s="742" t="n">
        <v>19795</v>
      </c>
      <c r="AA57" s="742" t="n">
        <v>0</v>
      </c>
      <c r="AB57" s="742" t="n">
        <v>0</v>
      </c>
      <c r="AC57" s="742" t="n">
        <v>2016607</v>
      </c>
      <c r="AD57" s="742" t="n">
        <v>1172983</v>
      </c>
      <c r="AE57" s="742" t="n">
        <v>174977238</v>
      </c>
      <c r="AF57" s="3663" t="n">
        <v>600</v>
      </c>
      <c r="AG57" s="742" t="inlineStr">
        <is>
          <t>$30,000,000</t>
        </is>
      </c>
      <c r="AH57" s="428" t="inlineStr">
        <is>
          <t>Empleado</t>
        </is>
      </c>
      <c r="AI57" s="425" t="inlineStr">
        <is>
          <t>danielahurtadoq1@gmail.com</t>
        </is>
      </c>
      <c r="AJ57" s="425" t="n">
        <v>3137498572</v>
      </c>
      <c r="AK57" s="425" t="inlineStr">
        <is>
          <t>CALI</t>
        </is>
      </c>
      <c r="AL57" s="278" t="n"/>
      <c r="AM57" s="286" t="n"/>
      <c r="AN57" s="148" t="inlineStr"/>
      <c r="AO57" s="148" t="inlineStr"/>
    </row>
    <row r="58" ht="18" customHeight="1" thickBot="1">
      <c r="A58" s="1630" t="inlineStr">
        <is>
          <t>JUAN SEBASTIAN PEREZ RINCON</t>
        </is>
      </c>
      <c r="B58" s="1331" t="n">
        <v>90000388067</v>
      </c>
      <c r="C58" s="1332" t="n">
        <v>46028</v>
      </c>
      <c r="D58" s="343" t="inlineStr">
        <is>
          <t>Pendiente</t>
        </is>
      </c>
      <c r="E58" s="240" t="n">
        <v>46028</v>
      </c>
      <c r="F58" s="267" t="inlineStr">
        <is>
          <t>BANCOLOMBIA</t>
        </is>
      </c>
      <c r="G58" s="214" t="n"/>
      <c r="H58" s="349" t="inlineStr">
        <is>
          <t>CM</t>
        </is>
      </c>
      <c r="I58" s="634" t="n"/>
      <c r="J58" s="634" t="n"/>
      <c r="K58" s="634" t="n"/>
      <c r="L58" s="634" t="n"/>
      <c r="M58" s="634" t="n"/>
      <c r="N58" s="634" t="n"/>
      <c r="O58" s="634" t="n"/>
      <c r="P58" s="634" t="n"/>
      <c r="Q58" s="634" t="n"/>
      <c r="R58" s="1237" t="n">
        <v>1057600771</v>
      </c>
      <c r="S58" s="257" t="inlineStr">
        <is>
          <t>Pesos</t>
        </is>
      </c>
      <c r="T58" s="1232" t="inlineStr">
        <is>
          <t>Hipotecario</t>
        </is>
      </c>
      <c r="U58" s="1231" t="n">
        <v>1660116</v>
      </c>
      <c r="V58" s="1237" t="n">
        <v>240</v>
      </c>
      <c r="W58" s="1237" t="n">
        <v>240</v>
      </c>
      <c r="X58" s="1231" t="inlineStr">
        <is>
          <t>14.2%</t>
        </is>
      </c>
      <c r="Y58" s="1231" t="n">
        <v>0</v>
      </c>
      <c r="Z58" s="1231" t="n">
        <v>13356</v>
      </c>
      <c r="AA58" s="1231" t="n">
        <v>16305</v>
      </c>
      <c r="AB58" s="1231" t="n">
        <v>10870</v>
      </c>
      <c r="AC58" s="1231" t="n">
        <v>0</v>
      </c>
      <c r="AD58" s="1231" t="n">
        <v>0</v>
      </c>
      <c r="AE58" s="1231" t="n">
        <v>135917111</v>
      </c>
      <c r="AF58" s="3668" t="n">
        <v>200</v>
      </c>
      <c r="AG58" s="1231" t="inlineStr">
        <is>
          <t>$5,000,000</t>
        </is>
      </c>
      <c r="AH58" s="259" t="inlineStr">
        <is>
          <t>Empleado</t>
        </is>
      </c>
      <c r="AI58" s="1237" t="inlineStr">
        <is>
          <t>tatanrincon123@gmail.com</t>
        </is>
      </c>
      <c r="AJ58" s="1237" t="n">
        <v>3123446119</v>
      </c>
      <c r="AK58" s="1237" t="inlineStr">
        <is>
          <t>BOGOTA</t>
        </is>
      </c>
      <c r="AL58" s="634" t="n"/>
      <c r="AM58" s="231" t="n"/>
      <c r="AN58" s="148" t="inlineStr"/>
      <c r="AO58" s="148" t="inlineStr"/>
    </row>
    <row r="59" ht="18" customHeight="1" thickBot="1">
      <c r="A59" s="1633" t="inlineStr">
        <is>
          <t>ANDRES FELIPE CAMACHO BERRIO</t>
        </is>
      </c>
      <c r="B59" s="1265" t="inlineStr">
        <is>
          <t>570045150092945-7</t>
        </is>
      </c>
      <c r="C59" s="1266" t="n">
        <v>46028</v>
      </c>
      <c r="D59" s="343" t="inlineStr">
        <is>
          <t>Pendiente</t>
        </is>
      </c>
      <c r="E59" s="1266" t="n">
        <v>46028</v>
      </c>
      <c r="F59" s="333" t="inlineStr">
        <is>
          <t>DAVIVIENDA</t>
        </is>
      </c>
      <c r="G59" s="1224" t="n"/>
      <c r="H59" s="344" t="inlineStr">
        <is>
          <t>CM</t>
        </is>
      </c>
      <c r="I59" s="1224" t="n"/>
      <c r="J59" s="1224" t="n"/>
      <c r="K59" s="1224" t="n"/>
      <c r="L59" s="1224" t="n"/>
      <c r="M59" s="1224" t="n"/>
      <c r="N59" s="1224" t="n"/>
      <c r="O59" s="1224" t="n"/>
      <c r="P59" s="1224" t="n"/>
      <c r="Q59" s="1224" t="n"/>
      <c r="R59" s="1261" t="inlineStr">
        <is>
          <t>N/A</t>
        </is>
      </c>
      <c r="S59" s="246" t="inlineStr">
        <is>
          <t>Pesos</t>
        </is>
      </c>
      <c r="T59" s="1235" t="inlineStr">
        <is>
          <t>Hipotecario</t>
        </is>
      </c>
      <c r="U59" s="1226" t="n">
        <v>2985000</v>
      </c>
      <c r="V59" s="1225" t="n">
        <v>180</v>
      </c>
      <c r="W59" s="1225" t="n">
        <v>171</v>
      </c>
      <c r="X59" s="1287" t="n">
        <v>0.12</v>
      </c>
      <c r="Y59" s="1226" t="n">
        <v>0</v>
      </c>
      <c r="Z59" s="1226" t="n">
        <v>159494</v>
      </c>
      <c r="AA59" s="1226" t="n">
        <v>81132</v>
      </c>
      <c r="AB59" s="1226" t="n">
        <v>0</v>
      </c>
      <c r="AC59" s="1226" t="n">
        <v>5564252</v>
      </c>
      <c r="AD59" s="1226" t="n">
        <v>2183121</v>
      </c>
      <c r="AE59" s="1226" t="n">
        <v>227665280</v>
      </c>
      <c r="AF59" s="3669" t="n">
        <v>300</v>
      </c>
      <c r="AG59" s="1226" t="inlineStr">
        <is>
          <t>$14,000,000</t>
        </is>
      </c>
      <c r="AH59" s="248" t="inlineStr">
        <is>
          <t>Empleado</t>
        </is>
      </c>
      <c r="AI59" s="1225" t="inlineStr">
        <is>
          <t>andrescamacho9330@gmail.com</t>
        </is>
      </c>
      <c r="AJ59" s="1225" t="n">
        <v>3106692787</v>
      </c>
      <c r="AK59" s="1225" t="inlineStr">
        <is>
          <t>BOGOTA</t>
        </is>
      </c>
      <c r="AL59" s="1224" t="n"/>
      <c r="AM59" s="220" t="n"/>
      <c r="AN59" s="148" t="inlineStr"/>
      <c r="AO59" s="148" t="inlineStr"/>
    </row>
    <row r="60" ht="18" customFormat="1" customHeight="1" s="1314" thickBot="1">
      <c r="A60" s="1632" t="inlineStr">
        <is>
          <t>JUAN DAVID AREVALO PINEDA</t>
        </is>
      </c>
      <c r="B60" s="1469" t="inlineStr">
        <is>
          <t>570040770088050-2</t>
        </is>
      </c>
      <c r="C60" s="1470" t="n">
        <v>46028</v>
      </c>
      <c r="D60" s="1337" t="inlineStr">
        <is>
          <t>Pendiente</t>
        </is>
      </c>
      <c r="E60" s="1470" t="n">
        <v>46028</v>
      </c>
      <c r="F60" s="1542" t="inlineStr">
        <is>
          <t>DAVIVIENDA</t>
        </is>
      </c>
      <c r="G60" s="1471" t="n"/>
      <c r="H60" s="1543" t="inlineStr">
        <is>
          <t>PROPIO</t>
        </is>
      </c>
      <c r="I60" s="1339" t="n"/>
      <c r="J60" s="1339" t="n"/>
      <c r="K60" s="1339" t="n"/>
      <c r="L60" s="1342" t="inlineStr">
        <is>
          <t>Finanzas a otro nivel</t>
        </is>
      </c>
      <c r="M60" s="1341" t="inlineStr">
        <is>
          <t>MIREYA TOLOZA</t>
        </is>
      </c>
      <c r="N60" s="1339" t="n"/>
      <c r="O60" s="1339" t="n"/>
      <c r="P60" s="1339" t="n"/>
      <c r="Q60" s="1339" t="n"/>
      <c r="R60" s="1341" t="n">
        <v>1010232567</v>
      </c>
      <c r="S60" s="1345" t="inlineStr">
        <is>
          <t>Pesos</t>
        </is>
      </c>
      <c r="T60" s="1342" t="inlineStr">
        <is>
          <t>Hipotecario</t>
        </is>
      </c>
      <c r="U60" s="1344" t="n">
        <v>1362000</v>
      </c>
      <c r="V60" s="1341" t="n">
        <v>240</v>
      </c>
      <c r="W60" s="1341" t="n">
        <v>226</v>
      </c>
      <c r="X60" s="1344" t="inlineStr">
        <is>
          <t>10.95%</t>
        </is>
      </c>
      <c r="Y60" s="1344" t="n">
        <v>0</v>
      </c>
      <c r="Z60" s="1344" t="n">
        <v>40692</v>
      </c>
      <c r="AA60" s="1344" t="n">
        <v>38190</v>
      </c>
      <c r="AB60" s="1344" t="n">
        <v>0</v>
      </c>
      <c r="AC60" s="1344" t="n">
        <v>183949</v>
      </c>
      <c r="AD60" s="1344" t="n">
        <v>1099168</v>
      </c>
      <c r="AE60" s="1344" t="n">
        <v>126874075</v>
      </c>
      <c r="AF60" s="1341" t="inlineStr">
        <is>
          <t>$50.000 a $300.000</t>
        </is>
      </c>
      <c r="AG60" s="1344" t="inlineStr">
        <is>
          <t>$5,200,000</t>
        </is>
      </c>
      <c r="AH60" s="1513" t="inlineStr">
        <is>
          <t>Vis Davivienda</t>
        </is>
      </c>
      <c r="AI60" s="1341" t="inlineStr">
        <is>
          <t>jdarevalo53@gmail.com</t>
        </is>
      </c>
      <c r="AJ60" s="1341" t="n">
        <v>3004721326</v>
      </c>
      <c r="AK60" s="1341" t="inlineStr">
        <is>
          <t>BOGOTA</t>
        </is>
      </c>
      <c r="AL60" s="1339" t="n"/>
      <c r="AM60" s="1347" t="n"/>
      <c r="AN60" s="1590" t="inlineStr"/>
      <c r="AO60" s="1590" t="inlineStr"/>
    </row>
    <row r="61" ht="18" customHeight="1" thickBot="1">
      <c r="A61" s="1670" t="inlineStr">
        <is>
          <t>PAULA ANDREA MACHUCA CIFUENTES</t>
        </is>
      </c>
      <c r="B61" s="502" t="n">
        <v>30213247</v>
      </c>
      <c r="C61" s="404" t="n">
        <v>46374</v>
      </c>
      <c r="D61" s="921" t="inlineStr">
        <is>
          <t>Pendiente</t>
        </is>
      </c>
      <c r="E61" s="900" t="n">
        <v>46036</v>
      </c>
      <c r="F61" s="541" t="inlineStr">
        <is>
          <t>AV VILLAS</t>
        </is>
      </c>
      <c r="G61" s="568" t="n"/>
      <c r="H61" s="409" t="inlineStr">
        <is>
          <t>CM</t>
        </is>
      </c>
      <c r="I61" s="410" t="n"/>
      <c r="J61" s="410" t="n"/>
      <c r="K61" s="410" t="n"/>
      <c r="L61" s="410" t="n"/>
      <c r="M61" s="410" t="n"/>
      <c r="N61" s="404" t="n">
        <v>46375</v>
      </c>
      <c r="O61" s="410" t="n"/>
      <c r="P61" s="410" t="n"/>
      <c r="Q61" s="410" t="n"/>
      <c r="R61" s="600" t="n">
        <v>40046424</v>
      </c>
      <c r="S61" s="412" t="inlineStr">
        <is>
          <t>Pesos</t>
        </is>
      </c>
      <c r="T61" s="413" t="inlineStr">
        <is>
          <t>Hipotecario</t>
        </is>
      </c>
      <c r="U61" s="818" t="n">
        <v>2429830</v>
      </c>
      <c r="V61" s="414" t="n">
        <v>180</v>
      </c>
      <c r="W61" s="414" t="n">
        <v>136</v>
      </c>
      <c r="X61" s="818" t="inlineStr">
        <is>
          <t>7.5%</t>
        </is>
      </c>
      <c r="Y61" s="818" t="n">
        <v>0</v>
      </c>
      <c r="Z61" s="818" t="n">
        <v>91838</v>
      </c>
      <c r="AA61" s="818" t="n">
        <v>73153</v>
      </c>
      <c r="AB61" s="818" t="n">
        <v>0</v>
      </c>
      <c r="AC61" s="818" t="n">
        <v>998624</v>
      </c>
      <c r="AD61" s="818" t="n">
        <v>1267746</v>
      </c>
      <c r="AE61" s="818" t="n">
        <v>209720905</v>
      </c>
      <c r="AF61" s="818" t="inlineStr">
        <is>
          <t>$2,000,000</t>
        </is>
      </c>
      <c r="AG61" s="818" t="inlineStr">
        <is>
          <t>$13,605,000</t>
        </is>
      </c>
      <c r="AH61" s="415" t="inlineStr">
        <is>
          <t>Empleado</t>
        </is>
      </c>
      <c r="AI61" s="414" t="inlineStr">
        <is>
          <t>paulandream37@hotmail.com</t>
        </is>
      </c>
      <c r="AJ61" s="414" t="n">
        <v>3175938591</v>
      </c>
      <c r="AK61" s="414" t="inlineStr">
        <is>
          <t>BOGOTA</t>
        </is>
      </c>
      <c r="AL61" s="410" t="n"/>
      <c r="AM61" s="416" t="n"/>
      <c r="AN61" s="148" t="inlineStr"/>
      <c r="AO61" s="148" t="inlineStr"/>
    </row>
    <row r="62" ht="18" customHeight="1" thickBot="1">
      <c r="A62" s="548" t="inlineStr">
        <is>
          <t>MAURICIO ARTURO VARGAS BAQUERO</t>
        </is>
      </c>
      <c r="B62" s="221" t="inlineStr">
        <is>
          <t>570040770016872-6</t>
        </is>
      </c>
      <c r="C62" s="240" t="n">
        <v>46026</v>
      </c>
      <c r="D62" s="343" t="inlineStr">
        <is>
          <t>Actualizar</t>
        </is>
      </c>
      <c r="E62" s="240" t="n">
        <v>46036</v>
      </c>
      <c r="F62" s="569" t="inlineStr">
        <is>
          <t>DAVIVIENDA</t>
        </is>
      </c>
      <c r="G62" s="593" t="inlineStr">
        <is>
          <t>se realiza presentacion pero cliente me informa que el a hecho varios abonos a capital aprox de 50 millones y que en un proyeccion que envio el banco el termina de cancelar en el 2029, le solicite que no la haga llegar para que sea analizada</t>
        </is>
      </c>
      <c r="H62" s="344" t="inlineStr">
        <is>
          <t>CM</t>
        </is>
      </c>
      <c r="I62" s="225" t="n"/>
      <c r="J62" s="225" t="n"/>
      <c r="K62" s="378" t="n">
        <v>46027</v>
      </c>
      <c r="L62" s="440" t="inlineStr">
        <is>
          <t>Finanzas a otro nivel</t>
        </is>
      </c>
      <c r="M62" s="242" t="inlineStr">
        <is>
          <t>NELLY ROA</t>
        </is>
      </c>
      <c r="N62" s="240" t="n">
        <v>46027</v>
      </c>
      <c r="O62" s="225" t="n"/>
      <c r="P62" s="245" t="inlineStr">
        <is>
          <t>https://tinyurl.com/yzkrv52n</t>
        </is>
      </c>
      <c r="Q62" s="225" t="n"/>
      <c r="R62" s="242" t="n">
        <v>1032406713</v>
      </c>
      <c r="S62" s="246" t="inlineStr">
        <is>
          <t>Pesos</t>
        </is>
      </c>
      <c r="T62" s="247" t="inlineStr">
        <is>
          <t>Hipotecario</t>
        </is>
      </c>
      <c r="U62" s="741" t="n">
        <v>885000</v>
      </c>
      <c r="V62" s="242" t="n">
        <v>240</v>
      </c>
      <c r="W62" s="242" t="n">
        <v>167</v>
      </c>
      <c r="X62" s="811" t="n">
        <v>0.12</v>
      </c>
      <c r="Y62" s="741" t="n">
        <v>0</v>
      </c>
      <c r="Z62" s="741" t="n">
        <v>12685</v>
      </c>
      <c r="AA62" s="741" t="n">
        <v>42747</v>
      </c>
      <c r="AB62" s="741" t="n">
        <v>0</v>
      </c>
      <c r="AC62" s="741" t="n">
        <v>611225</v>
      </c>
      <c r="AD62" s="741" t="n">
        <v>218342</v>
      </c>
      <c r="AE62" s="741" t="n">
        <v>23618251</v>
      </c>
      <c r="AF62" s="3661" t="n">
        <v>100</v>
      </c>
      <c r="AG62" s="741" t="inlineStr">
        <is>
          <t>$6,000,000</t>
        </is>
      </c>
      <c r="AH62" s="248" t="inlineStr">
        <is>
          <t>Empleado</t>
        </is>
      </c>
      <c r="AI62" s="242" t="inlineStr">
        <is>
          <t>mavargas184@gmail.com</t>
        </is>
      </c>
      <c r="AJ62" s="242" t="n">
        <v>3214271357</v>
      </c>
      <c r="AK62" s="242" t="inlineStr">
        <is>
          <t>BOGOTA</t>
        </is>
      </c>
      <c r="AL62" s="225" t="n"/>
      <c r="AM62" s="231" t="n"/>
      <c r="AN62" s="148" t="inlineStr"/>
      <c r="AO62" s="148" t="inlineStr"/>
    </row>
    <row r="63" ht="18" customHeight="1" thickBot="1">
      <c r="A63" s="1504" t="inlineStr">
        <is>
          <t>NATHALIA GUERRERO ESPAÑA</t>
        </is>
      </c>
      <c r="B63" s="210" t="n">
        <v>1053389982</v>
      </c>
      <c r="C63" s="251" t="n">
        <v>46028</v>
      </c>
      <c r="D63" s="348" t="inlineStr">
        <is>
          <t>Pendiente</t>
        </is>
      </c>
      <c r="E63" s="251" t="n">
        <v>46036</v>
      </c>
      <c r="F63" s="213" t="inlineStr">
        <is>
          <t>BANCO DE BOGOTA</t>
        </is>
      </c>
      <c r="G63" s="278" t="n"/>
      <c r="H63" s="349" t="inlineStr">
        <is>
          <t>CM</t>
        </is>
      </c>
      <c r="I63" s="254" t="inlineStr">
        <is>
          <t>Falta perfilamiento - Bogota</t>
        </is>
      </c>
      <c r="J63" s="214" t="n"/>
      <c r="K63" s="214" t="n"/>
      <c r="L63" s="214" t="n"/>
      <c r="M63" s="214" t="n"/>
      <c r="N63" s="251" t="n">
        <v>46028</v>
      </c>
      <c r="O63" s="214" t="n"/>
      <c r="P63" s="214" t="n"/>
      <c r="Q63" s="214" t="n"/>
      <c r="R63" s="573" t="n">
        <v>1144068705</v>
      </c>
      <c r="S63" s="257" t="inlineStr">
        <is>
          <t>Pesos</t>
        </is>
      </c>
      <c r="T63" s="258" t="inlineStr">
        <is>
          <t>Hipotecario</t>
        </is>
      </c>
      <c r="U63" s="739" t="n">
        <v>1995850</v>
      </c>
      <c r="V63" s="254" t="n">
        <v>240</v>
      </c>
      <c r="W63" s="254" t="n">
        <v>225</v>
      </c>
      <c r="X63" s="739" t="inlineStr">
        <is>
          <t>12.41%</t>
        </is>
      </c>
      <c r="Y63" s="739" t="n">
        <v>0</v>
      </c>
      <c r="Z63" s="739" t="n">
        <v>33629</v>
      </c>
      <c r="AA63" s="739" t="n">
        <v>44157</v>
      </c>
      <c r="AB63" s="739" t="n">
        <v>32550</v>
      </c>
      <c r="AC63" s="739" t="n">
        <v>0</v>
      </c>
      <c r="AD63" s="739" t="n">
        <v>1885555</v>
      </c>
      <c r="AE63" s="739" t="n">
        <v>172539488</v>
      </c>
      <c r="AF63" s="3660" t="n">
        <v>300</v>
      </c>
      <c r="AG63" s="739" t="inlineStr">
        <is>
          <t>$6,000,000</t>
        </is>
      </c>
      <c r="AH63" s="259" t="inlineStr">
        <is>
          <t>Empleado</t>
        </is>
      </c>
      <c r="AI63" s="254" t="inlineStr">
        <is>
          <t>nathaliage94@hotmail.com</t>
        </is>
      </c>
      <c r="AJ63" s="254" t="n">
        <v>3207650165</v>
      </c>
      <c r="AK63" s="254" t="inlineStr">
        <is>
          <t>CALI</t>
        </is>
      </c>
      <c r="AL63" s="214" t="n"/>
      <c r="AM63" s="220" t="n"/>
      <c r="AN63" s="148" t="inlineStr"/>
      <c r="AO63" s="148" t="inlineStr"/>
    </row>
    <row r="64" ht="18" customHeight="1" thickBot="1">
      <c r="A64" s="548" t="inlineStr">
        <is>
          <t>DAVID CAMILO LUNA RINCON</t>
        </is>
      </c>
      <c r="B64" s="221" t="n">
        <v>759374367</v>
      </c>
      <c r="C64" s="240" t="n">
        <v>46029</v>
      </c>
      <c r="D64" s="343" t="inlineStr">
        <is>
          <t>Pendiente</t>
        </is>
      </c>
      <c r="E64" s="240" t="n">
        <v>46036</v>
      </c>
      <c r="F64" s="224" t="inlineStr">
        <is>
          <t>BANCO DE BOGOTA</t>
        </is>
      </c>
      <c r="G64" s="272" t="n"/>
      <c r="H64" s="344" t="inlineStr">
        <is>
          <t>CM</t>
        </is>
      </c>
      <c r="I64" s="242" t="inlineStr">
        <is>
          <t>Falta perfilamiento - Bogota</t>
        </is>
      </c>
      <c r="J64" s="225" t="n"/>
      <c r="K64" s="225" t="n"/>
      <c r="L64" s="225" t="n"/>
      <c r="M64" s="225" t="n"/>
      <c r="N64" s="240" t="n">
        <v>46029</v>
      </c>
      <c r="O64" s="225" t="n"/>
      <c r="P64" s="225" t="n"/>
      <c r="Q64" s="473" t="n"/>
      <c r="R64" s="390" t="inlineStr">
        <is>
          <t>N/A</t>
        </is>
      </c>
      <c r="S64" s="246" t="inlineStr">
        <is>
          <t>Pesos</t>
        </is>
      </c>
      <c r="T64" s="247" t="inlineStr">
        <is>
          <t>Hipotecario</t>
        </is>
      </c>
      <c r="U64" s="741" t="n">
        <v>566955</v>
      </c>
      <c r="V64" s="242" t="n">
        <v>180</v>
      </c>
      <c r="W64" s="242" t="n">
        <v>142</v>
      </c>
      <c r="X64" s="741" t="inlineStr">
        <is>
          <t>10.91%</t>
        </is>
      </c>
      <c r="Y64" s="741" t="n">
        <v>142493</v>
      </c>
      <c r="Z64" s="741" t="n">
        <v>7993</v>
      </c>
      <c r="AA64" s="741" t="n">
        <v>25725</v>
      </c>
      <c r="AB64" s="741" t="n">
        <v>0</v>
      </c>
      <c r="AC64" s="741" t="n">
        <v>4912</v>
      </c>
      <c r="AD64" s="741" t="n">
        <v>670818</v>
      </c>
      <c r="AE64" s="741" t="n">
        <v>43917858</v>
      </c>
      <c r="AF64" s="3661" t="n">
        <v>300</v>
      </c>
      <c r="AG64" s="741" t="inlineStr">
        <is>
          <t>$5,000,000</t>
        </is>
      </c>
      <c r="AH64" s="248" t="inlineStr">
        <is>
          <t>Empleado</t>
        </is>
      </c>
      <c r="AI64" s="242" t="inlineStr">
        <is>
          <t>david.cr.luna@gmail.com</t>
        </is>
      </c>
      <c r="AJ64" s="242" t="n">
        <v>3043761896</v>
      </c>
      <c r="AK64" s="242" t="inlineStr">
        <is>
          <t>BOGOTA</t>
        </is>
      </c>
      <c r="AL64" s="225" t="n"/>
      <c r="AM64" s="231" t="n"/>
      <c r="AN64" s="148" t="inlineStr"/>
      <c r="AO64" s="148" t="inlineStr"/>
    </row>
    <row r="65" ht="18" customHeight="1" thickBot="1">
      <c r="A65" s="558" t="inlineStr">
        <is>
          <t>KAREN YICETH BAYONA GUILLIN</t>
        </is>
      </c>
      <c r="B65" s="210" t="n">
        <v>109166868401</v>
      </c>
      <c r="C65" s="251" t="n">
        <v>46030</v>
      </c>
      <c r="D65" s="348" t="inlineStr">
        <is>
          <t>Pendiente</t>
        </is>
      </c>
      <c r="E65" s="251" t="n">
        <v>46036</v>
      </c>
      <c r="F65" s="232" t="inlineStr">
        <is>
          <t>FNA (Fondo Nacional del Ahorro)</t>
        </is>
      </c>
      <c r="G65" s="278" t="n"/>
      <c r="H65" s="349" t="inlineStr">
        <is>
          <t>CM</t>
        </is>
      </c>
      <c r="I65" s="254" t="inlineStr">
        <is>
          <t>Falta perfilamiento - FNA</t>
        </is>
      </c>
      <c r="J65" s="214" t="n"/>
      <c r="K65" s="214" t="n"/>
      <c r="L65" s="398" t="inlineStr">
        <is>
          <t>Visionarios</t>
        </is>
      </c>
      <c r="M65" s="254" t="inlineStr">
        <is>
          <t>MARIELA BECERRA</t>
        </is>
      </c>
      <c r="N65" s="251" t="n">
        <v>46031</v>
      </c>
      <c r="O65" s="214" t="n"/>
      <c r="P65" s="214" t="n"/>
      <c r="Q65" s="214" t="n"/>
      <c r="R65" s="254" t="n">
        <v>1091668684</v>
      </c>
      <c r="S65" s="257" t="inlineStr">
        <is>
          <t>Pesos</t>
        </is>
      </c>
      <c r="T65" s="258" t="inlineStr">
        <is>
          <t>Hipotecario</t>
        </is>
      </c>
      <c r="U65" s="739" t="n">
        <v>1811070</v>
      </c>
      <c r="V65" s="254" t="n">
        <v>239</v>
      </c>
      <c r="W65" s="254" t="n">
        <v>223</v>
      </c>
      <c r="X65" s="821" t="n">
        <v>0.14</v>
      </c>
      <c r="Y65" s="739" t="n">
        <v>0</v>
      </c>
      <c r="Z65" s="739" t="n">
        <v>45364</v>
      </c>
      <c r="AA65" s="739" t="n">
        <v>33856</v>
      </c>
      <c r="AB65" s="739" t="n">
        <v>36306</v>
      </c>
      <c r="AC65" s="739" t="n">
        <v>146406</v>
      </c>
      <c r="AD65" s="739" t="n">
        <v>1549135</v>
      </c>
      <c r="AE65" s="739" t="n">
        <v>141101788</v>
      </c>
      <c r="AF65" s="3660" t="n">
        <v>300</v>
      </c>
      <c r="AG65" s="739" t="inlineStr">
        <is>
          <t>$6,800,000</t>
        </is>
      </c>
      <c r="AH65" s="259" t="inlineStr">
        <is>
          <t>Empleado</t>
        </is>
      </c>
      <c r="AI65" s="254" t="inlineStr">
        <is>
          <t>karenyicethbayona@gmail.com</t>
        </is>
      </c>
      <c r="AJ65" s="254" t="n">
        <v>3212208958</v>
      </c>
      <c r="AK65" s="254" t="inlineStr">
        <is>
          <t>CUCUTA</t>
        </is>
      </c>
      <c r="AL65" s="214" t="n"/>
      <c r="AM65" s="220" t="n"/>
      <c r="AN65" s="148" t="inlineStr"/>
      <c r="AO65" s="148" t="inlineStr"/>
    </row>
    <row r="66" ht="18" customHeight="1" thickBot="1">
      <c r="A66" s="1670" t="inlineStr">
        <is>
          <t>YURANY ALEJANDRA MARTINEZ ALVAREZ</t>
        </is>
      </c>
      <c r="B66" s="502" t="n">
        <v>90000386180</v>
      </c>
      <c r="C66" s="404" t="n">
        <v>46036</v>
      </c>
      <c r="D66" s="405" t="inlineStr">
        <is>
          <t>Pendiente</t>
        </is>
      </c>
      <c r="E66" s="404" t="n">
        <v>46036</v>
      </c>
      <c r="F66" s="486" t="inlineStr">
        <is>
          <t>BANCOLOMBIA</t>
        </is>
      </c>
      <c r="G66" s="856" t="n"/>
      <c r="H66" s="409" t="inlineStr">
        <is>
          <t>CM</t>
        </is>
      </c>
      <c r="I66" s="410" t="n"/>
      <c r="J66" s="410" t="n"/>
      <c r="K66" s="410" t="n"/>
      <c r="L66" s="410" t="n"/>
      <c r="M66" s="410" t="n"/>
      <c r="N66" s="410" t="n"/>
      <c r="O66" s="410" t="n"/>
      <c r="P66" s="410" t="n"/>
      <c r="Q66" s="410" t="n"/>
      <c r="R66" s="414" t="n">
        <v>1086139497</v>
      </c>
      <c r="S66" s="412" t="inlineStr">
        <is>
          <t>Pesos</t>
        </is>
      </c>
      <c r="T66" s="413" t="inlineStr">
        <is>
          <t>Hipotecario</t>
        </is>
      </c>
      <c r="U66" s="818" t="n">
        <v>1199832</v>
      </c>
      <c r="V66" s="414" t="n">
        <v>240</v>
      </c>
      <c r="W66" s="414" t="n">
        <v>240</v>
      </c>
      <c r="X66" s="875" t="n">
        <v>0.12</v>
      </c>
      <c r="Y66" s="818" t="n">
        <v>0</v>
      </c>
      <c r="Z66" s="818" t="n">
        <v>10167</v>
      </c>
      <c r="AA66" s="818" t="n">
        <v>15108</v>
      </c>
      <c r="AB66" s="818" t="n">
        <v>10072</v>
      </c>
      <c r="AC66" s="818" t="n">
        <v>0</v>
      </c>
      <c r="AD66" s="818" t="n">
        <v>0</v>
      </c>
      <c r="AE66" s="818" t="n">
        <v>110639728</v>
      </c>
      <c r="AF66" s="3670" t="n">
        <v>400</v>
      </c>
      <c r="AG66" s="818" t="inlineStr">
        <is>
          <t>$3,421,520</t>
        </is>
      </c>
      <c r="AH66" s="415" t="inlineStr">
        <is>
          <t>Empleado</t>
        </is>
      </c>
      <c r="AI66" s="414" t="inlineStr">
        <is>
          <t>alejamartinez.921@gmail.com</t>
        </is>
      </c>
      <c r="AJ66" s="414" t="n">
        <v>3185843347</v>
      </c>
      <c r="AK66" s="414" t="inlineStr">
        <is>
          <t>SANDONA</t>
        </is>
      </c>
      <c r="AL66" s="410" t="n"/>
      <c r="AM66" s="416" t="n"/>
      <c r="AN66" s="148" t="inlineStr"/>
      <c r="AO66" s="148" t="inlineStr"/>
    </row>
    <row r="67" ht="18" customHeight="1" thickBot="1">
      <c r="A67" s="1846" t="inlineStr">
        <is>
          <t>ANGIE KATERINE HERRERA YEPES</t>
        </is>
      </c>
      <c r="B67" s="1848" t="inlineStr">
        <is>
          <t>600045180020631-2</t>
        </is>
      </c>
      <c r="C67" s="1849" t="n">
        <v>46036</v>
      </c>
      <c r="D67" s="1850" t="inlineStr">
        <is>
          <t>Pendiente</t>
        </is>
      </c>
      <c r="E67" s="1849" t="n">
        <v>46036</v>
      </c>
      <c r="F67" s="1851" t="inlineStr">
        <is>
          <t>DAVIVIENDA</t>
        </is>
      </c>
      <c r="G67" s="1852" t="n"/>
      <c r="H67" s="1853" t="inlineStr">
        <is>
          <t>CM</t>
        </is>
      </c>
      <c r="I67" s="1854" t="n"/>
      <c r="J67" s="1854" t="n"/>
      <c r="K67" s="1854" t="n"/>
      <c r="L67" s="1850" t="inlineStr">
        <is>
          <t>Soluciones Financieras</t>
        </is>
      </c>
      <c r="M67" s="1855" t="inlineStr">
        <is>
          <t>LORENA SALINAS</t>
        </is>
      </c>
      <c r="N67" s="1854" t="n"/>
      <c r="O67" s="1854" t="n"/>
      <c r="P67" s="1854" t="n"/>
      <c r="Q67" s="1854" t="n"/>
      <c r="R67" s="389" t="n">
        <v>1014225242</v>
      </c>
      <c r="S67" s="1856" t="inlineStr">
        <is>
          <t>Pesos</t>
        </is>
      </c>
      <c r="T67" s="1857" t="inlineStr">
        <is>
          <t>Leasing H.</t>
        </is>
      </c>
      <c r="U67" s="1858" t="n">
        <v>1148000</v>
      </c>
      <c r="V67" s="1855" t="n">
        <v>240</v>
      </c>
      <c r="W67" s="1855" t="n">
        <v>169</v>
      </c>
      <c r="X67" s="1858" t="inlineStr">
        <is>
          <t>9.5%</t>
        </is>
      </c>
      <c r="Y67" s="1858" t="n">
        <v>0</v>
      </c>
      <c r="Z67" s="1858" t="n">
        <v>25701</v>
      </c>
      <c r="AA67" s="1858" t="n">
        <v>42231</v>
      </c>
      <c r="AB67" s="1858" t="n">
        <v>0</v>
      </c>
      <c r="AC67" s="1858" t="n">
        <v>297093</v>
      </c>
      <c r="AD67" s="1858" t="n">
        <v>782974</v>
      </c>
      <c r="AE67" s="1858" t="n">
        <v>103381264</v>
      </c>
      <c r="AF67" s="3671" t="n">
        <v>600</v>
      </c>
      <c r="AG67" s="1858" t="inlineStr">
        <is>
          <t>$6,300,000</t>
        </is>
      </c>
      <c r="AH67" s="1860" t="inlineStr">
        <is>
          <t>Empleado</t>
        </is>
      </c>
      <c r="AI67" s="1855" t="inlineStr">
        <is>
          <t>angie_kata112@hotmail.com</t>
        </is>
      </c>
      <c r="AJ67" s="1855" t="inlineStr">
        <is>
          <t>872)371-2857</t>
        </is>
      </c>
      <c r="AK67" s="1855" t="inlineStr">
        <is>
          <t>MOSQUERA</t>
        </is>
      </c>
      <c r="AL67" s="1854" t="n"/>
      <c r="AM67" s="1861" t="n"/>
      <c r="AN67" s="148" t="inlineStr"/>
      <c r="AO67" s="148" t="inlineStr"/>
    </row>
    <row r="68" ht="18" customHeight="1" thickBot="1">
      <c r="A68" s="1847" t="inlineStr">
        <is>
          <t>LEYDY PAOLA CANDELA BARRERA</t>
        </is>
      </c>
      <c r="B68" s="1862" t="inlineStr">
        <is>
          <t>570047840006089-3</t>
        </is>
      </c>
      <c r="C68" s="1863" t="n">
        <v>46036</v>
      </c>
      <c r="D68" s="1864" t="inlineStr">
        <is>
          <t>Mora</t>
        </is>
      </c>
      <c r="E68" s="1863" t="n">
        <v>46036</v>
      </c>
      <c r="F68" s="1865" t="inlineStr">
        <is>
          <t>DAVIVIENDA</t>
        </is>
      </c>
      <c r="G68" s="1866" t="n"/>
      <c r="H68" s="1867" t="inlineStr">
        <is>
          <t>CM</t>
        </is>
      </c>
      <c r="I68" s="1866" t="n"/>
      <c r="J68" s="1866" t="n"/>
      <c r="K68" s="1866" t="n"/>
      <c r="L68" s="1868" t="inlineStr">
        <is>
          <t>Soluciones Financieras</t>
        </is>
      </c>
      <c r="M68" s="1869" t="inlineStr">
        <is>
          <t>LORENA SALINAS</t>
        </is>
      </c>
      <c r="N68" s="1866" t="n"/>
      <c r="O68" s="1866" t="n"/>
      <c r="P68" s="1866" t="n"/>
      <c r="Q68" s="1866" t="n"/>
      <c r="R68" s="1870" t="inlineStr">
        <is>
          <t>N/A</t>
        </is>
      </c>
      <c r="S68" s="1871" t="inlineStr">
        <is>
          <t>Pesos</t>
        </is>
      </c>
      <c r="T68" s="1872" t="inlineStr">
        <is>
          <t>Hipotecario</t>
        </is>
      </c>
      <c r="U68" s="1873" t="n">
        <v>1522000</v>
      </c>
      <c r="V68" s="1869" t="n">
        <v>240</v>
      </c>
      <c r="W68" s="1869" t="n">
        <v>229</v>
      </c>
      <c r="X68" s="1873" t="inlineStr">
        <is>
          <t>10.95%</t>
        </is>
      </c>
      <c r="Y68" s="1873" t="n">
        <v>0</v>
      </c>
      <c r="Z68" s="1873" t="n">
        <v>92563</v>
      </c>
      <c r="AA68" s="1873" t="n">
        <v>38288</v>
      </c>
      <c r="AB68" s="1873" t="n">
        <v>0</v>
      </c>
      <c r="AC68" s="1873" t="n">
        <v>186975</v>
      </c>
      <c r="AD68" s="1873" t="n">
        <v>1205024</v>
      </c>
      <c r="AE68" s="1873" t="n">
        <v>139826271</v>
      </c>
      <c r="AF68" s="3672" t="n">
        <v>500</v>
      </c>
      <c r="AG68" s="1873" t="inlineStr">
        <is>
          <t>$7,000,000</t>
        </is>
      </c>
      <c r="AH68" s="1875" t="inlineStr">
        <is>
          <t>Vis Davivienda</t>
        </is>
      </c>
      <c r="AI68" s="1869" t="inlineStr">
        <is>
          <t>leidypaolacandela@gmail.com</t>
        </is>
      </c>
      <c r="AJ68" s="1869" t="n">
        <v>3224141907</v>
      </c>
      <c r="AK68" s="1869" t="inlineStr">
        <is>
          <t>MADRID</t>
        </is>
      </c>
      <c r="AL68" s="1866" t="n"/>
      <c r="AM68" s="1876" t="n"/>
      <c r="AN68" s="148" t="inlineStr"/>
      <c r="AO68" s="148" t="inlineStr"/>
    </row>
    <row r="69" ht="18" customHeight="1" thickBot="1">
      <c r="A69" s="147" t="inlineStr">
        <is>
          <t>DOLIA JENNY GAMEZ CALA</t>
        </is>
      </c>
      <c r="B69" s="1877" t="n">
        <v>63990011328</v>
      </c>
      <c r="C69" s="1878" t="n">
        <v>46036</v>
      </c>
      <c r="D69" s="686" t="inlineStr">
        <is>
          <t>Pendiente</t>
        </is>
      </c>
      <c r="E69" s="1878" t="n">
        <v>46036</v>
      </c>
      <c r="F69" s="700" t="inlineStr">
        <is>
          <t>BANCOLOMBIA</t>
        </is>
      </c>
      <c r="G69" s="1879" t="n"/>
      <c r="H69" s="697" t="inlineStr">
        <is>
          <t>PROPIO</t>
        </is>
      </c>
      <c r="I69" s="1880" t="n"/>
      <c r="J69" s="1880" t="n"/>
      <c r="K69" s="1880" t="n"/>
      <c r="L69" s="686" t="inlineStr">
        <is>
          <t>Soluciones Financieras</t>
        </is>
      </c>
      <c r="M69" s="1881" t="inlineStr">
        <is>
          <t>LORENA SALINAS</t>
        </is>
      </c>
      <c r="N69" s="1880" t="n"/>
      <c r="O69" s="1880" t="n"/>
      <c r="P69" s="1880" t="n"/>
      <c r="Q69" s="1880" t="n"/>
      <c r="R69" s="1881" t="n">
        <v>63990011328</v>
      </c>
      <c r="S69" s="692" t="inlineStr">
        <is>
          <t>Pesos</t>
        </is>
      </c>
      <c r="T69" s="1882" t="inlineStr">
        <is>
          <t>Hipotecario</t>
        </is>
      </c>
      <c r="U69" s="1883" t="n">
        <v>1298699</v>
      </c>
      <c r="V69" s="1881" t="n">
        <v>240</v>
      </c>
      <c r="W69" s="1881" t="n">
        <v>75</v>
      </c>
      <c r="X69" s="1883" t="inlineStr">
        <is>
          <t>11.3%</t>
        </is>
      </c>
      <c r="Y69" s="1883" t="n">
        <v>0</v>
      </c>
      <c r="Z69" s="1883" t="n">
        <v>16817</v>
      </c>
      <c r="AA69" s="1883" t="n">
        <v>32087</v>
      </c>
      <c r="AB69" s="1883" t="n">
        <v>21390</v>
      </c>
      <c r="AC69" s="1883" t="n">
        <v>931442</v>
      </c>
      <c r="AD69" s="1883" t="n">
        <v>296963</v>
      </c>
      <c r="AE69" s="1883" t="n">
        <v>32439000</v>
      </c>
      <c r="AF69" s="1881" t="inlineStr">
        <is>
          <t>$300.000 a $600.000</t>
        </is>
      </c>
      <c r="AG69" s="1883" t="inlineStr">
        <is>
          <t>$5,000,000</t>
        </is>
      </c>
      <c r="AH69" s="696" t="inlineStr">
        <is>
          <t>Empleado</t>
        </is>
      </c>
      <c r="AI69" s="1881" t="inlineStr">
        <is>
          <t>planeacion@corporinoquia.gov.co</t>
        </is>
      </c>
      <c r="AJ69" s="1881" t="n">
        <v>3203468899</v>
      </c>
      <c r="AK69" s="1880" t="n"/>
      <c r="AL69" s="1880" t="n"/>
      <c r="AM69" s="1884" t="n"/>
      <c r="AN69" s="148" t="inlineStr"/>
      <c r="AO69" s="148" t="inlineStr"/>
    </row>
    <row r="70" ht="18" customHeight="1" thickBot="1">
      <c r="A70" s="1670" t="inlineStr">
        <is>
          <t>VICTOR EDINSON REYES CERTUCHE</t>
        </is>
      </c>
      <c r="B70" s="502" t="inlineStr">
        <is>
          <t>570119460049889-5</t>
        </is>
      </c>
      <c r="C70" s="404" t="n">
        <v>46036</v>
      </c>
      <c r="D70" s="405" t="inlineStr">
        <is>
          <t>Pendiente</t>
        </is>
      </c>
      <c r="E70" s="404" t="n">
        <v>46036</v>
      </c>
      <c r="F70" s="503" t="inlineStr">
        <is>
          <t>DAVIVIENDA</t>
        </is>
      </c>
      <c r="G70" s="856" t="n"/>
      <c r="H70" s="539" t="inlineStr">
        <is>
          <t>PROPIO</t>
        </is>
      </c>
      <c r="I70" s="410" t="n"/>
      <c r="J70" s="410" t="n"/>
      <c r="K70" s="410" t="n"/>
      <c r="L70" s="405" t="inlineStr">
        <is>
          <t>Soluciones Financieras</t>
        </is>
      </c>
      <c r="M70" s="414" t="inlineStr">
        <is>
          <t>LORENA SALINAS</t>
        </is>
      </c>
      <c r="N70" s="410" t="n"/>
      <c r="O70" s="410" t="n"/>
      <c r="P70" s="410" t="n"/>
      <c r="Q70" s="410" t="n"/>
      <c r="R70" s="414" t="n">
        <v>498895</v>
      </c>
      <c r="S70" s="412" t="inlineStr">
        <is>
          <t>Pesos</t>
        </is>
      </c>
      <c r="T70" s="413" t="inlineStr">
        <is>
          <t>Hipotecario</t>
        </is>
      </c>
      <c r="U70" s="818" t="n">
        <v>1098000</v>
      </c>
      <c r="V70" s="414" t="n">
        <v>240</v>
      </c>
      <c r="W70" s="414" t="n">
        <v>228</v>
      </c>
      <c r="X70" s="818" t="inlineStr">
        <is>
          <t>10.95%</t>
        </is>
      </c>
      <c r="Y70" s="818" t="n">
        <v>0</v>
      </c>
      <c r="Z70" s="818" t="n">
        <v>60020</v>
      </c>
      <c r="AA70" s="818" t="n">
        <v>31326</v>
      </c>
      <c r="AB70" s="818" t="n">
        <v>0</v>
      </c>
      <c r="AC70" s="818" t="n">
        <v>139129</v>
      </c>
      <c r="AD70" s="818" t="n">
        <v>864524</v>
      </c>
      <c r="AE70" s="818" t="n">
        <v>99558401</v>
      </c>
      <c r="AF70" s="414" t="inlineStr">
        <is>
          <t>$200.000 EN ADELANTE</t>
        </is>
      </c>
      <c r="AG70" s="818" t="inlineStr">
        <is>
          <t>$5,500,000</t>
        </is>
      </c>
      <c r="AH70" s="541" t="inlineStr">
        <is>
          <t>Vis Davivienda</t>
        </is>
      </c>
      <c r="AI70" s="414" t="inlineStr">
        <is>
          <t>anaisa0307@gmail.com</t>
        </is>
      </c>
      <c r="AJ70" s="414" t="n">
        <v>3173932197</v>
      </c>
      <c r="AK70" s="410" t="n"/>
      <c r="AL70" s="410" t="n"/>
      <c r="AM70" s="416" t="n"/>
      <c r="AN70" s="148" t="inlineStr"/>
      <c r="AO70" s="148" t="inlineStr"/>
    </row>
    <row r="71" ht="18" customHeight="1" thickBot="1">
      <c r="A71" s="544" t="inlineStr">
        <is>
          <t>JENNIFER RONCANCIO PINEDA</t>
        </is>
      </c>
      <c r="B71" s="221" t="n">
        <v>90000373851</v>
      </c>
      <c r="C71" s="240" t="n">
        <v>46036</v>
      </c>
      <c r="D71" s="343" t="inlineStr">
        <is>
          <t>Pendiente</t>
        </is>
      </c>
      <c r="E71" s="240" t="n">
        <v>46036</v>
      </c>
      <c r="F71" s="241" t="inlineStr">
        <is>
          <t>BANCOLOMBIA</t>
        </is>
      </c>
      <c r="G71" s="272" t="n"/>
      <c r="H71" s="243" t="inlineStr">
        <is>
          <t>VK 30%</t>
        </is>
      </c>
      <c r="I71" s="225" t="n"/>
      <c r="J71" s="225" t="n"/>
      <c r="K71" s="225" t="n"/>
      <c r="L71" s="343" t="inlineStr">
        <is>
          <t>Soluciones Financieras</t>
        </is>
      </c>
      <c r="M71" s="242" t="inlineStr">
        <is>
          <t>LORENA SALINAS</t>
        </is>
      </c>
      <c r="N71" s="225" t="n"/>
      <c r="O71" s="225" t="n"/>
      <c r="P71" s="225" t="n"/>
      <c r="Q71" s="225" t="n"/>
      <c r="R71" s="242" t="n">
        <v>373851</v>
      </c>
      <c r="S71" s="246" t="inlineStr">
        <is>
          <t>Pesos</t>
        </is>
      </c>
      <c r="T71" s="247" t="inlineStr">
        <is>
          <t>Hipotecario</t>
        </is>
      </c>
      <c r="U71" s="741" t="n">
        <v>1273512</v>
      </c>
      <c r="V71" s="242" t="n">
        <v>240</v>
      </c>
      <c r="W71" s="242" t="n">
        <v>239</v>
      </c>
      <c r="X71" s="741" t="inlineStr">
        <is>
          <t>11.2%</t>
        </is>
      </c>
      <c r="Y71" s="741" t="n">
        <v>0</v>
      </c>
      <c r="Z71" s="741" t="n">
        <v>11434</v>
      </c>
      <c r="AA71" s="741" t="n">
        <v>7138</v>
      </c>
      <c r="AB71" s="741" t="n">
        <v>4758</v>
      </c>
      <c r="AC71" s="741" t="n">
        <v>149581</v>
      </c>
      <c r="AD71" s="741" t="n">
        <v>1100600</v>
      </c>
      <c r="AE71" s="741" t="n">
        <v>124588640</v>
      </c>
      <c r="AF71" s="242" t="inlineStr">
        <is>
          <t>$200.000 EN ADELANTE</t>
        </is>
      </c>
      <c r="AG71" s="741" t="inlineStr">
        <is>
          <t>$5,000,000</t>
        </is>
      </c>
      <c r="AH71" s="248" t="inlineStr">
        <is>
          <t>Empleado</t>
        </is>
      </c>
      <c r="AI71" s="242" t="inlineStr">
        <is>
          <t>jennirpineda084@gmail.com</t>
        </is>
      </c>
      <c r="AJ71" s="389" t="n">
        <v>3105343093</v>
      </c>
      <c r="AK71" s="225" t="n"/>
      <c r="AL71" s="225" t="n"/>
      <c r="AM71" s="231" t="n"/>
      <c r="AN71" s="148" t="inlineStr"/>
      <c r="AO71" s="148" t="inlineStr"/>
    </row>
    <row r="72" ht="18" customHeight="1" thickBot="1">
      <c r="A72" s="1504" t="inlineStr">
        <is>
          <t>WILLIAM RENE HIGUERA MORALES</t>
        </is>
      </c>
      <c r="B72" s="210" t="n">
        <v>658000924</v>
      </c>
      <c r="C72" s="251" t="n">
        <v>46036</v>
      </c>
      <c r="D72" s="348" t="inlineStr">
        <is>
          <t>Pendiente</t>
        </is>
      </c>
      <c r="E72" s="251" t="n">
        <v>46036</v>
      </c>
      <c r="F72" s="213" t="inlineStr">
        <is>
          <t>BANCO DE BOGOTA</t>
        </is>
      </c>
      <c r="G72" s="278" t="n"/>
      <c r="H72" s="352" t="inlineStr">
        <is>
          <t>PROPIO</t>
        </is>
      </c>
      <c r="I72" s="214" t="n"/>
      <c r="J72" s="214" t="n"/>
      <c r="K72" s="214" t="n"/>
      <c r="L72" s="392" t="inlineStr">
        <is>
          <t>Finanzas a otro nivel</t>
        </is>
      </c>
      <c r="M72" s="254" t="inlineStr">
        <is>
          <t>CAROLINA MORA</t>
        </is>
      </c>
      <c r="N72" s="214" t="n"/>
      <c r="O72" s="214" t="n"/>
      <c r="P72" s="214" t="n"/>
      <c r="Q72" s="214" t="n"/>
      <c r="R72" s="254" t="n">
        <v>74380980</v>
      </c>
      <c r="S72" s="257" t="inlineStr">
        <is>
          <t>Pesos</t>
        </is>
      </c>
      <c r="T72" s="258" t="inlineStr">
        <is>
          <t>Hipotecario</t>
        </is>
      </c>
      <c r="U72" s="739" t="n">
        <v>1059728</v>
      </c>
      <c r="V72" s="254" t="n">
        <v>240</v>
      </c>
      <c r="W72" s="254" t="n">
        <v>190</v>
      </c>
      <c r="X72" s="821" t="n">
        <v>0.12</v>
      </c>
      <c r="Y72" s="739" t="n">
        <v>0</v>
      </c>
      <c r="Z72" s="739" t="n">
        <v>28778</v>
      </c>
      <c r="AA72" s="739" t="n">
        <v>31153</v>
      </c>
      <c r="AB72" s="739" t="n">
        <v>61777</v>
      </c>
      <c r="AC72" s="739" t="n">
        <v>24018</v>
      </c>
      <c r="AD72" s="739" t="n">
        <v>914001</v>
      </c>
      <c r="AE72" s="739" t="n">
        <v>83233851</v>
      </c>
      <c r="AF72" s="254" t="inlineStr">
        <is>
          <t>$50.000 a $300.000</t>
        </is>
      </c>
      <c r="AG72" s="739" t="inlineStr">
        <is>
          <t>$8,000,000</t>
        </is>
      </c>
      <c r="AH72" s="259" t="inlineStr">
        <is>
          <t>Empleado</t>
        </is>
      </c>
      <c r="AI72" s="393" t="inlineStr">
        <is>
          <t>renedescartes1984@yahoo.es</t>
        </is>
      </c>
      <c r="AJ72" s="390" t="n">
        <v>3124666441</v>
      </c>
      <c r="AK72" s="214" t="n"/>
      <c r="AL72" s="214" t="n"/>
      <c r="AM72" s="220" t="n"/>
      <c r="AN72" s="148" t="inlineStr"/>
      <c r="AO72" s="148" t="inlineStr"/>
    </row>
    <row r="73" ht="18" customHeight="1" thickBot="1">
      <c r="A73" s="544" t="inlineStr">
        <is>
          <t>MARIA ROSARIA BALDISSERA SALGUERO</t>
        </is>
      </c>
      <c r="B73" s="221" t="n">
        <v>204119062108</v>
      </c>
      <c r="C73" s="240" t="n">
        <v>46036</v>
      </c>
      <c r="D73" s="343" t="inlineStr">
        <is>
          <t>Pendiente</t>
        </is>
      </c>
      <c r="E73" s="240" t="n">
        <v>46036</v>
      </c>
      <c r="F73" s="459" t="inlineStr">
        <is>
          <t>COLPATRIA</t>
        </is>
      </c>
      <c r="G73" s="272" t="n"/>
      <c r="H73" s="344" t="inlineStr">
        <is>
          <t>CM</t>
        </is>
      </c>
      <c r="I73" s="225" t="n"/>
      <c r="J73" s="225" t="n"/>
      <c r="K73" s="225" t="n"/>
      <c r="L73" s="343" t="inlineStr">
        <is>
          <t>Soluciones Financieras</t>
        </is>
      </c>
      <c r="M73" s="242" t="inlineStr">
        <is>
          <t>LORENA SALINAS</t>
        </is>
      </c>
      <c r="N73" s="225" t="n"/>
      <c r="O73" s="225" t="n"/>
      <c r="P73" s="225" t="n"/>
      <c r="Q73" s="225" t="n"/>
      <c r="R73" s="242" t="n">
        <v>9062108</v>
      </c>
      <c r="S73" s="246" t="inlineStr">
        <is>
          <t>Pesos</t>
        </is>
      </c>
      <c r="T73" s="247" t="inlineStr">
        <is>
          <t>Hipotecario</t>
        </is>
      </c>
      <c r="U73" s="741" t="n">
        <v>857930</v>
      </c>
      <c r="V73" s="242" t="n">
        <v>240</v>
      </c>
      <c r="W73" s="242" t="n">
        <v>164</v>
      </c>
      <c r="X73" s="741" t="inlineStr">
        <is>
          <t>11.29%</t>
        </is>
      </c>
      <c r="Y73" s="741" t="n">
        <v>0</v>
      </c>
      <c r="Z73" s="741" t="n">
        <v>48112</v>
      </c>
      <c r="AA73" s="741" t="n">
        <v>0</v>
      </c>
      <c r="AB73" s="741" t="n">
        <v>0</v>
      </c>
      <c r="AC73" s="741" t="n">
        <v>231187</v>
      </c>
      <c r="AD73" s="741" t="n">
        <v>578631</v>
      </c>
      <c r="AE73" s="741" t="n">
        <v>75566013</v>
      </c>
      <c r="AF73" s="242" t="inlineStr">
        <is>
          <t>$100.000 EN ADELANTE</t>
        </is>
      </c>
      <c r="AG73" s="741" t="inlineStr">
        <is>
          <t>$8,000,000</t>
        </is>
      </c>
      <c r="AH73" s="248" t="inlineStr">
        <is>
          <t>Empleado</t>
        </is>
      </c>
      <c r="AI73" s="242" t="inlineStr">
        <is>
          <t>baldisseramaria29@gmail.com</t>
        </is>
      </c>
      <c r="AJ73" s="242" t="n">
        <v>3108100202</v>
      </c>
      <c r="AK73" s="225" t="n"/>
      <c r="AL73" s="225" t="n"/>
      <c r="AM73" s="231" t="n"/>
      <c r="AN73" s="148" t="inlineStr"/>
      <c r="AO73" s="148" t="inlineStr"/>
    </row>
    <row r="74" ht="18" customHeight="1" thickBot="1">
      <c r="A74" s="1504" t="inlineStr">
        <is>
          <t>LAURA MARCELA BARRERA SANTANA</t>
        </is>
      </c>
      <c r="B74" s="210" t="inlineStr">
        <is>
          <t>570040770102820-0</t>
        </is>
      </c>
      <c r="C74" s="251" t="n">
        <v>46036</v>
      </c>
      <c r="D74" s="348" t="inlineStr">
        <is>
          <t>Pendiente</t>
        </is>
      </c>
      <c r="E74" s="251" t="n">
        <v>46036</v>
      </c>
      <c r="F74" s="262" t="inlineStr">
        <is>
          <t>DAVIVIENDA</t>
        </is>
      </c>
      <c r="G74" s="278" t="n"/>
      <c r="H74" s="352" t="inlineStr">
        <is>
          <t>PROPIO</t>
        </is>
      </c>
      <c r="I74" s="214" t="n"/>
      <c r="J74" s="214" t="n"/>
      <c r="K74" s="214" t="n"/>
      <c r="L74" s="348" t="inlineStr">
        <is>
          <t>Soluciones Financieras</t>
        </is>
      </c>
      <c r="M74" s="254" t="inlineStr">
        <is>
          <t>LORENA SALINAS</t>
        </is>
      </c>
      <c r="N74" s="214" t="n"/>
      <c r="O74" s="214" t="n"/>
      <c r="P74" s="214" t="n"/>
      <c r="Q74" s="214" t="n"/>
      <c r="R74" s="254" t="n">
        <v>1028200</v>
      </c>
      <c r="S74" s="257" t="inlineStr">
        <is>
          <t>Pesos</t>
        </is>
      </c>
      <c r="T74" s="258" t="inlineStr">
        <is>
          <t>Hipotecario</t>
        </is>
      </c>
      <c r="U74" s="739" t="n">
        <v>1698000</v>
      </c>
      <c r="V74" s="254" t="n">
        <v>240</v>
      </c>
      <c r="W74" s="254" t="n">
        <v>227</v>
      </c>
      <c r="X74" s="739" t="inlineStr">
        <is>
          <t>10.95%</t>
        </is>
      </c>
      <c r="Y74" s="739" t="n">
        <v>0</v>
      </c>
      <c r="Z74" s="739" t="n">
        <v>36098</v>
      </c>
      <c r="AA74" s="739" t="n">
        <v>70578</v>
      </c>
      <c r="AB74" s="739" t="n">
        <v>0</v>
      </c>
      <c r="AC74" s="739" t="n">
        <v>226658</v>
      </c>
      <c r="AD74" s="739" t="n">
        <v>1364665</v>
      </c>
      <c r="AE74" s="739" t="n">
        <v>157538521</v>
      </c>
      <c r="AF74" s="254" t="inlineStr">
        <is>
          <t>DE $500.000 A $1.000.000</t>
        </is>
      </c>
      <c r="AG74" s="739" t="inlineStr">
        <is>
          <t>$9,500,000</t>
        </is>
      </c>
      <c r="AH74" s="458" t="inlineStr">
        <is>
          <t>Vis Davivienda</t>
        </is>
      </c>
      <c r="AI74" s="254" t="inlineStr">
        <is>
          <t>laumarcelab13@gmail.com</t>
        </is>
      </c>
      <c r="AJ74" s="254" t="n">
        <v>3132537272</v>
      </c>
      <c r="AK74" s="214" t="n"/>
      <c r="AL74" s="214" t="n"/>
      <c r="AM74" s="220" t="n"/>
      <c r="AN74" s="148" t="inlineStr"/>
      <c r="AO74" s="148" t="inlineStr"/>
    </row>
    <row r="75" ht="18" customHeight="1" thickBot="1">
      <c r="A75" s="147" t="inlineStr">
        <is>
          <t>JHON EDWIN TABORDA LOPEZ</t>
        </is>
      </c>
      <c r="B75" s="502" t="n">
        <v>90000374772</v>
      </c>
      <c r="C75" s="404" t="n">
        <v>46036</v>
      </c>
      <c r="D75" s="405" t="inlineStr">
        <is>
          <t>Pendiente</t>
        </is>
      </c>
      <c r="E75" s="404" t="n">
        <v>46036</v>
      </c>
      <c r="F75" s="486" t="inlineStr">
        <is>
          <t>BANCOLOMBIA</t>
        </is>
      </c>
      <c r="G75" s="856" t="n"/>
      <c r="H75" s="409" t="inlineStr">
        <is>
          <t>CM</t>
        </is>
      </c>
      <c r="I75" s="410" t="n"/>
      <c r="J75" s="410" t="n"/>
      <c r="K75" s="410" t="n"/>
      <c r="L75" s="410" t="n"/>
      <c r="M75" s="410" t="n"/>
      <c r="N75" s="410" t="n"/>
      <c r="O75" s="410" t="n"/>
      <c r="P75" s="410" t="n"/>
      <c r="Q75" s="410" t="n"/>
      <c r="R75" s="928" t="n">
        <v>1088265173</v>
      </c>
      <c r="S75" s="412" t="inlineStr">
        <is>
          <t>Pesos</t>
        </is>
      </c>
      <c r="T75" s="413" t="inlineStr">
        <is>
          <t>Hipotecario</t>
        </is>
      </c>
      <c r="U75" s="818" t="n">
        <v>1269829</v>
      </c>
      <c r="V75" s="414" t="n">
        <v>240</v>
      </c>
      <c r="W75" s="414" t="n">
        <v>238</v>
      </c>
      <c r="X75" s="875" t="n">
        <v>0.13</v>
      </c>
      <c r="Y75" s="818" t="n">
        <v>0</v>
      </c>
      <c r="Z75" s="818" t="n">
        <v>17154</v>
      </c>
      <c r="AA75" s="818" t="n">
        <v>11769</v>
      </c>
      <c r="AB75" s="818" t="n">
        <v>7846</v>
      </c>
      <c r="AC75" s="818" t="n">
        <v>108103</v>
      </c>
      <c r="AD75" s="818" t="n">
        <v>1124957</v>
      </c>
      <c r="AE75" s="818" t="n">
        <v>110546207</v>
      </c>
      <c r="AF75" s="3670" t="n">
        <v>300</v>
      </c>
      <c r="AG75" s="818" t="inlineStr">
        <is>
          <t>$40,000,000</t>
        </is>
      </c>
      <c r="AH75" s="415" t="inlineStr">
        <is>
          <t>Empleado</t>
        </is>
      </c>
      <c r="AI75" s="414" t="inlineStr">
        <is>
          <t>edwintaborda8568@gmail.com</t>
        </is>
      </c>
      <c r="AJ75" s="414" t="n">
        <v>34641853580</v>
      </c>
      <c r="AK75" s="414" t="inlineStr">
        <is>
          <t>BARCELONA</t>
        </is>
      </c>
      <c r="AL75" s="410" t="n"/>
      <c r="AM75" s="416" t="n"/>
      <c r="AN75" s="148" t="inlineStr"/>
      <c r="AO75" s="148" t="inlineStr"/>
    </row>
    <row r="76" ht="18" customHeight="1" thickBot="1">
      <c r="A76" s="1670" t="inlineStr">
        <is>
          <t>ANA MARIA RAMIREZ RODRIGUEZ</t>
        </is>
      </c>
      <c r="B76" s="502" t="n">
        <v>90000172538</v>
      </c>
      <c r="C76" s="404" t="n">
        <v>46036</v>
      </c>
      <c r="D76" s="405" t="inlineStr">
        <is>
          <t>Pendiente</t>
        </is>
      </c>
      <c r="E76" s="404" t="n">
        <v>46036</v>
      </c>
      <c r="F76" s="486" t="inlineStr">
        <is>
          <t>BANCOLOMBIA</t>
        </is>
      </c>
      <c r="G76" s="856" t="n"/>
      <c r="H76" s="409" t="inlineStr">
        <is>
          <t>CM</t>
        </is>
      </c>
      <c r="I76" s="410" t="n"/>
      <c r="J76" s="410" t="n"/>
      <c r="K76" s="410" t="n"/>
      <c r="L76" s="410" t="n"/>
      <c r="M76" s="410" t="n"/>
      <c r="N76" s="410" t="n"/>
      <c r="O76" s="410" t="n"/>
      <c r="P76" s="410" t="n"/>
      <c r="Q76" s="410" t="n"/>
      <c r="R76" s="600" t="n">
        <v>53134012</v>
      </c>
      <c r="S76" s="412" t="inlineStr">
        <is>
          <t>Pesos</t>
        </is>
      </c>
      <c r="T76" s="413" t="inlineStr">
        <is>
          <t>Hipotecario</t>
        </is>
      </c>
      <c r="U76" s="818" t="n">
        <v>721037</v>
      </c>
      <c r="V76" s="414" t="n">
        <v>300</v>
      </c>
      <c r="W76" s="414" t="n">
        <v>242</v>
      </c>
      <c r="X76" s="818" t="inlineStr">
        <is>
          <t>9.86%</t>
        </is>
      </c>
      <c r="Y76" s="818" t="n">
        <v>240</v>
      </c>
      <c r="Z76" s="818" t="n">
        <v>14906</v>
      </c>
      <c r="AA76" s="818" t="n">
        <v>14078</v>
      </c>
      <c r="AB76" s="818" t="n">
        <v>9385</v>
      </c>
      <c r="AC76" s="818" t="n">
        <v>53385</v>
      </c>
      <c r="AD76" s="818" t="n">
        <v>578134</v>
      </c>
      <c r="AE76" s="818" t="n">
        <v>73918930</v>
      </c>
      <c r="AF76" s="3670" t="n">
        <v>200</v>
      </c>
      <c r="AG76" s="818" t="inlineStr">
        <is>
          <t>$2,000,000</t>
        </is>
      </c>
      <c r="AH76" s="415" t="inlineStr">
        <is>
          <t>Empleado</t>
        </is>
      </c>
      <c r="AI76" s="414" t="inlineStr">
        <is>
          <t>anamariaramirezyza@gmail.com</t>
        </is>
      </c>
      <c r="AJ76" s="414" t="n">
        <v>3102464941</v>
      </c>
      <c r="AK76" s="414" t="inlineStr">
        <is>
          <t>BOGOTA</t>
        </is>
      </c>
      <c r="AL76" s="410" t="n"/>
      <c r="AM76" s="416" t="n"/>
      <c r="AN76" s="148" t="inlineStr"/>
      <c r="AO76" s="148" t="inlineStr"/>
    </row>
    <row r="77" ht="18" customHeight="1" thickBot="1">
      <c r="A77" s="548" t="inlineStr">
        <is>
          <t>JUAN SEBASTIAN ROJAS ALARCON</t>
        </is>
      </c>
      <c r="B77" s="221" t="inlineStr">
        <is>
          <t>570707980023119-2</t>
        </is>
      </c>
      <c r="C77" s="240" t="n">
        <v>46036</v>
      </c>
      <c r="D77" s="343" t="inlineStr">
        <is>
          <t>Pendiente</t>
        </is>
      </c>
      <c r="E77" s="240" t="n">
        <v>46036</v>
      </c>
      <c r="F77" s="333" t="inlineStr">
        <is>
          <t>DAVIVIENDA</t>
        </is>
      </c>
      <c r="G77" s="272" t="n"/>
      <c r="H77" s="344" t="inlineStr">
        <is>
          <t>CM</t>
        </is>
      </c>
      <c r="I77" s="225" t="n"/>
      <c r="J77" s="225" t="n"/>
      <c r="K77" s="225" t="n"/>
      <c r="L77" s="225" t="n"/>
      <c r="M77" s="225" t="n"/>
      <c r="N77" s="225" t="n"/>
      <c r="O77" s="225" t="n"/>
      <c r="P77" s="225" t="n"/>
      <c r="Q77" s="225" t="n"/>
      <c r="R77" s="389" t="n">
        <v>1075262818</v>
      </c>
      <c r="S77" s="246" t="inlineStr">
        <is>
          <t>Pesos</t>
        </is>
      </c>
      <c r="T77" s="247" t="inlineStr">
        <is>
          <t>Hipotecario</t>
        </is>
      </c>
      <c r="U77" s="741" t="n">
        <v>722065</v>
      </c>
      <c r="V77" s="242" t="n">
        <v>240</v>
      </c>
      <c r="W77" s="242" t="n">
        <v>215</v>
      </c>
      <c r="X77" s="811" t="n">
        <v>0.12</v>
      </c>
      <c r="Y77" s="741" t="n">
        <v>284934</v>
      </c>
      <c r="Z77" s="741" t="n">
        <v>19531</v>
      </c>
      <c r="AA77" s="741" t="n">
        <v>32974</v>
      </c>
      <c r="AB77" s="741" t="n">
        <v>0</v>
      </c>
      <c r="AC77" s="741" t="n">
        <v>130134</v>
      </c>
      <c r="AD77" s="741" t="n">
        <v>539001</v>
      </c>
      <c r="AE77" s="741" t="n">
        <v>87106485</v>
      </c>
      <c r="AF77" s="3661" t="n">
        <v>278</v>
      </c>
      <c r="AG77" s="741" t="inlineStr">
        <is>
          <t>$2,900,000</t>
        </is>
      </c>
      <c r="AH77" s="248" t="inlineStr">
        <is>
          <t>Empleado</t>
        </is>
      </c>
      <c r="AI77" s="242" t="inlineStr">
        <is>
          <t>sebas9775@hotmail.com</t>
        </is>
      </c>
      <c r="AJ77" s="242" t="n">
        <v>3168303557</v>
      </c>
      <c r="AK77" s="242" t="inlineStr">
        <is>
          <t>NEIVA</t>
        </is>
      </c>
      <c r="AL77" s="225" t="n"/>
      <c r="AM77" s="231" t="n"/>
      <c r="AN77" s="148" t="inlineStr"/>
      <c r="AO77" s="148" t="inlineStr"/>
    </row>
    <row r="78" ht="18" customHeight="1" thickBot="1">
      <c r="A78" s="558" t="inlineStr">
        <is>
          <t>SERGIO MAURICIO MAURY FUENTES</t>
        </is>
      </c>
      <c r="B78" s="210" t="inlineStr">
        <is>
          <t>600202710029684-5</t>
        </is>
      </c>
      <c r="C78" s="251" t="n">
        <v>46036</v>
      </c>
      <c r="D78" s="348" t="inlineStr">
        <is>
          <t>Pendiente</t>
        </is>
      </c>
      <c r="E78" s="251" t="n">
        <v>46036</v>
      </c>
      <c r="F78" s="262" t="inlineStr">
        <is>
          <t>DAVIVIENDA</t>
        </is>
      </c>
      <c r="G78" s="278" t="n"/>
      <c r="H78" s="349" t="inlineStr">
        <is>
          <t>CM</t>
        </is>
      </c>
      <c r="I78" s="214" t="n"/>
      <c r="J78" s="214" t="n"/>
      <c r="K78" s="214" t="n"/>
      <c r="L78" s="214" t="n"/>
      <c r="M78" s="214" t="n"/>
      <c r="N78" s="214" t="n"/>
      <c r="O78" s="214" t="n"/>
      <c r="P78" s="214" t="n"/>
      <c r="Q78" s="335" t="n"/>
      <c r="R78" s="390" t="inlineStr">
        <is>
          <t>N/A</t>
        </is>
      </c>
      <c r="S78" s="257" t="inlineStr">
        <is>
          <t>Pesos</t>
        </is>
      </c>
      <c r="T78" s="387" t="inlineStr">
        <is>
          <t>Leasing H.</t>
        </is>
      </c>
      <c r="U78" s="739" t="n">
        <v>5061000</v>
      </c>
      <c r="V78" s="254" t="n">
        <v>240</v>
      </c>
      <c r="W78" s="254" t="n">
        <v>201</v>
      </c>
      <c r="X78" s="739" t="inlineStr">
        <is>
          <t>11.5%</t>
        </is>
      </c>
      <c r="Y78" s="739" t="n">
        <v>0</v>
      </c>
      <c r="Z78" s="739" t="n">
        <v>0</v>
      </c>
      <c r="AA78" s="739" t="n">
        <v>157242</v>
      </c>
      <c r="AB78" s="739" t="n">
        <v>0</v>
      </c>
      <c r="AC78" s="739" t="n">
        <v>785401</v>
      </c>
      <c r="AD78" s="739" t="n">
        <v>4151417</v>
      </c>
      <c r="AE78" s="739" t="n">
        <v>451981948</v>
      </c>
      <c r="AF78" s="3660" t="n">
        <v>300</v>
      </c>
      <c r="AG78" s="739" t="inlineStr">
        <is>
          <t>$30,000,000</t>
        </is>
      </c>
      <c r="AH78" s="259" t="inlineStr">
        <is>
          <t>Empleado</t>
        </is>
      </c>
      <c r="AI78" s="254" t="inlineStr">
        <is>
          <t>smauryf@hotmail.com</t>
        </is>
      </c>
      <c r="AJ78" s="254" t="n">
        <v>3016364591</v>
      </c>
      <c r="AK78" s="254" t="inlineStr">
        <is>
          <t>BARRANQUILLA</t>
        </is>
      </c>
      <c r="AL78" s="214" t="n"/>
      <c r="AM78" s="220" t="n"/>
      <c r="AN78" s="148" t="inlineStr"/>
      <c r="AO78" s="148" t="inlineStr"/>
    </row>
    <row r="79" ht="18" customFormat="1" customHeight="1" s="1314" thickBot="1">
      <c r="A79" s="1608" t="inlineStr">
        <is>
          <t>PAULA ESTER ESPINOSA RIVERA</t>
        </is>
      </c>
      <c r="B79" s="1408" t="n">
        <v>1679</v>
      </c>
      <c r="C79" s="1885" t="n">
        <v>46034</v>
      </c>
      <c r="D79" s="1417" t="inlineStr">
        <is>
          <t>Pendiente</t>
        </is>
      </c>
      <c r="E79" s="1885" t="n">
        <v>46037</v>
      </c>
      <c r="F79" s="1421" t="inlineStr">
        <is>
          <t>CONFIAR</t>
        </is>
      </c>
      <c r="G79" s="1886" t="n"/>
      <c r="H79" s="1887" t="inlineStr">
        <is>
          <t>CM</t>
        </is>
      </c>
      <c r="I79" s="1420" t="inlineStr">
        <is>
          <t>Falta perfilamiento - Confiar</t>
        </is>
      </c>
      <c r="J79" s="1415" t="n"/>
      <c r="K79" s="1415" t="n"/>
      <c r="L79" s="1415" t="n"/>
      <c r="M79" s="1415" t="n"/>
      <c r="N79" s="1885" t="n">
        <v>46036</v>
      </c>
      <c r="O79" s="1415" t="n"/>
      <c r="P79" s="1415" t="n"/>
      <c r="Q79" s="1415" t="n"/>
      <c r="R79" s="1420" t="n">
        <v>21970125</v>
      </c>
      <c r="S79" s="1421" t="inlineStr">
        <is>
          <t>Pesos</t>
        </is>
      </c>
      <c r="T79" s="1422" t="inlineStr">
        <is>
          <t>Hipotecario</t>
        </is>
      </c>
      <c r="U79" s="1423" t="n">
        <v>1086994</v>
      </c>
      <c r="V79" s="1420" t="n">
        <v>144</v>
      </c>
      <c r="W79" s="1420" t="n">
        <v>73</v>
      </c>
      <c r="X79" s="1423" t="inlineStr">
        <is>
          <t>12.69%</t>
        </is>
      </c>
      <c r="Y79" s="1423" t="n">
        <v>0</v>
      </c>
      <c r="Z79" s="1415" t="n"/>
      <c r="AA79" s="1415" t="n"/>
      <c r="AB79" s="1415" t="n"/>
      <c r="AC79" s="1415" t="n"/>
      <c r="AD79" s="1415" t="n"/>
      <c r="AE79" s="1423" t="n">
        <v>52668983</v>
      </c>
      <c r="AF79" s="3673" t="n">
        <v>300</v>
      </c>
      <c r="AG79" s="1423" t="inlineStr">
        <is>
          <t>$4,000,000</t>
        </is>
      </c>
      <c r="AH79" s="1412" t="inlineStr">
        <is>
          <t>Empleado</t>
        </is>
      </c>
      <c r="AI79" s="1420" t="inlineStr">
        <is>
          <t>paula.er4@gmail.com</t>
        </is>
      </c>
      <c r="AJ79" s="1420" t="n">
        <v>3137814638</v>
      </c>
      <c r="AK79" s="1420" t="inlineStr">
        <is>
          <t>APARTADO</t>
        </is>
      </c>
      <c r="AL79" s="1415" t="n"/>
      <c r="AM79" s="1424" t="n"/>
      <c r="AN79" s="1590" t="inlineStr"/>
      <c r="AO79" s="1590" t="inlineStr"/>
    </row>
    <row r="80" ht="18" customHeight="1" thickBot="1" thickTop="1">
      <c r="A80" s="147" t="inlineStr">
        <is>
          <t>KEILA VANESSA CADAVID VARGAS</t>
        </is>
      </c>
      <c r="B80" s="148" t="inlineStr">
        <is>
          <t>00758040764</t>
        </is>
      </c>
      <c r="C80" s="3674" t="n">
        <v>45581</v>
      </c>
      <c r="D80" s="150" t="inlineStr">
        <is>
          <t>Pendiente</t>
        </is>
      </c>
      <c r="E80" s="3674" t="n">
        <v>45581</v>
      </c>
      <c r="F80" s="171" t="inlineStr">
        <is>
          <t>BANCO DE BOGOTA</t>
        </is>
      </c>
      <c r="G80" s="148" t="inlineStr"/>
      <c r="H80" s="156" t="inlineStr">
        <is>
          <t>VK 30%</t>
        </is>
      </c>
      <c r="I80" s="148" t="inlineStr"/>
      <c r="J80" s="151" t="n"/>
      <c r="K80" s="3674" t="inlineStr"/>
      <c r="L80" s="148" t="inlineStr"/>
      <c r="M80" s="148" t="inlineStr"/>
      <c r="N80" s="3674" t="inlineStr"/>
      <c r="O80" s="3674" t="inlineStr"/>
      <c r="P80" s="148" t="inlineStr"/>
      <c r="Q80" s="148" t="inlineStr"/>
      <c r="R80" s="148" t="inlineStr">
        <is>
          <t>1045748299</t>
        </is>
      </c>
      <c r="S80" s="154" t="inlineStr">
        <is>
          <t>Pesos</t>
        </is>
      </c>
      <c r="T80" s="152" t="inlineStr">
        <is>
          <t>Hipotecario</t>
        </is>
      </c>
      <c r="U80" s="148" t="n">
        <v>496327</v>
      </c>
      <c r="V80" s="148" t="n">
        <v>360</v>
      </c>
      <c r="W80" s="148" t="n">
        <v>274</v>
      </c>
      <c r="X80" s="148" t="n">
        <v>16.7</v>
      </c>
      <c r="Y80" s="148" t="n">
        <v>0</v>
      </c>
      <c r="Z80" s="148" t="n">
        <v>5653</v>
      </c>
      <c r="AA80" s="148" t="n">
        <v>13724</v>
      </c>
      <c r="AB80" s="148" t="n">
        <v>38030</v>
      </c>
      <c r="AC80" s="148" t="n">
        <v>0</v>
      </c>
      <c r="AD80" s="148" t="n">
        <v>438919</v>
      </c>
      <c r="AE80" s="148" t="n">
        <v>37475239</v>
      </c>
      <c r="AF80" s="148" t="n">
        <v>50.3</v>
      </c>
      <c r="AG80" s="148" t="n">
        <v>2334000</v>
      </c>
      <c r="AH80" s="153" t="inlineStr">
        <is>
          <t>Empleado</t>
        </is>
      </c>
      <c r="AI80" s="148" t="inlineStr"/>
      <c r="AJ80" s="148" t="inlineStr"/>
      <c r="AK80" s="148" t="inlineStr"/>
      <c r="AL80" s="148" t="inlineStr"/>
      <c r="AM80" s="148" t="inlineStr"/>
      <c r="AN80" s="148" t="inlineStr"/>
      <c r="AO80" s="148" t="inlineStr"/>
    </row>
    <row r="81" ht="18" customHeight="1" thickBot="1" thickTop="1">
      <c r="A81" s="147" t="inlineStr">
        <is>
          <t>ELIANA NARVAEZ MARTINEZ</t>
        </is>
      </c>
      <c r="B81" s="148" t="n">
        <v>134200069365</v>
      </c>
      <c r="C81" s="3674" t="n">
        <v>45582</v>
      </c>
      <c r="D81" s="150" t="inlineStr">
        <is>
          <t>Pendiente</t>
        </is>
      </c>
      <c r="E81" s="3674" t="n">
        <v>45582</v>
      </c>
      <c r="F81" s="155" t="inlineStr">
        <is>
          <t>CAJA SOCIAL</t>
        </is>
      </c>
      <c r="G81" s="148" t="inlineStr"/>
      <c r="H81" s="175" t="inlineStr">
        <is>
          <t>MA 33%</t>
        </is>
      </c>
      <c r="I81" s="148" t="inlineStr"/>
      <c r="J81" s="151" t="n"/>
      <c r="K81" s="3674" t="inlineStr"/>
      <c r="L81" s="148" t="inlineStr"/>
      <c r="M81" s="148" t="inlineStr"/>
      <c r="N81" s="3674" t="inlineStr"/>
      <c r="O81" s="3674" t="inlineStr"/>
      <c r="P81" s="148" t="inlineStr"/>
      <c r="Q81" s="148" t="inlineStr"/>
      <c r="R81" s="148" t="inlineStr"/>
      <c r="S81" s="154" t="inlineStr">
        <is>
          <t>Pesos</t>
        </is>
      </c>
      <c r="T81" s="152" t="inlineStr">
        <is>
          <t>Hipotecario</t>
        </is>
      </c>
      <c r="U81" s="148" t="n">
        <v>902109</v>
      </c>
      <c r="V81" s="148" t="n">
        <v>240</v>
      </c>
      <c r="W81" s="148" t="n">
        <v>225</v>
      </c>
      <c r="X81" s="148" t="n">
        <v>10</v>
      </c>
      <c r="Y81" s="148" t="n">
        <v>292491</v>
      </c>
      <c r="Z81" s="148" t="n">
        <v>21551</v>
      </c>
      <c r="AA81" s="148" t="n">
        <v>23484</v>
      </c>
      <c r="AB81" s="148" t="n">
        <v>21114</v>
      </c>
      <c r="AC81" s="148" t="n">
        <v>147549</v>
      </c>
      <c r="AD81" s="148" t="n">
        <v>980901</v>
      </c>
      <c r="AE81" s="148" t="n">
        <v>89344652</v>
      </c>
      <c r="AF81" s="148" t="n">
        <v>50.3</v>
      </c>
      <c r="AG81" s="148" t="n">
        <v>2000000</v>
      </c>
      <c r="AH81" s="153" t="inlineStr">
        <is>
          <t>Empleado</t>
        </is>
      </c>
      <c r="AI81" s="148" t="inlineStr"/>
      <c r="AJ81" s="148" t="inlineStr"/>
      <c r="AK81" s="148" t="inlineStr"/>
      <c r="AL81" s="148" t="inlineStr"/>
      <c r="AM81" s="148" t="inlineStr"/>
      <c r="AN81" s="148" t="inlineStr"/>
      <c r="AO81" s="148" t="inlineStr"/>
    </row>
    <row r="82" ht="18" customHeight="1" thickBot="1" thickTop="1">
      <c r="A82" s="147" t="inlineStr">
        <is>
          <t>LUZ AIDA PINTO PARGA</t>
        </is>
      </c>
      <c r="B82" s="148" t="inlineStr">
        <is>
          <t>2938984100</t>
        </is>
      </c>
      <c r="C82" s="3674" t="n">
        <v>45579</v>
      </c>
      <c r="D82" s="150" t="inlineStr">
        <is>
          <t>Pendiente</t>
        </is>
      </c>
      <c r="E82" s="3674" t="n">
        <v>45582</v>
      </c>
      <c r="F82" s="177" t="inlineStr">
        <is>
          <t>BANCOOMEVA</t>
        </is>
      </c>
      <c r="G82" s="148" t="inlineStr">
        <is>
          <t>Se ha realizado abono a capital en diferentes ocasiones, no estoy segura de la efectividad de la aplicación.</t>
        </is>
      </c>
      <c r="H82" s="170" t="inlineStr">
        <is>
          <t>CM</t>
        </is>
      </c>
      <c r="I82" s="148" t="inlineStr">
        <is>
          <t>Falta perfilamiento - Coomeva</t>
        </is>
      </c>
      <c r="J82" s="151" t="n"/>
      <c r="K82" s="3674" t="inlineStr"/>
      <c r="L82" s="148" t="inlineStr"/>
      <c r="M82" s="148" t="inlineStr"/>
      <c r="N82" s="3674" t="inlineStr"/>
      <c r="O82" s="3674" t="inlineStr"/>
      <c r="P82" s="148" t="inlineStr"/>
      <c r="Q82" s="148" t="inlineStr"/>
      <c r="R82" s="148" t="inlineStr">
        <is>
          <t>53164554</t>
        </is>
      </c>
      <c r="S82" s="154" t="inlineStr">
        <is>
          <t>Pesos</t>
        </is>
      </c>
      <c r="T82" s="152" t="inlineStr">
        <is>
          <t>Hipotecario</t>
        </is>
      </c>
      <c r="U82" s="148" t="n">
        <v>439267</v>
      </c>
      <c r="V82" s="148" t="n">
        <v>206</v>
      </c>
      <c r="W82" s="148" t="n">
        <v>166</v>
      </c>
      <c r="X82" s="148" t="n">
        <v>8.99</v>
      </c>
      <c r="Y82" s="148" t="n">
        <v>453290</v>
      </c>
      <c r="Z82" s="148" t="n">
        <v>0</v>
      </c>
      <c r="AA82" s="148" t="n">
        <v>0</v>
      </c>
      <c r="AB82" s="148" t="n">
        <v>0</v>
      </c>
      <c r="AC82" s="148" t="n">
        <v>270154</v>
      </c>
      <c r="AD82" s="148" t="n">
        <v>169113</v>
      </c>
      <c r="AE82" s="148" t="n">
        <v>86136054</v>
      </c>
      <c r="AF82" s="148" t="n">
        <v>250000</v>
      </c>
      <c r="AG82" s="148" t="n">
        <v>3000000</v>
      </c>
      <c r="AH82" s="153" t="inlineStr">
        <is>
          <t>Empleado</t>
        </is>
      </c>
      <c r="AI82" s="148" t="inlineStr"/>
      <c r="AJ82" s="148" t="inlineStr"/>
      <c r="AK82" s="148" t="inlineStr"/>
      <c r="AL82" s="148" t="inlineStr"/>
      <c r="AM82" s="148" t="inlineStr"/>
      <c r="AN82" s="148" t="inlineStr"/>
      <c r="AO82" s="148" t="inlineStr"/>
    </row>
    <row r="83" ht="18" customHeight="1" thickBot="1" thickTop="1">
      <c r="A83" s="147" t="inlineStr">
        <is>
          <t>CLAUDIA MARCELA GIRALDO CASTAÑO</t>
        </is>
      </c>
      <c r="B83" s="148" t="inlineStr">
        <is>
          <t>90000235403</t>
        </is>
      </c>
      <c r="C83" s="3674" t="n">
        <v>45582</v>
      </c>
      <c r="D83" s="176" t="inlineStr">
        <is>
          <t>En mora</t>
        </is>
      </c>
      <c r="E83" s="3674" t="n">
        <v>45582</v>
      </c>
      <c r="F83" s="150" t="inlineStr">
        <is>
          <t>BANCOLOMBIA</t>
        </is>
      </c>
      <c r="G83" s="148" t="inlineStr"/>
      <c r="H83" s="174" t="inlineStr">
        <is>
          <t>Propio</t>
        </is>
      </c>
      <c r="I83" s="148" t="inlineStr"/>
      <c r="J83" s="151" t="n"/>
      <c r="K83" s="3674" t="inlineStr"/>
      <c r="L83" s="148" t="inlineStr">
        <is>
          <t>SolucionesFinancieras</t>
        </is>
      </c>
      <c r="M83" s="148" t="inlineStr">
        <is>
          <t>LorenaSalinas</t>
        </is>
      </c>
      <c r="N83" s="3674" t="inlineStr"/>
      <c r="O83" s="3674" t="inlineStr"/>
      <c r="P83" s="148" t="inlineStr"/>
      <c r="Q83" s="148" t="inlineStr"/>
      <c r="R83" s="148" t="inlineStr">
        <is>
          <t>235403</t>
        </is>
      </c>
      <c r="S83" s="154" t="inlineStr">
        <is>
          <t>Pesos</t>
        </is>
      </c>
      <c r="T83" s="152" t="inlineStr">
        <is>
          <t>Hipotecario</t>
        </is>
      </c>
      <c r="U83" s="148" t="n">
        <v>3120220</v>
      </c>
      <c r="V83" s="148" t="n">
        <v>242</v>
      </c>
      <c r="W83" s="148" t="n">
        <v>227</v>
      </c>
      <c r="X83" s="148" t="n">
        <v>21.85</v>
      </c>
      <c r="Y83" s="148" t="n">
        <v>0</v>
      </c>
      <c r="Z83" s="148" t="n">
        <v>72438</v>
      </c>
      <c r="AA83" s="148" t="n">
        <v>35917</v>
      </c>
      <c r="AB83" s="148" t="n">
        <v>23944</v>
      </c>
      <c r="AC83" s="148" t="n">
        <v>92447</v>
      </c>
      <c r="AD83" s="148" t="n">
        <v>3306735</v>
      </c>
      <c r="AE83" s="148" t="n">
        <v>209030850</v>
      </c>
      <c r="AF83" s="148" t="n">
        <v>300.6</v>
      </c>
      <c r="AG83" s="148" t="n">
        <v>10000000</v>
      </c>
      <c r="AH83" s="153" t="inlineStr">
        <is>
          <t>Empleado</t>
        </is>
      </c>
      <c r="AI83" s="148" t="inlineStr"/>
      <c r="AJ83" s="148" t="inlineStr"/>
      <c r="AK83" s="148" t="inlineStr"/>
      <c r="AL83" s="148" t="inlineStr"/>
      <c r="AM83" s="148" t="inlineStr"/>
      <c r="AN83" s="148" t="inlineStr"/>
      <c r="AO83" s="148" t="inlineStr"/>
    </row>
    <row r="84" ht="18" customHeight="1" thickBot="1" thickTop="1">
      <c r="A84" s="147" t="inlineStr">
        <is>
          <t>ALVARO FRANCO ROMERO</t>
        </is>
      </c>
      <c r="B84" s="148" t="inlineStr">
        <is>
          <t>570045040049084-2</t>
        </is>
      </c>
      <c r="C84" s="3674" t="n">
        <v>45582</v>
      </c>
      <c r="D84" s="150" t="inlineStr">
        <is>
          <t>Pendiente</t>
        </is>
      </c>
      <c r="E84" s="3674" t="n">
        <v>45582</v>
      </c>
      <c r="F84" s="172" t="inlineStr">
        <is>
          <t>DAVIVIENDA</t>
        </is>
      </c>
      <c r="G84" s="148" t="inlineStr"/>
      <c r="H84" s="170" t="inlineStr">
        <is>
          <t>CM</t>
        </is>
      </c>
      <c r="I84" s="148" t="inlineStr"/>
      <c r="J84" s="151" t="n"/>
      <c r="K84" s="3674" t="inlineStr"/>
      <c r="L84" s="148" t="inlineStr"/>
      <c r="M84" s="148" t="inlineStr">
        <is>
          <t>CM</t>
        </is>
      </c>
      <c r="N84" s="3674" t="inlineStr"/>
      <c r="O84" s="3674" t="inlineStr"/>
      <c r="P84" s="148" t="inlineStr"/>
      <c r="Q84" s="148" t="inlineStr"/>
      <c r="R84" s="148" t="inlineStr"/>
      <c r="S84" s="154" t="inlineStr">
        <is>
          <t>Pesos</t>
        </is>
      </c>
      <c r="T84" s="152" t="inlineStr">
        <is>
          <t>Hipotecario</t>
        </is>
      </c>
      <c r="U84" s="148" t="n">
        <v>2998000</v>
      </c>
      <c r="V84" s="148" t="n">
        <v>240</v>
      </c>
      <c r="W84" s="148" t="n">
        <v>230</v>
      </c>
      <c r="X84" s="148" t="n">
        <v>16</v>
      </c>
      <c r="Y84" s="148" t="n">
        <v>0</v>
      </c>
      <c r="Z84" s="148" t="n">
        <v>60108</v>
      </c>
      <c r="AA84" s="148" t="n">
        <v>90142</v>
      </c>
      <c r="AB84" s="148" t="n">
        <v>0</v>
      </c>
      <c r="AC84" s="148" t="n">
        <v>165132</v>
      </c>
      <c r="AD84" s="148" t="n">
        <v>2682617</v>
      </c>
      <c r="AE84" s="148" t="n">
        <v>215751298</v>
      </c>
      <c r="AF84" s="148" t="n">
        <v>1500000</v>
      </c>
      <c r="AG84" s="148" t="n">
        <v>19000000</v>
      </c>
      <c r="AH84" s="153" t="inlineStr">
        <is>
          <t>Empleado</t>
        </is>
      </c>
      <c r="AI84" s="148" t="inlineStr"/>
      <c r="AJ84" s="148" t="inlineStr"/>
      <c r="AK84" s="148" t="inlineStr"/>
      <c r="AL84" s="148" t="inlineStr"/>
      <c r="AM84" s="148" t="inlineStr"/>
      <c r="AN84" s="148" t="inlineStr"/>
      <c r="AO84" s="148" t="inlineStr"/>
    </row>
    <row r="85" ht="18" customHeight="1" thickBot="1" thickTop="1">
      <c r="A85" s="147" t="inlineStr">
        <is>
          <t>DIANA CAROLINA ABRIL CUERVO</t>
        </is>
      </c>
      <c r="B85" s="148" t="inlineStr">
        <is>
          <t>90000084022</t>
        </is>
      </c>
      <c r="C85" s="3674" t="n">
        <v>45583</v>
      </c>
      <c r="D85" s="150" t="inlineStr">
        <is>
          <t>Pendiente</t>
        </is>
      </c>
      <c r="E85" s="3674" t="n">
        <v>45583</v>
      </c>
      <c r="F85" s="150" t="inlineStr">
        <is>
          <t>BANCOLOMBIA</t>
        </is>
      </c>
      <c r="G85" s="148" t="inlineStr">
        <is>
          <t>La cliente tiene dos creditos.</t>
        </is>
      </c>
      <c r="H85" s="151" t="inlineStr"/>
      <c r="I85" s="148" t="inlineStr"/>
      <c r="J85" s="151" t="n"/>
      <c r="K85" s="3674" t="inlineStr"/>
      <c r="L85" s="148" t="inlineStr">
        <is>
          <t>SolucionesFinancieras</t>
        </is>
      </c>
      <c r="M85" s="148" t="inlineStr">
        <is>
          <t>Yenny-Beltran</t>
        </is>
      </c>
      <c r="N85" s="3674" t="inlineStr"/>
      <c r="O85" s="3674" t="inlineStr"/>
      <c r="P85" s="148" t="inlineStr"/>
      <c r="Q85" s="148" t="inlineStr"/>
      <c r="R85" s="148" t="inlineStr">
        <is>
          <t>52243716</t>
        </is>
      </c>
      <c r="S85" s="154" t="inlineStr">
        <is>
          <t>Pesos</t>
        </is>
      </c>
      <c r="T85" s="152" t="inlineStr">
        <is>
          <t>Hipotecario</t>
        </is>
      </c>
      <c r="U85" s="148" t="n">
        <v>603451</v>
      </c>
      <c r="V85" s="148" t="n">
        <v>240</v>
      </c>
      <c r="W85" s="148" t="n">
        <v>182</v>
      </c>
      <c r="X85" s="148" t="n">
        <v>6.46</v>
      </c>
      <c r="Y85" s="148" t="n">
        <v>216016</v>
      </c>
      <c r="Z85" s="148" t="n">
        <v>18449</v>
      </c>
      <c r="AA85" s="148" t="n">
        <v>12811</v>
      </c>
      <c r="AB85" s="148" t="n">
        <v>8540</v>
      </c>
      <c r="AC85" s="148" t="n">
        <v>217192</v>
      </c>
      <c r="AD85" s="148" t="n">
        <v>346459</v>
      </c>
      <c r="AE85" s="148" t="n">
        <v>66157228</v>
      </c>
      <c r="AF85" s="148" t="n">
        <v>500000</v>
      </c>
      <c r="AG85" s="148" t="n">
        <v>7000000</v>
      </c>
      <c r="AH85" s="173" t="inlineStr">
        <is>
          <t>Comerciante Independiente</t>
        </is>
      </c>
      <c r="AI85" s="148" t="inlineStr"/>
      <c r="AJ85" s="148" t="inlineStr"/>
      <c r="AK85" s="148" t="inlineStr"/>
      <c r="AL85" s="148" t="inlineStr"/>
      <c r="AM85" s="148" t="inlineStr"/>
      <c r="AN85" s="148" t="inlineStr"/>
      <c r="AO85" s="148" t="inlineStr"/>
    </row>
    <row r="86" ht="18" customHeight="1" thickBot="1" thickTop="1">
      <c r="A86" s="178" t="inlineStr">
        <is>
          <t>MARIA DE JESUS PEÑALOZA</t>
        </is>
      </c>
      <c r="B86" s="179" t="n">
        <v>90000277564</v>
      </c>
      <c r="C86" s="180" t="n">
        <v>45584</v>
      </c>
      <c r="D86" s="181" t="inlineStr">
        <is>
          <t>Actualizar</t>
        </is>
      </c>
      <c r="E86" s="180" t="n">
        <v>45584</v>
      </c>
      <c r="F86" s="182" t="inlineStr">
        <is>
          <t>BANCOLOMBIA</t>
        </is>
      </c>
      <c r="G86" s="183" t="n"/>
      <c r="H86" s="184" t="inlineStr">
        <is>
          <t>Propio</t>
        </is>
      </c>
      <c r="I86" s="183" t="n"/>
      <c r="J86" s="183" t="n"/>
      <c r="K86" s="183" t="n"/>
      <c r="L86" s="185" t="inlineStr">
        <is>
          <t>SOLUCIONES</t>
        </is>
      </c>
      <c r="M86" s="185" t="inlineStr">
        <is>
          <t>LORENA SALINAS</t>
        </is>
      </c>
      <c r="N86" s="183" t="n"/>
      <c r="O86" s="183" t="n"/>
      <c r="P86" s="183" t="n"/>
      <c r="Q86" s="183" t="n"/>
      <c r="R86" s="186" t="n">
        <v>277564</v>
      </c>
      <c r="S86" s="187" t="inlineStr">
        <is>
          <t>Pesos</t>
        </is>
      </c>
      <c r="T86" s="188" t="inlineStr">
        <is>
          <t>Hipotecario</t>
        </is>
      </c>
      <c r="U86" s="186" t="n">
        <v>3840852</v>
      </c>
      <c r="V86" s="185" t="n">
        <v>250</v>
      </c>
      <c r="W86" s="185" t="n">
        <v>192</v>
      </c>
      <c r="X86" s="185" t="n">
        <v>15.38</v>
      </c>
      <c r="Y86" s="186" t="n">
        <v>0</v>
      </c>
      <c r="Z86" s="186" t="n">
        <v>265243</v>
      </c>
      <c r="AA86" s="186" t="n">
        <v>19523</v>
      </c>
      <c r="AB86" s="186" t="n">
        <v>13014</v>
      </c>
      <c r="AC86" s="186" t="n">
        <v>322369</v>
      </c>
      <c r="AD86" s="186" t="n">
        <v>3162062</v>
      </c>
      <c r="AE86" s="186" t="n">
        <v>263946096</v>
      </c>
      <c r="AF86" s="185" t="n">
        <v>50.3</v>
      </c>
      <c r="AG86" s="186" t="n">
        <v>6000000</v>
      </c>
      <c r="AH86" s="189" t="inlineStr">
        <is>
          <t>Empleado</t>
        </is>
      </c>
      <c r="AI86" s="183" t="n"/>
      <c r="AJ86" s="183" t="n"/>
      <c r="AK86" s="183" t="n"/>
      <c r="AL86" s="183" t="n"/>
      <c r="AM86" s="190" t="n"/>
    </row>
    <row r="87" ht="18" customHeight="1" thickBot="1">
      <c r="A87" s="191" t="inlineStr">
        <is>
          <t>EDNA MILENA CASTILLO VARGAS</t>
        </is>
      </c>
      <c r="B87" s="199" t="n">
        <v>233711</v>
      </c>
      <c r="C87" s="200" t="n">
        <v>45579</v>
      </c>
      <c r="D87" s="201" t="inlineStr">
        <is>
          <t>Pendiente</t>
        </is>
      </c>
      <c r="E87" s="200" t="n">
        <v>45584</v>
      </c>
      <c r="F87" s="202" t="inlineStr">
        <is>
          <t>BANCOLOMBIA</t>
        </is>
      </c>
      <c r="G87" s="203" t="n"/>
      <c r="H87" s="204" t="inlineStr">
        <is>
          <t>CM</t>
        </is>
      </c>
      <c r="I87" s="203" t="n"/>
      <c r="J87" s="203" t="n"/>
      <c r="K87" s="203" t="n"/>
      <c r="L87" s="203" t="n"/>
      <c r="M87" s="205" t="inlineStr">
        <is>
          <t>CM</t>
        </is>
      </c>
      <c r="N87" s="203" t="n"/>
      <c r="O87" s="203" t="n"/>
      <c r="P87" s="203" t="n"/>
      <c r="Q87" s="203" t="n"/>
      <c r="R87" s="205" t="n">
        <v>52274632</v>
      </c>
      <c r="S87" s="206" t="inlineStr">
        <is>
          <t>Pesos</t>
        </is>
      </c>
      <c r="T87" s="207" t="inlineStr">
        <is>
          <t>Leasing H.</t>
        </is>
      </c>
      <c r="U87" s="205" t="n">
        <v>1964286</v>
      </c>
      <c r="V87" s="205" t="n">
        <v>235</v>
      </c>
      <c r="W87" s="205" t="n">
        <v>185</v>
      </c>
      <c r="X87" s="205" t="inlineStr">
        <is>
          <t>9.85%</t>
        </is>
      </c>
      <c r="Y87" s="205" t="n">
        <v>0</v>
      </c>
      <c r="Z87" s="205" t="n">
        <v>151135</v>
      </c>
      <c r="AA87" s="205" t="n">
        <v>0</v>
      </c>
      <c r="AB87" s="205" t="n">
        <v>0</v>
      </c>
      <c r="AC87" s="205" t="n">
        <v>407145</v>
      </c>
      <c r="AD87" s="205" t="n">
        <v>1367706</v>
      </c>
      <c r="AE87" s="205" t="n">
        <v>173227752</v>
      </c>
      <c r="AF87" s="205" t="n">
        <v>500000</v>
      </c>
      <c r="AG87" s="205" t="n">
        <v>10700000</v>
      </c>
      <c r="AH87" s="208" t="inlineStr">
        <is>
          <t>Empleado</t>
        </is>
      </c>
      <c r="AI87" s="203" t="n"/>
      <c r="AJ87" s="203" t="n"/>
      <c r="AK87" s="203" t="n"/>
      <c r="AL87" s="203" t="n"/>
      <c r="AM87" s="209" t="n"/>
    </row>
    <row r="88" ht="18" customHeight="1" thickBot="1">
      <c r="A88" s="192" t="inlineStr">
        <is>
          <t>ANA SOFIA LOPERA RIVEROS</t>
        </is>
      </c>
      <c r="B88" s="210" t="n">
        <v>955365754</v>
      </c>
      <c r="C88" s="211" t="n">
        <v>45579</v>
      </c>
      <c r="D88" s="212" t="inlineStr">
        <is>
          <t>Pendiente</t>
        </is>
      </c>
      <c r="E88" s="211" t="n">
        <v>45584</v>
      </c>
      <c r="F88" s="213" t="inlineStr">
        <is>
          <t>BANCO DE BOGOTA</t>
        </is>
      </c>
      <c r="G88" s="214" t="n"/>
      <c r="H88" s="215" t="inlineStr">
        <is>
          <t>CM</t>
        </is>
      </c>
      <c r="I88" s="214" t="n"/>
      <c r="J88" s="214" t="n"/>
      <c r="K88" s="214" t="n"/>
      <c r="L88" s="214" t="n"/>
      <c r="M88" s="216" t="inlineStr">
        <is>
          <t>CM</t>
        </is>
      </c>
      <c r="N88" s="214" t="n"/>
      <c r="O88" s="214" t="n"/>
      <c r="P88" s="214" t="n"/>
      <c r="Q88" s="214" t="n"/>
      <c r="R88" s="216" t="n">
        <v>1007687660</v>
      </c>
      <c r="S88" s="217" t="inlineStr">
        <is>
          <t>Pesos</t>
        </is>
      </c>
      <c r="T88" s="218" t="inlineStr">
        <is>
          <t>Hipotecario</t>
        </is>
      </c>
      <c r="U88" s="216" t="n">
        <v>1231012</v>
      </c>
      <c r="V88" s="216" t="n">
        <v>240</v>
      </c>
      <c r="W88" s="216" t="n">
        <v>233</v>
      </c>
      <c r="X88" s="216" t="inlineStr">
        <is>
          <t>13.89%</t>
        </is>
      </c>
      <c r="Y88" s="216" t="n">
        <v>0</v>
      </c>
      <c r="Z88" s="216" t="n">
        <v>13787</v>
      </c>
      <c r="AA88" s="216" t="n">
        <v>30627</v>
      </c>
      <c r="AB88" s="216" t="n">
        <v>0</v>
      </c>
      <c r="AC88" s="216" t="n">
        <v>94017</v>
      </c>
      <c r="AD88" s="216" t="n">
        <v>1092582</v>
      </c>
      <c r="AE88" s="216" t="n">
        <v>100864033</v>
      </c>
      <c r="AF88" s="216" t="n">
        <v>500000</v>
      </c>
      <c r="AG88" s="216" t="n">
        <v>4000000</v>
      </c>
      <c r="AH88" s="219" t="inlineStr">
        <is>
          <t>Empleado</t>
        </is>
      </c>
      <c r="AI88" s="214" t="n"/>
      <c r="AJ88" s="214" t="n"/>
      <c r="AK88" s="214" t="n"/>
      <c r="AL88" s="214" t="n"/>
      <c r="AM88" s="220" t="n"/>
    </row>
    <row r="89" ht="18" customHeight="1" thickBot="1">
      <c r="A89" s="193" t="inlineStr">
        <is>
          <t>MARIA VANESSA CORREA RIAZA</t>
        </is>
      </c>
      <c r="B89" s="221" t="n">
        <v>959645936</v>
      </c>
      <c r="C89" s="222" t="n">
        <v>45581</v>
      </c>
      <c r="D89" s="223" t="inlineStr">
        <is>
          <t>Pendiente</t>
        </is>
      </c>
      <c r="E89" s="222" t="n">
        <v>45586</v>
      </c>
      <c r="F89" s="224" t="inlineStr">
        <is>
          <t>BANCO DE BOGOTA</t>
        </is>
      </c>
      <c r="G89" s="225" t="n"/>
      <c r="H89" s="226" t="inlineStr">
        <is>
          <t>CM</t>
        </is>
      </c>
      <c r="I89" s="225" t="n"/>
      <c r="J89" s="225" t="n"/>
      <c r="K89" s="225" t="n"/>
      <c r="L89" s="225" t="n"/>
      <c r="M89" s="227" t="inlineStr">
        <is>
          <t>CM</t>
        </is>
      </c>
      <c r="N89" s="225" t="n"/>
      <c r="O89" s="225" t="n"/>
      <c r="P89" s="225" t="n"/>
      <c r="Q89" s="225" t="n"/>
      <c r="R89" s="227" t="n">
        <v>1146439544</v>
      </c>
      <c r="S89" s="228" t="inlineStr">
        <is>
          <t>Pesos</t>
        </is>
      </c>
      <c r="T89" s="229" t="inlineStr">
        <is>
          <t>Hipotecario</t>
        </is>
      </c>
      <c r="U89" s="227" t="n">
        <v>1559119</v>
      </c>
      <c r="V89" s="227" t="n">
        <v>240</v>
      </c>
      <c r="W89" s="227" t="n">
        <v>239</v>
      </c>
      <c r="X89" s="227" t="inlineStr">
        <is>
          <t>12.68%</t>
        </is>
      </c>
      <c r="Y89" s="227" t="n">
        <v>0</v>
      </c>
      <c r="Z89" s="227" t="n">
        <v>21840</v>
      </c>
      <c r="AA89" s="227" t="n">
        <v>34196</v>
      </c>
      <c r="AB89" s="227" t="n">
        <v>0</v>
      </c>
      <c r="AC89" s="227" t="n">
        <v>138083</v>
      </c>
      <c r="AD89" s="227" t="n">
        <v>1365000</v>
      </c>
      <c r="AE89" s="227" t="n">
        <v>137284036</v>
      </c>
      <c r="AF89" s="227" t="n">
        <v>1500000</v>
      </c>
      <c r="AG89" s="227" t="n">
        <v>7930000</v>
      </c>
      <c r="AH89" s="230" t="inlineStr">
        <is>
          <t>Empleado</t>
        </is>
      </c>
      <c r="AI89" s="225" t="n"/>
      <c r="AJ89" s="225" t="n"/>
      <c r="AK89" s="225" t="n"/>
      <c r="AL89" s="227" t="n">
        <v>7651814888</v>
      </c>
      <c r="AM89" s="231" t="n"/>
    </row>
    <row r="90" ht="18" customHeight="1" thickBot="1">
      <c r="A90" s="194" t="inlineStr">
        <is>
          <t>KAROL STEPHANY NARVAEZ DAZA</t>
        </is>
      </c>
      <c r="B90" s="210" t="n">
        <v>108830900206</v>
      </c>
      <c r="C90" s="211" t="n">
        <v>45581</v>
      </c>
      <c r="D90" s="212" t="inlineStr">
        <is>
          <t>Pendiente</t>
        </is>
      </c>
      <c r="E90" s="211" t="n">
        <v>45584</v>
      </c>
      <c r="F90" s="232" t="inlineStr">
        <is>
          <t>FNA (Fondo Nacional del Ahorro)</t>
        </is>
      </c>
      <c r="G90" s="214" t="n"/>
      <c r="H90" s="215" t="inlineStr">
        <is>
          <t>CM</t>
        </is>
      </c>
      <c r="I90" s="214" t="n"/>
      <c r="J90" s="214" t="n"/>
      <c r="K90" s="214" t="n"/>
      <c r="L90" s="214" t="n"/>
      <c r="M90" s="216" t="inlineStr">
        <is>
          <t>CM</t>
        </is>
      </c>
      <c r="N90" s="214" t="n"/>
      <c r="O90" s="214" t="n"/>
      <c r="P90" s="214" t="n"/>
      <c r="Q90" s="214" t="n"/>
      <c r="R90" s="216" t="n">
        <v>1088309002</v>
      </c>
      <c r="S90" s="217" t="inlineStr">
        <is>
          <t>Pesos</t>
        </is>
      </c>
      <c r="T90" s="218" t="inlineStr">
        <is>
          <t>Hipotecario</t>
        </is>
      </c>
      <c r="U90" s="216" t="n">
        <v>2634473</v>
      </c>
      <c r="V90" s="216" t="n">
        <v>217</v>
      </c>
      <c r="W90" s="216" t="n">
        <v>209</v>
      </c>
      <c r="X90" s="216" t="inlineStr">
        <is>
          <t>12.58%</t>
        </is>
      </c>
      <c r="Y90" s="216" t="n">
        <v>0</v>
      </c>
      <c r="Z90" s="216" t="n">
        <v>71103</v>
      </c>
      <c r="AA90" s="216" t="n">
        <v>49106</v>
      </c>
      <c r="AB90" s="216" t="n">
        <v>106734</v>
      </c>
      <c r="AC90" s="216" t="n">
        <v>260355</v>
      </c>
      <c r="AD90" s="216" t="n">
        <v>2174171</v>
      </c>
      <c r="AE90" s="216" t="n">
        <v>201273373</v>
      </c>
      <c r="AF90" s="216" t="n">
        <v>400000</v>
      </c>
      <c r="AG90" s="216" t="n">
        <v>12000000</v>
      </c>
      <c r="AH90" s="219" t="inlineStr">
        <is>
          <t>Empleado</t>
        </is>
      </c>
      <c r="AI90" s="214" t="n"/>
      <c r="AJ90" s="214" t="n"/>
      <c r="AK90" s="214" t="n"/>
      <c r="AL90" s="216" t="n">
        <v>7651963269</v>
      </c>
      <c r="AM90" s="220" t="n"/>
    </row>
    <row r="91" ht="18" customHeight="1" thickBot="1">
      <c r="A91" s="193" t="inlineStr">
        <is>
          <t>MONICA ALEXANDRA GALLEGO CRUZ</t>
        </is>
      </c>
      <c r="B91" s="221" t="n">
        <v>4033081101</v>
      </c>
      <c r="C91" s="222" t="n">
        <v>45581</v>
      </c>
      <c r="D91" s="223" t="inlineStr">
        <is>
          <t>Pendiente</t>
        </is>
      </c>
      <c r="E91" s="222" t="n">
        <v>45586</v>
      </c>
      <c r="F91" s="233" t="inlineStr">
        <is>
          <t>FNA (Fondo Nacional del Ahorro)</t>
        </is>
      </c>
      <c r="G91" s="225" t="n"/>
      <c r="H91" s="226" t="inlineStr">
        <is>
          <t>CM</t>
        </is>
      </c>
      <c r="I91" s="225" t="n"/>
      <c r="J91" s="225" t="n"/>
      <c r="K91" s="225" t="n"/>
      <c r="L91" s="225" t="n"/>
      <c r="M91" s="227" t="inlineStr">
        <is>
          <t>CM</t>
        </is>
      </c>
      <c r="N91" s="225" t="n"/>
      <c r="O91" s="225" t="n"/>
      <c r="P91" s="225" t="n"/>
      <c r="Q91" s="225" t="n"/>
      <c r="R91" s="227" t="n">
        <v>40330811</v>
      </c>
      <c r="S91" s="228" t="inlineStr">
        <is>
          <t>Pesos</t>
        </is>
      </c>
      <c r="T91" s="229" t="inlineStr">
        <is>
          <t>Hipotecario</t>
        </is>
      </c>
      <c r="U91" s="227" t="n">
        <v>948945</v>
      </c>
      <c r="V91" s="227" t="n">
        <v>240</v>
      </c>
      <c r="W91" s="227" t="n">
        <v>236</v>
      </c>
      <c r="X91" s="227" t="inlineStr">
        <is>
          <t>8.5%</t>
        </is>
      </c>
      <c r="Y91" s="227" t="n">
        <v>0</v>
      </c>
      <c r="Z91" s="227" t="n">
        <v>45728</v>
      </c>
      <c r="AA91" s="227" t="n">
        <v>9277</v>
      </c>
      <c r="AB91" s="227" t="n">
        <v>0</v>
      </c>
      <c r="AC91" s="227" t="n">
        <v>220210</v>
      </c>
      <c r="AD91" s="227" t="n">
        <v>882240</v>
      </c>
      <c r="AE91" s="227" t="n">
        <v>129332507</v>
      </c>
      <c r="AF91" s="227" t="n">
        <v>500000</v>
      </c>
      <c r="AG91" s="227" t="n">
        <v>5500000</v>
      </c>
      <c r="AH91" s="230" t="inlineStr">
        <is>
          <t>Empleado</t>
        </is>
      </c>
      <c r="AI91" s="225" t="n"/>
      <c r="AJ91" s="225" t="n"/>
      <c r="AK91" s="225" t="n"/>
      <c r="AL91" s="227" t="n">
        <v>7651823939</v>
      </c>
      <c r="AM91" s="231" t="n"/>
    </row>
    <row r="92" ht="18" customHeight="1" thickBot="1">
      <c r="A92" s="194" t="inlineStr">
        <is>
          <t>CINDY JULIANA REMOLINA</t>
        </is>
      </c>
      <c r="B92" s="210" t="n">
        <v>955057114</v>
      </c>
      <c r="C92" s="211" t="n">
        <v>45582</v>
      </c>
      <c r="D92" s="212" t="inlineStr">
        <is>
          <t>Pendiente</t>
        </is>
      </c>
      <c r="E92" s="211" t="n">
        <v>45584</v>
      </c>
      <c r="F92" s="213" t="inlineStr">
        <is>
          <t>BANCO DE BOGOTA</t>
        </is>
      </c>
      <c r="G92" s="214" t="n"/>
      <c r="H92" s="234" t="inlineStr">
        <is>
          <t>Propio</t>
        </is>
      </c>
      <c r="I92" s="214" t="n"/>
      <c r="J92" s="214" t="n"/>
      <c r="K92" s="214" t="n"/>
      <c r="L92" s="216" t="inlineStr">
        <is>
          <t>FinanzasaOtroNivel</t>
        </is>
      </c>
      <c r="M92" s="216" t="inlineStr">
        <is>
          <t>YASMITHVILLABONAPABON</t>
        </is>
      </c>
      <c r="N92" s="214" t="n"/>
      <c r="O92" s="214" t="n"/>
      <c r="P92" s="214" t="n"/>
      <c r="Q92" s="214" t="n"/>
      <c r="R92" s="216" t="n">
        <v>1095800422</v>
      </c>
      <c r="S92" s="217" t="inlineStr">
        <is>
          <t>Pesos</t>
        </is>
      </c>
      <c r="T92" s="218" t="inlineStr">
        <is>
          <t>Hipotecario</t>
        </is>
      </c>
      <c r="U92" s="216" t="n">
        <v>744451</v>
      </c>
      <c r="V92" s="216" t="n">
        <v>240</v>
      </c>
      <c r="W92" s="216" t="n">
        <v>232</v>
      </c>
      <c r="X92" s="216" t="inlineStr">
        <is>
          <t>10.72%</t>
        </is>
      </c>
      <c r="Y92" s="216" t="n">
        <v>239674</v>
      </c>
      <c r="Z92" s="216" t="n">
        <v>7949</v>
      </c>
      <c r="AA92" s="216" t="n">
        <v>11974</v>
      </c>
      <c r="AB92" s="216" t="n">
        <v>0</v>
      </c>
      <c r="AC92" s="216" t="n">
        <v>100311</v>
      </c>
      <c r="AD92" s="216" t="n">
        <v>863890</v>
      </c>
      <c r="AE92" s="216" t="n">
        <v>73584742</v>
      </c>
      <c r="AF92" s="216" t="inlineStr">
        <is>
          <t>50-300</t>
        </is>
      </c>
      <c r="AG92" s="216" t="n">
        <v>2200000</v>
      </c>
      <c r="AH92" s="219" t="inlineStr">
        <is>
          <t>Empleado</t>
        </is>
      </c>
      <c r="AI92" s="214" t="n"/>
      <c r="AJ92" s="214" t="n"/>
      <c r="AK92" s="214" t="n"/>
      <c r="AL92" s="216" t="n">
        <v>7659935050</v>
      </c>
      <c r="AM92" s="220" t="n"/>
    </row>
    <row r="93" ht="18" customHeight="1" thickBot="1">
      <c r="A93" s="193" t="inlineStr">
        <is>
          <t>VIVIANA ANDREA ROZO FLOREZ</t>
        </is>
      </c>
      <c r="B93" s="221" t="n">
        <v>955242995</v>
      </c>
      <c r="C93" s="222" t="n">
        <v>45582</v>
      </c>
      <c r="D93" s="223" t="inlineStr">
        <is>
          <t>Pendiente</t>
        </is>
      </c>
      <c r="E93" s="222" t="n">
        <v>45586</v>
      </c>
      <c r="F93" s="224" t="inlineStr">
        <is>
          <t>BANCO DE BOGOTA</t>
        </is>
      </c>
      <c r="G93" s="225" t="n"/>
      <c r="H93" s="226" t="inlineStr">
        <is>
          <t>CM</t>
        </is>
      </c>
      <c r="I93" s="225" t="n"/>
      <c r="J93" s="225" t="n"/>
      <c r="K93" s="225" t="n"/>
      <c r="L93" s="225" t="n"/>
      <c r="M93" s="227" t="inlineStr">
        <is>
          <t>CM</t>
        </is>
      </c>
      <c r="N93" s="225" t="n"/>
      <c r="O93" s="225" t="n"/>
      <c r="P93" s="225" t="n"/>
      <c r="Q93" s="225" t="n"/>
      <c r="R93" s="227" t="n">
        <v>1023947598</v>
      </c>
      <c r="S93" s="228" t="inlineStr">
        <is>
          <t>Pesos</t>
        </is>
      </c>
      <c r="T93" s="229" t="inlineStr">
        <is>
          <t>Hipotecario</t>
        </is>
      </c>
      <c r="U93" s="227" t="n">
        <v>1110253</v>
      </c>
      <c r="V93" s="227" t="n">
        <v>240</v>
      </c>
      <c r="W93" s="227" t="n">
        <v>231</v>
      </c>
      <c r="X93" s="227" t="inlineStr">
        <is>
          <t>12.65%</t>
        </is>
      </c>
      <c r="Y93" s="227" t="n">
        <v>0</v>
      </c>
      <c r="Z93" s="227" t="n">
        <v>15359</v>
      </c>
      <c r="AA93" s="227" t="n">
        <v>30244</v>
      </c>
      <c r="AB93" s="227" t="n">
        <v>0</v>
      </c>
      <c r="AC93" s="227" t="n">
        <v>0</v>
      </c>
      <c r="AD93" s="227" t="n">
        <v>1064650</v>
      </c>
      <c r="AE93" s="227" t="n">
        <v>96739809</v>
      </c>
      <c r="AF93" s="227" t="n">
        <v>200000</v>
      </c>
      <c r="AG93" s="227" t="n">
        <v>7000000</v>
      </c>
      <c r="AH93" s="230" t="inlineStr">
        <is>
          <t>Empleado</t>
        </is>
      </c>
      <c r="AI93" s="225" t="n"/>
      <c r="AJ93" s="225" t="n"/>
      <c r="AK93" s="225" t="n"/>
      <c r="AL93" s="227" t="n">
        <v>7668209546</v>
      </c>
      <c r="AM93" s="231" t="n"/>
    </row>
    <row r="94" ht="18" customHeight="1" thickBot="1">
      <c r="A94" s="192" t="inlineStr">
        <is>
          <t>CLAUDIA MILENA GONZALEZ ARDILA</t>
        </is>
      </c>
      <c r="B94" s="210" t="n">
        <v>956672279</v>
      </c>
      <c r="C94" s="211" t="n">
        <v>45582</v>
      </c>
      <c r="D94" s="235" t="inlineStr">
        <is>
          <t>Pendiente</t>
        </is>
      </c>
      <c r="E94" s="211" t="n">
        <v>45582</v>
      </c>
      <c r="F94" s="213" t="inlineStr">
        <is>
          <t>BANCO DE BOGOTA</t>
        </is>
      </c>
      <c r="G94" s="214" t="n"/>
      <c r="H94" s="215" t="inlineStr">
        <is>
          <t>CM</t>
        </is>
      </c>
      <c r="I94" s="214" t="n"/>
      <c r="J94" s="214" t="n"/>
      <c r="K94" s="214" t="n"/>
      <c r="L94" s="214" t="n"/>
      <c r="M94" s="216" t="inlineStr">
        <is>
          <t>CM</t>
        </is>
      </c>
      <c r="N94" s="214" t="n"/>
      <c r="O94" s="214" t="n"/>
      <c r="P94" s="214" t="n"/>
      <c r="Q94" s="214" t="n"/>
      <c r="R94" s="214" t="n"/>
      <c r="S94" s="217" t="inlineStr">
        <is>
          <t>Pesos</t>
        </is>
      </c>
      <c r="T94" s="218" t="inlineStr">
        <is>
          <t>Hipotecario</t>
        </is>
      </c>
      <c r="U94" s="236" t="n">
        <v>1937698</v>
      </c>
      <c r="V94" s="236" t="n">
        <v>232</v>
      </c>
      <c r="W94" s="236" t="n">
        <v>227</v>
      </c>
      <c r="X94" s="236" t="inlineStr">
        <is>
          <t>12.95%</t>
        </is>
      </c>
      <c r="Y94" s="236" t="n">
        <v>0</v>
      </c>
      <c r="Z94" s="236" t="n">
        <v>38679</v>
      </c>
      <c r="AA94" s="236" t="n">
        <v>43678</v>
      </c>
      <c r="AB94" s="236" t="n">
        <v>0</v>
      </c>
      <c r="AC94" s="236" t="n">
        <v>183548</v>
      </c>
      <c r="AD94" s="236" t="n">
        <v>1671702</v>
      </c>
      <c r="AE94" s="236" t="n">
        <v>164866468</v>
      </c>
      <c r="AF94" s="216" t="n">
        <v>1000000</v>
      </c>
      <c r="AG94" s="236" t="n">
        <v>15000000</v>
      </c>
      <c r="AH94" s="219" t="inlineStr">
        <is>
          <t>Empleado</t>
        </is>
      </c>
      <c r="AI94" s="214" t="n"/>
      <c r="AJ94" s="214" t="n"/>
      <c r="AK94" s="214" t="n"/>
      <c r="AL94" s="214" t="n"/>
      <c r="AM94" s="220" t="n"/>
    </row>
    <row r="95" ht="18" customHeight="1" thickBot="1">
      <c r="A95" s="195" t="inlineStr">
        <is>
          <t>MIGUEL HERNANDO MONCADA TORRES</t>
        </is>
      </c>
      <c r="B95" s="237" t="n">
        <v>90000116286</v>
      </c>
      <c r="C95" s="238" t="n">
        <v>45583</v>
      </c>
      <c r="D95" s="239" t="inlineStr">
        <is>
          <t>Pendiente</t>
        </is>
      </c>
      <c r="E95" s="240" t="n">
        <v>45586</v>
      </c>
      <c r="F95" s="241" t="inlineStr">
        <is>
          <t>BANCOLOMBIA</t>
        </is>
      </c>
      <c r="G95" s="242" t="inlineStr">
        <is>
          <t>Clave archivo 91288195</t>
        </is>
      </c>
      <c r="H95" s="243" t="inlineStr">
        <is>
          <t>Propio</t>
        </is>
      </c>
      <c r="I95" s="244" t="n"/>
      <c r="J95" s="225" t="n"/>
      <c r="K95" s="225" t="n"/>
      <c r="L95" s="225" t="n"/>
      <c r="M95" s="225" t="n"/>
      <c r="N95" s="225" t="n"/>
      <c r="O95" s="225" t="n"/>
      <c r="P95" s="225" t="n"/>
      <c r="Q95" s="245" t="inlineStr">
        <is>
          <t>https://drive.google.com/open?id=1eELkMOKVOIIFCu-ku55kmjxC8Wkxo06H</t>
        </is>
      </c>
      <c r="R95" s="242" t="n">
        <v>91288195</v>
      </c>
      <c r="S95" s="246" t="inlineStr">
        <is>
          <t>Pesos</t>
        </is>
      </c>
      <c r="T95" s="247" t="inlineStr">
        <is>
          <t>Hipotecario</t>
        </is>
      </c>
      <c r="U95" s="242" t="n">
        <v>686264</v>
      </c>
      <c r="V95" s="242" t="n">
        <v>175</v>
      </c>
      <c r="W95" s="242" t="n">
        <v>142</v>
      </c>
      <c r="X95" s="242" t="inlineStr">
        <is>
          <t>9.1%</t>
        </is>
      </c>
      <c r="Y95" s="242" t="n">
        <v>0</v>
      </c>
      <c r="Z95" s="242" t="n">
        <v>24475</v>
      </c>
      <c r="AA95" s="242" t="n">
        <v>6040</v>
      </c>
      <c r="AB95" s="242" t="n">
        <v>7381</v>
      </c>
      <c r="AC95" s="242" t="n">
        <v>229666</v>
      </c>
      <c r="AD95" s="242" t="n">
        <v>417702</v>
      </c>
      <c r="AE95" s="242" t="n">
        <v>57425373</v>
      </c>
      <c r="AF95" s="242" t="inlineStr">
        <is>
          <t>50-300</t>
        </is>
      </c>
      <c r="AG95" s="242" t="n">
        <v>3000000</v>
      </c>
      <c r="AH95" s="248" t="inlineStr">
        <is>
          <t>Empleado</t>
        </is>
      </c>
      <c r="AI95" s="242" t="inlineStr">
        <is>
          <t>miguemontor@hotmail.com</t>
        </is>
      </c>
      <c r="AJ95" s="242" t="n">
        <v>3132115673</v>
      </c>
      <c r="AK95" s="242" t="inlineStr">
        <is>
          <t>Bucaramanga</t>
        </is>
      </c>
      <c r="AL95" s="242" t="n">
        <v>70162647203</v>
      </c>
      <c r="AM95" s="231" t="n"/>
    </row>
    <row r="96" ht="18" customHeight="1" thickBot="1">
      <c r="A96" s="196" t="inlineStr">
        <is>
          <t>IVONNE ANDREA PABON MOSQUERA</t>
        </is>
      </c>
      <c r="B96" s="249" t="n">
        <v>757108685</v>
      </c>
      <c r="C96" s="250" t="n">
        <v>45584</v>
      </c>
      <c r="D96" s="239" t="inlineStr">
        <is>
          <t>Pendiente</t>
        </is>
      </c>
      <c r="E96" s="251" t="n">
        <v>45586</v>
      </c>
      <c r="F96" s="213" t="inlineStr">
        <is>
          <t>BANCO DE BOGOTA</t>
        </is>
      </c>
      <c r="G96" s="214" t="n"/>
      <c r="H96" s="252" t="inlineStr">
        <is>
          <t>Propio</t>
        </is>
      </c>
      <c r="I96" s="253" t="n"/>
      <c r="J96" s="214" t="n"/>
      <c r="K96" s="214" t="n"/>
      <c r="L96" s="254" t="inlineStr">
        <is>
          <t>VISIONARIOS</t>
        </is>
      </c>
      <c r="M96" s="255" t="inlineStr">
        <is>
          <t>YASMITH VILLABONA PABON</t>
        </is>
      </c>
      <c r="N96" s="214" t="n"/>
      <c r="O96" s="214" t="n"/>
      <c r="P96" s="214" t="n"/>
      <c r="Q96" s="256" t="inlineStr">
        <is>
          <t>https://drive.google.com/open?id=1FVRob2jMSo1UB4IsykggWOwpZkntXfnM</t>
        </is>
      </c>
      <c r="R96" s="254" t="n">
        <v>1098765734</v>
      </c>
      <c r="S96" s="257" t="inlineStr">
        <is>
          <t>Pesos</t>
        </is>
      </c>
      <c r="T96" s="258" t="inlineStr">
        <is>
          <t>Hipotecario</t>
        </is>
      </c>
      <c r="U96" s="254" t="n">
        <v>732836</v>
      </c>
      <c r="V96" s="254" t="n">
        <v>180</v>
      </c>
      <c r="W96" s="254" t="n">
        <v>155</v>
      </c>
      <c r="X96" s="254" t="inlineStr">
        <is>
          <t>8.77%</t>
        </is>
      </c>
      <c r="Y96" s="254" t="n">
        <v>214860</v>
      </c>
      <c r="Z96" s="254" t="n">
        <v>10895</v>
      </c>
      <c r="AA96" s="254" t="n">
        <v>26150</v>
      </c>
      <c r="AB96" s="254" t="n">
        <v>0</v>
      </c>
      <c r="AC96" s="254" t="n">
        <v>115054</v>
      </c>
      <c r="AD96" s="254" t="n">
        <v>795597</v>
      </c>
      <c r="AE96" s="254" t="n">
        <v>66049239</v>
      </c>
      <c r="AF96" s="254" t="inlineStr">
        <is>
          <t>50-300</t>
        </is>
      </c>
      <c r="AG96" s="254" t="n">
        <v>2600000</v>
      </c>
      <c r="AH96" s="259" t="inlineStr">
        <is>
          <t>Empleado</t>
        </is>
      </c>
      <c r="AI96" s="254" t="inlineStr">
        <is>
          <t>andreitapabon12@gmail.com</t>
        </is>
      </c>
      <c r="AJ96" s="254" t="n">
        <v>3118008966</v>
      </c>
      <c r="AK96" s="254" t="inlineStr">
        <is>
          <t>Bucaramanga</t>
        </is>
      </c>
      <c r="AL96" s="254" t="n">
        <v>70165477195</v>
      </c>
      <c r="AM96" s="220" t="n"/>
    </row>
    <row r="97" ht="18" customHeight="1" thickBot="1">
      <c r="A97" s="195" t="inlineStr">
        <is>
          <t>JEHOVANA VELAZQUEZ ROZO</t>
        </is>
      </c>
      <c r="B97" s="237" t="n">
        <v>353711209</v>
      </c>
      <c r="C97" s="238" t="n">
        <v>45584</v>
      </c>
      <c r="D97" s="239" t="inlineStr">
        <is>
          <t>Pendiente</t>
        </is>
      </c>
      <c r="E97" s="240" t="n">
        <v>45586</v>
      </c>
      <c r="F97" s="224" t="inlineStr">
        <is>
          <t>BANCO DE BOGOTA</t>
        </is>
      </c>
      <c r="G97" s="225" t="n"/>
      <c r="H97" s="243" t="inlineStr">
        <is>
          <t>Propio</t>
        </is>
      </c>
      <c r="I97" s="225" t="n"/>
      <c r="J97" s="225" t="n"/>
      <c r="K97" s="225" t="n"/>
      <c r="L97" s="242" t="inlineStr">
        <is>
          <t>VISIONARIOS</t>
        </is>
      </c>
      <c r="M97" s="260" t="inlineStr">
        <is>
          <t>YASMITH VILLABONA PABON</t>
        </is>
      </c>
      <c r="N97" s="225" t="n"/>
      <c r="O97" s="225" t="n"/>
      <c r="P97" s="225" t="n"/>
      <c r="Q97" s="245" t="inlineStr">
        <is>
          <t>https://drive.google.com/open?id=1ClZwZq08RsJqqjg6rtMs8QcGrcwiQFcr</t>
        </is>
      </c>
      <c r="R97" s="242" t="n">
        <v>37843796</v>
      </c>
      <c r="S97" s="246" t="inlineStr">
        <is>
          <t>Pesos</t>
        </is>
      </c>
      <c r="T97" s="247" t="inlineStr">
        <is>
          <t>Hipotecario</t>
        </is>
      </c>
      <c r="U97" s="242" t="n">
        <v>1883014</v>
      </c>
      <c r="V97" s="242" t="n">
        <v>240</v>
      </c>
      <c r="W97" s="242" t="n">
        <v>116</v>
      </c>
      <c r="X97" s="242" t="inlineStr">
        <is>
          <t>9.85%</t>
        </is>
      </c>
      <c r="Y97" s="242" t="n">
        <v>0</v>
      </c>
      <c r="Z97" s="242" t="n">
        <v>45201</v>
      </c>
      <c r="AA97" s="242" t="n">
        <v>83543</v>
      </c>
      <c r="AB97" s="242" t="n">
        <v>0</v>
      </c>
      <c r="AC97" s="242" t="n">
        <v>685830</v>
      </c>
      <c r="AD97" s="242" t="n">
        <v>1068439</v>
      </c>
      <c r="AE97" s="242" t="n">
        <v>136711860</v>
      </c>
      <c r="AF97" s="242" t="inlineStr">
        <is>
          <t>50-300</t>
        </is>
      </c>
      <c r="AG97" s="242" t="n">
        <v>4550000</v>
      </c>
      <c r="AH97" s="246" t="inlineStr">
        <is>
          <t>Independiente</t>
        </is>
      </c>
      <c r="AI97" s="242" t="inlineStr">
        <is>
          <t>jehovana@gmail.com</t>
        </is>
      </c>
      <c r="AJ97" s="242" t="n">
        <v>3164695409</v>
      </c>
      <c r="AK97" s="242" t="inlineStr">
        <is>
          <t>Bogotá</t>
        </is>
      </c>
      <c r="AL97" s="242" t="n">
        <v>70165115276</v>
      </c>
      <c r="AM97" s="261" t="inlineStr">
        <is>
          <t>//</t>
        </is>
      </c>
    </row>
    <row r="98" ht="18" customHeight="1" thickBot="1">
      <c r="A98" s="197" t="inlineStr">
        <is>
          <t>JOANY SANTOS CASTILLO</t>
        </is>
      </c>
      <c r="B98" s="210" t="inlineStr">
        <is>
          <t>570000800071089-2</t>
        </is>
      </c>
      <c r="C98" s="211" t="n">
        <v>45584</v>
      </c>
      <c r="D98" s="212" t="inlineStr">
        <is>
          <t>Pendiente</t>
        </is>
      </c>
      <c r="E98" s="211" t="n">
        <v>45584</v>
      </c>
      <c r="F98" s="262" t="inlineStr">
        <is>
          <t>DAVIVIENDA</t>
        </is>
      </c>
      <c r="G98" s="214" t="n"/>
      <c r="H98" s="215" t="inlineStr">
        <is>
          <t>CM</t>
        </is>
      </c>
      <c r="I98" s="214" t="n"/>
      <c r="J98" s="214" t="n"/>
      <c r="K98" s="214" t="n"/>
      <c r="L98" s="214" t="n"/>
      <c r="M98" s="216" t="inlineStr">
        <is>
          <t>CM</t>
        </is>
      </c>
      <c r="N98" s="214" t="n"/>
      <c r="O98" s="214" t="n"/>
      <c r="P98" s="214" t="n"/>
      <c r="Q98" s="214" t="n"/>
      <c r="R98" s="214" t="n"/>
      <c r="S98" s="217" t="inlineStr">
        <is>
          <t>Pesos</t>
        </is>
      </c>
      <c r="T98" s="218" t="inlineStr">
        <is>
          <t>Hipotecario</t>
        </is>
      </c>
      <c r="U98" s="216" t="n">
        <v>926000</v>
      </c>
      <c r="V98" s="216" t="n">
        <v>240</v>
      </c>
      <c r="W98" s="216" t="n">
        <v>233</v>
      </c>
      <c r="X98" s="216" t="inlineStr">
        <is>
          <t>10.5%</t>
        </is>
      </c>
      <c r="Y98" s="216" t="n">
        <v>0</v>
      </c>
      <c r="Z98" s="216" t="n">
        <v>19940</v>
      </c>
      <c r="AA98" s="216" t="n">
        <v>25304</v>
      </c>
      <c r="AB98" s="216" t="n">
        <v>0</v>
      </c>
      <c r="AC98" s="216" t="n">
        <v>200732</v>
      </c>
      <c r="AD98" s="216" t="n">
        <v>550023</v>
      </c>
      <c r="AE98" s="216" t="n">
        <v>90452390</v>
      </c>
      <c r="AF98" s="216" t="n">
        <v>100000</v>
      </c>
      <c r="AG98" s="216" t="n">
        <v>2200000</v>
      </c>
      <c r="AH98" s="219" t="inlineStr">
        <is>
          <t>Empleado</t>
        </is>
      </c>
      <c r="AI98" s="214" t="n"/>
      <c r="AJ98" s="214" t="n"/>
      <c r="AK98" s="214" t="n"/>
      <c r="AL98" s="214" t="n"/>
      <c r="AM98" s="220" t="n"/>
    </row>
    <row r="99" ht="18" customHeight="1" thickBot="1">
      <c r="A99" s="198" t="inlineStr">
        <is>
          <t>PAULA ANDREA PULGARIN ALVAREZ</t>
        </is>
      </c>
      <c r="B99" s="221" t="n">
        <v>90000045406</v>
      </c>
      <c r="C99" s="263" t="n">
        <v>45586</v>
      </c>
      <c r="D99" s="264" t="inlineStr">
        <is>
          <t>Pendiente</t>
        </is>
      </c>
      <c r="E99" s="222" t="n">
        <v>45586</v>
      </c>
      <c r="F99" s="241" t="inlineStr">
        <is>
          <t>BANCOLOMBIA</t>
        </is>
      </c>
      <c r="G99" s="225" t="n"/>
      <c r="H99" s="226" t="inlineStr">
        <is>
          <t>CM</t>
        </is>
      </c>
      <c r="I99" s="225" t="n"/>
      <c r="J99" s="225" t="n"/>
      <c r="K99" s="225" t="n"/>
      <c r="L99" s="225" t="n"/>
      <c r="M99" s="227" t="inlineStr">
        <is>
          <t>CM</t>
        </is>
      </c>
      <c r="N99" s="225" t="n"/>
      <c r="O99" s="225" t="n"/>
      <c r="P99" s="225" t="n"/>
      <c r="Q99" s="225" t="n"/>
      <c r="R99" s="227" t="n">
        <v>43910377</v>
      </c>
      <c r="S99" s="228" t="inlineStr">
        <is>
          <t>Pesos</t>
        </is>
      </c>
      <c r="T99" s="229" t="inlineStr">
        <is>
          <t>Hipotecario</t>
        </is>
      </c>
      <c r="U99" s="227" t="n">
        <v>1003610</v>
      </c>
      <c r="V99" s="227" t="n">
        <v>244</v>
      </c>
      <c r="W99" s="227" t="n">
        <v>172</v>
      </c>
      <c r="X99" s="227" t="inlineStr">
        <is>
          <t>9.19%</t>
        </is>
      </c>
      <c r="Y99" s="227" t="n">
        <v>0</v>
      </c>
      <c r="Z99" s="227" t="n">
        <v>20971</v>
      </c>
      <c r="AA99" s="227" t="n">
        <v>20448</v>
      </c>
      <c r="AB99" s="227" t="n">
        <v>13631</v>
      </c>
      <c r="AC99" s="227" t="n">
        <v>267074</v>
      </c>
      <c r="AD99" s="227" t="n">
        <v>681485</v>
      </c>
      <c r="AE99" s="227" t="n">
        <v>92543675</v>
      </c>
      <c r="AF99" s="227" t="n">
        <v>200000</v>
      </c>
      <c r="AG99" s="227" t="n">
        <v>14000000</v>
      </c>
      <c r="AH99" s="230" t="inlineStr">
        <is>
          <t>Empleado</t>
        </is>
      </c>
      <c r="AI99" s="225" t="n"/>
      <c r="AJ99" s="225" t="n"/>
      <c r="AK99" s="225" t="n"/>
      <c r="AL99" s="225" t="n"/>
      <c r="AM99" s="231" t="n"/>
    </row>
    <row r="100" ht="18" customHeight="1" thickBot="1">
      <c r="A100" s="192" t="inlineStr">
        <is>
          <t>OSCAR EDURADO RENDON SOTELO</t>
        </is>
      </c>
      <c r="B100" s="210" t="n">
        <v>280679</v>
      </c>
      <c r="C100" s="265" t="n">
        <v>45586</v>
      </c>
      <c r="D100" s="264" t="inlineStr">
        <is>
          <t>Pendiente</t>
        </is>
      </c>
      <c r="E100" s="266" t="n">
        <v>45586</v>
      </c>
      <c r="F100" s="267" t="inlineStr">
        <is>
          <t>BANCOLOMBIA L</t>
        </is>
      </c>
      <c r="G100" s="268" t="inlineStr">
        <is>
          <t>cliente de retoma</t>
        </is>
      </c>
      <c r="H100" s="215" t="inlineStr">
        <is>
          <t>CM</t>
        </is>
      </c>
      <c r="I100" s="214" t="n"/>
      <c r="J100" s="214" t="n"/>
      <c r="K100" s="214" t="n"/>
      <c r="L100" s="214" t="n"/>
      <c r="M100" s="216" t="inlineStr">
        <is>
          <t>CM</t>
        </is>
      </c>
      <c r="N100" s="214" t="n"/>
      <c r="O100" s="214" t="n"/>
      <c r="P100" s="214" t="n"/>
      <c r="Q100" s="214" t="n"/>
      <c r="R100" s="236" t="n">
        <v>10304420</v>
      </c>
      <c r="S100" s="217" t="inlineStr">
        <is>
          <t>Pesos</t>
        </is>
      </c>
      <c r="T100" s="269" t="inlineStr">
        <is>
          <t>Leasing H.</t>
        </is>
      </c>
      <c r="U100" s="236" t="n">
        <v>1079690</v>
      </c>
      <c r="V100" s="236" t="n">
        <v>240</v>
      </c>
      <c r="W100" s="236" t="n">
        <v>207</v>
      </c>
      <c r="X100" s="236" t="inlineStr">
        <is>
          <t>9.2%</t>
        </is>
      </c>
      <c r="Y100" s="236" t="n">
        <v>454263</v>
      </c>
      <c r="Z100" s="236" t="n">
        <v>56835</v>
      </c>
      <c r="AA100" s="236" t="n">
        <v>0</v>
      </c>
      <c r="AB100" s="236" t="n">
        <v>0</v>
      </c>
      <c r="AC100" s="236" t="n">
        <v>321154</v>
      </c>
      <c r="AD100" s="236" t="n">
        <v>701701</v>
      </c>
      <c r="AE100" s="236" t="n">
        <v>157095865</v>
      </c>
      <c r="AF100" s="216" t="n">
        <v>100000</v>
      </c>
      <c r="AG100" s="236" t="n">
        <v>10200000</v>
      </c>
      <c r="AH100" s="219" t="inlineStr">
        <is>
          <t>Empleado</t>
        </is>
      </c>
      <c r="AI100" s="214" t="n"/>
      <c r="AJ100" s="214" t="n"/>
      <c r="AK100" s="214" t="n"/>
      <c r="AL100" s="214" t="n"/>
      <c r="AM100" s="220" t="n"/>
    </row>
    <row r="101" ht="18" customHeight="1" thickBot="1">
      <c r="A101" s="193" t="inlineStr">
        <is>
          <t>AUDOMELY KARINA MONTOYA ALVAREZ</t>
        </is>
      </c>
      <c r="B101" s="221" t="n">
        <v>356866580</v>
      </c>
      <c r="C101" s="270" t="n">
        <v>45586</v>
      </c>
      <c r="D101" s="264" t="inlineStr">
        <is>
          <t>Pendiente</t>
        </is>
      </c>
      <c r="E101" s="271" t="n">
        <v>45586</v>
      </c>
      <c r="F101" s="224" t="inlineStr">
        <is>
          <t>BANCO DE BOGOTA</t>
        </is>
      </c>
      <c r="G101" s="272" t="n"/>
      <c r="H101" s="225" t="n"/>
      <c r="I101" s="225" t="n"/>
      <c r="J101" s="225" t="n"/>
      <c r="K101" s="225" t="n"/>
      <c r="L101" s="225" t="n"/>
      <c r="M101" s="225" t="n"/>
      <c r="N101" s="225" t="n"/>
      <c r="O101" s="225" t="n"/>
      <c r="P101" s="225" t="n"/>
      <c r="Q101" s="225" t="n"/>
      <c r="R101" s="273" t="n">
        <v>39576647</v>
      </c>
      <c r="S101" s="228" t="inlineStr">
        <is>
          <t>Pesos</t>
        </is>
      </c>
      <c r="T101" s="229" t="inlineStr">
        <is>
          <t>Hipotecario</t>
        </is>
      </c>
      <c r="U101" s="273" t="n">
        <v>554380</v>
      </c>
      <c r="V101" s="273" t="n">
        <v>216</v>
      </c>
      <c r="W101" s="273" t="n">
        <v>125</v>
      </c>
      <c r="X101" s="273" t="inlineStr">
        <is>
          <t>9.39%</t>
        </is>
      </c>
      <c r="Y101" s="273" t="n">
        <v>0</v>
      </c>
      <c r="Z101" s="273" t="n">
        <v>20458</v>
      </c>
      <c r="AA101" s="273" t="n">
        <v>23622</v>
      </c>
      <c r="AB101" s="273" t="n">
        <v>0</v>
      </c>
      <c r="AC101" s="273" t="n">
        <v>189360</v>
      </c>
      <c r="AD101" s="273" t="n">
        <v>320939</v>
      </c>
      <c r="AE101" s="273" t="n">
        <v>42249654</v>
      </c>
      <c r="AF101" s="227" t="n">
        <v>0</v>
      </c>
      <c r="AG101" s="273" t="n">
        <v>5000000</v>
      </c>
      <c r="AH101" s="230" t="inlineStr">
        <is>
          <t>Empleado</t>
        </is>
      </c>
      <c r="AI101" s="225" t="n"/>
      <c r="AJ101" s="225" t="n"/>
      <c r="AK101" s="225" t="n"/>
      <c r="AL101" s="225" t="n"/>
      <c r="AM101" s="231" t="n"/>
    </row>
    <row r="102" ht="18" customHeight="1" thickBot="1">
      <c r="A102" s="197" t="inlineStr">
        <is>
          <t xml:space="preserve">CAMILO ANDRES VARGAS ROJAS
</t>
        </is>
      </c>
      <c r="B102" s="274" t="inlineStr">
        <is>
          <t>570101010016330-2</t>
        </is>
      </c>
      <c r="C102" s="275" t="n">
        <v>45586</v>
      </c>
      <c r="D102" s="264" t="inlineStr">
        <is>
          <t>Pendiente</t>
        </is>
      </c>
      <c r="E102" s="276" t="n">
        <v>45586</v>
      </c>
      <c r="F102" s="277" t="inlineStr">
        <is>
          <t>DAVIVIENDA</t>
        </is>
      </c>
      <c r="G102" s="278" t="n"/>
      <c r="H102" s="279" t="inlineStr">
        <is>
          <t>CM</t>
        </is>
      </c>
      <c r="I102" s="278" t="n"/>
      <c r="J102" s="278" t="n"/>
      <c r="K102" s="278" t="n"/>
      <c r="L102" s="278" t="n"/>
      <c r="M102" s="278" t="n"/>
      <c r="N102" s="278" t="n"/>
      <c r="O102" s="278" t="n"/>
      <c r="P102" s="278" t="n"/>
      <c r="Q102" s="280" t="inlineStr">
        <is>
          <t>https://api-na1.hubspot.com/form-integrations/v1/uploaded-files/signed-url-redirect/181640633697?portalId=21065449&amp;sign=1WeZHHQ2uUFXTyAF-1ZZef5FkCo%3D&amp;conversionId=7b1fb9a0-e6f8-4ed2-87e5-5f16bea45b57&amp;filename=7b1fb9a0-e6f8-4ed2-87e5-5f16bea45b57-extracto_del_credito-Extracto-Credito-Davivienda-Oct-2024.pdf</t>
        </is>
      </c>
      <c r="R102" s="278" t="n"/>
      <c r="S102" s="281" t="inlineStr">
        <is>
          <t>Pesos</t>
        </is>
      </c>
      <c r="T102" s="282" t="inlineStr">
        <is>
          <t>Hipotecario</t>
        </is>
      </c>
      <c r="U102" s="283" t="n">
        <v>652752</v>
      </c>
      <c r="V102" s="283" t="n">
        <v>240</v>
      </c>
      <c r="W102" s="283" t="n">
        <v>171</v>
      </c>
      <c r="X102" s="284" t="n">
        <v>0.12</v>
      </c>
      <c r="Y102" s="283" t="n">
        <v>191247</v>
      </c>
      <c r="Z102" s="283" t="n">
        <v>17454</v>
      </c>
      <c r="AA102" s="283" t="n">
        <v>40631</v>
      </c>
      <c r="AB102" s="283" t="n">
        <v>46816</v>
      </c>
      <c r="AC102" s="283" t="n">
        <v>185264</v>
      </c>
      <c r="AD102" s="283" t="n">
        <v>361981</v>
      </c>
      <c r="AE102" s="283" t="n">
        <v>58603940</v>
      </c>
      <c r="AF102" s="283" t="n">
        <v>500000</v>
      </c>
      <c r="AG102" s="283" t="n">
        <v>7000000</v>
      </c>
      <c r="AH102" s="285" t="inlineStr">
        <is>
          <t>Empleado</t>
        </is>
      </c>
      <c r="AI102" s="283" t="inlineStr">
        <is>
          <t>cavargas1988@gmail.com</t>
        </is>
      </c>
      <c r="AJ102" s="283" t="n">
        <v>3135875178</v>
      </c>
      <c r="AK102" s="283" t="inlineStr">
        <is>
          <t>Cali</t>
        </is>
      </c>
      <c r="AL102" s="283" t="n">
        <v>70303532672</v>
      </c>
      <c r="AM102" s="286" t="n"/>
    </row>
    <row r="103" ht="18" customHeight="1" thickBot="1">
      <c r="A103" t="inlineStr">
        <is>
          <t>JEFFERSON DIMITRI BELMONTE FRANCO</t>
        </is>
      </c>
      <c r="B103" t="n">
        <v>559380201</v>
      </c>
      <c r="F103" t="inlineStr">
        <is>
          <t>BANCO DE BOGOTA</t>
        </is>
      </c>
      <c r="M103" t="inlineStr">
        <is>
          <t>CAMILA PEÑA</t>
        </is>
      </c>
      <c r="S103" t="inlineStr">
        <is>
          <t>Pesos</t>
        </is>
      </c>
      <c r="U103" s="3649" t="n">
        <v>1910801</v>
      </c>
      <c r="V103" t="n">
        <v>180</v>
      </c>
      <c r="W103" t="n">
        <v>133</v>
      </c>
      <c r="X103" s="167" t="n">
        <v>0.1015</v>
      </c>
      <c r="Y103" s="3649" t="n">
        <v>454262</v>
      </c>
      <c r="Z103" s="3649" t="n">
        <v>66372</v>
      </c>
      <c r="AA103" s="3649" t="n">
        <v>48824</v>
      </c>
      <c r="AB103" s="3649" t="n">
        <v>0</v>
      </c>
      <c r="AC103" s="3649" t="n">
        <v>875257</v>
      </c>
      <c r="AD103" s="3649" t="n">
        <v>1374609</v>
      </c>
      <c r="AE103" s="3649" t="n">
        <v>170563762</v>
      </c>
      <c r="AF103" s="3649" t="n">
        <v>1000000</v>
      </c>
      <c r="AG103" s="3649" t="n">
        <v>15250000</v>
      </c>
      <c r="AH103" t="inlineStr">
        <is>
          <t>EMPLEADO</t>
        </is>
      </c>
    </row>
    <row r="104" ht="18" customHeight="1" thickBot="1">
      <c r="A104" s="287" t="inlineStr">
        <is>
          <t>SARHA VALENTINA FERNANDEZ TERRANOVA</t>
        </is>
      </c>
      <c r="B104" s="290" t="n">
        <v>102659223505</v>
      </c>
      <c r="C104" s="291" t="n">
        <v>45586</v>
      </c>
      <c r="D104" s="292" t="inlineStr">
        <is>
          <t>Pendiente</t>
        </is>
      </c>
      <c r="E104" s="293" t="n">
        <v>45586</v>
      </c>
      <c r="F104" s="294" t="inlineStr">
        <is>
          <t>FNA (Fondo Nacional del Ahorro)</t>
        </is>
      </c>
      <c r="G104" s="295" t="n"/>
      <c r="H104" s="296" t="inlineStr">
        <is>
          <t>VK 30%</t>
        </is>
      </c>
      <c r="I104" s="295" t="n"/>
      <c r="J104" s="295" t="n"/>
      <c r="K104" s="295" t="n"/>
      <c r="L104" s="295" t="n"/>
      <c r="M104" s="295" t="n"/>
      <c r="N104" s="295" t="n"/>
      <c r="O104" s="295" t="n"/>
      <c r="P104" s="295" t="n"/>
      <c r="Q104" s="295" t="n"/>
      <c r="R104" s="297" t="n">
        <v>1026592235</v>
      </c>
      <c r="S104" s="298" t="inlineStr">
        <is>
          <t>Pesos</t>
        </is>
      </c>
      <c r="T104" s="299" t="inlineStr">
        <is>
          <t>Hipotecario</t>
        </is>
      </c>
      <c r="U104" s="297" t="n">
        <v>1226000</v>
      </c>
      <c r="V104" s="297" t="n">
        <v>240</v>
      </c>
      <c r="W104" s="297" t="n">
        <v>232</v>
      </c>
      <c r="X104" s="297" t="inlineStr">
        <is>
          <t>8.55%</t>
        </is>
      </c>
      <c r="Y104" s="297" t="n">
        <v>0</v>
      </c>
      <c r="Z104" s="297" t="n">
        <v>47310</v>
      </c>
      <c r="AA104" s="297" t="n">
        <v>29997</v>
      </c>
      <c r="AB104" s="297" t="n">
        <v>0</v>
      </c>
      <c r="AC104" s="297" t="n">
        <v>233582</v>
      </c>
      <c r="AD104" s="297" t="n">
        <v>915188</v>
      </c>
      <c r="AE104" s="297" t="n">
        <v>133406480</v>
      </c>
      <c r="AF104" s="300" t="inlineStr">
        <is>
          <t>50-300</t>
        </is>
      </c>
      <c r="AG104" s="297" t="n">
        <v>4500000</v>
      </c>
      <c r="AH104" s="301" t="inlineStr">
        <is>
          <t>Empleado</t>
        </is>
      </c>
      <c r="AI104" s="300" t="inlineStr">
        <is>
          <t>sarhavft14@gmail.com</t>
        </is>
      </c>
      <c r="AJ104" s="297" t="n">
        <v>3013931666</v>
      </c>
      <c r="AK104" s="295" t="n"/>
      <c r="AL104" s="295" t="n"/>
      <c r="AM104" s="302" t="n"/>
    </row>
    <row r="105" ht="18" customHeight="1" thickBot="1">
      <c r="A105" s="288" t="inlineStr">
        <is>
          <t>JAVIER FRANCISCO JAIMES</t>
        </is>
      </c>
      <c r="B105" s="221" t="n">
        <v>8815454308</v>
      </c>
      <c r="C105" s="270" t="n">
        <v>45586</v>
      </c>
      <c r="D105" s="264" t="inlineStr">
        <is>
          <t>Pendiente</t>
        </is>
      </c>
      <c r="E105" s="271" t="n">
        <v>45586</v>
      </c>
      <c r="F105" s="303" t="inlineStr">
        <is>
          <t>FNA (Fondo Nacional del Ahorro)</t>
        </is>
      </c>
      <c r="G105" s="304" t="n"/>
      <c r="H105" s="305" t="inlineStr">
        <is>
          <t>Propio</t>
        </is>
      </c>
      <c r="I105" s="225" t="n"/>
      <c r="J105" s="225" t="n"/>
      <c r="K105" s="225" t="n"/>
      <c r="L105" s="227" t="inlineStr">
        <is>
          <t>VISIONARIOS</t>
        </is>
      </c>
      <c r="M105" s="227" t="inlineStr">
        <is>
          <t>MARIELA BECERRA</t>
        </is>
      </c>
      <c r="N105" s="225" t="n"/>
      <c r="O105" s="225" t="n"/>
      <c r="P105" s="225" t="n"/>
      <c r="Q105" s="225" t="n"/>
      <c r="R105" s="273" t="n">
        <v>88154543</v>
      </c>
      <c r="S105" s="228" t="inlineStr">
        <is>
          <t>Pesos</t>
        </is>
      </c>
      <c r="T105" s="229" t="inlineStr">
        <is>
          <t>Hipotecario</t>
        </is>
      </c>
      <c r="U105" s="273" t="n">
        <v>1514784</v>
      </c>
      <c r="V105" s="273" t="n">
        <v>240</v>
      </c>
      <c r="W105" s="273" t="n">
        <v>177</v>
      </c>
      <c r="X105" s="273" t="inlineStr">
        <is>
          <t>10.75%</t>
        </is>
      </c>
      <c r="Y105" s="273" t="n">
        <v>0</v>
      </c>
      <c r="Z105" s="273" t="n">
        <v>44290</v>
      </c>
      <c r="AA105" s="273" t="n">
        <v>36056</v>
      </c>
      <c r="AB105" s="273" t="n">
        <v>61286</v>
      </c>
      <c r="AC105" s="273" t="n">
        <v>302888</v>
      </c>
      <c r="AD105" s="273" t="n">
        <v>1070262</v>
      </c>
      <c r="AE105" s="273" t="n">
        <v>125249062</v>
      </c>
      <c r="AF105" s="227" t="inlineStr">
        <is>
          <t>50-300</t>
        </is>
      </c>
      <c r="AG105" s="273" t="n">
        <v>8300000</v>
      </c>
      <c r="AH105" s="230" t="inlineStr">
        <is>
          <t>Empleado</t>
        </is>
      </c>
      <c r="AI105" s="227" t="inlineStr">
        <is>
          <t>javier.jaimes@cafedecolombia.com.co</t>
        </is>
      </c>
      <c r="AJ105" s="273" t="n">
        <v>3208596752</v>
      </c>
      <c r="AK105" s="225" t="n"/>
      <c r="AL105" s="225" t="n"/>
      <c r="AM105" s="231" t="n"/>
    </row>
    <row r="106" ht="18" customHeight="1" thickBot="1">
      <c r="A106" s="197" t="inlineStr">
        <is>
          <t>JOANY SANTOS CASTILLO</t>
        </is>
      </c>
      <c r="B106" s="210" t="inlineStr">
        <is>
          <t>570000800071089-2</t>
        </is>
      </c>
      <c r="C106" s="306" t="n">
        <v>45584</v>
      </c>
      <c r="D106" s="264" t="inlineStr">
        <is>
          <t>Pendiente</t>
        </is>
      </c>
      <c r="E106" s="211" t="n">
        <v>45587</v>
      </c>
      <c r="F106" s="307" t="inlineStr">
        <is>
          <t>DAVIVIENDA</t>
        </is>
      </c>
      <c r="G106" s="308" t="inlineStr">
        <is>
          <t>La vivienda No es de interes social</t>
        </is>
      </c>
      <c r="H106" s="215" t="inlineStr">
        <is>
          <t>CM</t>
        </is>
      </c>
      <c r="I106" s="216" t="inlineStr">
        <is>
          <t>perfilamiento Davivienda*</t>
        </is>
      </c>
      <c r="J106" s="309" t="inlineStr">
        <is>
          <t>Cargada CRM</t>
        </is>
      </c>
      <c r="K106" s="211" t="n">
        <v>45586</v>
      </c>
      <c r="L106" s="214" t="n"/>
      <c r="M106" s="283" t="inlineStr">
        <is>
          <t>CM</t>
        </is>
      </c>
      <c r="N106" s="214" t="n"/>
      <c r="O106" s="214" t="n"/>
      <c r="P106" s="214" t="n"/>
      <c r="Q106" s="214" t="n"/>
      <c r="R106" s="214" t="n"/>
      <c r="S106" s="217" t="inlineStr">
        <is>
          <t>Pesos</t>
        </is>
      </c>
      <c r="T106" s="218" t="inlineStr">
        <is>
          <t>Hipotecario</t>
        </is>
      </c>
      <c r="U106" s="216" t="n">
        <v>926000</v>
      </c>
      <c r="V106" s="216" t="n">
        <v>240</v>
      </c>
      <c r="W106" s="216" t="n">
        <v>233</v>
      </c>
      <c r="X106" s="216" t="inlineStr">
        <is>
          <t>10.5%</t>
        </is>
      </c>
      <c r="Y106" s="216" t="n">
        <v>0</v>
      </c>
      <c r="Z106" s="216" t="n">
        <v>19940</v>
      </c>
      <c r="AA106" s="216" t="n">
        <v>25304</v>
      </c>
      <c r="AB106" s="216" t="n">
        <v>0</v>
      </c>
      <c r="AC106" s="216" t="n">
        <v>200732</v>
      </c>
      <c r="AD106" s="216" t="n">
        <v>550023</v>
      </c>
      <c r="AE106" s="216" t="n">
        <v>90452390</v>
      </c>
      <c r="AF106" s="216" t="n">
        <v>100000</v>
      </c>
      <c r="AG106" s="216" t="n">
        <v>2200000</v>
      </c>
      <c r="AH106" s="219" t="inlineStr">
        <is>
          <t>Empleado</t>
        </is>
      </c>
      <c r="AI106" s="214" t="n"/>
      <c r="AJ106" s="214" t="n"/>
      <c r="AK106" s="214" t="n"/>
      <c r="AL106" s="214" t="n"/>
      <c r="AM106" s="220" t="n"/>
    </row>
    <row r="107" ht="18" customHeight="1" thickBot="1">
      <c r="A107" s="289" t="inlineStr">
        <is>
          <t>YADY VIVIANA CAON ENCISO</t>
        </is>
      </c>
      <c r="B107" s="221" t="n">
        <v>957082707</v>
      </c>
      <c r="C107" s="271" t="n">
        <v>45587</v>
      </c>
      <c r="D107" s="223" t="inlineStr">
        <is>
          <t>Pendiente</t>
        </is>
      </c>
      <c r="E107" s="271" t="n">
        <v>45587</v>
      </c>
      <c r="F107" s="224" t="inlineStr">
        <is>
          <t>BANCO DE BOGOTA</t>
        </is>
      </c>
      <c r="G107" s="310" t="inlineStr">
        <is>
          <t>La cliente se va del país en 10 días por eso requiere realizar el proceso lo más pronto posible</t>
        </is>
      </c>
      <c r="H107" s="305" t="inlineStr">
        <is>
          <t>VK 30%</t>
        </is>
      </c>
      <c r="I107" s="225" t="n"/>
      <c r="J107" s="225" t="n"/>
      <c r="K107" s="225" t="n"/>
      <c r="L107" s="225" t="n"/>
      <c r="M107" s="272" t="n"/>
      <c r="N107" s="225" t="n"/>
      <c r="O107" s="225" t="n"/>
      <c r="P107" s="225" t="n"/>
      <c r="Q107" s="225" t="n"/>
      <c r="R107" s="273" t="n">
        <v>7082707</v>
      </c>
      <c r="S107" s="228" t="inlineStr">
        <is>
          <t>Pesos</t>
        </is>
      </c>
      <c r="T107" s="229" t="inlineStr">
        <is>
          <t>Hipotecario</t>
        </is>
      </c>
      <c r="U107" s="273" t="n">
        <v>1249883</v>
      </c>
      <c r="V107" s="273" t="n">
        <v>180</v>
      </c>
      <c r="W107" s="273" t="n">
        <v>176</v>
      </c>
      <c r="X107" s="273" t="inlineStr">
        <is>
          <t>13.24%</t>
        </is>
      </c>
      <c r="Y107" s="273" t="n">
        <v>0</v>
      </c>
      <c r="Z107" s="273" t="n">
        <v>22761</v>
      </c>
      <c r="AA107" s="273" t="n">
        <v>29337</v>
      </c>
      <c r="AB107" s="273" t="n">
        <v>0</v>
      </c>
      <c r="AC107" s="273" t="n">
        <v>58846</v>
      </c>
      <c r="AD107" s="273" t="n">
        <v>1138939</v>
      </c>
      <c r="AE107" s="273" t="n">
        <v>97233089</v>
      </c>
      <c r="AF107" s="227" t="inlineStr">
        <is>
          <t>300-600</t>
        </is>
      </c>
      <c r="AG107" s="273" t="n">
        <v>4008000</v>
      </c>
      <c r="AH107" s="230" t="inlineStr">
        <is>
          <t>Empleado</t>
        </is>
      </c>
      <c r="AI107" s="225" t="n"/>
      <c r="AJ107" s="225" t="n"/>
      <c r="AK107" s="225" t="n"/>
      <c r="AL107" s="225" t="n"/>
      <c r="AM107" s="231" t="n"/>
    </row>
    <row r="108" ht="18" customHeight="1" thickBot="1">
      <c r="A108" s="192" t="inlineStr">
        <is>
          <t>LADY DAHIANA PEÑA HERRERA</t>
        </is>
      </c>
      <c r="B108" s="210" t="n">
        <v>123348956515</v>
      </c>
      <c r="C108" s="265" t="n">
        <v>45587</v>
      </c>
      <c r="D108" s="264" t="inlineStr">
        <is>
          <t>Pendiente</t>
        </is>
      </c>
      <c r="E108" s="266" t="n">
        <v>45587</v>
      </c>
      <c r="F108" s="311" t="inlineStr">
        <is>
          <t>FNA (Fondo Nacional del Ahorro)</t>
        </is>
      </c>
      <c r="G108" s="308" t="inlineStr">
        <is>
          <t>ingresos de 2.300.000 el crédito se lo dieron trabajando en otra empresa y tenia menos ingresos, puede pagar de cuota máximo 800 mil, firmo sola el crédito y no tiene mas endeudamiento</t>
        </is>
      </c>
      <c r="H108" s="215" t="inlineStr">
        <is>
          <t>CM</t>
        </is>
      </c>
      <c r="I108" s="214" t="n"/>
      <c r="J108" s="214" t="n"/>
      <c r="K108" s="214" t="n"/>
      <c r="L108" s="214" t="n"/>
      <c r="M108" s="216" t="inlineStr">
        <is>
          <t>CM</t>
        </is>
      </c>
      <c r="N108" s="214" t="n"/>
      <c r="O108" s="214" t="n"/>
      <c r="P108" s="214" t="n"/>
      <c r="Q108" s="214" t="n"/>
      <c r="R108" s="236" t="n">
        <v>1233489565</v>
      </c>
      <c r="S108" s="217" t="inlineStr">
        <is>
          <t>Pesos</t>
        </is>
      </c>
      <c r="T108" s="218" t="inlineStr">
        <is>
          <t>Hipotecario</t>
        </is>
      </c>
      <c r="U108" s="236" t="n">
        <v>596165</v>
      </c>
      <c r="V108" s="236" t="n">
        <v>240</v>
      </c>
      <c r="W108" s="236" t="n">
        <v>238</v>
      </c>
      <c r="X108" s="236" t="inlineStr">
        <is>
          <t>9.3%</t>
        </is>
      </c>
      <c r="Y108" s="236" t="n">
        <v>284817</v>
      </c>
      <c r="Z108" s="236" t="n">
        <v>31012</v>
      </c>
      <c r="AA108" s="236" t="n">
        <v>34909</v>
      </c>
      <c r="AB108" s="236" t="n">
        <v>35556</v>
      </c>
      <c r="AC108" s="236" t="n">
        <v>132599</v>
      </c>
      <c r="AD108" s="236" t="n">
        <v>646739</v>
      </c>
      <c r="AE108" s="236" t="n">
        <v>86950184</v>
      </c>
      <c r="AF108" s="216" t="n">
        <v>100000</v>
      </c>
      <c r="AG108" s="236" t="n">
        <v>2300000</v>
      </c>
      <c r="AH108" s="219" t="inlineStr">
        <is>
          <t>Empleado</t>
        </is>
      </c>
      <c r="AI108" s="214" t="n"/>
      <c r="AJ108" s="214" t="n"/>
      <c r="AK108" s="214" t="n"/>
      <c r="AL108" s="214" t="n"/>
      <c r="AM108" s="220" t="n"/>
    </row>
    <row r="109" ht="18" customHeight="1" thickBot="1">
      <c r="A109" s="320" t="inlineStr">
        <is>
          <t>NOHORA CATHERINE GALVIS RUBIO</t>
        </is>
      </c>
      <c r="B109" s="221" t="inlineStr">
        <is>
          <t>600707980022691-6</t>
        </is>
      </c>
      <c r="C109" s="270" t="n">
        <v>45587</v>
      </c>
      <c r="D109" s="264" t="inlineStr">
        <is>
          <t>Pendiente</t>
        </is>
      </c>
      <c r="E109" s="271" t="n">
        <v>45587</v>
      </c>
      <c r="F109" s="312" t="inlineStr">
        <is>
          <t>DAVIVIENDA</t>
        </is>
      </c>
      <c r="G109" s="225" t="n"/>
      <c r="H109" s="226" t="inlineStr">
        <is>
          <t>CM</t>
        </is>
      </c>
      <c r="I109" s="225" t="n"/>
      <c r="J109" s="225" t="n"/>
      <c r="K109" s="225" t="n"/>
      <c r="L109" s="225" t="n"/>
      <c r="M109" s="227" t="inlineStr">
        <is>
          <t>CM</t>
        </is>
      </c>
      <c r="N109" s="225" t="n"/>
      <c r="O109" s="225" t="n"/>
      <c r="P109" s="225" t="n"/>
      <c r="Q109" s="245" t="inlineStr">
        <is>
          <t>https://api-na1.hubspot.com/form-integrations/v1/uploaded-files/signed-url-redirect/181747285119?portalId=21065449&amp;sign=iWsD1DpAtTvUtgPQ06bEkYdR7ys%3D&amp;conversionId=53f4ed63-608c-4487-a15b-ce6133fa705e&amp;filename=53f4ed63-608c-4487-a15b-ce6133fa705e-extracto_del_credito-2024092022510480185015.pdf</t>
        </is>
      </c>
      <c r="R109" s="273" t="n">
        <v>1072651061</v>
      </c>
      <c r="S109" s="228" t="inlineStr">
        <is>
          <t>Pesos</t>
        </is>
      </c>
      <c r="T109" s="313" t="inlineStr">
        <is>
          <t>Leasing H.</t>
        </is>
      </c>
      <c r="U109" s="273" t="n">
        <v>2399000</v>
      </c>
      <c r="V109" s="273" t="n">
        <v>240</v>
      </c>
      <c r="W109" s="273" t="n">
        <v>231</v>
      </c>
      <c r="X109" s="273" t="inlineStr">
        <is>
          <t>15.4%</t>
        </is>
      </c>
      <c r="Y109" s="273" t="n">
        <v>0</v>
      </c>
      <c r="Z109" s="273" t="n">
        <v>0</v>
      </c>
      <c r="AA109" s="273" t="n">
        <v>0</v>
      </c>
      <c r="AB109" s="273" t="n">
        <v>0</v>
      </c>
      <c r="AC109" s="273" t="n">
        <v>163296</v>
      </c>
      <c r="AD109" s="273" t="n">
        <v>2235703</v>
      </c>
      <c r="AE109" s="273" t="n">
        <v>186951493</v>
      </c>
      <c r="AF109" s="227" t="n">
        <v>300000</v>
      </c>
      <c r="AG109" s="273" t="n">
        <v>6500000</v>
      </c>
      <c r="AH109" s="230" t="inlineStr">
        <is>
          <t>Empleado</t>
        </is>
      </c>
      <c r="AI109" s="227" t="inlineStr">
        <is>
          <t>ngalvisrubio@gmail.com</t>
        </is>
      </c>
      <c r="AJ109" s="273" t="n">
        <v>3102165018</v>
      </c>
      <c r="AK109" s="227" t="inlineStr">
        <is>
          <t>Neiva</t>
        </is>
      </c>
      <c r="AL109" s="273" t="n">
        <v>70793216416</v>
      </c>
      <c r="AM109" s="231" t="n"/>
    </row>
    <row r="110" ht="18" customHeight="1" thickBot="1">
      <c r="A110" s="321" t="inlineStr">
        <is>
          <t>MIGUEL ANTONIO VARELA MELO</t>
        </is>
      </c>
      <c r="B110" s="210" t="inlineStr">
        <is>
          <t>570202770019343-9</t>
        </is>
      </c>
      <c r="C110" s="265" t="n">
        <v>45587</v>
      </c>
      <c r="D110" s="264" t="inlineStr">
        <is>
          <t>Pendiente</t>
        </is>
      </c>
      <c r="E110" s="266" t="n">
        <v>45587</v>
      </c>
      <c r="F110" s="314" t="inlineStr">
        <is>
          <t>DAVIVIENDA</t>
        </is>
      </c>
      <c r="G110" s="214" t="n"/>
      <c r="H110" s="315" t="inlineStr">
        <is>
          <t>PROPIO</t>
        </is>
      </c>
      <c r="I110" s="214" t="n"/>
      <c r="J110" s="214" t="n"/>
      <c r="K110" s="214" t="n"/>
      <c r="L110" s="216" t="inlineStr">
        <is>
          <t>FINANZAS A OTRO NIVEL</t>
        </is>
      </c>
      <c r="M110" s="216" t="inlineStr">
        <is>
          <t>PAULA OSORNO</t>
        </is>
      </c>
      <c r="N110" s="214" t="n"/>
      <c r="O110" s="214" t="n"/>
      <c r="P110" s="214" t="n"/>
      <c r="Q110" s="256" t="inlineStr">
        <is>
          <t>https://drive.google.com/open?id=1BNOpyvcVuej1EgsWx56V59INf6C8TGY6</t>
        </is>
      </c>
      <c r="R110" s="236" t="n">
        <v>1143154789</v>
      </c>
      <c r="S110" s="217" t="inlineStr">
        <is>
          <t>Pesos</t>
        </is>
      </c>
      <c r="T110" s="218" t="inlineStr">
        <is>
          <t>Hipotecario</t>
        </is>
      </c>
      <c r="U110" s="236" t="n">
        <v>199200</v>
      </c>
      <c r="V110" s="236" t="n">
        <v>240</v>
      </c>
      <c r="W110" s="236" t="n">
        <v>207</v>
      </c>
      <c r="X110" s="236" t="inlineStr">
        <is>
          <t>10.25%</t>
        </is>
      </c>
      <c r="Y110" s="236" t="n">
        <v>104799</v>
      </c>
      <c r="Z110" s="236" t="n">
        <v>5549</v>
      </c>
      <c r="AA110" s="236" t="n">
        <v>17408</v>
      </c>
      <c r="AB110" s="236" t="n">
        <v>16863</v>
      </c>
      <c r="AC110" s="236" t="n">
        <v>54046</v>
      </c>
      <c r="AD110" s="236" t="n">
        <v>105113</v>
      </c>
      <c r="AE110" s="236" t="n">
        <v>25723349</v>
      </c>
      <c r="AF110" s="216" t="inlineStr">
        <is>
          <t>50-300</t>
        </is>
      </c>
      <c r="AG110" s="236" t="n">
        <v>2400000</v>
      </c>
      <c r="AH110" s="316" t="inlineStr">
        <is>
          <t>Vis Davivienda</t>
        </is>
      </c>
      <c r="AI110" s="216" t="inlineStr">
        <is>
          <t>miguel.varela022296@gmail.com</t>
        </is>
      </c>
      <c r="AJ110" s="236" t="n">
        <v>3012778235</v>
      </c>
      <c r="AK110" s="216" t="inlineStr">
        <is>
          <t>Otro</t>
        </is>
      </c>
      <c r="AL110" s="236" t="n">
        <v>70888069014</v>
      </c>
      <c r="AM110" s="220" t="n"/>
    </row>
    <row r="111" ht="18" customHeight="1" thickBot="1">
      <c r="A111" s="320" t="inlineStr">
        <is>
          <t>ALISON YESENIA GUERRERO SUANCHA</t>
        </is>
      </c>
      <c r="B111" s="221" t="inlineStr">
        <is>
          <t>570000730111687-4</t>
        </is>
      </c>
      <c r="C111" s="270" t="n">
        <v>45587</v>
      </c>
      <c r="D111" s="264" t="inlineStr">
        <is>
          <t>Pendiente</t>
        </is>
      </c>
      <c r="E111" s="271" t="n">
        <v>45587</v>
      </c>
      <c r="F111" s="312" t="inlineStr">
        <is>
          <t>DAVIVIENDA</t>
        </is>
      </c>
      <c r="G111" s="227" t="inlineStr">
        <is>
          <t>vivienda VIS, La cliente sabe que debe esperar pero le gustaría tener una proyección para alistar los honorarios.</t>
        </is>
      </c>
      <c r="H111" s="317" t="inlineStr">
        <is>
          <t>PROPIO</t>
        </is>
      </c>
      <c r="I111" s="225" t="n"/>
      <c r="J111" s="225" t="n"/>
      <c r="K111" s="225" t="n"/>
      <c r="L111" s="227" t="inlineStr">
        <is>
          <t>FINANZAS A OTRO NIVEL</t>
        </is>
      </c>
      <c r="M111" s="227" t="inlineStr">
        <is>
          <t>CATALINA MORENO</t>
        </is>
      </c>
      <c r="N111" s="225" t="n"/>
      <c r="O111" s="225" t="n"/>
      <c r="P111" s="225" t="n"/>
      <c r="Q111" s="245" t="inlineStr">
        <is>
          <t>https://drive.google.com/open?id=16ln2IGSALyP8kbxdctp-Dw30XhhdMSlu</t>
        </is>
      </c>
      <c r="R111" s="273" t="n">
        <v>1016022230</v>
      </c>
      <c r="S111" s="228" t="inlineStr">
        <is>
          <t>Pesos</t>
        </is>
      </c>
      <c r="T111" s="229" t="inlineStr">
        <is>
          <t>Hipotecario</t>
        </is>
      </c>
      <c r="U111" s="273" t="n">
        <v>1160000</v>
      </c>
      <c r="V111" s="273" t="n">
        <v>180</v>
      </c>
      <c r="W111" s="273" t="n">
        <v>178</v>
      </c>
      <c r="X111" s="318" t="n">
        <v>0.11</v>
      </c>
      <c r="Y111" s="273" t="n">
        <v>0</v>
      </c>
      <c r="Z111" s="273" t="n">
        <v>22564</v>
      </c>
      <c r="AA111" s="273" t="n">
        <v>31778</v>
      </c>
      <c r="AB111" s="273" t="n">
        <v>0</v>
      </c>
      <c r="AC111" s="273" t="n">
        <v>231542</v>
      </c>
      <c r="AD111" s="273" t="n">
        <v>873457</v>
      </c>
      <c r="AE111" s="273" t="n">
        <v>99768457</v>
      </c>
      <c r="AF111" s="227" t="inlineStr">
        <is>
          <t>50--300</t>
        </is>
      </c>
      <c r="AG111" s="273" t="n">
        <v>6200000</v>
      </c>
      <c r="AH111" s="319" t="inlineStr">
        <is>
          <t>Vis Davivienda</t>
        </is>
      </c>
      <c r="AI111" s="227" t="inlineStr">
        <is>
          <t>alied.190507@gmail.com</t>
        </is>
      </c>
      <c r="AJ111" s="273" t="n">
        <v>3133515624</v>
      </c>
      <c r="AK111" s="227" t="inlineStr">
        <is>
          <t>Bogotá</t>
        </is>
      </c>
      <c r="AL111" s="273" t="n">
        <v>70884877672</v>
      </c>
      <c r="AM111" s="231" t="n"/>
    </row>
    <row r="112" ht="18" customFormat="1" customHeight="1" s="1314" thickBot="1">
      <c r="A112" s="1646" t="inlineStr">
        <is>
          <t>PAULA DANIELA BRICEÑO CORTES</t>
        </is>
      </c>
      <c r="B112" s="1647" t="inlineStr">
        <is>
          <t>035701-03-0000012023</t>
        </is>
      </c>
      <c r="C112" s="1648" t="n">
        <v>46029</v>
      </c>
      <c r="D112" s="1649" t="inlineStr">
        <is>
          <t>Pendiente</t>
        </is>
      </c>
      <c r="E112" s="1409" t="n">
        <v>46029</v>
      </c>
      <c r="F112" s="1650" t="inlineStr">
        <is>
          <t>LA HIPOTECARIA</t>
        </is>
      </c>
      <c r="G112" s="1651" t="n"/>
      <c r="H112" s="1652" t="inlineStr">
        <is>
          <t>CM</t>
        </is>
      </c>
      <c r="I112" s="1651" t="n"/>
      <c r="J112" s="1651" t="n"/>
      <c r="K112" s="1651" t="n"/>
      <c r="L112" s="1651" t="n"/>
      <c r="M112" s="1651" t="n"/>
      <c r="N112" s="1651" t="n"/>
      <c r="O112" s="1651" t="n"/>
      <c r="P112" s="1651" t="n"/>
      <c r="Q112" s="1651" t="n"/>
      <c r="R112" s="1653" t="inlineStr">
        <is>
          <t>N/A</t>
        </is>
      </c>
      <c r="S112" s="1654" t="inlineStr">
        <is>
          <t>Pesos</t>
        </is>
      </c>
      <c r="T112" s="1655" t="inlineStr">
        <is>
          <t>Hipotecario</t>
        </is>
      </c>
      <c r="U112" s="1656" t="n">
        <v>1861762</v>
      </c>
      <c r="V112" s="1653" t="n">
        <v>240</v>
      </c>
      <c r="W112" s="1653" t="n">
        <v>222</v>
      </c>
      <c r="X112" s="1656" t="inlineStr">
        <is>
          <t>13.5%</t>
        </is>
      </c>
      <c r="Y112" s="1656" t="n">
        <v>0</v>
      </c>
      <c r="Z112" s="1656" t="n">
        <v>66840</v>
      </c>
      <c r="AA112" s="1656" t="n">
        <v>26062</v>
      </c>
      <c r="AB112" s="1656" t="n">
        <v>54228</v>
      </c>
      <c r="AC112" s="1656" t="n">
        <v>164720</v>
      </c>
      <c r="AD112" s="1656" t="n">
        <v>1549910</v>
      </c>
      <c r="AE112" s="1656" t="n">
        <v>147796475</v>
      </c>
      <c r="AF112" s="3675" t="n">
        <v>300</v>
      </c>
      <c r="AG112" s="1656" t="inlineStr">
        <is>
          <t>$3,500,000</t>
        </is>
      </c>
      <c r="AH112" s="1658" t="inlineStr">
        <is>
          <t>Empleado</t>
        </is>
      </c>
      <c r="AI112" s="1653" t="inlineStr">
        <is>
          <t>juan1022pablo@hotmail.com</t>
        </is>
      </c>
      <c r="AJ112" s="1653" t="n">
        <v>3195118381</v>
      </c>
      <c r="AK112" s="1653" t="inlineStr">
        <is>
          <t>BOGOTA</t>
        </is>
      </c>
      <c r="AL112" s="1651" t="n"/>
      <c r="AM112" s="1416" t="n"/>
    </row>
    <row r="113" ht="18" customHeight="1" thickBot="1">
      <c r="A113" s="1484" t="inlineStr">
        <is>
          <t>INGRID YINET SANCHEZ FAGUA</t>
        </is>
      </c>
      <c r="B113" s="221" t="n">
        <v>32671083</v>
      </c>
      <c r="C113" s="240" t="n">
        <v>46387</v>
      </c>
      <c r="D113" s="343" t="inlineStr">
        <is>
          <t>Pendiente</t>
        </is>
      </c>
      <c r="E113" s="240" t="n">
        <v>46029</v>
      </c>
      <c r="F113" s="346" t="inlineStr">
        <is>
          <t>AV VILLAS</t>
        </is>
      </c>
      <c r="G113" s="1224" t="n"/>
      <c r="H113" s="344" t="inlineStr">
        <is>
          <t>CM</t>
        </is>
      </c>
      <c r="I113" s="225" t="n"/>
      <c r="J113" s="225" t="n"/>
      <c r="K113" s="225" t="n"/>
      <c r="L113" s="225" t="n"/>
      <c r="M113" s="225" t="n"/>
      <c r="N113" s="225" t="n"/>
      <c r="O113" s="225" t="n"/>
      <c r="P113" s="225" t="n"/>
      <c r="Q113" s="225" t="n"/>
      <c r="R113" s="242" t="n">
        <v>1031182605</v>
      </c>
      <c r="S113" s="246" t="inlineStr">
        <is>
          <t>Pesos</t>
        </is>
      </c>
      <c r="T113" s="247" t="inlineStr">
        <is>
          <t>Hipotecario</t>
        </is>
      </c>
      <c r="U113" s="741" t="n">
        <v>904900</v>
      </c>
      <c r="V113" s="242" t="n">
        <v>240</v>
      </c>
      <c r="W113" s="242" t="n">
        <v>223</v>
      </c>
      <c r="X113" s="741" t="inlineStr">
        <is>
          <t>12.2%</t>
        </is>
      </c>
      <c r="Y113" s="225" t="n"/>
      <c r="Z113" s="741" t="n">
        <v>18863</v>
      </c>
      <c r="AA113" s="741" t="n">
        <v>21293</v>
      </c>
      <c r="AB113" s="225" t="n"/>
      <c r="AC113" s="741" t="n">
        <v>99063</v>
      </c>
      <c r="AD113" s="741" t="n">
        <v>750333</v>
      </c>
      <c r="AE113" s="741" t="n">
        <v>77745308</v>
      </c>
      <c r="AF113" s="3661" t="n">
        <v>200</v>
      </c>
      <c r="AG113" s="741" t="inlineStr">
        <is>
          <t>$3,500,000</t>
        </is>
      </c>
      <c r="AH113" s="246" t="inlineStr">
        <is>
          <t>Independiente</t>
        </is>
      </c>
      <c r="AI113" s="242" t="inlineStr">
        <is>
          <t>ingridsanchez1999@hotmail.com</t>
        </is>
      </c>
      <c r="AJ113" s="242" t="n">
        <v>3118221368</v>
      </c>
      <c r="AK113" s="242" t="inlineStr">
        <is>
          <t>BOGOTA</t>
        </is>
      </c>
      <c r="AL113" s="225" t="n"/>
      <c r="AM113" s="231" t="n"/>
    </row>
    <row r="114" ht="18" customHeight="1" thickBot="1">
      <c r="A114" s="1504" t="inlineStr">
        <is>
          <t>MONICA LILIANA FONSECA LOPEZ</t>
        </is>
      </c>
      <c r="B114" s="210" t="n">
        <v>1154785675</v>
      </c>
      <c r="C114" s="251" t="n">
        <v>46028</v>
      </c>
      <c r="D114" s="343" t="inlineStr">
        <is>
          <t>Pendiente</t>
        </is>
      </c>
      <c r="E114" s="1266" t="n">
        <v>46029</v>
      </c>
      <c r="F114" s="213" t="inlineStr">
        <is>
          <t>BANCO DE BOGOTA</t>
        </is>
      </c>
      <c r="G114" s="214" t="n"/>
      <c r="H114" s="349" t="inlineStr">
        <is>
          <t>CM</t>
        </is>
      </c>
      <c r="I114" s="254" t="inlineStr">
        <is>
          <t>Falta perfilamiento - Bogota</t>
        </is>
      </c>
      <c r="J114" s="214" t="n"/>
      <c r="K114" s="214" t="n"/>
      <c r="L114" s="392" t="inlineStr">
        <is>
          <t>Finanzas a otro nivel</t>
        </is>
      </c>
      <c r="M114" s="254" t="inlineStr">
        <is>
          <t>CAROLINA MORA</t>
        </is>
      </c>
      <c r="N114" s="251" t="n">
        <v>46029</v>
      </c>
      <c r="O114" s="214" t="n"/>
      <c r="P114" s="214" t="n"/>
      <c r="Q114" s="214" t="n"/>
      <c r="R114" s="254" t="n">
        <v>1052379516</v>
      </c>
      <c r="S114" s="257" t="inlineStr">
        <is>
          <t>Pesos</t>
        </is>
      </c>
      <c r="T114" s="258" t="inlineStr">
        <is>
          <t>Hipotecario</t>
        </is>
      </c>
      <c r="U114" s="739" t="n">
        <v>1714063</v>
      </c>
      <c r="V114" s="254" t="n">
        <v>240</v>
      </c>
      <c r="W114" s="254" t="n">
        <v>239</v>
      </c>
      <c r="X114" s="739" t="inlineStr">
        <is>
          <t>12.28%</t>
        </is>
      </c>
      <c r="Y114" s="739" t="n">
        <v>0</v>
      </c>
      <c r="Z114" s="739" t="n">
        <v>42820</v>
      </c>
      <c r="AA114" s="739" t="n">
        <v>38748</v>
      </c>
      <c r="AB114" s="739" t="n">
        <v>21700</v>
      </c>
      <c r="AC114" s="739" t="n">
        <v>158899</v>
      </c>
      <c r="AD114" s="739" t="n">
        <v>1451895</v>
      </c>
      <c r="AE114" s="739" t="n">
        <v>150654405</v>
      </c>
      <c r="AF114" s="3660" t="n">
        <v>300</v>
      </c>
      <c r="AG114" s="739" t="inlineStr">
        <is>
          <t>$5,000,000</t>
        </is>
      </c>
      <c r="AH114" s="259" t="inlineStr">
        <is>
          <t>Empleado</t>
        </is>
      </c>
      <c r="AI114" s="254" t="inlineStr">
        <is>
          <t>monikfonsek@yahoo.com.mx</t>
        </is>
      </c>
      <c r="AJ114" s="254" t="n">
        <v>3124666441</v>
      </c>
      <c r="AK114" s="254" t="inlineStr">
        <is>
          <t>DUITAMA</t>
        </is>
      </c>
      <c r="AL114" s="214" t="n"/>
      <c r="AM114" s="220" t="n"/>
    </row>
    <row r="115" ht="18" customHeight="1" thickBot="1">
      <c r="A115" s="1483" t="inlineStr">
        <is>
          <t>GERMAN ALEXIS BUITRAGO MAYORGA</t>
        </is>
      </c>
      <c r="B115" s="221" t="n">
        <v>758147267</v>
      </c>
      <c r="C115" s="240" t="n">
        <v>46029</v>
      </c>
      <c r="D115" s="343" t="inlineStr">
        <is>
          <t>Pendiente</t>
        </is>
      </c>
      <c r="E115" s="240" t="n">
        <v>46029</v>
      </c>
      <c r="F115" s="224" t="inlineStr">
        <is>
          <t>BANCO DE BOGOTA</t>
        </is>
      </c>
      <c r="G115" s="1260" t="inlineStr">
        <is>
          <t>Se envía perfilamiento y extracto de credito hipotecario para realizar el analisis. Inicialmente el cliente por error habia enviado un extracto de credito de libranza.</t>
        </is>
      </c>
      <c r="H115" s="344" t="inlineStr">
        <is>
          <t>CM</t>
        </is>
      </c>
      <c r="I115" s="225" t="n"/>
      <c r="J115" s="225" t="n"/>
      <c r="K115" s="225" t="n"/>
      <c r="L115" s="346" t="inlineStr">
        <is>
          <t>Guardianes Del Ahorro</t>
        </is>
      </c>
      <c r="M115" s="242" t="inlineStr">
        <is>
          <t>JUAN CARLOS HIDALGO</t>
        </is>
      </c>
      <c r="N115" s="225" t="n"/>
      <c r="O115" s="225" t="n"/>
      <c r="P115" s="225" t="n"/>
      <c r="Q115" s="225" t="n"/>
      <c r="R115" s="242" t="n">
        <v>80730888</v>
      </c>
      <c r="S115" s="246" t="inlineStr">
        <is>
          <t>Pesos</t>
        </is>
      </c>
      <c r="T115" s="247" t="inlineStr">
        <is>
          <t>Hipotecario</t>
        </is>
      </c>
      <c r="U115" s="741" t="n">
        <v>893319</v>
      </c>
      <c r="V115" s="242" t="n">
        <v>240</v>
      </c>
      <c r="W115" s="242" t="n">
        <v>203</v>
      </c>
      <c r="X115" s="741" t="inlineStr">
        <is>
          <t>14.84%</t>
        </is>
      </c>
      <c r="Y115" s="741" t="n">
        <v>0</v>
      </c>
      <c r="Z115" s="741" t="n">
        <v>25890</v>
      </c>
      <c r="AA115" s="741" t="n">
        <v>26554</v>
      </c>
      <c r="AB115" s="741" t="n">
        <v>0</v>
      </c>
      <c r="AC115" s="741" t="n">
        <v>80244</v>
      </c>
      <c r="AD115" s="741" t="n">
        <v>760630</v>
      </c>
      <c r="AE115" s="741" t="n">
        <v>66030529</v>
      </c>
      <c r="AF115" s="3661" t="n">
        <v>100</v>
      </c>
      <c r="AG115" s="741" t="inlineStr">
        <is>
          <t>$3,600,000</t>
        </is>
      </c>
      <c r="AH115" s="248" t="inlineStr">
        <is>
          <t>Empleado</t>
        </is>
      </c>
      <c r="AI115" s="242" t="inlineStr">
        <is>
          <t>alexbuitrago777@gmail.com</t>
        </is>
      </c>
      <c r="AJ115" s="242" t="n">
        <v>3176803007</v>
      </c>
      <c r="AK115" s="242" t="inlineStr">
        <is>
          <t>BOGOTA</t>
        </is>
      </c>
      <c r="AL115" s="225" t="n"/>
      <c r="AM115" s="231" t="n"/>
    </row>
    <row r="116" ht="18" customHeight="1" thickBot="1">
      <c r="A116" s="1484" t="inlineStr">
        <is>
          <t>JULIAN CAMILO URREA GALARZA</t>
        </is>
      </c>
      <c r="B116" s="1265" t="n">
        <v>90000268081</v>
      </c>
      <c r="C116" s="1266" t="n">
        <v>46029</v>
      </c>
      <c r="D116" s="343" t="inlineStr">
        <is>
          <t>Pendiente</t>
        </is>
      </c>
      <c r="E116" s="1266" t="n">
        <v>46029</v>
      </c>
      <c r="F116" s="241" t="inlineStr">
        <is>
          <t>BANCOLOMBIA</t>
        </is>
      </c>
      <c r="G116" s="1224" t="n"/>
      <c r="H116" s="344" t="inlineStr">
        <is>
          <t>CM</t>
        </is>
      </c>
      <c r="I116" s="1224" t="n"/>
      <c r="J116" s="1224" t="n"/>
      <c r="K116" s="1224" t="n"/>
      <c r="L116" s="1224" t="n"/>
      <c r="M116" s="1224" t="n"/>
      <c r="N116" s="1224" t="n"/>
      <c r="O116" s="1224" t="n"/>
      <c r="P116" s="1224" t="n"/>
      <c r="Q116" s="1224" t="n"/>
      <c r="R116" s="1225" t="n">
        <v>1014222879</v>
      </c>
      <c r="S116" s="246" t="inlineStr">
        <is>
          <t>Pesos</t>
        </is>
      </c>
      <c r="T116" s="1235" t="inlineStr">
        <is>
          <t>Hipotecario</t>
        </is>
      </c>
      <c r="U116" s="1226" t="n">
        <v>3078850</v>
      </c>
      <c r="V116" s="1225" t="n">
        <v>120</v>
      </c>
      <c r="W116" s="1225" t="n">
        <v>96</v>
      </c>
      <c r="X116" s="1226" t="inlineStr">
        <is>
          <t>11.83%</t>
        </is>
      </c>
      <c r="Y116" s="1226" t="n">
        <v>0</v>
      </c>
      <c r="Z116" s="1226" t="n">
        <v>51792</v>
      </c>
      <c r="AA116" s="1226" t="n">
        <v>30260</v>
      </c>
      <c r="AB116" s="1226" t="n">
        <v>20172</v>
      </c>
      <c r="AC116" s="1226" t="n">
        <v>1206281</v>
      </c>
      <c r="AD116" s="1226" t="n">
        <v>1770345</v>
      </c>
      <c r="AE116" s="1226" t="n">
        <v>188473667</v>
      </c>
      <c r="AF116" s="1226" t="inlineStr">
        <is>
          <t>$1,000,000</t>
        </is>
      </c>
      <c r="AG116" s="1226" t="inlineStr">
        <is>
          <t>$13,000,000</t>
        </is>
      </c>
      <c r="AH116" s="248" t="inlineStr">
        <is>
          <t>Empleado</t>
        </is>
      </c>
      <c r="AI116" s="1225" t="inlineStr">
        <is>
          <t>ladymlb@hotmail.com</t>
        </is>
      </c>
      <c r="AJ116" s="1225" t="n">
        <v>3013959756</v>
      </c>
      <c r="AK116" s="1225" t="inlineStr">
        <is>
          <t>BOGOTA</t>
        </is>
      </c>
      <c r="AL116" s="1224" t="n"/>
      <c r="AM116" s="220" t="n"/>
    </row>
    <row r="117" ht="18" customHeight="1" thickBot="1">
      <c r="A117" s="1482" t="inlineStr">
        <is>
          <t>ERIC NICOLAS CONTRERAS BERNAL</t>
        </is>
      </c>
      <c r="B117" s="1331" t="inlineStr">
        <is>
          <t>570040770118265-0</t>
        </is>
      </c>
      <c r="C117" s="1332" t="n">
        <v>46029</v>
      </c>
      <c r="D117" s="456" t="inlineStr">
        <is>
          <t>Mora</t>
        </is>
      </c>
      <c r="E117" s="240" t="n">
        <v>46029</v>
      </c>
      <c r="F117" s="262" t="inlineStr">
        <is>
          <t>DAVIVIENDA</t>
        </is>
      </c>
      <c r="G117" s="214" t="n"/>
      <c r="H117" s="349" t="inlineStr">
        <is>
          <t>CM</t>
        </is>
      </c>
      <c r="I117" s="634" t="n"/>
      <c r="J117" s="634" t="n"/>
      <c r="K117" s="634" t="n"/>
      <c r="L117" s="634" t="n"/>
      <c r="M117" s="634" t="n"/>
      <c r="N117" s="634" t="n"/>
      <c r="O117" s="634" t="n"/>
      <c r="P117" s="634" t="n"/>
      <c r="Q117" s="634" t="n"/>
      <c r="R117" s="1253" t="inlineStr">
        <is>
          <t>N/A</t>
        </is>
      </c>
      <c r="S117" s="257" t="inlineStr">
        <is>
          <t>Pesos</t>
        </is>
      </c>
      <c r="T117" s="1232" t="inlineStr">
        <is>
          <t>Hipotecario</t>
        </is>
      </c>
      <c r="U117" s="1231" t="n">
        <v>1689000</v>
      </c>
      <c r="V117" s="1237" t="n">
        <v>240</v>
      </c>
      <c r="W117" s="1237" t="n">
        <v>233</v>
      </c>
      <c r="X117" s="1231" t="inlineStr">
        <is>
          <t>11.2%</t>
        </is>
      </c>
      <c r="Y117" s="1231" t="n">
        <v>0</v>
      </c>
      <c r="Z117" s="1231" t="n">
        <v>173687</v>
      </c>
      <c r="AA117" s="1231" t="n">
        <v>0</v>
      </c>
      <c r="AB117" s="1231" t="n">
        <v>0</v>
      </c>
      <c r="AC117" s="1231" t="n">
        <v>0</v>
      </c>
      <c r="AD117" s="1231" t="n">
        <v>1324424</v>
      </c>
      <c r="AE117" s="1231" t="n">
        <v>150719814</v>
      </c>
      <c r="AF117" s="1231" t="inlineStr">
        <is>
          <t>$1,000,000</t>
        </is>
      </c>
      <c r="AG117" s="1231" t="inlineStr">
        <is>
          <t>$9,000,000</t>
        </is>
      </c>
      <c r="AH117" s="259" t="inlineStr">
        <is>
          <t>Empleado</t>
        </is>
      </c>
      <c r="AI117" s="1237" t="inlineStr">
        <is>
          <t>g5209ericbc@hotmail.com</t>
        </is>
      </c>
      <c r="AJ117" s="1237" t="n">
        <v>3195468299</v>
      </c>
      <c r="AK117" s="1237" t="inlineStr">
        <is>
          <t>BOGOTA</t>
        </is>
      </c>
      <c r="AL117" s="634" t="n"/>
      <c r="AM117" s="231" t="n"/>
    </row>
    <row r="118" ht="18" customHeight="1" thickBot="1">
      <c r="A118" s="1596" t="inlineStr">
        <is>
          <t>LAURA FERNANDA QUIROGA RODRIGUEZ</t>
        </is>
      </c>
      <c r="B118" s="1265" t="n">
        <v>90000204982</v>
      </c>
      <c r="C118" s="1266" t="n">
        <v>46029</v>
      </c>
      <c r="D118" s="456" t="inlineStr">
        <is>
          <t>Mora</t>
        </is>
      </c>
      <c r="E118" s="1266" t="n">
        <v>46029</v>
      </c>
      <c r="F118" s="241" t="inlineStr">
        <is>
          <t>BANCOLOMBIA</t>
        </is>
      </c>
      <c r="G118" s="1087" t="n"/>
      <c r="H118" s="344" t="inlineStr">
        <is>
          <t>CM</t>
        </is>
      </c>
      <c r="I118" s="1224" t="n"/>
      <c r="J118" s="1224" t="n"/>
      <c r="K118" s="1224" t="n"/>
      <c r="L118" s="1224" t="n"/>
      <c r="M118" s="1224" t="n"/>
      <c r="N118" s="1224" t="n"/>
      <c r="O118" s="1224" t="n"/>
      <c r="P118" s="1224" t="n"/>
      <c r="Q118" s="1224" t="n"/>
      <c r="R118" s="1261" t="n">
        <v>1032471113</v>
      </c>
      <c r="S118" s="246" t="inlineStr">
        <is>
          <t>Pesos</t>
        </is>
      </c>
      <c r="T118" s="1235" t="inlineStr">
        <is>
          <t>Hipotecario</t>
        </is>
      </c>
      <c r="U118" s="1226" t="n">
        <v>1143261</v>
      </c>
      <c r="V118" s="1225" t="n">
        <v>240</v>
      </c>
      <c r="W118" s="1225" t="n">
        <v>201</v>
      </c>
      <c r="X118" s="1287" t="n">
        <v>0.06</v>
      </c>
      <c r="Y118" s="1226" t="n">
        <v>0</v>
      </c>
      <c r="Z118" s="1226" t="n">
        <v>15292</v>
      </c>
      <c r="AA118" s="1226" t="n">
        <v>0</v>
      </c>
      <c r="AB118" s="1226" t="n">
        <v>0</v>
      </c>
      <c r="AC118" s="1226" t="n">
        <v>421304</v>
      </c>
      <c r="AD118" s="1226" t="n">
        <v>706417</v>
      </c>
      <c r="AE118" s="1226" t="n">
        <v>145449134</v>
      </c>
      <c r="AF118" s="3669" t="n">
        <v>500</v>
      </c>
      <c r="AG118" s="1226" t="inlineStr">
        <is>
          <t>$4,500,000</t>
        </is>
      </c>
      <c r="AH118" s="248" t="inlineStr">
        <is>
          <t>Empleado</t>
        </is>
      </c>
      <c r="AI118" s="1261" t="inlineStr">
        <is>
          <t>lauquiroga35@gmail.com</t>
        </is>
      </c>
      <c r="AJ118" s="1261" t="n">
        <v>3142785766</v>
      </c>
      <c r="AK118" s="1225" t="inlineStr">
        <is>
          <t>BOGOTA</t>
        </is>
      </c>
      <c r="AL118" s="1224" t="n"/>
      <c r="AM118" s="220" t="n"/>
    </row>
    <row r="119" ht="18" customHeight="1" thickBot="1">
      <c r="A119" s="1642" t="inlineStr">
        <is>
          <t>LAURA FERNANDA QUIROGA RODRIGUEZ</t>
        </is>
      </c>
      <c r="B119" s="1331" t="n">
        <v>90000216121</v>
      </c>
      <c r="C119" s="1332" t="n">
        <v>46029</v>
      </c>
      <c r="D119" s="343" t="inlineStr">
        <is>
          <t>Pendiente</t>
        </is>
      </c>
      <c r="E119" s="240" t="n">
        <v>46029</v>
      </c>
      <c r="F119" s="579" t="inlineStr">
        <is>
          <t>BANCOLOMBIA</t>
        </is>
      </c>
      <c r="G119" s="1255" t="n"/>
      <c r="H119" s="349" t="inlineStr">
        <is>
          <t>CM</t>
        </is>
      </c>
      <c r="I119" s="634" t="n"/>
      <c r="J119" s="634" t="n"/>
      <c r="K119" s="634" t="n"/>
      <c r="L119" s="634" t="n"/>
      <c r="M119" s="634" t="n"/>
      <c r="N119" s="634" t="n"/>
      <c r="O119" s="634" t="n"/>
      <c r="P119" s="634" t="n"/>
      <c r="Q119" s="634" t="n"/>
      <c r="R119" s="1253" t="n">
        <v>1032471113</v>
      </c>
      <c r="S119" s="257" t="inlineStr">
        <is>
          <t>Pesos</t>
        </is>
      </c>
      <c r="T119" s="1232" t="inlineStr">
        <is>
          <t>Hipotecario</t>
        </is>
      </c>
      <c r="U119" s="1231" t="n">
        <v>1209512</v>
      </c>
      <c r="V119" s="1237" t="n">
        <v>240</v>
      </c>
      <c r="W119" s="1237" t="n">
        <v>197</v>
      </c>
      <c r="X119" s="1239" t="n">
        <v>0.06</v>
      </c>
      <c r="Y119" s="1231" t="n">
        <v>0</v>
      </c>
      <c r="Z119" s="1231" t="n">
        <v>15347</v>
      </c>
      <c r="AA119" s="1231" t="n">
        <v>39867</v>
      </c>
      <c r="AB119" s="1231" t="n">
        <v>26577</v>
      </c>
      <c r="AC119" s="1231" t="n">
        <v>418801</v>
      </c>
      <c r="AD119" s="1231" t="n">
        <v>708920</v>
      </c>
      <c r="AE119" s="1231" t="n">
        <v>146011906</v>
      </c>
      <c r="AF119" s="3668" t="n">
        <v>500</v>
      </c>
      <c r="AG119" s="1231" t="inlineStr">
        <is>
          <t>$4,500,000</t>
        </is>
      </c>
      <c r="AH119" s="259" t="inlineStr">
        <is>
          <t>Empleado</t>
        </is>
      </c>
      <c r="AI119" s="1253" t="inlineStr">
        <is>
          <t>lauquiroga35@gmail.com</t>
        </is>
      </c>
      <c r="AJ119" s="1253" t="n">
        <v>3142785766</v>
      </c>
      <c r="AK119" s="1237" t="inlineStr">
        <is>
          <t>BOGOTA</t>
        </is>
      </c>
      <c r="AL119" s="634" t="n"/>
      <c r="AM119" s="231" t="n"/>
    </row>
    <row r="120" ht="18" customHeight="1" thickBot="1">
      <c r="A120" s="1484" t="inlineStr">
        <is>
          <t>ALEX ARTURO BOLAÑOS RODRIGUEZ</t>
        </is>
      </c>
      <c r="B120" s="1265" t="n">
        <v>132208663791</v>
      </c>
      <c r="C120" s="1266" t="n">
        <v>46029</v>
      </c>
      <c r="D120" s="456" t="inlineStr">
        <is>
          <t>Mora</t>
        </is>
      </c>
      <c r="E120" s="1266" t="n">
        <v>46029</v>
      </c>
      <c r="F120" s="248" t="inlineStr">
        <is>
          <t>CAJA SOCIAL</t>
        </is>
      </c>
      <c r="G120" s="1224" t="n"/>
      <c r="H120" s="344" t="inlineStr">
        <is>
          <t>CM</t>
        </is>
      </c>
      <c r="I120" s="1224" t="n"/>
      <c r="J120" s="1224" t="n"/>
      <c r="K120" s="1224" t="n"/>
      <c r="L120" s="1224" t="n"/>
      <c r="M120" s="1224" t="n"/>
      <c r="N120" s="1224" t="n"/>
      <c r="O120" s="1224" t="n"/>
      <c r="P120" s="1224" t="n"/>
      <c r="Q120" s="1224" t="n"/>
      <c r="R120" s="1225" t="n">
        <v>80134467</v>
      </c>
      <c r="S120" s="246" t="inlineStr">
        <is>
          <t>Pesos</t>
        </is>
      </c>
      <c r="T120" s="1235" t="inlineStr">
        <is>
          <t>Hipotecario</t>
        </is>
      </c>
      <c r="U120" s="1226" t="n">
        <v>1216407</v>
      </c>
      <c r="V120" s="1225" t="n">
        <v>180</v>
      </c>
      <c r="W120" s="1225" t="n">
        <v>67</v>
      </c>
      <c r="X120" s="1287" t="n">
        <v>0.09</v>
      </c>
      <c r="Y120" s="1226" t="n">
        <v>1000853</v>
      </c>
      <c r="Z120" s="1226" t="n">
        <v>26062</v>
      </c>
      <c r="AA120" s="1226" t="n">
        <v>27660</v>
      </c>
      <c r="AB120" s="1226" t="n">
        <v>23916</v>
      </c>
      <c r="AC120" s="1226" t="n">
        <v>704318</v>
      </c>
      <c r="AD120" s="1226" t="n">
        <v>528275</v>
      </c>
      <c r="AE120" s="1226" t="n">
        <v>30922621</v>
      </c>
      <c r="AF120" s="3669" t="n">
        <v>100</v>
      </c>
      <c r="AG120" s="1226" t="inlineStr">
        <is>
          <t>$8,800,000</t>
        </is>
      </c>
      <c r="AH120" s="248" t="inlineStr">
        <is>
          <t>Empleado</t>
        </is>
      </c>
      <c r="AI120" s="1225" t="inlineStr">
        <is>
          <t>bolarod@gmail.com</t>
        </is>
      </c>
      <c r="AJ120" s="1225" t="n">
        <v>3005669420</v>
      </c>
      <c r="AK120" s="1225" t="inlineStr">
        <is>
          <t>BOGOTA</t>
        </is>
      </c>
      <c r="AL120" s="1224" t="n"/>
      <c r="AM120" s="220" t="n"/>
    </row>
    <row r="121" ht="18" customHeight="1" thickBot="1">
      <c r="A121" s="1504" t="inlineStr">
        <is>
          <t>EDWIN ALEXANDER CALLEJAS HERNANDEZ</t>
        </is>
      </c>
      <c r="B121" s="1331" t="n">
        <v>90000294499</v>
      </c>
      <c r="C121" s="1332" t="n">
        <v>46029</v>
      </c>
      <c r="D121" s="343" t="inlineStr">
        <is>
          <t>Pendiente</t>
        </is>
      </c>
      <c r="E121" s="240" t="n">
        <v>46029</v>
      </c>
      <c r="F121" s="267" t="inlineStr">
        <is>
          <t>BANCOLOMBIA</t>
        </is>
      </c>
      <c r="G121" s="214" t="n"/>
      <c r="H121" s="349" t="inlineStr">
        <is>
          <t>CM</t>
        </is>
      </c>
      <c r="I121" s="634" t="n"/>
      <c r="J121" s="634" t="n"/>
      <c r="K121" s="634" t="n"/>
      <c r="L121" s="634" t="n"/>
      <c r="M121" s="634" t="n"/>
      <c r="N121" s="634" t="n"/>
      <c r="O121" s="634" t="n"/>
      <c r="P121" s="634" t="n"/>
      <c r="Q121" s="634" t="n"/>
      <c r="R121" s="1253" t="inlineStr">
        <is>
          <t>N/A</t>
        </is>
      </c>
      <c r="S121" s="257" t="inlineStr">
        <is>
          <t>Pesos</t>
        </is>
      </c>
      <c r="T121" s="1232" t="inlineStr">
        <is>
          <t>Hipotecario</t>
        </is>
      </c>
      <c r="U121" s="1231" t="n">
        <v>940606</v>
      </c>
      <c r="V121" s="1237" t="n">
        <v>240</v>
      </c>
      <c r="W121" s="1237" t="n">
        <v>223</v>
      </c>
      <c r="X121" s="1239" t="n">
        <v>0.11</v>
      </c>
      <c r="Y121" s="1231" t="n">
        <v>0</v>
      </c>
      <c r="Z121" s="1231" t="n">
        <v>23223</v>
      </c>
      <c r="AA121" s="1231" t="n">
        <v>11976</v>
      </c>
      <c r="AB121" s="1231" t="n">
        <v>7983</v>
      </c>
      <c r="AC121" s="1231" t="n">
        <v>127529</v>
      </c>
      <c r="AD121" s="1231" t="n">
        <v>769495</v>
      </c>
      <c r="AE121" s="1231" t="n">
        <v>88291689</v>
      </c>
      <c r="AF121" s="3668" t="n">
        <v>300</v>
      </c>
      <c r="AG121" s="1231" t="inlineStr">
        <is>
          <t>$4,500,000</t>
        </is>
      </c>
      <c r="AH121" s="259" t="inlineStr">
        <is>
          <t>Empleado</t>
        </is>
      </c>
      <c r="AI121" s="1237" t="inlineStr">
        <is>
          <t>sandra.bless1984@gmail.com</t>
        </is>
      </c>
      <c r="AJ121" s="1237" t="n">
        <v>3204137748</v>
      </c>
      <c r="AK121" s="1237" t="inlineStr">
        <is>
          <t>SOACHA</t>
        </is>
      </c>
      <c r="AL121" s="634" t="n"/>
      <c r="AM121" s="231" t="n"/>
    </row>
    <row r="122" ht="18" customHeight="1" thickBot="1">
      <c r="A122" s="544" t="inlineStr">
        <is>
          <t>LAURA XIMENA MORALES BEJARANO</t>
        </is>
      </c>
      <c r="B122" s="1265" t="n">
        <v>90000369940</v>
      </c>
      <c r="C122" s="1266" t="n">
        <v>46029</v>
      </c>
      <c r="D122" s="343" t="inlineStr">
        <is>
          <t>Pendiente</t>
        </is>
      </c>
      <c r="E122" s="1266" t="n">
        <v>46029</v>
      </c>
      <c r="F122" s="241" t="inlineStr">
        <is>
          <t>BANCOLOMBIA</t>
        </is>
      </c>
      <c r="G122" s="1224" t="n"/>
      <c r="H122" s="344" t="inlineStr">
        <is>
          <t>CM</t>
        </is>
      </c>
      <c r="I122" s="1224" t="n"/>
      <c r="J122" s="1224" t="n"/>
      <c r="K122" s="1224" t="n"/>
      <c r="L122" s="1224" t="n"/>
      <c r="M122" s="1224" t="n"/>
      <c r="N122" s="1224" t="n"/>
      <c r="O122" s="1224" t="n"/>
      <c r="P122" s="1224" t="n"/>
      <c r="Q122" s="1224" t="n"/>
      <c r="R122" s="1261" t="inlineStr">
        <is>
          <t>N/A</t>
        </is>
      </c>
      <c r="S122" s="246" t="inlineStr">
        <is>
          <t>Pesos</t>
        </is>
      </c>
      <c r="T122" s="1235" t="inlineStr">
        <is>
          <t>Hipotecario</t>
        </is>
      </c>
      <c r="U122" s="1226" t="n">
        <v>1395976</v>
      </c>
      <c r="V122" s="1225" t="n">
        <v>240</v>
      </c>
      <c r="W122" s="1225" t="n">
        <v>237</v>
      </c>
      <c r="X122" s="1226" t="inlineStr">
        <is>
          <t>10.2%</t>
        </is>
      </c>
      <c r="Y122" s="1226" t="n">
        <v>0</v>
      </c>
      <c r="Z122" s="1226" t="n">
        <v>12312</v>
      </c>
      <c r="AA122" s="1226" t="n">
        <v>18474</v>
      </c>
      <c r="AB122" s="1226" t="n">
        <v>12315</v>
      </c>
      <c r="AC122" s="1226" t="n">
        <v>197086</v>
      </c>
      <c r="AD122" s="1226" t="n">
        <v>11155780</v>
      </c>
      <c r="AE122" s="1226" t="n">
        <v>142619204</v>
      </c>
      <c r="AF122" s="3669" t="n">
        <v>300</v>
      </c>
      <c r="AG122" s="1226" t="inlineStr">
        <is>
          <t>$3,900,000</t>
        </is>
      </c>
      <c r="AH122" s="248" t="inlineStr">
        <is>
          <t>Empleado</t>
        </is>
      </c>
      <c r="AI122" s="1225" t="inlineStr">
        <is>
          <t>lauram-111@hotmail.com</t>
        </is>
      </c>
      <c r="AJ122" s="1225" t="n">
        <v>3003763923</v>
      </c>
      <c r="AK122" s="1224" t="n"/>
      <c r="AL122" s="1224" t="n"/>
      <c r="AM122" s="220" t="n"/>
    </row>
    <row r="123" ht="18" customHeight="1" thickBot="1">
      <c r="A123" s="1643" t="inlineStr">
        <is>
          <t>CRISTIAN DAVID ZAMBRANO HOLGUIN</t>
        </is>
      </c>
      <c r="B123" s="1331" t="n">
        <v>90000369149</v>
      </c>
      <c r="C123" s="1332" t="n">
        <v>46029</v>
      </c>
      <c r="D123" s="343" t="inlineStr">
        <is>
          <t>Pendiente</t>
        </is>
      </c>
      <c r="E123" s="240" t="n">
        <v>46029</v>
      </c>
      <c r="F123" s="267" t="inlineStr">
        <is>
          <t>BANCOLOMBIA</t>
        </is>
      </c>
      <c r="G123" s="214" t="n"/>
      <c r="H123" s="349" t="inlineStr">
        <is>
          <t>CM</t>
        </is>
      </c>
      <c r="I123" s="634" t="n"/>
      <c r="J123" s="634" t="n"/>
      <c r="K123" s="634" t="n"/>
      <c r="L123" s="634" t="n"/>
      <c r="M123" s="634" t="n"/>
      <c r="N123" s="634" t="n"/>
      <c r="O123" s="634" t="n"/>
      <c r="P123" s="634" t="n"/>
      <c r="Q123" s="634" t="n"/>
      <c r="R123" s="1237" t="n">
        <v>1113656178</v>
      </c>
      <c r="S123" s="257" t="inlineStr">
        <is>
          <t>Pesos</t>
        </is>
      </c>
      <c r="T123" s="1232" t="inlineStr">
        <is>
          <t>Hipotecario</t>
        </is>
      </c>
      <c r="U123" s="1231" t="n">
        <v>577380</v>
      </c>
      <c r="V123" s="1237" t="n">
        <v>240</v>
      </c>
      <c r="W123" s="1237" t="n">
        <v>214</v>
      </c>
      <c r="X123" s="1231" t="inlineStr">
        <is>
          <t>7.72%</t>
        </is>
      </c>
      <c r="Y123" s="1231" t="n">
        <v>211126</v>
      </c>
      <c r="Z123" s="1231" t="n">
        <v>15100</v>
      </c>
      <c r="AA123" s="1231" t="n">
        <v>9164</v>
      </c>
      <c r="AB123" s="1231" t="n">
        <v>6109</v>
      </c>
      <c r="AC123" s="1231" t="n">
        <v>145286</v>
      </c>
      <c r="AD123" s="1231" t="n">
        <v>401721</v>
      </c>
      <c r="AE123" s="1231" t="n">
        <v>64671965</v>
      </c>
      <c r="AF123" s="3668" t="n">
        <v>300</v>
      </c>
      <c r="AG123" s="1231" t="inlineStr">
        <is>
          <t>$2,759,000</t>
        </is>
      </c>
      <c r="AH123" s="259" t="inlineStr">
        <is>
          <t>Empleado</t>
        </is>
      </c>
      <c r="AI123" s="1237" t="inlineStr">
        <is>
          <t>cristiandavidzh@hotmail.com</t>
        </is>
      </c>
      <c r="AJ123" s="1237" t="n">
        <v>3148678081</v>
      </c>
      <c r="AK123" s="1237" t="inlineStr">
        <is>
          <t>PRADERA</t>
        </is>
      </c>
      <c r="AL123" s="634" t="n"/>
      <c r="AM123" s="231" t="n"/>
    </row>
    <row r="124" ht="18" customHeight="1" thickBot="1">
      <c r="A124" s="548" t="inlineStr">
        <is>
          <t>JUAN CARLOS MOYA RAMIREZ</t>
        </is>
      </c>
      <c r="B124" s="1265" t="n">
        <v>90000202451</v>
      </c>
      <c r="C124" s="1266" t="n">
        <v>46029</v>
      </c>
      <c r="D124" s="343" t="inlineStr">
        <is>
          <t>Pendiente</t>
        </is>
      </c>
      <c r="E124" s="1266" t="n">
        <v>46029</v>
      </c>
      <c r="F124" s="241" t="inlineStr">
        <is>
          <t>BANCOLOMBIA</t>
        </is>
      </c>
      <c r="G124" s="1224" t="n"/>
      <c r="H124" s="344" t="inlineStr">
        <is>
          <t>CM</t>
        </is>
      </c>
      <c r="I124" s="1224" t="n"/>
      <c r="J124" s="1224" t="n"/>
      <c r="K124" s="1224" t="n"/>
      <c r="L124" s="1224" t="n"/>
      <c r="M124" s="1224" t="n"/>
      <c r="N124" s="1224" t="n"/>
      <c r="O124" s="1224" t="n"/>
      <c r="P124" s="1224" t="n"/>
      <c r="Q124" s="1224" t="n"/>
      <c r="R124" s="1261" t="inlineStr">
        <is>
          <t>N/A</t>
        </is>
      </c>
      <c r="S124" s="246" t="inlineStr">
        <is>
          <t>Pesos</t>
        </is>
      </c>
      <c r="T124" s="1235" t="inlineStr">
        <is>
          <t>Hipotecario</t>
        </is>
      </c>
      <c r="U124" s="1226" t="n">
        <v>1165277</v>
      </c>
      <c r="V124" s="1225" t="n">
        <v>180</v>
      </c>
      <c r="W124" s="1225" t="n">
        <v>140</v>
      </c>
      <c r="X124" s="1226" t="inlineStr">
        <is>
          <t>10.2%</t>
        </is>
      </c>
      <c r="Y124" s="1226" t="n">
        <v>0</v>
      </c>
      <c r="Z124" s="1226" t="n">
        <v>34076</v>
      </c>
      <c r="AA124" s="1226" t="n">
        <v>11243</v>
      </c>
      <c r="AB124" s="1226" t="n">
        <v>7495</v>
      </c>
      <c r="AC124" s="1226" t="n">
        <v>355346</v>
      </c>
      <c r="AD124" s="1226" t="n">
        <v>757117</v>
      </c>
      <c r="AE124" s="1226" t="n">
        <v>93489632</v>
      </c>
      <c r="AF124" s="3669" t="n">
        <v>340</v>
      </c>
      <c r="AG124" s="1226" t="inlineStr">
        <is>
          <t>$3,000,000</t>
        </is>
      </c>
      <c r="AH124" s="248" t="inlineStr">
        <is>
          <t>Empleado</t>
        </is>
      </c>
      <c r="AI124" s="1225" t="inlineStr">
        <is>
          <t>juanchimoya06@hotmail.com</t>
        </is>
      </c>
      <c r="AJ124" s="1225" t="n">
        <v>5813728771</v>
      </c>
      <c r="AK124" s="1225" t="inlineStr">
        <is>
          <t>QUEBEC</t>
        </is>
      </c>
      <c r="AL124" s="1224" t="n"/>
      <c r="AM124" s="220" t="n"/>
    </row>
    <row r="125" ht="18" customFormat="1" customHeight="1" s="1314" thickBot="1">
      <c r="A125" s="1320" t="inlineStr">
        <is>
          <t>JULIO CESAR CADENA MORA</t>
        </is>
      </c>
      <c r="B125" s="1321" t="inlineStr">
        <is>
          <t>600047700015921-7</t>
        </is>
      </c>
      <c r="C125" s="1322" t="n">
        <v>46029</v>
      </c>
      <c r="D125" s="1644" t="inlineStr">
        <is>
          <t>Mora</t>
        </is>
      </c>
      <c r="E125" s="1470" t="n">
        <v>46029</v>
      </c>
      <c r="F125" s="1395" t="inlineStr">
        <is>
          <t>DAVIVIENDA</t>
        </is>
      </c>
      <c r="G125" s="1645" t="inlineStr">
        <is>
          <t>Se envía extracto al correo el 7 de Enero para una segunda reducción, los ingresos los pueden certificar, ya conocen del proceso</t>
        </is>
      </c>
      <c r="H125" s="1306" t="inlineStr">
        <is>
          <t>CM</t>
        </is>
      </c>
      <c r="I125" s="1305" t="n"/>
      <c r="J125" s="1305" t="n"/>
      <c r="K125" s="1305" t="n"/>
      <c r="L125" s="1305" t="n"/>
      <c r="M125" s="1305" t="n"/>
      <c r="N125" s="1305" t="n"/>
      <c r="O125" s="1305" t="n"/>
      <c r="P125" s="1305" t="n"/>
      <c r="Q125" s="1305" t="n"/>
      <c r="R125" s="1307" t="n">
        <v>159217</v>
      </c>
      <c r="S125" s="1311" t="inlineStr">
        <is>
          <t>Pesos</t>
        </is>
      </c>
      <c r="T125" s="1368" t="inlineStr">
        <is>
          <t>Leasing H.</t>
        </is>
      </c>
      <c r="U125" s="1310" t="n">
        <v>1699000</v>
      </c>
      <c r="V125" s="1307" t="n">
        <v>60</v>
      </c>
      <c r="W125" s="1307" t="n">
        <v>39</v>
      </c>
      <c r="X125" s="1310" t="inlineStr">
        <is>
          <t>10.75%</t>
        </is>
      </c>
      <c r="Y125" s="1310" t="n">
        <v>0</v>
      </c>
      <c r="Z125" s="1310" t="n">
        <v>78872</v>
      </c>
      <c r="AA125" s="1310" t="n">
        <v>0</v>
      </c>
      <c r="AB125" s="1310" t="n">
        <v>0</v>
      </c>
      <c r="AC125" s="1310" t="n">
        <v>0</v>
      </c>
      <c r="AD125" s="1310" t="n">
        <v>476654</v>
      </c>
      <c r="AE125" s="1310" t="n">
        <v>55781335</v>
      </c>
      <c r="AF125" s="1305" t="n"/>
      <c r="AG125" s="1310" t="inlineStr">
        <is>
          <t>$8,000,000</t>
        </is>
      </c>
      <c r="AH125" s="1304" t="inlineStr">
        <is>
          <t>Empleado</t>
        </is>
      </c>
      <c r="AI125" s="1307" t="inlineStr">
        <is>
          <t>julio.cadena@qfccolombia.com</t>
        </is>
      </c>
      <c r="AJ125" s="1307" t="n">
        <v>3143554001</v>
      </c>
      <c r="AK125" s="1307" t="inlineStr">
        <is>
          <t>BOGOTA</t>
        </is>
      </c>
      <c r="AL125" s="1305" t="n"/>
      <c r="AM125" s="1313" t="n"/>
    </row>
    <row r="126" ht="18" customHeight="1" thickBot="1">
      <c r="A126" s="1597" t="inlineStr">
        <is>
          <t>JOHN CARDENAS DIAZ</t>
        </is>
      </c>
      <c r="B126" s="1659" t="n">
        <v>133201697361</v>
      </c>
      <c r="C126" s="1352" t="n">
        <v>46029</v>
      </c>
      <c r="D126" s="358" t="inlineStr">
        <is>
          <t>Pendiente</t>
        </is>
      </c>
      <c r="E126" s="357" t="n">
        <v>46029</v>
      </c>
      <c r="F126" s="415" t="inlineStr">
        <is>
          <t>CAJA SOCIAL</t>
        </is>
      </c>
      <c r="G126" s="410" t="n"/>
      <c r="H126" s="504" t="inlineStr">
        <is>
          <t>VK 30%</t>
        </is>
      </c>
      <c r="I126" s="705" t="n"/>
      <c r="J126" s="705" t="n"/>
      <c r="K126" s="705" t="n"/>
      <c r="L126" s="405" t="inlineStr">
        <is>
          <t>Soluciones Financieras</t>
        </is>
      </c>
      <c r="M126" s="1218" t="inlineStr">
        <is>
          <t>LORENA SALINAS</t>
        </is>
      </c>
      <c r="N126" s="705" t="n"/>
      <c r="O126" s="705" t="n"/>
      <c r="P126" s="705" t="n"/>
      <c r="Q126" s="822" t="n"/>
      <c r="R126" s="1515" t="n">
        <v>1697361</v>
      </c>
      <c r="S126" s="412" t="inlineStr">
        <is>
          <t>Pesos</t>
        </is>
      </c>
      <c r="T126" s="1220" t="inlineStr">
        <is>
          <t>Hipotecario</t>
        </is>
      </c>
      <c r="U126" s="1219" t="n">
        <v>2363190</v>
      </c>
      <c r="V126" s="1218" t="n">
        <v>240</v>
      </c>
      <c r="W126" s="1218" t="n">
        <v>238</v>
      </c>
      <c r="X126" s="1219" t="inlineStr">
        <is>
          <t>11.8%</t>
        </is>
      </c>
      <c r="Y126" s="1219" t="n">
        <v>0</v>
      </c>
      <c r="Z126" s="1219" t="n">
        <v>59553</v>
      </c>
      <c r="AA126" s="1219" t="n">
        <v>17836</v>
      </c>
      <c r="AB126" s="1219" t="n">
        <v>15422</v>
      </c>
      <c r="AC126" s="1219" t="n">
        <v>246285</v>
      </c>
      <c r="AD126" s="1219" t="n">
        <v>2024093</v>
      </c>
      <c r="AE126" s="1219" t="n">
        <v>216748347</v>
      </c>
      <c r="AF126" s="1218" t="inlineStr">
        <is>
          <t>$300.000 a $600.000</t>
        </is>
      </c>
      <c r="AG126" s="1219" t="inlineStr">
        <is>
          <t>$8,000,000</t>
        </is>
      </c>
      <c r="AH126" s="415" t="inlineStr">
        <is>
          <t>Empleado</t>
        </is>
      </c>
      <c r="AI126" s="1218" t="inlineStr">
        <is>
          <t>ander_103@hotmail.com</t>
        </is>
      </c>
      <c r="AJ126" s="1218" t="n">
        <v>3112090045</v>
      </c>
      <c r="AK126" s="705" t="n"/>
      <c r="AL126" s="705" t="n"/>
      <c r="AM126" s="368" t="n"/>
    </row>
    <row r="127" ht="18" customHeight="1" thickBot="1">
      <c r="A127" s="1484" t="inlineStr">
        <is>
          <t>JHON MARCOS BUELVAS ARIAS</t>
        </is>
      </c>
      <c r="B127" s="1265" t="n">
        <v>1059134111</v>
      </c>
      <c r="C127" s="1266" t="n">
        <v>46029</v>
      </c>
      <c r="D127" s="343" t="inlineStr">
        <is>
          <t>Pendiente</t>
        </is>
      </c>
      <c r="E127" s="1266" t="n">
        <v>46029</v>
      </c>
      <c r="F127" s="224" t="inlineStr">
        <is>
          <t>BANCO DE BOGOTA</t>
        </is>
      </c>
      <c r="G127" s="1087" t="n"/>
      <c r="H127" s="243" t="inlineStr">
        <is>
          <t>VK 30%</t>
        </is>
      </c>
      <c r="I127" s="1224" t="n"/>
      <c r="J127" s="1224" t="n"/>
      <c r="K127" s="1224" t="n"/>
      <c r="L127" s="343" t="inlineStr">
        <is>
          <t>Soluciones Financieras</t>
        </is>
      </c>
      <c r="M127" s="1225" t="inlineStr">
        <is>
          <t>LORENA SALINAS</t>
        </is>
      </c>
      <c r="N127" s="1224" t="n"/>
      <c r="O127" s="1224" t="n"/>
      <c r="P127" s="1224" t="n"/>
      <c r="Q127" s="1224" t="n"/>
      <c r="R127" s="1225" t="n">
        <v>1045709818</v>
      </c>
      <c r="S127" s="246" t="inlineStr">
        <is>
          <t>Pesos</t>
        </is>
      </c>
      <c r="T127" s="1235" t="inlineStr">
        <is>
          <t>Hipotecario</t>
        </is>
      </c>
      <c r="U127" s="1226" t="n">
        <v>591502</v>
      </c>
      <c r="V127" s="1225" t="n">
        <v>240</v>
      </c>
      <c r="W127" s="1225" t="n">
        <v>234</v>
      </c>
      <c r="X127" s="1226" t="inlineStr">
        <is>
          <t>12.01%</t>
        </is>
      </c>
      <c r="Y127" s="1226" t="n">
        <v>0</v>
      </c>
      <c r="Z127" s="1226" t="n">
        <v>9772</v>
      </c>
      <c r="AA127" s="1226" t="n">
        <v>19968</v>
      </c>
      <c r="AB127" s="1226" t="n">
        <v>0</v>
      </c>
      <c r="AC127" s="1226" t="n">
        <v>143425</v>
      </c>
      <c r="AD127" s="1226" t="n">
        <v>418336</v>
      </c>
      <c r="AE127" s="1226" t="n">
        <v>53079282</v>
      </c>
      <c r="AF127" s="1225" t="inlineStr">
        <is>
          <t>$50.000 a $300.000</t>
        </is>
      </c>
      <c r="AG127" s="1226" t="inlineStr">
        <is>
          <t>$2,600,000</t>
        </is>
      </c>
      <c r="AH127" s="248" t="inlineStr">
        <is>
          <t>Empleado</t>
        </is>
      </c>
      <c r="AI127" s="1225" t="inlineStr">
        <is>
          <t>jhonmarcos14@hotmail.com</t>
        </is>
      </c>
      <c r="AJ127" s="1225" t="n">
        <v>3013630558</v>
      </c>
      <c r="AK127" s="1224" t="n"/>
      <c r="AL127" s="1224" t="n"/>
      <c r="AM127" s="220" t="n"/>
    </row>
    <row r="128" ht="18" customHeight="1" thickBot="1">
      <c r="A128" s="1504" t="inlineStr">
        <is>
          <t>DANIA ROSA ARRIETA BALLESTA</t>
        </is>
      </c>
      <c r="B128" s="1331" t="n">
        <v>90000372805</v>
      </c>
      <c r="C128" s="1332" t="n">
        <v>46029</v>
      </c>
      <c r="D128" s="343" t="inlineStr">
        <is>
          <t>Pendiente</t>
        </is>
      </c>
      <c r="E128" s="240" t="n">
        <v>46029</v>
      </c>
      <c r="F128" s="579" t="inlineStr">
        <is>
          <t>BANCOLOMBIA</t>
        </is>
      </c>
      <c r="G128" s="1255" t="n"/>
      <c r="H128" s="352" t="inlineStr">
        <is>
          <t>PROPIO</t>
        </is>
      </c>
      <c r="I128" s="634" t="n"/>
      <c r="J128" s="634" t="n"/>
      <c r="K128" s="634" t="n"/>
      <c r="L128" s="348" t="inlineStr">
        <is>
          <t>Soluciones Financieras</t>
        </is>
      </c>
      <c r="M128" s="1237" t="inlineStr">
        <is>
          <t>LORENA SALINAS</t>
        </is>
      </c>
      <c r="N128" s="634" t="n"/>
      <c r="O128" s="634" t="n"/>
      <c r="P128" s="634" t="n"/>
      <c r="Q128" s="634" t="n"/>
      <c r="R128" s="1237" t="n">
        <v>1067945710</v>
      </c>
      <c r="S128" s="257" t="inlineStr">
        <is>
          <t>Pesos</t>
        </is>
      </c>
      <c r="T128" s="1232" t="inlineStr">
        <is>
          <t>Hipotecario</t>
        </is>
      </c>
      <c r="U128" s="1231" t="n">
        <v>1439476</v>
      </c>
      <c r="V128" s="1237" t="n">
        <v>240</v>
      </c>
      <c r="W128" s="1237" t="n">
        <v>237</v>
      </c>
      <c r="X128" s="1239" t="n">
        <v>0.12</v>
      </c>
      <c r="Y128" s="1231" t="n">
        <v>0</v>
      </c>
      <c r="Z128" s="1231" t="n">
        <v>27546</v>
      </c>
      <c r="AA128" s="1231" t="n">
        <v>150851</v>
      </c>
      <c r="AB128" s="1231" t="n">
        <v>10053</v>
      </c>
      <c r="AC128" s="1231" t="n">
        <v>146434</v>
      </c>
      <c r="AD128" s="1231" t="n">
        <v>1240290</v>
      </c>
      <c r="AE128" s="1231" t="n">
        <v>130644529</v>
      </c>
      <c r="AF128" s="1237" t="inlineStr">
        <is>
          <t>$100.000 Y $200.000</t>
        </is>
      </c>
      <c r="AG128" s="1231" t="inlineStr">
        <is>
          <t>$6,000,000</t>
        </is>
      </c>
      <c r="AH128" s="259" t="inlineStr">
        <is>
          <t>Empleado</t>
        </is>
      </c>
      <c r="AI128" s="1237" t="inlineStr">
        <is>
          <t>dania-rosa@hotmail.com</t>
        </is>
      </c>
      <c r="AJ128" s="1237" t="n">
        <v>3113624399</v>
      </c>
      <c r="AK128" s="634" t="n"/>
      <c r="AL128" s="634" t="n"/>
      <c r="AM128" s="231" t="n"/>
    </row>
    <row r="129" ht="18" customHeight="1" thickBot="1">
      <c r="A129" s="1660" t="inlineStr">
        <is>
          <t>FREDY ESNEIDER ROBAYO BELLO</t>
        </is>
      </c>
      <c r="B129" s="1662" t="n">
        <v>90000300527</v>
      </c>
      <c r="C129" s="1272" t="n">
        <v>46029</v>
      </c>
      <c r="D129" s="358" t="inlineStr">
        <is>
          <t>Pendiente</t>
        </is>
      </c>
      <c r="E129" s="1272" t="n">
        <v>46029</v>
      </c>
      <c r="F129" s="442" t="inlineStr">
        <is>
          <t>BANCOLOMBIA</t>
        </is>
      </c>
      <c r="G129" s="1243" t="n"/>
      <c r="H129" s="361" t="inlineStr">
        <is>
          <t>CM</t>
        </is>
      </c>
      <c r="I129" s="1243" t="n"/>
      <c r="J129" s="1243" t="n"/>
      <c r="K129" s="1243" t="n"/>
      <c r="L129" s="358" t="inlineStr">
        <is>
          <t>Soluciones Financieras</t>
        </is>
      </c>
      <c r="M129" s="1247" t="inlineStr">
        <is>
          <t>MURIELLE MORENO</t>
        </is>
      </c>
      <c r="N129" s="1243" t="n"/>
      <c r="O129" s="1243" t="n"/>
      <c r="P129" s="1663" t="n"/>
      <c r="Q129" s="816" t="n"/>
      <c r="R129" s="817" t="inlineStr">
        <is>
          <t>N/A</t>
        </is>
      </c>
      <c r="S129" s="365" t="inlineStr">
        <is>
          <t>Pesos</t>
        </is>
      </c>
      <c r="T129" s="1245" t="inlineStr">
        <is>
          <t>Hipotecario</t>
        </is>
      </c>
      <c r="U129" s="1244" t="n">
        <v>206524</v>
      </c>
      <c r="V129" s="1247" t="n">
        <v>240</v>
      </c>
      <c r="W129" s="1247" t="n">
        <v>216</v>
      </c>
      <c r="X129" s="1244" t="inlineStr">
        <is>
          <t>7.41%</t>
        </is>
      </c>
      <c r="Y129" s="1244" t="n">
        <v>88016</v>
      </c>
      <c r="Z129" s="1244" t="n">
        <v>5202</v>
      </c>
      <c r="AA129" s="1244" t="n">
        <v>13560</v>
      </c>
      <c r="AB129" s="1244" t="n">
        <v>9039</v>
      </c>
      <c r="AC129" s="1244" t="n">
        <v>49315</v>
      </c>
      <c r="AD129" s="1244" t="n">
        <v>120408</v>
      </c>
      <c r="AE129" s="1244" t="n">
        <v>21712176</v>
      </c>
      <c r="AF129" s="3676" t="n">
        <v>300</v>
      </c>
      <c r="AG129" s="1244" t="inlineStr">
        <is>
          <t>$2,000,000</t>
        </is>
      </c>
      <c r="AH129" s="401" t="inlineStr">
        <is>
          <t>Empleado</t>
        </is>
      </c>
      <c r="AI129" s="1664" t="inlineStr">
        <is>
          <t>fredyerb92@hotmail.com</t>
        </is>
      </c>
      <c r="AJ129" s="1664" t="n">
        <v>3104842825</v>
      </c>
      <c r="AK129" s="1247" t="inlineStr">
        <is>
          <t>MOSQUERA</t>
        </is>
      </c>
      <c r="AL129" s="1243" t="n"/>
      <c r="AM129" s="416" t="n"/>
    </row>
    <row r="130" ht="18" customHeight="1" thickBot="1">
      <c r="A130" s="1484" t="inlineStr">
        <is>
          <t>YORNEIS NARVAEZ HERNANDEZ</t>
        </is>
      </c>
      <c r="B130" s="221" t="inlineStr">
        <is>
          <t>570339650013144-7</t>
        </is>
      </c>
      <c r="C130" s="240" t="n">
        <v>46029</v>
      </c>
      <c r="D130" s="343" t="inlineStr">
        <is>
          <t>Pendiente</t>
        </is>
      </c>
      <c r="E130" s="240" t="n">
        <v>46029</v>
      </c>
      <c r="F130" s="333" t="inlineStr">
        <is>
          <t>DAVIVIENDA</t>
        </is>
      </c>
      <c r="G130" s="1224" t="n"/>
      <c r="H130" s="344" t="inlineStr">
        <is>
          <t>CM</t>
        </is>
      </c>
      <c r="I130" s="225" t="n"/>
      <c r="J130" s="225" t="n"/>
      <c r="K130" s="225" t="n"/>
      <c r="L130" s="343" t="inlineStr">
        <is>
          <t>Soluciones Financieras</t>
        </is>
      </c>
      <c r="M130" s="242" t="inlineStr">
        <is>
          <t>MIRYAM ROA</t>
        </is>
      </c>
      <c r="N130" s="225" t="n"/>
      <c r="O130" s="225" t="n"/>
      <c r="P130" s="225" t="n"/>
      <c r="Q130" s="473" t="n"/>
      <c r="R130" s="390" t="inlineStr">
        <is>
          <t>N/A</t>
        </is>
      </c>
      <c r="S130" s="246" t="inlineStr">
        <is>
          <t>Pesos</t>
        </is>
      </c>
      <c r="T130" s="247" t="inlineStr">
        <is>
          <t>Hipotecario</t>
        </is>
      </c>
      <c r="U130" s="741" t="n">
        <v>458503</v>
      </c>
      <c r="V130" s="242" t="n">
        <v>240</v>
      </c>
      <c r="W130" s="242" t="n">
        <v>183</v>
      </c>
      <c r="X130" s="741" t="inlineStr">
        <is>
          <t>9.5%</t>
        </is>
      </c>
      <c r="Y130" s="741" t="n">
        <v>182496</v>
      </c>
      <c r="Z130" s="741" t="n">
        <v>12810</v>
      </c>
      <c r="AA130" s="741" t="n">
        <v>26756</v>
      </c>
      <c r="AB130" s="741" t="n">
        <v>35556</v>
      </c>
      <c r="AC130" s="741" t="n">
        <v>142761</v>
      </c>
      <c r="AD130" s="741" t="n">
        <v>240153</v>
      </c>
      <c r="AE130" s="741" t="n">
        <v>55836167</v>
      </c>
      <c r="AF130" s="3661" t="n">
        <v>300</v>
      </c>
      <c r="AG130" s="741" t="inlineStr">
        <is>
          <t>$4,200,000</t>
        </is>
      </c>
      <c r="AH130" s="248" t="inlineStr">
        <is>
          <t>Empleado</t>
        </is>
      </c>
      <c r="AI130" s="242" t="inlineStr">
        <is>
          <t>yornei01.ynh@gmail.com</t>
        </is>
      </c>
      <c r="AJ130" s="242" t="n">
        <v>3137446028</v>
      </c>
      <c r="AK130" s="242" t="inlineStr">
        <is>
          <t>YARUMAL</t>
        </is>
      </c>
      <c r="AL130" s="225" t="n"/>
      <c r="AM130" s="231" t="n"/>
    </row>
    <row r="131" ht="18" customHeight="1" thickBot="1">
      <c r="A131" s="1363" t="inlineStr">
        <is>
          <t>LADY CATHERINE CONTRERAS GOMEZ</t>
        </is>
      </c>
      <c r="B131" s="1265" t="inlineStr">
        <is>
          <t>570040770017609-1</t>
        </is>
      </c>
      <c r="C131" s="1266" t="n">
        <v>46029</v>
      </c>
      <c r="D131" s="343" t="inlineStr">
        <is>
          <t>Pendiente</t>
        </is>
      </c>
      <c r="E131" s="1266" t="n">
        <v>46029</v>
      </c>
      <c r="F131" s="333" t="inlineStr">
        <is>
          <t>DAVIVIENDA</t>
        </is>
      </c>
      <c r="G131" s="1224" t="n"/>
      <c r="H131" s="344" t="inlineStr">
        <is>
          <t>CM</t>
        </is>
      </c>
      <c r="I131" s="1224" t="n"/>
      <c r="J131" s="1224" t="n"/>
      <c r="K131" s="1224" t="n"/>
      <c r="L131" s="440" t="inlineStr">
        <is>
          <t>Finanzas a otro nivel</t>
        </is>
      </c>
      <c r="M131" s="1225" t="inlineStr">
        <is>
          <t>NELLY ROA</t>
        </is>
      </c>
      <c r="N131" s="1224" t="n"/>
      <c r="O131" s="1224" t="n"/>
      <c r="P131" s="1224" t="n"/>
      <c r="Q131" s="1224" t="n"/>
      <c r="R131" s="1390" t="inlineStr">
        <is>
          <t>N/A</t>
        </is>
      </c>
      <c r="S131" s="246" t="inlineStr">
        <is>
          <t>Pesos</t>
        </is>
      </c>
      <c r="T131" s="1235" t="inlineStr">
        <is>
          <t>Hipotecario</t>
        </is>
      </c>
      <c r="U131" s="1226" t="n">
        <v>606178</v>
      </c>
      <c r="V131" s="1225" t="n">
        <v>240</v>
      </c>
      <c r="W131" s="1225" t="n">
        <v>175</v>
      </c>
      <c r="X131" s="1287" t="n">
        <v>0.12</v>
      </c>
      <c r="Y131" s="1226" t="n">
        <v>212821</v>
      </c>
      <c r="Z131" s="1226" t="n">
        <v>14185</v>
      </c>
      <c r="AA131" s="1226" t="n">
        <v>38410</v>
      </c>
      <c r="AB131" s="1226" t="n">
        <v>0</v>
      </c>
      <c r="AC131" s="1226" t="n">
        <v>148146</v>
      </c>
      <c r="AD131" s="1226" t="n">
        <v>404952</v>
      </c>
      <c r="AE131" s="1226" t="n">
        <v>65087263</v>
      </c>
      <c r="AF131" s="3669" t="n">
        <v>300</v>
      </c>
      <c r="AG131" s="1226" t="inlineStr">
        <is>
          <t>$4,000,000</t>
        </is>
      </c>
      <c r="AH131" s="248" t="inlineStr">
        <is>
          <t>Empleado</t>
        </is>
      </c>
      <c r="AI131" s="1225" t="inlineStr">
        <is>
          <t>ladyccgomez08@gmail.com</t>
        </is>
      </c>
      <c r="AJ131" s="1225" t="n">
        <v>3152717867</v>
      </c>
      <c r="AK131" s="1225" t="inlineStr">
        <is>
          <t>BOGOTA</t>
        </is>
      </c>
      <c r="AL131" s="1224" t="n"/>
      <c r="AM131" s="220" t="n"/>
    </row>
    <row r="132" ht="18" customHeight="1" thickBot="1">
      <c r="A132" s="1363" t="inlineStr">
        <is>
          <t>WULKINS ALEXY PEREZ GARCIA</t>
        </is>
      </c>
      <c r="B132" s="1331" t="n">
        <v>90000110146</v>
      </c>
      <c r="C132" s="1332" t="n">
        <v>46029</v>
      </c>
      <c r="D132" s="343" t="inlineStr">
        <is>
          <t>Pendiente</t>
        </is>
      </c>
      <c r="E132" s="240" t="n">
        <v>46029</v>
      </c>
      <c r="F132" s="267" t="inlineStr">
        <is>
          <t>BANCOLOMBIA</t>
        </is>
      </c>
      <c r="G132" s="565" t="n"/>
      <c r="H132" s="349" t="inlineStr">
        <is>
          <t>CM</t>
        </is>
      </c>
      <c r="I132" s="634" t="n"/>
      <c r="J132" s="634" t="n"/>
      <c r="K132" s="634" t="n"/>
      <c r="L132" s="398" t="inlineStr">
        <is>
          <t>Visionarios</t>
        </is>
      </c>
      <c r="M132" s="1237" t="inlineStr">
        <is>
          <t>MARIELA BECERRA</t>
        </is>
      </c>
      <c r="N132" s="634" t="n"/>
      <c r="O132" s="634" t="n"/>
      <c r="P132" s="634" t="n"/>
      <c r="Q132" s="473" t="n"/>
      <c r="R132" s="1257" t="n">
        <v>7723417</v>
      </c>
      <c r="S132" s="257" t="inlineStr">
        <is>
          <t>Pesos</t>
        </is>
      </c>
      <c r="T132" s="1232" t="inlineStr">
        <is>
          <t>Hipotecario</t>
        </is>
      </c>
      <c r="U132" s="1231" t="n">
        <v>418518</v>
      </c>
      <c r="V132" s="1237" t="n">
        <v>240</v>
      </c>
      <c r="W132" s="1237" t="n">
        <v>177</v>
      </c>
      <c r="X132" s="1231" t="inlineStr">
        <is>
          <t>11.8%</t>
        </is>
      </c>
      <c r="Y132" s="1231" t="n">
        <v>0</v>
      </c>
      <c r="Z132" s="1231" t="n">
        <v>7969</v>
      </c>
      <c r="AA132" s="1231" t="n">
        <v>6236</v>
      </c>
      <c r="AB132" s="1231" t="n">
        <v>4157</v>
      </c>
      <c r="AC132" s="1231" t="n">
        <v>78338</v>
      </c>
      <c r="AD132" s="1231" t="n">
        <v>321817</v>
      </c>
      <c r="AE132" s="1231" t="n">
        <v>34528280</v>
      </c>
      <c r="AF132" s="3668" t="n">
        <v>300</v>
      </c>
      <c r="AG132" s="1231" t="inlineStr">
        <is>
          <t>$2,500,000</t>
        </is>
      </c>
      <c r="AH132" s="259" t="inlineStr">
        <is>
          <t>Empleado</t>
        </is>
      </c>
      <c r="AI132" s="1237" t="inlineStr">
        <is>
          <t>coco.perezgarcia4@gmail.com</t>
        </is>
      </c>
      <c r="AJ132" s="1237" t="n">
        <v>48516399981</v>
      </c>
      <c r="AK132" s="1237" t="inlineStr">
        <is>
          <t>NEIVA</t>
        </is>
      </c>
      <c r="AL132" s="634" t="n"/>
      <c r="AM132" s="231" t="n"/>
    </row>
    <row r="133" ht="18" customHeight="1" thickBot="1">
      <c r="A133" s="1661" t="inlineStr">
        <is>
          <t xml:space="preserve">JENNIFFER JIMENEZ JIMENEZ
</t>
        </is>
      </c>
      <c r="B133" s="771" t="n">
        <v>90000160397</v>
      </c>
      <c r="C133" s="772" t="n">
        <v>46029</v>
      </c>
      <c r="D133" s="343" t="inlineStr">
        <is>
          <t>Pendiente</t>
        </is>
      </c>
      <c r="E133" s="772" t="n">
        <v>46029</v>
      </c>
      <c r="F133" s="579" t="inlineStr">
        <is>
          <t>BANCOLOMBIA</t>
        </is>
      </c>
      <c r="G133" s="1665" t="n"/>
      <c r="H133" s="344" t="inlineStr">
        <is>
          <t>CM</t>
        </is>
      </c>
      <c r="I133" s="774" t="n"/>
      <c r="J133" s="774" t="n"/>
      <c r="K133" s="774" t="n"/>
      <c r="L133" s="440" t="inlineStr">
        <is>
          <t>Finanzas a otro nivel</t>
        </is>
      </c>
      <c r="M133" s="775" t="inlineStr">
        <is>
          <t>NELLY ROA</t>
        </is>
      </c>
      <c r="N133" s="774" t="n"/>
      <c r="O133" s="774" t="n"/>
      <c r="P133" s="774" t="n"/>
      <c r="Q133" s="1666" t="n"/>
      <c r="R133" s="1667" t="n">
        <v>1016016967</v>
      </c>
      <c r="S133" s="246" t="inlineStr">
        <is>
          <t>Pesos</t>
        </is>
      </c>
      <c r="T133" s="776" t="inlineStr">
        <is>
          <t>Hipotecario</t>
        </is>
      </c>
      <c r="U133" s="777" t="n">
        <v>626084</v>
      </c>
      <c r="V133" s="775" t="n">
        <v>240</v>
      </c>
      <c r="W133" s="775" t="n">
        <v>190</v>
      </c>
      <c r="X133" s="777" t="inlineStr">
        <is>
          <t>8.25%</t>
        </is>
      </c>
      <c r="Y133" s="777" t="n">
        <v>454263</v>
      </c>
      <c r="Z133" s="777" t="n">
        <v>17429</v>
      </c>
      <c r="AA133" s="777" t="n">
        <v>18334</v>
      </c>
      <c r="AB133" s="777" t="n">
        <v>12222</v>
      </c>
      <c r="AC133" s="777" t="n">
        <v>292317</v>
      </c>
      <c r="AD133" s="777" t="n">
        <v>285782</v>
      </c>
      <c r="AE133" s="777" t="n">
        <v>111582368</v>
      </c>
      <c r="AF133" s="3677" t="n">
        <v>200</v>
      </c>
      <c r="AG133" s="777" t="inlineStr">
        <is>
          <t>$7,500,000</t>
        </is>
      </c>
      <c r="AH133" s="248" t="inlineStr">
        <is>
          <t>Empleado</t>
        </is>
      </c>
      <c r="AI133" s="775" t="inlineStr">
        <is>
          <t>jenniferjiji@gmail.com</t>
        </is>
      </c>
      <c r="AJ133" s="775" t="n">
        <v>3102386913</v>
      </c>
      <c r="AK133" s="775" t="inlineStr">
        <is>
          <t>ZIPAQUIRA</t>
        </is>
      </c>
      <c r="AL133" s="774" t="n"/>
      <c r="AM133" s="779" t="n"/>
    </row>
    <row r="134" ht="18" customFormat="1" customHeight="1" s="1314" thickBot="1">
      <c r="A134" s="1668" t="inlineStr">
        <is>
          <t>MARIA YERLI CRUZ LUCUMI</t>
        </is>
      </c>
      <c r="B134" s="1469" t="n">
        <v>90000083880</v>
      </c>
      <c r="C134" s="1470" t="n">
        <v>46030</v>
      </c>
      <c r="D134" s="1337" t="inlineStr">
        <is>
          <t>Pendiente</t>
        </is>
      </c>
      <c r="E134" s="1470" t="n">
        <v>46030</v>
      </c>
      <c r="F134" s="1512" t="inlineStr">
        <is>
          <t>BANCOLOMBIA</t>
        </is>
      </c>
      <c r="G134" s="1339" t="n"/>
      <c r="H134" s="1512" t="inlineStr">
        <is>
          <t>VK 30%</t>
        </is>
      </c>
      <c r="I134" s="1339" t="n"/>
      <c r="J134" s="1339" t="n"/>
      <c r="K134" s="1339" t="n"/>
      <c r="L134" s="1513" t="inlineStr">
        <is>
          <t>Guardianes Del Ahorro</t>
        </is>
      </c>
      <c r="M134" s="1341" t="inlineStr">
        <is>
          <t>Sandra Patricia Moreno Sotelo</t>
        </is>
      </c>
      <c r="N134" s="1339" t="n"/>
      <c r="O134" s="1339" t="n"/>
      <c r="P134" s="1339" t="n"/>
      <c r="Q134" s="1339" t="n"/>
      <c r="R134" s="1341" t="n">
        <v>66912376</v>
      </c>
      <c r="S134" s="1345" t="inlineStr">
        <is>
          <t>Pesos</t>
        </is>
      </c>
      <c r="T134" s="1342" t="inlineStr">
        <is>
          <t>Hipotecario</t>
        </is>
      </c>
      <c r="U134" s="1344" t="n">
        <v>341205</v>
      </c>
      <c r="V134" s="1341" t="n">
        <v>240</v>
      </c>
      <c r="W134" s="1341" t="n">
        <v>166</v>
      </c>
      <c r="X134" s="1344" t="inlineStr">
        <is>
          <t>6.46%</t>
        </is>
      </c>
      <c r="Y134" s="1344" t="n">
        <v>110478</v>
      </c>
      <c r="Z134" s="1344" t="n">
        <v>8401</v>
      </c>
      <c r="AA134" s="1344" t="n">
        <v>8781</v>
      </c>
      <c r="AB134" s="1344" t="n">
        <v>5854</v>
      </c>
      <c r="AC134" s="1344" t="n">
        <v>140821</v>
      </c>
      <c r="AD134" s="1344" t="n">
        <v>177348</v>
      </c>
      <c r="AE134" s="1344" t="n">
        <v>33643929</v>
      </c>
      <c r="AF134" s="1341" t="inlineStr">
        <is>
          <t>$300.000 a $600.000</t>
        </is>
      </c>
      <c r="AG134" s="1344" t="inlineStr">
        <is>
          <t>$1,800,000</t>
        </is>
      </c>
      <c r="AH134" s="1338" t="inlineStr">
        <is>
          <t>Empleado</t>
        </is>
      </c>
      <c r="AI134" s="1341" t="inlineStr">
        <is>
          <t>yerli8210@hotmail.com</t>
        </is>
      </c>
      <c r="AJ134" s="1341" t="n">
        <v>3147499575</v>
      </c>
      <c r="AK134" s="1339" t="n"/>
      <c r="AL134" s="1339" t="n"/>
      <c r="AM134" s="1347" t="n"/>
    </row>
    <row r="135" ht="18" customHeight="1" thickBot="1">
      <c r="A135" s="1924" t="inlineStr">
        <is>
          <t>INGRY KATERINE RAMIREZ NARVAEZ</t>
        </is>
      </c>
      <c r="B135" s="1926" t="n">
        <v>759122013</v>
      </c>
      <c r="C135" s="1927" t="inlineStr">
        <is>
          <t>17-Jan</t>
        </is>
      </c>
      <c r="D135" s="1928" t="inlineStr">
        <is>
          <t>Pendiente</t>
        </is>
      </c>
      <c r="E135" s="1808" t="inlineStr">
        <is>
          <t>21-Jan</t>
        </is>
      </c>
      <c r="F135" s="1929" t="inlineStr">
        <is>
          <t>BANCO DE BOGOTA</t>
        </is>
      </c>
      <c r="G135" s="1930" t="n"/>
      <c r="H135" s="1931" t="inlineStr">
        <is>
          <t>CM</t>
        </is>
      </c>
      <c r="I135" s="1927" t="inlineStr">
        <is>
          <t>Falta perfilamiento - Bogota</t>
        </is>
      </c>
      <c r="J135" s="1930" t="n"/>
      <c r="K135" s="1930" t="n"/>
      <c r="L135" s="1928" t="inlineStr">
        <is>
          <t>Soluciones Financieras</t>
        </is>
      </c>
      <c r="M135" s="1927" t="inlineStr">
        <is>
          <t>MIRYAM ROA</t>
        </is>
      </c>
      <c r="N135" s="1927" t="inlineStr">
        <is>
          <t>19-Jan</t>
        </is>
      </c>
      <c r="O135" s="1930" t="n"/>
      <c r="P135" s="1930" t="n"/>
      <c r="Q135" s="1930" t="n"/>
      <c r="R135" s="1932" t="inlineStr">
        <is>
          <t>N/A</t>
        </is>
      </c>
      <c r="S135" s="1933" t="inlineStr">
        <is>
          <t>Pesos</t>
        </is>
      </c>
      <c r="T135" s="1934" t="inlineStr">
        <is>
          <t>Hipotecario</t>
        </is>
      </c>
      <c r="U135" s="1935" t="n">
        <v>424468</v>
      </c>
      <c r="V135" s="1927" t="n">
        <v>180</v>
      </c>
      <c r="W135" s="1927" t="n">
        <v>143</v>
      </c>
      <c r="X135" s="1935" t="inlineStr">
        <is>
          <t>13.52%</t>
        </is>
      </c>
      <c r="Y135" s="1935" t="n">
        <v>120512</v>
      </c>
      <c r="Z135" s="1935" t="n">
        <v>6326</v>
      </c>
      <c r="AA135" s="1935" t="n">
        <v>16002</v>
      </c>
      <c r="AB135" s="1935" t="n">
        <v>0</v>
      </c>
      <c r="AC135" s="1935" t="n">
        <v>87826</v>
      </c>
      <c r="AD135" s="1935" t="n">
        <v>434826</v>
      </c>
      <c r="AE135" s="1935" t="n">
        <v>29775175</v>
      </c>
      <c r="AF135" s="3678" t="n">
        <v>300</v>
      </c>
      <c r="AG135" s="1935" t="inlineStr">
        <is>
          <t>$2,000,000</t>
        </is>
      </c>
      <c r="AH135" s="1937" t="inlineStr">
        <is>
          <t>Empleado</t>
        </is>
      </c>
      <c r="AI135" s="1927" t="inlineStr">
        <is>
          <t>ikrncu@gmail.com</t>
        </is>
      </c>
      <c r="AJ135" s="1927" t="n">
        <v>3209677308</v>
      </c>
      <c r="AK135" s="1927" t="inlineStr">
        <is>
          <t>NEIVA</t>
        </is>
      </c>
      <c r="AL135" s="1930" t="n"/>
      <c r="AM135" s="1100" t="n"/>
    </row>
    <row r="136" ht="18" customHeight="1" thickBot="1">
      <c r="A136" s="1801" t="inlineStr">
        <is>
          <t>IVAN DARIO GONZALEZ LEON</t>
        </is>
      </c>
      <c r="B136" s="1814" t="n">
        <v>4008</v>
      </c>
      <c r="C136" s="1817" t="inlineStr">
        <is>
          <t>20-Jan</t>
        </is>
      </c>
      <c r="D136" s="786" t="inlineStr">
        <is>
          <t>Pendiente</t>
        </is>
      </c>
      <c r="E136" s="1819" t="inlineStr">
        <is>
          <t>20-Jan</t>
        </is>
      </c>
      <c r="F136" s="1816" t="inlineStr">
        <is>
          <t>BANCOLOMBIA</t>
        </is>
      </c>
      <c r="G136" s="784" t="n"/>
      <c r="H136" s="801" t="inlineStr">
        <is>
          <t>CM</t>
        </is>
      </c>
      <c r="I136" s="793" t="n"/>
      <c r="J136" s="793" t="n"/>
      <c r="K136" s="793" t="n"/>
      <c r="L136" s="800" t="inlineStr">
        <is>
          <t>Finanzas a otro nivel</t>
        </is>
      </c>
      <c r="M136" s="1817" t="inlineStr">
        <is>
          <t>NELLY ROA</t>
        </is>
      </c>
      <c r="N136" s="793" t="n"/>
      <c r="O136" s="793" t="n"/>
      <c r="P136" s="793" t="n"/>
      <c r="Q136" s="793" t="n"/>
      <c r="R136" s="1827" t="inlineStr">
        <is>
          <t>N/A</t>
        </is>
      </c>
      <c r="S136" s="787" t="inlineStr">
        <is>
          <t>Pesos</t>
        </is>
      </c>
      <c r="T136" s="796" t="inlineStr">
        <is>
          <t>Hipotecario</t>
        </is>
      </c>
      <c r="U136" s="1819" t="n">
        <v>1081422</v>
      </c>
      <c r="V136" s="1817" t="n">
        <v>240</v>
      </c>
      <c r="W136" s="1817" t="n">
        <v>220</v>
      </c>
      <c r="X136" s="1819" t="inlineStr">
        <is>
          <t>7.72%</t>
        </is>
      </c>
      <c r="Y136" s="1819" t="n">
        <v>397741</v>
      </c>
      <c r="Z136" s="1819" t="n">
        <v>20361</v>
      </c>
      <c r="AA136" s="1819" t="n">
        <v>18102</v>
      </c>
      <c r="AB136" s="1819" t="n">
        <v>12067</v>
      </c>
      <c r="AC136" s="1819" t="n">
        <v>271610</v>
      </c>
      <c r="AD136" s="1819" t="n">
        <v>759281</v>
      </c>
      <c r="AE136" s="1819" t="n">
        <v>121640524</v>
      </c>
      <c r="AF136" s="3679" t="n">
        <v>250</v>
      </c>
      <c r="AG136" s="1819" t="inlineStr">
        <is>
          <t>$5,000,000</t>
        </is>
      </c>
      <c r="AH136" s="783" t="inlineStr">
        <is>
          <t>Empleado</t>
        </is>
      </c>
      <c r="AI136" s="1817" t="inlineStr">
        <is>
          <t>gonzalez_141@hotmail.com</t>
        </is>
      </c>
      <c r="AJ136" s="1817" t="n">
        <v>3052050073</v>
      </c>
      <c r="AK136" s="1817" t="inlineStr">
        <is>
          <t>BARRANQUILLA</t>
        </is>
      </c>
      <c r="AL136" s="793" t="n"/>
      <c r="AM136" s="798" t="n"/>
    </row>
    <row r="137" ht="18" customHeight="1" thickBot="1">
      <c r="A137" s="1801" t="inlineStr">
        <is>
          <t>EMELINA RUBIANO SAMUDIO</t>
        </is>
      </c>
      <c r="B137" s="1821" t="n">
        <v>132207740099</v>
      </c>
      <c r="C137" s="1823" t="inlineStr">
        <is>
          <t>20-Jan</t>
        </is>
      </c>
      <c r="D137" s="786" t="inlineStr">
        <is>
          <t>Pendiente</t>
        </is>
      </c>
      <c r="E137" s="1824" t="inlineStr">
        <is>
          <t>20-Jan</t>
        </is>
      </c>
      <c r="F137" s="783" t="inlineStr">
        <is>
          <t>CAJA SOCIAL</t>
        </is>
      </c>
      <c r="G137" s="784" t="n"/>
      <c r="H137" s="801" t="inlineStr">
        <is>
          <t>CM</t>
        </is>
      </c>
      <c r="I137" s="784" t="n"/>
      <c r="J137" s="784" t="n"/>
      <c r="K137" s="784" t="n"/>
      <c r="L137" s="784" t="n"/>
      <c r="M137" s="784" t="n"/>
      <c r="N137" s="784" t="n"/>
      <c r="O137" s="784" t="n"/>
      <c r="P137" s="784" t="n"/>
      <c r="Q137" s="784" t="n"/>
      <c r="R137" s="1823" t="n">
        <v>7.09927634540298e+16</v>
      </c>
      <c r="S137" s="787" t="inlineStr">
        <is>
          <t>Pesos</t>
        </is>
      </c>
      <c r="T137" s="788" t="inlineStr">
        <is>
          <t>Hipotecario</t>
        </is>
      </c>
      <c r="U137" s="1824" t="n">
        <v>999868</v>
      </c>
      <c r="V137" s="1823" t="n">
        <v>184</v>
      </c>
      <c r="W137" s="1823" t="n">
        <v>47</v>
      </c>
      <c r="X137" s="1824" t="inlineStr">
        <is>
          <t>13.35%</t>
        </is>
      </c>
      <c r="Y137" s="1824" t="n">
        <v>116622</v>
      </c>
      <c r="Z137" s="1824" t="n">
        <v>18767</v>
      </c>
      <c r="AA137" s="1824" t="n">
        <v>17075</v>
      </c>
      <c r="AB137" s="1824" t="n">
        <v>15352</v>
      </c>
      <c r="AC137" s="1824" t="n">
        <v>587160</v>
      </c>
      <c r="AD137" s="1824" t="n">
        <v>478135</v>
      </c>
      <c r="AE137" s="1824" t="n">
        <v>35631707</v>
      </c>
      <c r="AF137" s="3680" t="n">
        <v>150</v>
      </c>
      <c r="AG137" s="1824" t="inlineStr">
        <is>
          <t>$2,600,000</t>
        </is>
      </c>
      <c r="AH137" s="783" t="inlineStr">
        <is>
          <t>Empleado</t>
        </is>
      </c>
      <c r="AI137" s="1823" t="inlineStr">
        <is>
          <t>enyrubi14@hotmail.com</t>
        </is>
      </c>
      <c r="AJ137" s="1823" t="n">
        <v>56933510333</v>
      </c>
      <c r="AK137" s="1823" t="inlineStr">
        <is>
          <t>MOSQUERA</t>
        </is>
      </c>
      <c r="AL137" s="784" t="n"/>
      <c r="AM137" s="789" t="n"/>
    </row>
    <row r="138" ht="18" customHeight="1" thickBot="1">
      <c r="A138" s="1801" t="inlineStr">
        <is>
          <t>CLAUDIA LORENA RAMIREZ LOPEZ</t>
        </is>
      </c>
      <c r="B138" s="1828" t="inlineStr">
        <is>
          <t>570119460053966-4</t>
        </is>
      </c>
      <c r="C138" s="1817" t="inlineStr">
        <is>
          <t>20-Jan</t>
        </is>
      </c>
      <c r="D138" s="786" t="inlineStr">
        <is>
          <t>Pendiente</t>
        </is>
      </c>
      <c r="E138" s="1819" t="inlineStr">
        <is>
          <t>20-Jan</t>
        </is>
      </c>
      <c r="F138" s="792" t="inlineStr">
        <is>
          <t>DAVIVIENDA</t>
        </is>
      </c>
      <c r="G138" s="784" t="n"/>
      <c r="H138" s="801" t="inlineStr">
        <is>
          <t>CM</t>
        </is>
      </c>
      <c r="I138" s="793" t="n"/>
      <c r="J138" s="793" t="n"/>
      <c r="K138" s="793" t="n"/>
      <c r="L138" s="793" t="n"/>
      <c r="M138" s="793" t="n"/>
      <c r="N138" s="793" t="n"/>
      <c r="O138" s="793" t="n"/>
      <c r="P138" s="793" t="n"/>
      <c r="Q138" s="793" t="n"/>
      <c r="R138" s="1827" t="inlineStr">
        <is>
          <t>N/A</t>
        </is>
      </c>
      <c r="S138" s="787" t="inlineStr">
        <is>
          <t>Pesos</t>
        </is>
      </c>
      <c r="T138" s="796" t="inlineStr">
        <is>
          <t>Hipotecario</t>
        </is>
      </c>
      <c r="U138" s="1819" t="n">
        <v>854000</v>
      </c>
      <c r="V138" s="1817" t="n">
        <v>240</v>
      </c>
      <c r="W138" s="1817" t="n">
        <v>235</v>
      </c>
      <c r="X138" s="1819" t="inlineStr">
        <is>
          <t>11.3%</t>
        </is>
      </c>
      <c r="Y138" s="1819" t="n">
        <v>0</v>
      </c>
      <c r="Z138" s="1819" t="n">
        <v>19145</v>
      </c>
      <c r="AA138" s="1819" t="n">
        <v>36548</v>
      </c>
      <c r="AB138" s="1819" t="n">
        <v>0</v>
      </c>
      <c r="AC138" s="1819" t="n">
        <v>100011</v>
      </c>
      <c r="AD138" s="1819" t="n">
        <v>698549</v>
      </c>
      <c r="AE138" s="1819" t="n">
        <v>78246886</v>
      </c>
      <c r="AF138" s="3679" t="n">
        <v>600</v>
      </c>
      <c r="AG138" s="1819" t="inlineStr">
        <is>
          <t>$4,500,000</t>
        </is>
      </c>
      <c r="AH138" s="783" t="inlineStr">
        <is>
          <t>Empleado</t>
        </is>
      </c>
      <c r="AI138" s="1817" t="inlineStr">
        <is>
          <t>ramirez06lopez@hotmail.com</t>
        </is>
      </c>
      <c r="AJ138" s="1817" t="n">
        <v>3157773565</v>
      </c>
      <c r="AK138" s="1817" t="inlineStr">
        <is>
          <t>PALMIRA</t>
        </is>
      </c>
      <c r="AL138" s="793" t="n"/>
      <c r="AM138" s="798" t="n"/>
    </row>
    <row r="139" ht="18" customHeight="1" thickBot="1">
      <c r="A139" s="1801" t="inlineStr">
        <is>
          <t>JUAN ESTEBAN GUTIERREZ GUERRERO</t>
        </is>
      </c>
      <c r="B139" s="1828" t="n">
        <v>90000355201</v>
      </c>
      <c r="C139" s="1823" t="inlineStr">
        <is>
          <t>20-Jan</t>
        </is>
      </c>
      <c r="D139" s="786" t="inlineStr">
        <is>
          <t>Pendiente</t>
        </is>
      </c>
      <c r="E139" s="1824" t="inlineStr">
        <is>
          <t>20-Jan</t>
        </is>
      </c>
      <c r="F139" s="1816" t="inlineStr">
        <is>
          <t>BANCOLOMBIA</t>
        </is>
      </c>
      <c r="G139" s="784" t="n"/>
      <c r="H139" s="801" t="inlineStr">
        <is>
          <t>CM</t>
        </is>
      </c>
      <c r="I139" s="784" t="n"/>
      <c r="J139" s="784" t="n"/>
      <c r="K139" s="784" t="n"/>
      <c r="L139" s="786" t="inlineStr">
        <is>
          <t>Soluciones Financieras</t>
        </is>
      </c>
      <c r="M139" s="1823" t="inlineStr">
        <is>
          <t>LORENA SALINAS</t>
        </is>
      </c>
      <c r="N139" s="784" t="n"/>
      <c r="O139" s="784" t="n"/>
      <c r="P139" s="784" t="n"/>
      <c r="Q139" s="784" t="n"/>
      <c r="R139" s="1823" t="n">
        <v>1004805261</v>
      </c>
      <c r="S139" s="787" t="inlineStr">
        <is>
          <t>Pesos</t>
        </is>
      </c>
      <c r="T139" s="788" t="inlineStr">
        <is>
          <t>Hipotecario</t>
        </is>
      </c>
      <c r="U139" s="1824" t="n">
        <v>1149634</v>
      </c>
      <c r="V139" s="1823" t="n">
        <v>120</v>
      </c>
      <c r="W139" s="1823" t="n">
        <v>114</v>
      </c>
      <c r="X139" s="1824" t="inlineStr">
        <is>
          <t>13.2%</t>
        </is>
      </c>
      <c r="Y139" s="1824" t="n">
        <v>0</v>
      </c>
      <c r="Z139" s="1824" t="n">
        <v>12321</v>
      </c>
      <c r="AA139" s="1824" t="n">
        <v>7132</v>
      </c>
      <c r="AB139" s="1824" t="n">
        <v>4754</v>
      </c>
      <c r="AC139" s="1824" t="n">
        <v>342996</v>
      </c>
      <c r="AD139" s="1824" t="n">
        <v>782431</v>
      </c>
      <c r="AE139" s="1824" t="n">
        <v>75320810</v>
      </c>
      <c r="AF139" s="3680" t="n">
        <v>500</v>
      </c>
      <c r="AG139" s="1824" t="inlineStr">
        <is>
          <t>$10,000,000</t>
        </is>
      </c>
      <c r="AH139" s="783" t="inlineStr">
        <is>
          <t>Empleado</t>
        </is>
      </c>
      <c r="AI139" s="1823" t="inlineStr">
        <is>
          <t>geral0597@gmail.com</t>
        </is>
      </c>
      <c r="AJ139" s="1823" t="inlineStr">
        <is>
          <t>1 452 521 013</t>
        </is>
      </c>
      <c r="AK139" s="784" t="n"/>
      <c r="AL139" s="784" t="n"/>
      <c r="AM139" s="789" t="n"/>
    </row>
    <row r="140" ht="18" customHeight="1" thickBot="1">
      <c r="A140" s="1925" t="inlineStr">
        <is>
          <t>PIEDAD EDITH PACHECO CASTILLO</t>
        </is>
      </c>
      <c r="B140" s="1828" t="n">
        <v>90000208588</v>
      </c>
      <c r="C140" s="1817" t="inlineStr">
        <is>
          <t>20-Jan</t>
        </is>
      </c>
      <c r="D140" s="786" t="inlineStr">
        <is>
          <t>Pendiente</t>
        </is>
      </c>
      <c r="E140" s="1819" t="inlineStr">
        <is>
          <t>20-Jan</t>
        </is>
      </c>
      <c r="F140" s="1816" t="inlineStr">
        <is>
          <t>BANCOLOMBIA</t>
        </is>
      </c>
      <c r="G140" s="784" t="n"/>
      <c r="H140" s="801" t="inlineStr">
        <is>
          <t>CM</t>
        </is>
      </c>
      <c r="I140" s="793" t="n"/>
      <c r="J140" s="793" t="n"/>
      <c r="K140" s="793" t="n"/>
      <c r="L140" s="786" t="inlineStr">
        <is>
          <t>Soluciones Financieras</t>
        </is>
      </c>
      <c r="M140" s="1817" t="inlineStr">
        <is>
          <t>LORENA SALINAS</t>
        </is>
      </c>
      <c r="N140" s="793" t="n"/>
      <c r="O140" s="793" t="n"/>
      <c r="P140" s="793" t="n"/>
      <c r="Q140" s="793" t="n"/>
      <c r="R140" s="1817" t="n">
        <v>1066180313</v>
      </c>
      <c r="S140" s="787" t="inlineStr">
        <is>
          <t>Pesos</t>
        </is>
      </c>
      <c r="T140" s="796" t="inlineStr">
        <is>
          <t>Hipotecario</t>
        </is>
      </c>
      <c r="U140" s="1819" t="n">
        <v>1328481</v>
      </c>
      <c r="V140" s="1817" t="n">
        <v>240</v>
      </c>
      <c r="W140" s="1817" t="n">
        <v>201</v>
      </c>
      <c r="X140" s="1819" t="inlineStr">
        <is>
          <t>14.15%</t>
        </is>
      </c>
      <c r="Y140" s="1819" t="n">
        <v>500000</v>
      </c>
      <c r="Z140" s="1819" t="n">
        <v>19602</v>
      </c>
      <c r="AA140" s="1819" t="n">
        <v>17759</v>
      </c>
      <c r="AB140" s="1819" t="n">
        <v>11838</v>
      </c>
      <c r="AC140" s="1819" t="n">
        <v>191751</v>
      </c>
      <c r="AD140" s="1819" t="n">
        <v>1087530</v>
      </c>
      <c r="AE140" s="1819" t="n">
        <v>143627932</v>
      </c>
      <c r="AF140" s="3679" t="n">
        <v>238</v>
      </c>
      <c r="AG140" s="793" t="n"/>
      <c r="AH140" s="783" t="inlineStr">
        <is>
          <t>Empleado</t>
        </is>
      </c>
      <c r="AI140" s="1817" t="inlineStr">
        <is>
          <t>piedadpachecoc@hotmail.com</t>
        </is>
      </c>
      <c r="AJ140" s="1938" t="inlineStr">
        <is>
          <t>322 6440573</t>
        </is>
      </c>
      <c r="AK140" s="793" t="n"/>
      <c r="AL140" s="793" t="n"/>
      <c r="AM140" s="798" t="n"/>
    </row>
    <row r="141" ht="18" customHeight="1" thickBot="1">
      <c r="A141" s="1801" t="inlineStr">
        <is>
          <t>YENNY LORENA MENDEZ MALDONADO</t>
        </is>
      </c>
      <c r="B141" s="1828" t="n">
        <v>134200366814</v>
      </c>
      <c r="C141" s="1823" t="inlineStr">
        <is>
          <t>20-Jan</t>
        </is>
      </c>
      <c r="D141" s="786" t="inlineStr">
        <is>
          <t>Pendiente</t>
        </is>
      </c>
      <c r="E141" s="1824" t="inlineStr">
        <is>
          <t>20-Jan</t>
        </is>
      </c>
      <c r="F141" s="783" t="inlineStr">
        <is>
          <t>CAJA SOCIAL</t>
        </is>
      </c>
      <c r="G141" s="784" t="n"/>
      <c r="H141" s="801" t="inlineStr">
        <is>
          <t>CM</t>
        </is>
      </c>
      <c r="I141" s="1939" t="inlineStr">
        <is>
          <t>EL EXTRACTO ESTA BORROSO ALGUNOS DATOS NO SE VEN MUY BIEN</t>
        </is>
      </c>
      <c r="J141" s="784" t="n"/>
      <c r="K141" s="784" t="n"/>
      <c r="L141" s="786" t="inlineStr">
        <is>
          <t>Soluciones Financieras</t>
        </is>
      </c>
      <c r="M141" s="1823" t="inlineStr">
        <is>
          <t>LORENA SALINAS</t>
        </is>
      </c>
      <c r="N141" s="784" t="n"/>
      <c r="O141" s="784" t="n"/>
      <c r="P141" s="784" t="n"/>
      <c r="Q141" s="784" t="n"/>
      <c r="R141" s="1827" t="inlineStr">
        <is>
          <t>N/A</t>
        </is>
      </c>
      <c r="S141" s="787" t="inlineStr">
        <is>
          <t>Pesos</t>
        </is>
      </c>
      <c r="T141" s="788" t="inlineStr">
        <is>
          <t>Hipotecario</t>
        </is>
      </c>
      <c r="U141" s="1824" t="n">
        <v>3005720</v>
      </c>
      <c r="V141" s="1823" t="n">
        <v>144</v>
      </c>
      <c r="W141" s="1823" t="n">
        <v>143</v>
      </c>
      <c r="X141" s="1824" t="inlineStr">
        <is>
          <t>11.55%</t>
        </is>
      </c>
      <c r="Y141" s="1824" t="n">
        <v>0</v>
      </c>
      <c r="Z141" s="1824" t="n">
        <v>37060</v>
      </c>
      <c r="AA141" s="1824" t="n">
        <v>45579</v>
      </c>
      <c r="AB141" s="1824" t="n">
        <v>40979</v>
      </c>
      <c r="AC141" s="1824" t="n">
        <v>823167</v>
      </c>
      <c r="AD141" s="1824" t="n">
        <v>1418944</v>
      </c>
      <c r="AE141" s="784" t="n"/>
      <c r="AF141" s="3680" t="n">
        <v>500</v>
      </c>
      <c r="AG141" s="1824" t="inlineStr">
        <is>
          <t>$7,845,000</t>
        </is>
      </c>
      <c r="AH141" s="783" t="inlineStr">
        <is>
          <t>Empleado</t>
        </is>
      </c>
      <c r="AI141" s="1823" t="inlineStr">
        <is>
          <t>loremendez30@gmail.com</t>
        </is>
      </c>
      <c r="AJ141" s="1940" t="inlineStr">
        <is>
          <t>311 8004784</t>
        </is>
      </c>
      <c r="AK141" s="784" t="n"/>
      <c r="AL141" s="784" t="n"/>
      <c r="AM141" s="789" t="n"/>
    </row>
    <row r="142" ht="18" customHeight="1" thickBot="1">
      <c r="A142" s="1801" t="inlineStr">
        <is>
          <t>JULIANA ANDRE USMA HIGUITA</t>
        </is>
      </c>
      <c r="B142" s="1828" t="n">
        <v>299200473309</v>
      </c>
      <c r="C142" s="1817" t="inlineStr">
        <is>
          <t>20-Jan</t>
        </is>
      </c>
      <c r="D142" s="786" t="inlineStr">
        <is>
          <t>Pendiente</t>
        </is>
      </c>
      <c r="E142" s="1819" t="inlineStr">
        <is>
          <t>20-Jan</t>
        </is>
      </c>
      <c r="F142" s="783" t="inlineStr">
        <is>
          <t>CAJA SOCIAL</t>
        </is>
      </c>
      <c r="G142" s="784" t="n"/>
      <c r="H142" s="801" t="inlineStr">
        <is>
          <t>CM</t>
        </is>
      </c>
      <c r="I142" s="793" t="n"/>
      <c r="J142" s="793" t="n"/>
      <c r="K142" s="793" t="n"/>
      <c r="L142" s="786" t="inlineStr">
        <is>
          <t>Soluciones Financieras</t>
        </is>
      </c>
      <c r="M142" s="1817" t="inlineStr">
        <is>
          <t>LORENA SALINAS</t>
        </is>
      </c>
      <c r="N142" s="793" t="n"/>
      <c r="O142" s="793" t="n"/>
      <c r="P142" s="793" t="n"/>
      <c r="Q142" s="793" t="n"/>
      <c r="R142" s="1817" t="n">
        <v>1152451465</v>
      </c>
      <c r="S142" s="787" t="inlineStr">
        <is>
          <t>Pesos</t>
        </is>
      </c>
      <c r="T142" s="796" t="inlineStr">
        <is>
          <t>Hipotecario</t>
        </is>
      </c>
      <c r="U142" s="1819" t="n">
        <v>1121770</v>
      </c>
      <c r="V142" s="1817" t="n">
        <v>240</v>
      </c>
      <c r="W142" s="1817" t="n">
        <v>195</v>
      </c>
      <c r="X142" s="1819" t="inlineStr">
        <is>
          <t>9.65%</t>
        </is>
      </c>
      <c r="Y142" s="1819" t="n">
        <v>0</v>
      </c>
      <c r="Z142" s="1819" t="n">
        <v>0</v>
      </c>
      <c r="AA142" s="1819" t="n">
        <v>0</v>
      </c>
      <c r="AB142" s="1819" t="n">
        <v>0</v>
      </c>
      <c r="AC142" s="1819" t="n">
        <v>249606</v>
      </c>
      <c r="AD142" s="1819" t="n">
        <v>872163</v>
      </c>
      <c r="AE142" s="1819" t="n">
        <v>113172627</v>
      </c>
      <c r="AF142" s="3679" t="n">
        <v>100</v>
      </c>
      <c r="AG142" s="1819" t="inlineStr">
        <is>
          <t>$7,000,000</t>
        </is>
      </c>
      <c r="AH142" s="783" t="inlineStr">
        <is>
          <t>Empleado</t>
        </is>
      </c>
      <c r="AI142" s="1817" t="inlineStr">
        <is>
          <t>juliana.usmah@gmail.com</t>
        </is>
      </c>
      <c r="AJ142" s="1817" t="inlineStr">
        <is>
          <t>316 8331124</t>
        </is>
      </c>
      <c r="AK142" s="793" t="n"/>
      <c r="AL142" s="793" t="n"/>
      <c r="AM142" s="798" t="n"/>
    </row>
    <row r="143" ht="18" customHeight="1" thickBot="1">
      <c r="A143" s="1801" t="inlineStr">
        <is>
          <t>KATHERYN CORTES REINEL</t>
        </is>
      </c>
      <c r="B143" s="1828" t="n">
        <v>90000387917</v>
      </c>
      <c r="C143" s="1823" t="inlineStr">
        <is>
          <t>20-Jan</t>
        </is>
      </c>
      <c r="D143" s="786" t="inlineStr">
        <is>
          <t>Pendiente</t>
        </is>
      </c>
      <c r="E143" s="1824" t="inlineStr">
        <is>
          <t>20-Jan</t>
        </is>
      </c>
      <c r="F143" s="1816" t="inlineStr">
        <is>
          <t>BANCOLOMBIA</t>
        </is>
      </c>
      <c r="G143" s="784" t="n"/>
      <c r="H143" s="801" t="inlineStr">
        <is>
          <t>CM</t>
        </is>
      </c>
      <c r="I143" s="784" t="n"/>
      <c r="J143" s="784" t="n"/>
      <c r="K143" s="784" t="n"/>
      <c r="L143" s="786" t="inlineStr">
        <is>
          <t>Soluciones Financieras</t>
        </is>
      </c>
      <c r="M143" s="1823" t="inlineStr">
        <is>
          <t>LORENA SALINAS</t>
        </is>
      </c>
      <c r="N143" s="784" t="n"/>
      <c r="O143" s="784" t="n"/>
      <c r="P143" s="1941" t="n"/>
      <c r="Q143" s="784" t="n"/>
      <c r="R143" s="1823" t="n">
        <v>1022370683</v>
      </c>
      <c r="S143" s="787" t="inlineStr">
        <is>
          <t>Pesos</t>
        </is>
      </c>
      <c r="T143" s="788" t="inlineStr">
        <is>
          <t>Hipotecario</t>
        </is>
      </c>
      <c r="U143" s="1824" t="n">
        <v>2537632</v>
      </c>
      <c r="V143" s="1823" t="n">
        <v>240</v>
      </c>
      <c r="W143" s="1823" t="n">
        <v>240</v>
      </c>
      <c r="X143" s="1824" t="inlineStr">
        <is>
          <t>12.25%</t>
        </is>
      </c>
      <c r="Y143" s="1824" t="n">
        <v>0</v>
      </c>
      <c r="Z143" s="1824" t="n">
        <v>31248</v>
      </c>
      <c r="AA143" s="1824" t="n">
        <v>33128</v>
      </c>
      <c r="AB143" s="1824" t="n">
        <v>22084</v>
      </c>
      <c r="AC143" s="1824" t="n">
        <v>0</v>
      </c>
      <c r="AD143" s="1824" t="n">
        <v>0</v>
      </c>
      <c r="AE143" s="1824" t="n">
        <v>229054767</v>
      </c>
      <c r="AF143" s="3680" t="n">
        <v>200</v>
      </c>
      <c r="AG143" s="1824" t="inlineStr">
        <is>
          <t>$8,000,000</t>
        </is>
      </c>
      <c r="AH143" s="783" t="inlineStr">
        <is>
          <t>Empleado</t>
        </is>
      </c>
      <c r="AI143" s="1823" t="inlineStr">
        <is>
          <t>katheryncortes91@gmail.com</t>
        </is>
      </c>
      <c r="AJ143" s="1823" t="inlineStr">
        <is>
          <t>316 2522227</t>
        </is>
      </c>
      <c r="AK143" s="784" t="n"/>
      <c r="AL143" s="784" t="n"/>
      <c r="AM143" s="789" t="n"/>
    </row>
    <row r="144" ht="18" customHeight="1" thickBot="1">
      <c r="A144" s="1801" t="inlineStr">
        <is>
          <t>ELKIN ENRIQUE JIMENEZ PICO</t>
        </is>
      </c>
      <c r="B144" s="1828" t="inlineStr">
        <is>
          <t>600505710036190-8</t>
        </is>
      </c>
      <c r="C144" s="1817" t="inlineStr">
        <is>
          <t>20-Jan</t>
        </is>
      </c>
      <c r="D144" s="786" t="inlineStr">
        <is>
          <t>Pendiente</t>
        </is>
      </c>
      <c r="E144" s="1819" t="inlineStr">
        <is>
          <t>20-Jan</t>
        </is>
      </c>
      <c r="F144" s="792" t="inlineStr">
        <is>
          <t>DAVIVIENDA</t>
        </is>
      </c>
      <c r="G144" s="784" t="n"/>
      <c r="H144" s="801" t="inlineStr">
        <is>
          <t>CM</t>
        </is>
      </c>
      <c r="I144" s="793" t="n"/>
      <c r="J144" s="793" t="n"/>
      <c r="K144" s="793" t="n"/>
      <c r="L144" s="786" t="inlineStr">
        <is>
          <t>Soluciones Financieras</t>
        </is>
      </c>
      <c r="M144" s="1817" t="inlineStr">
        <is>
          <t>MIRYAM ROA</t>
        </is>
      </c>
      <c r="N144" s="793" t="n"/>
      <c r="O144" s="793" t="n"/>
      <c r="P144" s="1818" t="n"/>
      <c r="Q144" s="793" t="n"/>
      <c r="R144" s="1827" t="inlineStr">
        <is>
          <t>N/A</t>
        </is>
      </c>
      <c r="S144" s="787" t="inlineStr">
        <is>
          <t>Pesos</t>
        </is>
      </c>
      <c r="T144" s="1942" t="inlineStr">
        <is>
          <t>Leasing H.</t>
        </is>
      </c>
      <c r="U144" s="1819" t="n">
        <v>2572000</v>
      </c>
      <c r="V144" s="1817" t="n">
        <v>240</v>
      </c>
      <c r="W144" s="1817" t="n">
        <v>190</v>
      </c>
      <c r="X144" s="1819" t="inlineStr">
        <is>
          <t>9.2%</t>
        </is>
      </c>
      <c r="Y144" s="1819" t="n">
        <v>0</v>
      </c>
      <c r="Z144" s="1819" t="n">
        <v>63079</v>
      </c>
      <c r="AA144" s="1819" t="n">
        <v>98736</v>
      </c>
      <c r="AB144" s="1819" t="n">
        <v>0</v>
      </c>
      <c r="AC144" s="1819" t="n">
        <v>598163</v>
      </c>
      <c r="AD144" s="1819" t="n">
        <v>1812021</v>
      </c>
      <c r="AE144" s="1819" t="n">
        <v>246283254</v>
      </c>
      <c r="AF144" s="3679" t="n">
        <v>300</v>
      </c>
      <c r="AG144" s="1819" t="inlineStr">
        <is>
          <t>$12,000,000</t>
        </is>
      </c>
      <c r="AH144" s="783" t="inlineStr">
        <is>
          <t>Empleado</t>
        </is>
      </c>
      <c r="AI144" s="1817" t="inlineStr">
        <is>
          <t>e-medical@hotmail.com</t>
        </is>
      </c>
      <c r="AJ144" s="1817" t="inlineStr">
        <is>
          <t>314 6203780</t>
        </is>
      </c>
      <c r="AK144" s="793" t="n"/>
      <c r="AL144" s="793" t="n"/>
      <c r="AM144" s="798" t="n"/>
    </row>
    <row r="145" ht="18" customHeight="1" thickBot="1">
      <c r="A145" s="1801" t="inlineStr">
        <is>
          <t>CAMILO ANDRES RODRIGUEZ RINTHA</t>
        </is>
      </c>
      <c r="B145" s="1828" t="n">
        <v>556143795</v>
      </c>
      <c r="C145" s="1823" t="inlineStr">
        <is>
          <t>20-Jan</t>
        </is>
      </c>
      <c r="D145" s="786" t="inlineStr">
        <is>
          <t>Pendiente</t>
        </is>
      </c>
      <c r="E145" s="1824" t="inlineStr">
        <is>
          <t>20-Jan</t>
        </is>
      </c>
      <c r="F145" s="1943" t="inlineStr">
        <is>
          <t>BANCO DE BOGOTA</t>
        </is>
      </c>
      <c r="G145" s="784" t="n"/>
      <c r="H145" s="801" t="inlineStr">
        <is>
          <t>CM</t>
        </is>
      </c>
      <c r="I145" s="1823" t="inlineStr">
        <is>
          <t>Falta perfilamiento - Bogota</t>
        </is>
      </c>
      <c r="J145" s="784" t="n"/>
      <c r="K145" s="784" t="n"/>
      <c r="L145" s="786" t="inlineStr">
        <is>
          <t>Soluciones Financieras</t>
        </is>
      </c>
      <c r="M145" s="1823" t="inlineStr">
        <is>
          <t>MIRYAM ROA</t>
        </is>
      </c>
      <c r="N145" s="1823" t="inlineStr">
        <is>
          <t>20-Jan</t>
        </is>
      </c>
      <c r="O145" s="784" t="n"/>
      <c r="P145" s="784" t="n"/>
      <c r="Q145" s="784" t="n"/>
      <c r="R145" s="1823" t="n">
        <v>80235165</v>
      </c>
      <c r="S145" s="787" t="inlineStr">
        <is>
          <t>Pesos</t>
        </is>
      </c>
      <c r="T145" s="788" t="inlineStr">
        <is>
          <t>Hipotecario</t>
        </is>
      </c>
      <c r="U145" s="1824" t="n">
        <v>662838</v>
      </c>
      <c r="V145" s="1823" t="n">
        <v>240</v>
      </c>
      <c r="W145" s="1823" t="n">
        <v>175</v>
      </c>
      <c r="X145" s="1824" t="inlineStr">
        <is>
          <t>6.34%</t>
        </is>
      </c>
      <c r="Y145" s="1824" t="n">
        <v>223117</v>
      </c>
      <c r="Z145" s="1824" t="n">
        <v>42679</v>
      </c>
      <c r="AA145" s="1824" t="n">
        <v>30100</v>
      </c>
      <c r="AB145" s="1824" t="n">
        <v>0</v>
      </c>
      <c r="AC145" s="1824" t="n">
        <v>216233</v>
      </c>
      <c r="AD145" s="1824" t="n">
        <v>596943</v>
      </c>
      <c r="AE145" s="1824" t="n">
        <v>68441988</v>
      </c>
      <c r="AF145" s="3680" t="n">
        <v>600</v>
      </c>
      <c r="AG145" s="1824" t="inlineStr">
        <is>
          <t>$3,700,000</t>
        </is>
      </c>
      <c r="AH145" s="783" t="inlineStr">
        <is>
          <t>Empleado</t>
        </is>
      </c>
      <c r="AI145" s="1823" t="inlineStr">
        <is>
          <t>carr80@gmail.com</t>
        </is>
      </c>
      <c r="AJ145" s="1823" t="inlineStr">
        <is>
          <t>318 6063311</t>
        </is>
      </c>
      <c r="AK145" s="1823" t="inlineStr">
        <is>
          <t>BOGOTA</t>
        </is>
      </c>
      <c r="AL145" s="784" t="n"/>
      <c r="AM145" s="789" t="n"/>
    </row>
    <row r="146" ht="18" customHeight="1" thickBot="1">
      <c r="A146" s="1801" t="inlineStr">
        <is>
          <t>SOL VALENTINA QUINTERO RINCON</t>
        </is>
      </c>
      <c r="B146" s="1828" t="n">
        <v>90000347639</v>
      </c>
      <c r="C146" s="1817" t="inlineStr">
        <is>
          <t>20-Jan</t>
        </is>
      </c>
      <c r="D146" s="786" t="inlineStr">
        <is>
          <t>Pendiente</t>
        </is>
      </c>
      <c r="E146" s="1819" t="inlineStr">
        <is>
          <t>20-Jan</t>
        </is>
      </c>
      <c r="F146" s="1816" t="inlineStr">
        <is>
          <t>BANCOLOMBIA</t>
        </is>
      </c>
      <c r="G146" s="784" t="n"/>
      <c r="H146" s="801" t="inlineStr">
        <is>
          <t>CM</t>
        </is>
      </c>
      <c r="I146" s="793" t="n"/>
      <c r="J146" s="793" t="n"/>
      <c r="K146" s="793" t="n"/>
      <c r="L146" s="786" t="inlineStr">
        <is>
          <t>Soluciones Financieras</t>
        </is>
      </c>
      <c r="M146" s="1817" t="inlineStr">
        <is>
          <t>LORENA SALINAS</t>
        </is>
      </c>
      <c r="N146" s="793" t="n"/>
      <c r="O146" s="793" t="n"/>
      <c r="P146" s="793" t="n"/>
      <c r="Q146" s="793" t="n"/>
      <c r="R146" s="1827" t="inlineStr">
        <is>
          <t>N/A</t>
        </is>
      </c>
      <c r="S146" s="787" t="inlineStr">
        <is>
          <t>Pesos</t>
        </is>
      </c>
      <c r="T146" s="796" t="inlineStr">
        <is>
          <t>Hipotecario</t>
        </is>
      </c>
      <c r="U146" s="1819" t="n">
        <v>1563871</v>
      </c>
      <c r="V146" s="1817" t="n">
        <v>300</v>
      </c>
      <c r="W146" s="1817" t="n">
        <v>288</v>
      </c>
      <c r="X146" s="1819" t="inlineStr">
        <is>
          <t>13.2%</t>
        </is>
      </c>
      <c r="Y146" s="1819" t="n">
        <v>0</v>
      </c>
      <c r="Z146" s="1819" t="n">
        <v>12002</v>
      </c>
      <c r="AA146" s="1819" t="n">
        <v>18395</v>
      </c>
      <c r="AB146" s="1819" t="n">
        <v>12263</v>
      </c>
      <c r="AC146" s="1819" t="n">
        <v>81409</v>
      </c>
      <c r="AD146" s="1819" t="n">
        <v>1439801</v>
      </c>
      <c r="AE146" s="1819" t="n">
        <v>139061936</v>
      </c>
      <c r="AF146" s="3679" t="n">
        <v>100</v>
      </c>
      <c r="AG146" s="1819" t="inlineStr">
        <is>
          <t>$3,000,000</t>
        </is>
      </c>
      <c r="AH146" s="783" t="inlineStr">
        <is>
          <t>Empleado</t>
        </is>
      </c>
      <c r="AI146" s="1817" t="inlineStr">
        <is>
          <t>solvalentina98qr@gmail.com</t>
        </is>
      </c>
      <c r="AJ146" s="1817" t="inlineStr">
        <is>
          <t>313 4687515</t>
        </is>
      </c>
      <c r="AK146" s="793" t="n"/>
      <c r="AL146" s="793" t="n"/>
      <c r="AM146" s="798" t="n"/>
    </row>
    <row r="147" ht="18" customHeight="1" thickBot="1">
      <c r="A147" s="1801" t="inlineStr">
        <is>
          <t>JOHANA VANESA SALAMANCA NIETO</t>
        </is>
      </c>
      <c r="B147" s="1828" t="n">
        <v>90000305191</v>
      </c>
      <c r="C147" s="1823" t="inlineStr">
        <is>
          <t>20-Jan</t>
        </is>
      </c>
      <c r="D147" s="786" t="inlineStr">
        <is>
          <t>Pendiente</t>
        </is>
      </c>
      <c r="E147" s="1824" t="inlineStr">
        <is>
          <t>20-Jan</t>
        </is>
      </c>
      <c r="F147" s="1816" t="inlineStr">
        <is>
          <t>BANCOLOMBIA</t>
        </is>
      </c>
      <c r="G147" s="784" t="n"/>
      <c r="H147" s="801" t="inlineStr">
        <is>
          <t>CM</t>
        </is>
      </c>
      <c r="I147" s="784" t="n"/>
      <c r="J147" s="784" t="n"/>
      <c r="K147" s="784" t="n"/>
      <c r="L147" s="786" t="inlineStr">
        <is>
          <t>Soluciones Financieras</t>
        </is>
      </c>
      <c r="M147" s="1823" t="inlineStr">
        <is>
          <t>MIRYAM ROA</t>
        </is>
      </c>
      <c r="N147" s="784" t="n"/>
      <c r="O147" s="784" t="n"/>
      <c r="P147" s="784" t="n"/>
      <c r="Q147" s="784" t="n"/>
      <c r="R147" s="1823" t="n">
        <v>43985585</v>
      </c>
      <c r="S147" s="787" t="inlineStr">
        <is>
          <t>Pesos</t>
        </is>
      </c>
      <c r="T147" s="788" t="inlineStr">
        <is>
          <t>Hipotecario</t>
        </is>
      </c>
      <c r="U147" s="1824" t="n">
        <v>721559</v>
      </c>
      <c r="V147" s="1823" t="n">
        <v>240</v>
      </c>
      <c r="W147" s="1823" t="n">
        <v>206</v>
      </c>
      <c r="X147" s="1824" t="inlineStr">
        <is>
          <t>7.81%</t>
        </is>
      </c>
      <c r="Y147" s="1824" t="n">
        <v>257375</v>
      </c>
      <c r="Z147" s="1824" t="n">
        <v>14257</v>
      </c>
      <c r="AA147" s="1824" t="n">
        <v>14533</v>
      </c>
      <c r="AB147" s="1824" t="n">
        <v>9688</v>
      </c>
      <c r="AC147" s="1824" t="n">
        <v>187384</v>
      </c>
      <c r="AD147" s="1824" t="n">
        <v>86824</v>
      </c>
      <c r="AE147" s="1824" t="n">
        <v>79016882</v>
      </c>
      <c r="AF147" s="3680" t="n">
        <v>200</v>
      </c>
      <c r="AG147" s="784" t="n"/>
      <c r="AH147" s="783" t="inlineStr">
        <is>
          <t>Empleado</t>
        </is>
      </c>
      <c r="AI147" s="1823" t="inlineStr">
        <is>
          <t>johana.salamanca@hotmail.com</t>
        </is>
      </c>
      <c r="AJ147" s="1823" t="inlineStr">
        <is>
          <t>239-785-0638</t>
        </is>
      </c>
      <c r="AK147" s="784" t="n"/>
      <c r="AL147" s="784" t="n"/>
      <c r="AM147" s="789" t="n"/>
    </row>
    <row r="148" ht="18" customHeight="1" thickBot="1">
      <c r="A148" s="1802" t="inlineStr">
        <is>
          <t>ANA MARIA REYES RESTREPO</t>
        </is>
      </c>
      <c r="B148" s="1944" t="inlineStr">
        <is>
          <t>600101790036272-4</t>
        </is>
      </c>
      <c r="C148" s="1839" t="inlineStr">
        <is>
          <t>20-Jan</t>
        </is>
      </c>
      <c r="D148" s="1834" t="inlineStr">
        <is>
          <t>Pendiente</t>
        </is>
      </c>
      <c r="E148" s="797" t="inlineStr">
        <is>
          <t>20-Jan</t>
        </is>
      </c>
      <c r="F148" s="1835" t="inlineStr">
        <is>
          <t>DAVIVIENDA</t>
        </is>
      </c>
      <c r="G148" s="1945" t="n"/>
      <c r="H148" s="1946" t="inlineStr">
        <is>
          <t>PROPIO</t>
        </is>
      </c>
      <c r="I148" s="1837" t="n"/>
      <c r="J148" s="1837" t="n"/>
      <c r="K148" s="1837" t="n"/>
      <c r="L148" s="1947" t="inlineStr">
        <is>
          <t>Finanzas a otro nivel</t>
        </is>
      </c>
      <c r="M148" s="1839" t="inlineStr">
        <is>
          <t>ANA MARIA REYES RETREPO</t>
        </is>
      </c>
      <c r="N148" s="1837" t="n"/>
      <c r="O148" s="1837" t="n"/>
      <c r="P148" s="1837" t="n"/>
      <c r="Q148" s="1837" t="n"/>
      <c r="R148" s="1839" t="n">
        <v>31927650</v>
      </c>
      <c r="S148" s="1840" t="inlineStr">
        <is>
          <t>Pesos</t>
        </is>
      </c>
      <c r="T148" s="1948" t="inlineStr">
        <is>
          <t>Leasing H.</t>
        </is>
      </c>
      <c r="U148" s="1842" t="n">
        <v>2413000</v>
      </c>
      <c r="V148" s="1839" t="n">
        <v>240</v>
      </c>
      <c r="W148" s="1839" t="n">
        <v>225</v>
      </c>
      <c r="X148" s="1842" t="inlineStr">
        <is>
          <t>10.95%</t>
        </is>
      </c>
      <c r="Y148" s="1842" t="n">
        <v>0</v>
      </c>
      <c r="Z148" s="1842" t="n">
        <v>165316</v>
      </c>
      <c r="AA148" s="1842" t="n">
        <v>69556</v>
      </c>
      <c r="AB148" s="1842" t="n">
        <v>0</v>
      </c>
      <c r="AC148" s="1842" t="n">
        <v>1048723</v>
      </c>
      <c r="AD148" s="1842" t="n">
        <v>1814404</v>
      </c>
      <c r="AE148" s="1842" t="n">
        <v>208110071</v>
      </c>
      <c r="AF148" s="1839" t="inlineStr">
        <is>
          <t>200000 A 700000</t>
        </is>
      </c>
      <c r="AG148" s="1842" t="inlineStr">
        <is>
          <t>$10,000,000</t>
        </is>
      </c>
      <c r="AH148" s="1844" t="inlineStr">
        <is>
          <t>Empleado</t>
        </is>
      </c>
      <c r="AI148" s="1839" t="inlineStr">
        <is>
          <t>amreyes@termovapor.com</t>
        </is>
      </c>
      <c r="AJ148" s="1839" t="n">
        <v>3158172080</v>
      </c>
      <c r="AK148" s="1837" t="n"/>
      <c r="AL148" s="1837" t="n"/>
      <c r="AM148" s="1845" t="n"/>
    </row>
    <row r="149" ht="18" customHeight="1" thickBot="1">
      <c r="A149" s="544" t="inlineStr">
        <is>
          <t>GERLY QUINTERO ARDILA</t>
        </is>
      </c>
      <c r="B149" s="1265" t="n">
        <v>110237705605</v>
      </c>
      <c r="C149" s="1266" t="n">
        <v>46385</v>
      </c>
      <c r="D149" s="343" t="inlineStr">
        <is>
          <t>Pendiente</t>
        </is>
      </c>
      <c r="E149" s="1266" t="n">
        <v>46385</v>
      </c>
      <c r="F149" s="233" t="inlineStr">
        <is>
          <t>FNA (Fondo Nacional del Ahorro)</t>
        </is>
      </c>
      <c r="G149" s="1260" t="inlineStr">
        <is>
          <t>Adjunto extracto actualizado con cédula de ciudadanía 1102377056 para estudio, con valor a incrementar máximo de $150.000, ingresos de $3.039.461
Cliente con proceso por segunda vez.</t>
        </is>
      </c>
      <c r="H149" s="344" t="inlineStr">
        <is>
          <t>CM</t>
        </is>
      </c>
      <c r="I149" s="1224" t="n"/>
      <c r="J149" s="1224" t="n"/>
      <c r="K149" s="1224" t="n"/>
      <c r="L149" s="440" t="inlineStr">
        <is>
          <t>Finanzas a otro nivel</t>
        </is>
      </c>
      <c r="M149" s="1225" t="inlineStr">
        <is>
          <t>DORA ROMERO</t>
        </is>
      </c>
      <c r="N149" s="1224" t="n"/>
      <c r="O149" s="1224" t="n"/>
      <c r="P149" s="1224" t="n"/>
      <c r="Q149" s="1224" t="n"/>
      <c r="R149" s="1354" t="n">
        <v>1102377056</v>
      </c>
      <c r="S149" s="246" t="inlineStr">
        <is>
          <t>Pesos</t>
        </is>
      </c>
      <c r="T149" s="1235" t="inlineStr">
        <is>
          <t>Hipotecario</t>
        </is>
      </c>
      <c r="U149" s="1226" t="n">
        <v>624387</v>
      </c>
      <c r="V149" s="1225" t="n">
        <v>159</v>
      </c>
      <c r="W149" s="1225" t="n">
        <v>124</v>
      </c>
      <c r="X149" s="1226" t="inlineStr">
        <is>
          <t>6.8%</t>
        </is>
      </c>
      <c r="Y149" s="1226" t="n">
        <v>0</v>
      </c>
      <c r="Z149" s="1226" t="n">
        <v>17664</v>
      </c>
      <c r="AA149" s="1226" t="n">
        <v>29279</v>
      </c>
      <c r="AB149" s="1226" t="n">
        <v>0</v>
      </c>
      <c r="AC149" s="1226" t="n">
        <v>307499</v>
      </c>
      <c r="AD149" s="1226" t="n">
        <v>302218</v>
      </c>
      <c r="AE149" s="1226" t="n">
        <v>54975162</v>
      </c>
      <c r="AF149" s="3669" t="n">
        <v>150</v>
      </c>
      <c r="AG149" s="1226" t="inlineStr">
        <is>
          <t>$3,039,461</t>
        </is>
      </c>
      <c r="AH149" s="248" t="inlineStr">
        <is>
          <t>Empleado</t>
        </is>
      </c>
      <c r="AI149" s="1225" t="inlineStr">
        <is>
          <t>gmariaq18@gmail.com</t>
        </is>
      </c>
      <c r="AJ149" s="1225" t="n">
        <v>3102863445</v>
      </c>
      <c r="AK149" s="1225" t="inlineStr">
        <is>
          <t>PIDECUESTA</t>
        </is>
      </c>
      <c r="AL149" s="1224" t="n"/>
      <c r="AM149" s="220" t="n"/>
    </row>
    <row r="150" ht="18" customFormat="1" customHeight="1" s="1314" thickBot="1">
      <c r="A150" s="1468" t="inlineStr">
        <is>
          <t>ANA MARIA JARAMILLO PADIERNA</t>
        </is>
      </c>
      <c r="B150" s="1469" t="n">
        <v>90000359040</v>
      </c>
      <c r="C150" s="1470" t="n">
        <v>46030</v>
      </c>
      <c r="D150" s="1337" t="inlineStr">
        <is>
          <t>Pendiente</t>
        </is>
      </c>
      <c r="E150" s="1470" t="n">
        <v>46030</v>
      </c>
      <c r="F150" s="1512" t="inlineStr">
        <is>
          <t>BANCOLOMBIA</t>
        </is>
      </c>
      <c r="G150" s="1471" t="n"/>
      <c r="H150" s="1340" t="inlineStr">
        <is>
          <t>CM</t>
        </is>
      </c>
      <c r="I150" s="1339" t="n"/>
      <c r="J150" s="1339" t="n"/>
      <c r="K150" s="1339" t="n"/>
      <c r="L150" s="1339" t="n"/>
      <c r="M150" s="1339" t="n"/>
      <c r="N150" s="1339" t="n"/>
      <c r="O150" s="1339" t="n"/>
      <c r="P150" s="1339" t="n"/>
      <c r="Q150" s="1472" t="n"/>
      <c r="R150" s="1362" t="inlineStr">
        <is>
          <t>N/A</t>
        </is>
      </c>
      <c r="S150" s="1345" t="inlineStr">
        <is>
          <t>Pesos</t>
        </is>
      </c>
      <c r="T150" s="1342" t="inlineStr">
        <is>
          <t>Hipotecario</t>
        </is>
      </c>
      <c r="U150" s="1344" t="n">
        <v>1353623</v>
      </c>
      <c r="V150" s="1341" t="n">
        <v>240</v>
      </c>
      <c r="W150" s="1341" t="n">
        <v>235</v>
      </c>
      <c r="X150" s="1669" t="n">
        <v>0.1</v>
      </c>
      <c r="Y150" s="1344" t="n">
        <v>0</v>
      </c>
      <c r="Z150" s="1344" t="n">
        <v>14395</v>
      </c>
      <c r="AA150" s="1344" t="n">
        <v>18910</v>
      </c>
      <c r="AB150" s="1344" t="n">
        <v>12606</v>
      </c>
      <c r="AC150" s="1344" t="n">
        <v>218341</v>
      </c>
      <c r="AD150" s="1344" t="n">
        <v>1089370</v>
      </c>
      <c r="AE150" s="1344" t="n">
        <v>136853784</v>
      </c>
      <c r="AF150" s="3681" t="n">
        <v>300</v>
      </c>
      <c r="AG150" s="1344" t="inlineStr">
        <is>
          <t>$5,600,000</t>
        </is>
      </c>
      <c r="AH150" s="1338" t="inlineStr">
        <is>
          <t>Empleado</t>
        </is>
      </c>
      <c r="AI150" s="1341" t="inlineStr">
        <is>
          <t>anmajapa@hotmail.com</t>
        </is>
      </c>
      <c r="AJ150" s="1341" t="n">
        <v>3126378447</v>
      </c>
      <c r="AK150" s="1341" t="inlineStr">
        <is>
          <t>MEDELLIN</t>
        </is>
      </c>
      <c r="AL150" s="1339" t="n"/>
      <c r="AM150" s="1347" t="n"/>
    </row>
    <row r="151" ht="18" customHeight="1" thickBot="1">
      <c r="A151" s="551" t="inlineStr">
        <is>
          <t>MARYURITH JOHANNA NARANJA MOLANO</t>
        </is>
      </c>
      <c r="B151" s="502" t="n">
        <v>90000305067</v>
      </c>
      <c r="C151" s="404" t="n">
        <v>46042</v>
      </c>
      <c r="D151" s="921" t="inlineStr">
        <is>
          <t>Pendiente</t>
        </is>
      </c>
      <c r="E151" s="900" t="n">
        <v>46042</v>
      </c>
      <c r="F151" s="486" t="inlineStr">
        <is>
          <t>BANCOLOMBIA</t>
        </is>
      </c>
      <c r="G151" s="408" t="n"/>
      <c r="H151" s="409" t="inlineStr">
        <is>
          <t>CM</t>
        </is>
      </c>
      <c r="I151" s="410" t="n"/>
      <c r="J151" s="410" t="n"/>
      <c r="K151" s="410" t="n"/>
      <c r="L151" s="410" t="n"/>
      <c r="M151" s="410" t="n"/>
      <c r="N151" s="410" t="n"/>
      <c r="O151" s="410" t="n"/>
      <c r="P151" s="410" t="n"/>
      <c r="Q151" s="816" t="n"/>
      <c r="R151" s="817" t="inlineStr">
        <is>
          <t>N/A</t>
        </is>
      </c>
      <c r="S151" s="412" t="inlineStr">
        <is>
          <t>Pesos</t>
        </is>
      </c>
      <c r="T151" s="413" t="inlineStr">
        <is>
          <t>Hipotecario</t>
        </is>
      </c>
      <c r="U151" s="818" t="n">
        <v>714907</v>
      </c>
      <c r="V151" s="414" t="n">
        <v>240</v>
      </c>
      <c r="W151" s="414" t="n">
        <v>225</v>
      </c>
      <c r="X151" s="818" t="inlineStr">
        <is>
          <t>5.4%</t>
        </is>
      </c>
      <c r="Y151" s="818" t="n">
        <v>308509</v>
      </c>
      <c r="Z151" s="818" t="n">
        <v>24907</v>
      </c>
      <c r="AA151" s="818" t="n">
        <v>17807</v>
      </c>
      <c r="AB151" s="818" t="n">
        <v>11871</v>
      </c>
      <c r="AC151" s="818" t="n">
        <v>245122</v>
      </c>
      <c r="AD151" s="818" t="n">
        <v>415199</v>
      </c>
      <c r="AE151" s="818" t="n">
        <v>94424646</v>
      </c>
      <c r="AF151" s="3670" t="n">
        <v>300</v>
      </c>
      <c r="AG151" s="818" t="inlineStr">
        <is>
          <t>$4,000,000</t>
        </is>
      </c>
      <c r="AH151" s="415" t="inlineStr">
        <is>
          <t>Empleado</t>
        </is>
      </c>
      <c r="AI151" s="414" t="inlineStr">
        <is>
          <t>construvivir@hotmail.com</t>
        </is>
      </c>
      <c r="AJ151" s="414" t="n">
        <v>3125397186</v>
      </c>
      <c r="AK151" s="414" t="inlineStr">
        <is>
          <t>BOGOTA</t>
        </is>
      </c>
      <c r="AL151" s="410" t="n"/>
      <c r="AM151" s="416" t="n"/>
    </row>
    <row r="152" ht="18" customHeight="1" thickBot="1">
      <c r="A152" s="548" t="inlineStr">
        <is>
          <t>ANGELICA ROJAS LOPEZ</t>
        </is>
      </c>
      <c r="B152" s="221" t="inlineStr">
        <is>
          <t>570119460040278-0</t>
        </is>
      </c>
      <c r="C152" s="240" t="n">
        <v>46042</v>
      </c>
      <c r="D152" s="343" t="inlineStr">
        <is>
          <t>Pendiente</t>
        </is>
      </c>
      <c r="E152" s="240" t="n">
        <v>46042</v>
      </c>
      <c r="F152" s="333" t="inlineStr">
        <is>
          <t>DAVIVIENDA</t>
        </is>
      </c>
      <c r="G152" s="272" t="n"/>
      <c r="H152" s="344" t="inlineStr">
        <is>
          <t>CM</t>
        </is>
      </c>
      <c r="I152" s="225" t="n"/>
      <c r="J152" s="225" t="n"/>
      <c r="K152" s="225" t="n"/>
      <c r="L152" s="440" t="inlineStr">
        <is>
          <t>Finanzas a otro nivel</t>
        </is>
      </c>
      <c r="M152" s="242" t="inlineStr">
        <is>
          <t>OFELIA OVIEDO</t>
        </is>
      </c>
      <c r="N152" s="225" t="n"/>
      <c r="O152" s="225" t="n"/>
      <c r="P152" s="225" t="n"/>
      <c r="Q152" s="473" t="n"/>
      <c r="R152" s="390" t="inlineStr">
        <is>
          <t>N/A</t>
        </is>
      </c>
      <c r="S152" s="246" t="inlineStr">
        <is>
          <t>Pesos</t>
        </is>
      </c>
      <c r="T152" s="247" t="inlineStr">
        <is>
          <t>Hipotecario</t>
        </is>
      </c>
      <c r="U152" s="741" t="n">
        <v>1198000</v>
      </c>
      <c r="V152" s="242" t="n">
        <v>240</v>
      </c>
      <c r="W152" s="242" t="n">
        <v>237</v>
      </c>
      <c r="X152" s="741" t="inlineStr">
        <is>
          <t>11.6%</t>
        </is>
      </c>
      <c r="Y152" s="741" t="n">
        <v>0</v>
      </c>
      <c r="Z152" s="741" t="n">
        <v>24853</v>
      </c>
      <c r="AA152" s="741" t="n">
        <v>40608</v>
      </c>
      <c r="AB152" s="741" t="n">
        <v>0</v>
      </c>
      <c r="AC152" s="741" t="n">
        <v>128757</v>
      </c>
      <c r="AD152" s="741" t="n">
        <v>1033972</v>
      </c>
      <c r="AE152" s="741" t="n">
        <v>109208645</v>
      </c>
      <c r="AF152" s="3661" t="n">
        <v>200</v>
      </c>
      <c r="AG152" s="741" t="inlineStr">
        <is>
          <t>$3,700,000</t>
        </is>
      </c>
      <c r="AH152" s="248" t="inlineStr">
        <is>
          <t>Empleado</t>
        </is>
      </c>
      <c r="AI152" s="242" t="inlineStr">
        <is>
          <t>angelica-365@hotmail.com</t>
        </is>
      </c>
      <c r="AJ152" s="242" t="n">
        <v>3135184386</v>
      </c>
      <c r="AK152" s="242" t="inlineStr">
        <is>
          <t>CALI</t>
        </is>
      </c>
      <c r="AL152" s="225" t="n"/>
      <c r="AM152" s="231" t="n"/>
    </row>
    <row r="153" ht="18" customHeight="1" thickBot="1">
      <c r="A153" s="869" t="inlineStr">
        <is>
          <t>DANIEL DE JESUS AROCA ARIAS</t>
        </is>
      </c>
      <c r="B153" s="210" t="n">
        <v>873482601</v>
      </c>
      <c r="C153" s="251" t="n">
        <v>46043</v>
      </c>
      <c r="D153" s="348" t="inlineStr">
        <is>
          <t>Pendiente</t>
        </is>
      </c>
      <c r="E153" s="386" t="n">
        <v>46043</v>
      </c>
      <c r="F153" s="232" t="inlineStr">
        <is>
          <t>FNA (Fondo Nacional del Ahorro)</t>
        </is>
      </c>
      <c r="G153" s="278" t="n"/>
      <c r="H153" s="457" t="inlineStr">
        <is>
          <t>VK 25%</t>
        </is>
      </c>
      <c r="I153" s="214" t="n"/>
      <c r="J153" s="214" t="n"/>
      <c r="K153" s="214" t="n"/>
      <c r="L153" s="458" t="inlineStr">
        <is>
          <t>Guardianes Del Ahorro</t>
        </is>
      </c>
      <c r="M153" s="254" t="inlineStr">
        <is>
          <t>Juan Carlos Hidalgo</t>
        </is>
      </c>
      <c r="N153" s="214" t="n"/>
      <c r="O153" s="214" t="n"/>
      <c r="P153" s="214" t="n"/>
      <c r="Q153" s="214" t="n"/>
      <c r="R153" s="254" t="n">
        <v>3784826</v>
      </c>
      <c r="S153" s="257" t="inlineStr">
        <is>
          <t>Pesos</t>
        </is>
      </c>
      <c r="T153" s="258" t="inlineStr">
        <is>
          <t>Hipotecario</t>
        </is>
      </c>
      <c r="U153" s="739" t="n">
        <v>2606749</v>
      </c>
      <c r="V153" s="254" t="n">
        <v>240</v>
      </c>
      <c r="W153" s="254" t="n">
        <v>236</v>
      </c>
      <c r="X153" s="821" t="n">
        <v>0.12</v>
      </c>
      <c r="Y153" s="739" t="n">
        <v>0</v>
      </c>
      <c r="Z153" s="739" t="n">
        <v>54146</v>
      </c>
      <c r="AA153" s="739" t="n">
        <v>36669</v>
      </c>
      <c r="AB153" s="739" t="n">
        <v>52257</v>
      </c>
      <c r="AC153" s="739" t="n">
        <v>190015</v>
      </c>
      <c r="AD153" s="739" t="n">
        <v>2273658</v>
      </c>
      <c r="AE153" s="739" t="n">
        <v>167737667</v>
      </c>
      <c r="AF153" s="254" t="inlineStr">
        <is>
          <t>$50.000 a $300.000</t>
        </is>
      </c>
      <c r="AG153" s="739" t="inlineStr">
        <is>
          <t>$3,500,000</t>
        </is>
      </c>
      <c r="AH153" s="259" t="inlineStr">
        <is>
          <t>Empleado</t>
        </is>
      </c>
      <c r="AI153" s="254" t="inlineStr">
        <is>
          <t>danielaroca2909@hotmail.com</t>
        </is>
      </c>
      <c r="AJ153" s="254" t="n">
        <v>3218453823</v>
      </c>
      <c r="AK153" s="214" t="n"/>
      <c r="AL153" s="214" t="n"/>
      <c r="AM153" s="220" t="n"/>
    </row>
    <row r="154" ht="18" customHeight="1" thickBot="1">
      <c r="A154" s="1093" t="inlineStr">
        <is>
          <t>INES NATALY PEREZ GUERRERO</t>
        </is>
      </c>
      <c r="B154" s="221" t="inlineStr">
        <is>
          <t>572525660019197-8</t>
        </is>
      </c>
      <c r="C154" s="240" t="n">
        <v>46043</v>
      </c>
      <c r="D154" s="456" t="inlineStr">
        <is>
          <t>Mora</t>
        </is>
      </c>
      <c r="E154" s="240" t="n">
        <v>46043</v>
      </c>
      <c r="F154" s="333" t="inlineStr">
        <is>
          <t>DAVIVIENDA</t>
        </is>
      </c>
      <c r="G154" s="272" t="n"/>
      <c r="H154" s="344" t="inlineStr">
        <is>
          <t>CM</t>
        </is>
      </c>
      <c r="I154" s="225" t="n"/>
      <c r="J154" s="225" t="n"/>
      <c r="K154" s="225" t="n"/>
      <c r="L154" s="225" t="n"/>
      <c r="M154" s="225" t="n"/>
      <c r="N154" s="225" t="n"/>
      <c r="O154" s="225" t="n"/>
      <c r="P154" s="225" t="n"/>
      <c r="Q154" s="225" t="n"/>
      <c r="R154" s="242" t="n">
        <v>1098612282</v>
      </c>
      <c r="S154" s="246" t="inlineStr">
        <is>
          <t>Pesos</t>
        </is>
      </c>
      <c r="T154" s="247" t="inlineStr">
        <is>
          <t>Hipotecario</t>
        </is>
      </c>
      <c r="U154" s="741" t="n">
        <v>1044000</v>
      </c>
      <c r="V154" s="242" t="n">
        <v>240</v>
      </c>
      <c r="W154" s="242" t="n">
        <v>215</v>
      </c>
      <c r="X154" s="811" t="n">
        <v>0.14</v>
      </c>
      <c r="Y154" s="741" t="n">
        <v>0</v>
      </c>
      <c r="Z154" s="741" t="n">
        <v>21274</v>
      </c>
      <c r="AA154" s="741" t="n">
        <v>28242</v>
      </c>
      <c r="AB154" s="741" t="n">
        <v>0</v>
      </c>
      <c r="AC154" s="741" t="n">
        <v>92539</v>
      </c>
      <c r="AD154" s="741" t="n">
        <v>902460</v>
      </c>
      <c r="AE154" s="741" t="n">
        <v>83106101</v>
      </c>
      <c r="AF154" s="3661" t="n">
        <v>200</v>
      </c>
      <c r="AG154" s="741" t="inlineStr">
        <is>
          <t>$2,600,000</t>
        </is>
      </c>
      <c r="AH154" s="248" t="inlineStr">
        <is>
          <t>Empleado</t>
        </is>
      </c>
      <c r="AI154" s="242" t="inlineStr">
        <is>
          <t>nataly_p095@hotmail.com</t>
        </is>
      </c>
      <c r="AJ154" s="242" t="n">
        <v>3003294391</v>
      </c>
      <c r="AK154" s="242" t="inlineStr">
        <is>
          <t>CODAZZI</t>
        </is>
      </c>
      <c r="AL154" s="225" t="n"/>
      <c r="AM154" s="231" t="n"/>
    </row>
    <row r="155" ht="18" customHeight="1" thickBot="1">
      <c r="A155" s="558" t="inlineStr">
        <is>
          <t>JEIMY PAOLA SEPULVEDA ORTIZ</t>
        </is>
      </c>
      <c r="B155" s="210" t="n">
        <v>133201651997</v>
      </c>
      <c r="C155" s="251" t="n">
        <v>46043</v>
      </c>
      <c r="D155" s="348" t="inlineStr">
        <is>
          <t>Pendiente</t>
        </is>
      </c>
      <c r="E155" s="251" t="n">
        <v>46043</v>
      </c>
      <c r="F155" s="259" t="inlineStr">
        <is>
          <t>CAJA SOCIAL</t>
        </is>
      </c>
      <c r="G155" s="278" t="n"/>
      <c r="H155" s="349" t="inlineStr">
        <is>
          <t>CM</t>
        </is>
      </c>
      <c r="I155" s="214" t="n"/>
      <c r="J155" s="214" t="n"/>
      <c r="K155" s="214" t="n"/>
      <c r="L155" s="214" t="n"/>
      <c r="M155" s="214" t="n"/>
      <c r="N155" s="214" t="n"/>
      <c r="O155" s="214" t="n"/>
      <c r="P155" s="214" t="n"/>
      <c r="Q155" s="214" t="n"/>
      <c r="R155" s="573" t="n">
        <v>1073715321</v>
      </c>
      <c r="S155" s="257" t="inlineStr">
        <is>
          <t>Pesos</t>
        </is>
      </c>
      <c r="T155" s="258" t="inlineStr">
        <is>
          <t>Hipotecario</t>
        </is>
      </c>
      <c r="U155" s="739" t="n">
        <v>1370080</v>
      </c>
      <c r="V155" s="254" t="n">
        <v>240</v>
      </c>
      <c r="W155" s="254" t="n">
        <v>234</v>
      </c>
      <c r="X155" s="821" t="n">
        <v>0.1</v>
      </c>
      <c r="Y155" s="739" t="n">
        <v>0</v>
      </c>
      <c r="Z155" s="739" t="n">
        <v>28285</v>
      </c>
      <c r="AA155" s="739" t="n">
        <v>30581</v>
      </c>
      <c r="AB155" s="739" t="n">
        <v>27495</v>
      </c>
      <c r="AC155" s="739" t="n">
        <v>198609</v>
      </c>
      <c r="AD155" s="739" t="n">
        <v>1085109</v>
      </c>
      <c r="AE155" s="739" t="n">
        <v>136078609</v>
      </c>
      <c r="AF155" s="3660" t="n">
        <v>100</v>
      </c>
      <c r="AG155" s="739" t="inlineStr">
        <is>
          <t>$3,100,000</t>
        </is>
      </c>
      <c r="AH155" s="259" t="inlineStr">
        <is>
          <t>Empleado</t>
        </is>
      </c>
      <c r="AI155" s="254" t="inlineStr">
        <is>
          <t>jeimy1998.06@gmail.com</t>
        </is>
      </c>
      <c r="AJ155" s="254" t="n">
        <v>3112260114</v>
      </c>
      <c r="AK155" s="254" t="inlineStr">
        <is>
          <t>SOACHA</t>
        </is>
      </c>
      <c r="AL155" s="214" t="n"/>
      <c r="AM155" s="220" t="n"/>
    </row>
    <row r="156" ht="18" customHeight="1" thickBot="1">
      <c r="A156" s="548" t="inlineStr">
        <is>
          <t>JENNIFER ANDREA VARGAS CARDOSO</t>
        </is>
      </c>
      <c r="B156" s="221" t="n">
        <v>5305309202</v>
      </c>
      <c r="C156" s="240" t="n">
        <v>46043</v>
      </c>
      <c r="D156" s="343" t="inlineStr">
        <is>
          <t>Pendiente</t>
        </is>
      </c>
      <c r="E156" s="240" t="n">
        <v>46043</v>
      </c>
      <c r="F156" s="233" t="inlineStr">
        <is>
          <t>FNA (Fondo Nacional del Ahorro)</t>
        </is>
      </c>
      <c r="G156" s="1087" t="n"/>
      <c r="H156" s="344" t="inlineStr">
        <is>
          <t>CM</t>
        </is>
      </c>
      <c r="I156" s="242" t="inlineStr">
        <is>
          <t>Falta perfilamiento - FNA</t>
        </is>
      </c>
      <c r="J156" s="225" t="n"/>
      <c r="K156" s="225" t="n"/>
      <c r="L156" s="440" t="inlineStr">
        <is>
          <t>Finanzas a otro nivel</t>
        </is>
      </c>
      <c r="M156" s="242" t="inlineStr">
        <is>
          <t>CAROLINA MORA</t>
        </is>
      </c>
      <c r="N156" s="225" t="n"/>
      <c r="O156" s="225" t="n"/>
      <c r="P156" s="225" t="n"/>
      <c r="Q156" s="473" t="n"/>
      <c r="R156" s="390" t="inlineStr">
        <is>
          <t>N/A</t>
        </is>
      </c>
      <c r="S156" s="246" t="inlineStr">
        <is>
          <t>Pesos</t>
        </is>
      </c>
      <c r="T156" s="247" t="inlineStr">
        <is>
          <t>Hipotecario</t>
        </is>
      </c>
      <c r="U156" s="741" t="n">
        <v>1252663</v>
      </c>
      <c r="V156" s="242" t="n">
        <v>240</v>
      </c>
      <c r="W156" s="242" t="n">
        <v>214</v>
      </c>
      <c r="X156" s="811" t="n">
        <v>0.1</v>
      </c>
      <c r="Y156" s="741" t="n">
        <v>0</v>
      </c>
      <c r="Z156" s="741" t="n">
        <v>38745</v>
      </c>
      <c r="AA156" s="741" t="n">
        <v>39383</v>
      </c>
      <c r="AB156" s="741" t="n">
        <v>0</v>
      </c>
      <c r="AC156" s="741" t="n">
        <v>213533</v>
      </c>
      <c r="AD156" s="741" t="n">
        <v>961012</v>
      </c>
      <c r="AE156" s="741" t="n">
        <v>120516160</v>
      </c>
      <c r="AF156" s="3661" t="n">
        <v>100</v>
      </c>
      <c r="AG156" s="741" t="inlineStr">
        <is>
          <t>$5,399,220</t>
        </is>
      </c>
      <c r="AH156" s="248" t="inlineStr">
        <is>
          <t>Empleado</t>
        </is>
      </c>
      <c r="AI156" s="242" t="inlineStr">
        <is>
          <t>jandreavarcar@gmail.com</t>
        </is>
      </c>
      <c r="AJ156" s="242" t="n">
        <v>3016457323</v>
      </c>
      <c r="AK156" s="242" t="inlineStr">
        <is>
          <t>BOGOTA</t>
        </is>
      </c>
      <c r="AL156" s="225" t="n"/>
      <c r="AM156" s="231" t="n"/>
    </row>
    <row r="157" ht="18" customHeight="1" thickBot="1">
      <c r="A157" s="571" t="inlineStr">
        <is>
          <t>ROSY TEATINO MATEUS</t>
        </is>
      </c>
      <c r="B157" s="210" t="n">
        <v>134200106682</v>
      </c>
      <c r="C157" s="251" t="n">
        <v>46043</v>
      </c>
      <c r="D157" s="348" t="inlineStr">
        <is>
          <t>Pendiente</t>
        </is>
      </c>
      <c r="E157" s="251" t="n">
        <v>46043</v>
      </c>
      <c r="F157" s="574" t="inlineStr">
        <is>
          <t>CAJA SOCIAL</t>
        </is>
      </c>
      <c r="G157" s="593" t="inlineStr">
        <is>
          <t>Buen día... Clave del archivo 1098613305. Favor generar estudio, tenemos cita para el viernes. Saludos</t>
        </is>
      </c>
      <c r="H157" s="349" t="inlineStr">
        <is>
          <t>CM</t>
        </is>
      </c>
      <c r="I157" s="214" t="n"/>
      <c r="J157" s="214" t="n"/>
      <c r="K157" s="214" t="n"/>
      <c r="L157" s="398" t="inlineStr">
        <is>
          <t>Visionarios</t>
        </is>
      </c>
      <c r="M157" s="254" t="inlineStr">
        <is>
          <t>PAOLA HERNANDEZ</t>
        </is>
      </c>
      <c r="N157" s="214" t="n"/>
      <c r="O157" s="214" t="n"/>
      <c r="P157" s="214" t="n"/>
      <c r="Q157" s="214" t="n"/>
      <c r="R157" s="573" t="n">
        <v>1098613305</v>
      </c>
      <c r="S157" s="257" t="inlineStr">
        <is>
          <t>Pesos</t>
        </is>
      </c>
      <c r="T157" s="258" t="inlineStr">
        <is>
          <t>Hipotecario</t>
        </is>
      </c>
      <c r="U157" s="739" t="n">
        <v>881603</v>
      </c>
      <c r="V157" s="254" t="n">
        <v>240</v>
      </c>
      <c r="W157" s="254" t="n">
        <v>213</v>
      </c>
      <c r="X157" s="821" t="n">
        <v>0.1</v>
      </c>
      <c r="Y157" s="739" t="n">
        <v>202027</v>
      </c>
      <c r="Z157" s="739" t="n">
        <v>14744</v>
      </c>
      <c r="AA157" s="739" t="n">
        <v>16470</v>
      </c>
      <c r="AB157" s="739" t="n">
        <v>57790</v>
      </c>
      <c r="AC157" s="739" t="n">
        <v>120855</v>
      </c>
      <c r="AD157" s="739" t="n">
        <v>671743</v>
      </c>
      <c r="AE157" s="739" t="n">
        <v>61590566</v>
      </c>
      <c r="AF157" s="3660" t="n">
        <v>100</v>
      </c>
      <c r="AG157" s="739" t="inlineStr">
        <is>
          <t>$2,000,000</t>
        </is>
      </c>
      <c r="AH157" s="259" t="inlineStr">
        <is>
          <t>Empleado</t>
        </is>
      </c>
      <c r="AI157" s="573" t="inlineStr">
        <is>
          <t>te-ami@hotmail.com</t>
        </is>
      </c>
      <c r="AJ157" s="573" t="n">
        <v>3173051630</v>
      </c>
      <c r="AK157" s="254" t="inlineStr">
        <is>
          <t>BUCARAMANGA</t>
        </is>
      </c>
      <c r="AL157" s="214" t="n"/>
      <c r="AM157" s="220" t="n"/>
    </row>
    <row r="158" ht="18" customHeight="1" thickBot="1">
      <c r="A158" s="572" t="inlineStr">
        <is>
          <t>MONICA MAGALY OROZCO PEREZ</t>
        </is>
      </c>
      <c r="B158" s="221" t="n">
        <v>1057163002</v>
      </c>
      <c r="C158" s="240" t="n">
        <v>46043</v>
      </c>
      <c r="D158" s="343" t="inlineStr">
        <is>
          <t>Pendiente</t>
        </is>
      </c>
      <c r="E158" s="240" t="n">
        <v>46043</v>
      </c>
      <c r="F158" s="224" t="inlineStr">
        <is>
          <t>BANCO DE BOGOTA</t>
        </is>
      </c>
      <c r="G158" s="272" t="n"/>
      <c r="H158" s="344" t="inlineStr">
        <is>
          <t>CM</t>
        </is>
      </c>
      <c r="I158" s="225" t="n"/>
      <c r="J158" s="225" t="n"/>
      <c r="K158" s="225" t="n"/>
      <c r="L158" s="440" t="inlineStr">
        <is>
          <t>Finanzas a otro nivel</t>
        </is>
      </c>
      <c r="M158" s="242" t="inlineStr">
        <is>
          <t>CAROLINA MORA</t>
        </is>
      </c>
      <c r="N158" s="225" t="n"/>
      <c r="O158" s="225" t="n"/>
      <c r="P158" s="225" t="n"/>
      <c r="Q158" s="473" t="n"/>
      <c r="R158" s="390" t="inlineStr">
        <is>
          <t>N/A</t>
        </is>
      </c>
      <c r="S158" s="246" t="inlineStr">
        <is>
          <t>Pesos</t>
        </is>
      </c>
      <c r="T158" s="247" t="inlineStr">
        <is>
          <t>Hipotecario</t>
        </is>
      </c>
      <c r="U158" s="741" t="n">
        <v>148660</v>
      </c>
      <c r="V158" s="242" t="n">
        <v>240</v>
      </c>
      <c r="W158" s="242" t="n">
        <v>232</v>
      </c>
      <c r="X158" s="741" t="inlineStr">
        <is>
          <t>12.2%</t>
        </is>
      </c>
      <c r="Y158" s="741" t="n">
        <v>0</v>
      </c>
      <c r="Z158" s="741" t="n">
        <v>3178</v>
      </c>
      <c r="AA158" s="741" t="n">
        <v>0</v>
      </c>
      <c r="AB158" s="741" t="n">
        <v>0</v>
      </c>
      <c r="AC158" s="741" t="n">
        <v>15657</v>
      </c>
      <c r="AD158" s="741" t="n">
        <v>129825</v>
      </c>
      <c r="AE158" s="741" t="n">
        <v>13548458</v>
      </c>
      <c r="AF158" s="3661" t="n">
        <v>100</v>
      </c>
      <c r="AG158" s="741" t="inlineStr">
        <is>
          <t>$2,425,000</t>
        </is>
      </c>
      <c r="AH158" s="894" t="inlineStr">
        <is>
          <t>Empleado</t>
        </is>
      </c>
      <c r="AI158" s="390" t="inlineStr">
        <is>
          <t>monicamop23@gmail.com</t>
        </is>
      </c>
      <c r="AJ158" s="390" t="inlineStr">
        <is>
          <t>301 5416992</t>
        </is>
      </c>
      <c r="AK158" s="225" t="n"/>
      <c r="AL158" s="225" t="n"/>
      <c r="AM158" s="231" t="n"/>
    </row>
    <row r="159" ht="18" customHeight="1" thickBot="1">
      <c r="A159" s="572" t="inlineStr">
        <is>
          <t>MONICA MAGALY OROZCO PEREZ</t>
        </is>
      </c>
      <c r="B159" s="210" t="n">
        <v>1054432665</v>
      </c>
      <c r="C159" s="251" t="n">
        <v>46043</v>
      </c>
      <c r="D159" s="348" t="inlineStr">
        <is>
          <t>Pendiente</t>
        </is>
      </c>
      <c r="E159" s="251" t="n">
        <v>46043</v>
      </c>
      <c r="F159" s="213" t="inlineStr">
        <is>
          <t>BANCO DE BOGOTA</t>
        </is>
      </c>
      <c r="G159" s="278" t="n"/>
      <c r="H159" s="349" t="inlineStr">
        <is>
          <t>CM</t>
        </is>
      </c>
      <c r="I159" s="214" t="n"/>
      <c r="J159" s="214" t="n"/>
      <c r="K159" s="214" t="n"/>
      <c r="L159" s="392" t="inlineStr">
        <is>
          <t>Finanzas a otro nivel</t>
        </is>
      </c>
      <c r="M159" s="254" t="inlineStr">
        <is>
          <t>CAROLINA MORA</t>
        </is>
      </c>
      <c r="N159" s="214" t="n"/>
      <c r="O159" s="214" t="n"/>
      <c r="P159" s="214" t="n"/>
      <c r="Q159" s="335" t="n"/>
      <c r="R159" s="390" t="inlineStr">
        <is>
          <t>N/A</t>
        </is>
      </c>
      <c r="S159" s="257" t="inlineStr">
        <is>
          <t>Pesos</t>
        </is>
      </c>
      <c r="T159" s="258" t="inlineStr">
        <is>
          <t>Hipotecario</t>
        </is>
      </c>
      <c r="U159" s="739" t="n">
        <v>871365</v>
      </c>
      <c r="V159" s="254" t="n">
        <v>180</v>
      </c>
      <c r="W159" s="254" t="n">
        <v>167</v>
      </c>
      <c r="X159" s="739" t="inlineStr">
        <is>
          <t>11.19%</t>
        </is>
      </c>
      <c r="Y159" s="739" t="n">
        <v>0</v>
      </c>
      <c r="Z159" s="739" t="n">
        <v>16968</v>
      </c>
      <c r="AA159" s="739" t="n">
        <v>28720</v>
      </c>
      <c r="AB159" s="739" t="n">
        <v>0</v>
      </c>
      <c r="AC159" s="739" t="n">
        <v>186987</v>
      </c>
      <c r="AD159" s="739" t="n">
        <v>638689</v>
      </c>
      <c r="AE159" s="739" t="n">
        <v>72347743</v>
      </c>
      <c r="AF159" s="3660" t="n">
        <v>100</v>
      </c>
      <c r="AG159" s="739" t="inlineStr">
        <is>
          <t>$2,425,000</t>
        </is>
      </c>
      <c r="AH159" s="894" t="inlineStr">
        <is>
          <t>Empleado</t>
        </is>
      </c>
      <c r="AI159" s="390" t="inlineStr">
        <is>
          <t>monicamop23@gmail.com</t>
        </is>
      </c>
      <c r="AJ159" s="390" t="inlineStr">
        <is>
          <t>301 5416992</t>
        </is>
      </c>
      <c r="AK159" s="214" t="n"/>
      <c r="AL159" s="214" t="n"/>
      <c r="AM159" s="220" t="n"/>
    </row>
    <row r="160" ht="18" customHeight="1" thickBot="1">
      <c r="A160" s="1483" t="inlineStr">
        <is>
          <t>YULIETH ALEXANDRA PRIETO CORREDOR</t>
        </is>
      </c>
      <c r="B160" s="221" t="inlineStr">
        <is>
          <t>570045180069909-9</t>
        </is>
      </c>
      <c r="C160" s="240" t="n">
        <v>46043</v>
      </c>
      <c r="D160" s="343" t="inlineStr">
        <is>
          <t>Pendiente</t>
        </is>
      </c>
      <c r="E160" s="240" t="n">
        <v>46043</v>
      </c>
      <c r="F160" s="333" t="inlineStr">
        <is>
          <t>DAVIVIENDA</t>
        </is>
      </c>
      <c r="G160" s="1224" t="n"/>
      <c r="H160" s="344" t="inlineStr">
        <is>
          <t>CM</t>
        </is>
      </c>
      <c r="I160" s="225" t="n"/>
      <c r="J160" s="225" t="n"/>
      <c r="K160" s="225" t="n"/>
      <c r="L160" s="225" t="n"/>
      <c r="M160" s="225" t="n"/>
      <c r="N160" s="225" t="n"/>
      <c r="O160" s="225" t="n"/>
      <c r="P160" s="225" t="n"/>
      <c r="Q160" s="225" t="n"/>
      <c r="R160" s="242" t="n">
        <v>1018495731</v>
      </c>
      <c r="S160" s="246" t="inlineStr">
        <is>
          <t>Pesos</t>
        </is>
      </c>
      <c r="T160" s="247" t="inlineStr">
        <is>
          <t>Hipotecario</t>
        </is>
      </c>
      <c r="U160" s="741" t="n">
        <v>1174000</v>
      </c>
      <c r="V160" s="242" t="n">
        <v>240</v>
      </c>
      <c r="W160" s="242" t="n">
        <v>220</v>
      </c>
      <c r="X160" s="741" t="inlineStr">
        <is>
          <t>12.5%</t>
        </is>
      </c>
      <c r="Y160" s="741" t="n">
        <v>0</v>
      </c>
      <c r="Z160" s="741" t="n">
        <v>61610</v>
      </c>
      <c r="AA160" s="741" t="n">
        <v>29452</v>
      </c>
      <c r="AB160" s="741" t="n">
        <v>0</v>
      </c>
      <c r="AC160" s="741" t="n">
        <v>130829</v>
      </c>
      <c r="AD160" s="741" t="n">
        <v>930108</v>
      </c>
      <c r="AE160" s="741" t="n">
        <v>95130570</v>
      </c>
      <c r="AF160" s="3661" t="n">
        <v>500</v>
      </c>
      <c r="AG160" s="741" t="inlineStr">
        <is>
          <t>$7,000,000</t>
        </is>
      </c>
      <c r="AH160" s="248" t="inlineStr">
        <is>
          <t>Empleado</t>
        </is>
      </c>
      <c r="AI160" s="242" t="inlineStr">
        <is>
          <t>alexandraprietocorredor@gmail.com</t>
        </is>
      </c>
      <c r="AJ160" s="242" t="n">
        <v>3184147050</v>
      </c>
      <c r="AK160" s="242" t="inlineStr">
        <is>
          <t>BOGOTA</t>
        </is>
      </c>
      <c r="AL160" s="225" t="n"/>
      <c r="AM160" s="231" t="n"/>
    </row>
    <row r="161" ht="18" customHeight="1" thickBot="1">
      <c r="A161" s="735" t="inlineStr">
        <is>
          <t>MARTHA EUGENIA MERCHAN SANTANDER</t>
        </is>
      </c>
      <c r="B161" s="1265" t="n">
        <v>90000365002</v>
      </c>
      <c r="C161" s="1266" t="n">
        <v>46043</v>
      </c>
      <c r="D161" s="343" t="inlineStr">
        <is>
          <t>Pendiente</t>
        </is>
      </c>
      <c r="E161" s="1266" t="n">
        <v>46043</v>
      </c>
      <c r="F161" s="241" t="inlineStr">
        <is>
          <t>BANCOLOMBIA</t>
        </is>
      </c>
      <c r="G161" s="1224" t="n"/>
      <c r="H161" s="344" t="inlineStr">
        <is>
          <t>CM</t>
        </is>
      </c>
      <c r="I161" s="1224" t="n"/>
      <c r="J161" s="1224" t="n"/>
      <c r="K161" s="1224" t="n"/>
      <c r="L161" s="1224" t="n"/>
      <c r="M161" s="1224" t="n"/>
      <c r="N161" s="1224" t="n"/>
      <c r="O161" s="1224" t="n"/>
      <c r="P161" s="1224" t="n"/>
      <c r="Q161" s="1224" t="n"/>
      <c r="R161" s="1354" t="n">
        <v>37821652</v>
      </c>
      <c r="S161" s="246" t="inlineStr">
        <is>
          <t>Pesos</t>
        </is>
      </c>
      <c r="T161" s="1235" t="inlineStr">
        <is>
          <t>Hipotecario</t>
        </is>
      </c>
      <c r="U161" s="1226" t="n">
        <v>840688</v>
      </c>
      <c r="V161" s="1225" t="n">
        <v>300</v>
      </c>
      <c r="W161" s="1225" t="n">
        <v>263</v>
      </c>
      <c r="X161" s="1226" t="inlineStr">
        <is>
          <t>10.9%</t>
        </is>
      </c>
      <c r="Y161" s="1226" t="n">
        <v>0</v>
      </c>
      <c r="Z161" s="1226" t="n">
        <v>120046</v>
      </c>
      <c r="AA161" s="1226" t="n">
        <v>11065</v>
      </c>
      <c r="AB161" s="1226" t="n">
        <v>7376</v>
      </c>
      <c r="AC161" s="1226" t="n">
        <v>72206</v>
      </c>
      <c r="AD161" s="1226" t="n">
        <v>629996</v>
      </c>
      <c r="AE161" s="1226" t="n">
        <v>72969665</v>
      </c>
      <c r="AF161" s="1226" t="inlineStr">
        <is>
          <t>$1,000,000</t>
        </is>
      </c>
      <c r="AG161" s="1226" t="inlineStr">
        <is>
          <t>$4,000,000</t>
        </is>
      </c>
      <c r="AH161" s="248" t="inlineStr">
        <is>
          <t>Empleado</t>
        </is>
      </c>
      <c r="AI161" s="1225" t="inlineStr">
        <is>
          <t>yohannaordonez294@gmail.com</t>
        </is>
      </c>
      <c r="AJ161" s="1225" t="inlineStr">
        <is>
          <t>310 2513413</t>
        </is>
      </c>
      <c r="AK161" s="1224" t="n"/>
      <c r="AL161" s="1224" t="n"/>
      <c r="AM161" s="220" t="n"/>
    </row>
    <row r="162" ht="18" customHeight="1" thickBot="1">
      <c r="A162" s="548" t="inlineStr">
        <is>
          <t xml:space="preserve">KATHERINE SALAZAR ARBELAEZ
</t>
        </is>
      </c>
      <c r="B162" s="221" t="inlineStr">
        <is>
          <t>570808410056211-3</t>
        </is>
      </c>
      <c r="C162" s="240" t="n">
        <v>46043</v>
      </c>
      <c r="D162" s="343" t="inlineStr">
        <is>
          <t>Pendiente</t>
        </is>
      </c>
      <c r="E162" s="240" t="n">
        <v>46043</v>
      </c>
      <c r="F162" s="333" t="inlineStr">
        <is>
          <t>DAVIVIENDA</t>
        </is>
      </c>
      <c r="G162" s="272" t="n"/>
      <c r="H162" s="344" t="inlineStr">
        <is>
          <t>CM</t>
        </is>
      </c>
      <c r="I162" s="225" t="n"/>
      <c r="J162" s="225" t="n"/>
      <c r="K162" s="225" t="n"/>
      <c r="L162" s="440" t="inlineStr">
        <is>
          <t>Finanzas a otro nivel</t>
        </is>
      </c>
      <c r="M162" s="242" t="inlineStr">
        <is>
          <t>CAROLINA MORA</t>
        </is>
      </c>
      <c r="N162" s="225" t="n"/>
      <c r="O162" s="225" t="n"/>
      <c r="P162" s="225" t="n"/>
      <c r="Q162" s="473" t="n"/>
      <c r="R162" s="390" t="inlineStr">
        <is>
          <t>N/A</t>
        </is>
      </c>
      <c r="S162" s="246" t="inlineStr">
        <is>
          <t>Pesos</t>
        </is>
      </c>
      <c r="T162" s="247" t="inlineStr">
        <is>
          <t>Hipotecario</t>
        </is>
      </c>
      <c r="U162" s="741" t="n">
        <v>1235000</v>
      </c>
      <c r="V162" s="242" t="n">
        <v>240</v>
      </c>
      <c r="W162" s="242" t="n">
        <v>225</v>
      </c>
      <c r="X162" s="741" t="inlineStr">
        <is>
          <t>10.95%</t>
        </is>
      </c>
      <c r="Y162" s="741" t="n">
        <v>0</v>
      </c>
      <c r="Z162" s="741" t="n">
        <v>26006</v>
      </c>
      <c r="AA162" s="741" t="n">
        <v>31326</v>
      </c>
      <c r="AB162" s="741" t="n">
        <v>0</v>
      </c>
      <c r="AC162" s="741" t="n">
        <v>166487</v>
      </c>
      <c r="AD162" s="741" t="n">
        <v>1011180</v>
      </c>
      <c r="AE162" s="741" t="n">
        <v>16240741</v>
      </c>
      <c r="AF162" s="741" t="inlineStr">
        <is>
          <t>$1,000,000</t>
        </is>
      </c>
      <c r="AG162" s="741" t="inlineStr">
        <is>
          <t>$6,800,000</t>
        </is>
      </c>
      <c r="AH162" s="248" t="inlineStr">
        <is>
          <t>Empleado</t>
        </is>
      </c>
      <c r="AI162" s="242" t="inlineStr">
        <is>
          <t>kathesalazarar@gmail.com</t>
        </is>
      </c>
      <c r="AJ162" s="242" t="inlineStr">
        <is>
          <t>34 747 86 48 32</t>
        </is>
      </c>
      <c r="AK162" s="225" t="n"/>
      <c r="AL162" s="225" t="n"/>
      <c r="AM162" s="231" t="n"/>
    </row>
    <row r="163" ht="18" customHeight="1" thickBot="1">
      <c r="A163" s="558" t="inlineStr">
        <is>
          <t>JHON JAIRO BARRIGA MARTINEZ</t>
        </is>
      </c>
      <c r="B163" s="210" t="n">
        <v>90000197394</v>
      </c>
      <c r="C163" s="251" t="n">
        <v>46043</v>
      </c>
      <c r="D163" s="348" t="inlineStr">
        <is>
          <t>Pendiente</t>
        </is>
      </c>
      <c r="E163" s="251" t="n">
        <v>46043</v>
      </c>
      <c r="F163" s="267" t="inlineStr">
        <is>
          <t>BANCOLOMBIA</t>
        </is>
      </c>
      <c r="G163" s="278" t="n"/>
      <c r="H163" s="349" t="inlineStr">
        <is>
          <t>CM</t>
        </is>
      </c>
      <c r="I163" s="214" t="n"/>
      <c r="J163" s="214" t="n"/>
      <c r="K163" s="214" t="n"/>
      <c r="L163" s="214" t="n"/>
      <c r="M163" s="214" t="n"/>
      <c r="N163" s="214" t="n"/>
      <c r="O163" s="214" t="n"/>
      <c r="P163" s="214" t="n"/>
      <c r="Q163" s="214" t="n"/>
      <c r="R163" s="254" t="n">
        <v>80093553</v>
      </c>
      <c r="S163" s="257" t="inlineStr">
        <is>
          <t>Pesos</t>
        </is>
      </c>
      <c r="T163" s="258" t="inlineStr">
        <is>
          <t>Hipotecario</t>
        </is>
      </c>
      <c r="U163" s="739" t="n">
        <v>1896697</v>
      </c>
      <c r="V163" s="254" t="n">
        <v>240</v>
      </c>
      <c r="W163" s="254" t="n">
        <v>199</v>
      </c>
      <c r="X163" s="739" t="inlineStr">
        <is>
          <t>12.37%</t>
        </is>
      </c>
      <c r="Y163" s="739" t="n">
        <v>500000</v>
      </c>
      <c r="Z163" s="739" t="n">
        <v>49604</v>
      </c>
      <c r="AA163" s="739" t="n">
        <v>31855</v>
      </c>
      <c r="AB163" s="739" t="n">
        <v>21236</v>
      </c>
      <c r="AC163" s="739" t="n">
        <v>328646</v>
      </c>
      <c r="AD163" s="739" t="n">
        <v>1465356</v>
      </c>
      <c r="AE163" s="739" t="n">
        <v>200907778</v>
      </c>
      <c r="AF163" s="3660" t="n">
        <v>100</v>
      </c>
      <c r="AG163" s="739" t="inlineStr">
        <is>
          <t>$6,000,000</t>
        </is>
      </c>
      <c r="AH163" s="259" t="inlineStr">
        <is>
          <t>Empleado</t>
        </is>
      </c>
      <c r="AI163" s="254" t="inlineStr">
        <is>
          <t>jhonpiss@gmail.com</t>
        </is>
      </c>
      <c r="AJ163" s="254" t="inlineStr">
        <is>
          <t>318 3876044</t>
        </is>
      </c>
      <c r="AK163" s="214" t="n"/>
      <c r="AL163" s="214" t="n"/>
      <c r="AM163" s="220" t="n"/>
    </row>
    <row r="164" ht="18" customHeight="1" thickBot="1">
      <c r="A164" s="548" t="inlineStr">
        <is>
          <t>JESSICA MUÑOZ ECHEVERRY</t>
        </is>
      </c>
      <c r="B164" s="221" t="inlineStr">
        <is>
          <t>570707610074263-9</t>
        </is>
      </c>
      <c r="C164" s="240" t="n">
        <v>46043</v>
      </c>
      <c r="D164" s="343" t="inlineStr">
        <is>
          <t>Pendiente</t>
        </is>
      </c>
      <c r="E164" s="240" t="n">
        <v>46043</v>
      </c>
      <c r="F164" s="333" t="inlineStr">
        <is>
          <t>DAVIVIENDA</t>
        </is>
      </c>
      <c r="G164" s="272" t="n"/>
      <c r="H164" s="344" t="inlineStr">
        <is>
          <t>CM</t>
        </is>
      </c>
      <c r="I164" s="225" t="n"/>
      <c r="J164" s="225" t="n"/>
      <c r="K164" s="225" t="n"/>
      <c r="L164" s="440" t="inlineStr">
        <is>
          <t>Finanzas a otro nivel</t>
        </is>
      </c>
      <c r="M164" s="242" t="inlineStr">
        <is>
          <t>CAROLINA MORA</t>
        </is>
      </c>
      <c r="N164" s="225" t="n"/>
      <c r="O164" s="225" t="n"/>
      <c r="P164" s="225" t="n"/>
      <c r="Q164" s="225" t="n"/>
      <c r="R164" s="389" t="n">
        <v>1075260235</v>
      </c>
      <c r="S164" s="246" t="inlineStr">
        <is>
          <t>Pesos</t>
        </is>
      </c>
      <c r="T164" s="247" t="inlineStr">
        <is>
          <t>Hipotecario</t>
        </is>
      </c>
      <c r="U164" s="741" t="n">
        <v>1127000</v>
      </c>
      <c r="V164" s="242" t="n">
        <v>240</v>
      </c>
      <c r="W164" s="242" t="n">
        <v>226</v>
      </c>
      <c r="X164" s="741" t="inlineStr">
        <is>
          <t>10.95%</t>
        </is>
      </c>
      <c r="Y164" s="741" t="n">
        <v>0</v>
      </c>
      <c r="Z164" s="741" t="n">
        <v>23947</v>
      </c>
      <c r="AA164" s="741" t="n">
        <v>30238</v>
      </c>
      <c r="AB164" s="741" t="n">
        <v>0</v>
      </c>
      <c r="AC164" s="741" t="n">
        <v>150436</v>
      </c>
      <c r="AD164" s="741" t="n">
        <v>922378</v>
      </c>
      <c r="AE164" s="741" t="n">
        <v>106000085</v>
      </c>
      <c r="AF164" s="741" t="inlineStr">
        <is>
          <t>$1,000,000</t>
        </is>
      </c>
      <c r="AG164" s="741" t="inlineStr">
        <is>
          <t>$6,000,000</t>
        </is>
      </c>
      <c r="AH164" s="248" t="inlineStr">
        <is>
          <t>Empleado</t>
        </is>
      </c>
      <c r="AI164" s="242" t="inlineStr">
        <is>
          <t>yekamepijamas@gmail.com</t>
        </is>
      </c>
      <c r="AJ164" s="242" t="inlineStr">
        <is>
          <t>300 5970613</t>
        </is>
      </c>
      <c r="AK164" s="225" t="n"/>
      <c r="AL164" s="225" t="n"/>
      <c r="AM164" s="231" t="n"/>
    </row>
    <row r="165" ht="18" customHeight="1" thickBot="1">
      <c r="A165" s="558" t="inlineStr">
        <is>
          <t>JONATHAN ORLANDO ABRIL JUNCA</t>
        </is>
      </c>
      <c r="B165" s="210" t="inlineStr">
        <is>
          <t>570047430029716-4</t>
        </is>
      </c>
      <c r="C165" s="251" t="n">
        <v>46043</v>
      </c>
      <c r="D165" s="472" t="inlineStr">
        <is>
          <t>Mora</t>
        </is>
      </c>
      <c r="E165" s="251" t="n">
        <v>46043</v>
      </c>
      <c r="F165" s="262" t="inlineStr">
        <is>
          <t>DAVIVIENDA</t>
        </is>
      </c>
      <c r="G165" s="278" t="n"/>
      <c r="H165" s="349" t="inlineStr">
        <is>
          <t>CM</t>
        </is>
      </c>
      <c r="I165" s="214" t="n"/>
      <c r="J165" s="214" t="n"/>
      <c r="K165" s="214" t="n"/>
      <c r="L165" s="392" t="inlineStr">
        <is>
          <t>Finanzas a otro nivel</t>
        </is>
      </c>
      <c r="M165" s="254" t="inlineStr">
        <is>
          <t>CAROLINA MORA</t>
        </is>
      </c>
      <c r="N165" s="214" t="n"/>
      <c r="O165" s="214" t="n"/>
      <c r="P165" s="214" t="n"/>
      <c r="Q165" s="335" t="n"/>
      <c r="R165" s="390" t="inlineStr">
        <is>
          <t>N/A</t>
        </is>
      </c>
      <c r="S165" s="257" t="inlineStr">
        <is>
          <t>Pesos</t>
        </is>
      </c>
      <c r="T165" s="258" t="inlineStr">
        <is>
          <t>Hipotecario</t>
        </is>
      </c>
      <c r="U165" s="739" t="n">
        <v>701000</v>
      </c>
      <c r="V165" s="254" t="n">
        <v>240</v>
      </c>
      <c r="W165" s="254" t="n">
        <v>219</v>
      </c>
      <c r="X165" s="739" t="inlineStr">
        <is>
          <t>12.9%</t>
        </is>
      </c>
      <c r="Y165" s="739" t="n">
        <v>0</v>
      </c>
      <c r="Z165" s="739" t="n">
        <v>14291</v>
      </c>
      <c r="AA165" s="739" t="n">
        <v>24366</v>
      </c>
      <c r="AB165" s="739" t="n">
        <v>0</v>
      </c>
      <c r="AC165" s="739" t="n">
        <v>70733</v>
      </c>
      <c r="AD165" s="739" t="n">
        <v>592266</v>
      </c>
      <c r="AE165" s="739" t="n">
        <v>58909147</v>
      </c>
      <c r="AF165" s="3660" t="n">
        <v>400</v>
      </c>
      <c r="AG165" s="739" t="inlineStr">
        <is>
          <t>$4,300,000</t>
        </is>
      </c>
      <c r="AH165" s="259" t="inlineStr">
        <is>
          <t>Empleado</t>
        </is>
      </c>
      <c r="AI165" s="254" t="inlineStr">
        <is>
          <t>jonathanabril000@gmail.com</t>
        </is>
      </c>
      <c r="AJ165" s="254" t="inlineStr">
        <is>
          <t>320 3285139</t>
        </is>
      </c>
      <c r="AK165" s="214" t="n"/>
      <c r="AL165" s="214" t="n"/>
      <c r="AM165" s="220" t="n"/>
    </row>
    <row r="166" ht="18" customHeight="1" thickBot="1">
      <c r="A166" s="1949" t="inlineStr">
        <is>
          <t>RUBEN DARIO OCHOA MARIN</t>
        </is>
      </c>
      <c r="B166" s="1951" t="n">
        <v>7133320311</v>
      </c>
      <c r="C166" s="1952" t="n">
        <v>46042</v>
      </c>
      <c r="D166" s="1953" t="inlineStr">
        <is>
          <t>Pendiente</t>
        </is>
      </c>
      <c r="E166" s="1952" t="n">
        <v>46044</v>
      </c>
      <c r="F166" s="1954" t="inlineStr">
        <is>
          <t>FNA (Fondo Nacional del Ahorro)</t>
        </is>
      </c>
      <c r="G166" s="1955" t="n"/>
      <c r="H166" s="1956" t="inlineStr">
        <is>
          <t>VK 25%</t>
        </is>
      </c>
      <c r="I166" s="1957" t="n"/>
      <c r="J166" s="1957" t="n"/>
      <c r="K166" s="1957" t="n"/>
      <c r="L166" s="1957" t="n"/>
      <c r="M166" s="1957" t="n"/>
      <c r="N166" s="1952" t="n">
        <v>46042</v>
      </c>
      <c r="O166" s="1957" t="n"/>
      <c r="P166" s="1957" t="n"/>
      <c r="Q166" s="1957" t="n"/>
      <c r="R166" s="1958" t="n">
        <v>71333203</v>
      </c>
      <c r="S166" s="1959" t="inlineStr">
        <is>
          <t>Pesos</t>
        </is>
      </c>
      <c r="T166" s="1960" t="inlineStr">
        <is>
          <t>Hipotecario</t>
        </is>
      </c>
      <c r="U166" s="1961" t="n">
        <v>1618456</v>
      </c>
      <c r="V166" s="1962" t="n">
        <v>239</v>
      </c>
      <c r="W166" s="1962" t="n">
        <v>228</v>
      </c>
      <c r="X166" s="1963" t="n">
        <v>0.13</v>
      </c>
      <c r="Y166" s="1961" t="n">
        <v>0</v>
      </c>
      <c r="Z166" s="1961" t="n">
        <v>42039</v>
      </c>
      <c r="AA166" s="1961" t="n">
        <v>61868</v>
      </c>
      <c r="AB166" s="1961" t="n">
        <v>32445</v>
      </c>
      <c r="AC166" s="1961" t="n">
        <v>143520</v>
      </c>
      <c r="AD166" s="1961" t="n">
        <v>1338581</v>
      </c>
      <c r="AE166" s="1961" t="n">
        <v>130761456</v>
      </c>
      <c r="AF166" s="3682" t="n">
        <v>400</v>
      </c>
      <c r="AG166" s="1961" t="inlineStr">
        <is>
          <t>$12,245,908</t>
        </is>
      </c>
      <c r="AH166" s="1965" t="inlineStr">
        <is>
          <t>Empleado</t>
        </is>
      </c>
      <c r="AI166" s="1962" t="inlineStr">
        <is>
          <t>rudaoma@hotmail.com</t>
        </is>
      </c>
      <c r="AJ166" s="1962" t="n">
        <v>3164667073</v>
      </c>
      <c r="AK166" s="1962" t="inlineStr">
        <is>
          <t>ENTRERIOS</t>
        </is>
      </c>
      <c r="AL166" s="1957" t="n"/>
      <c r="AM166" s="1966" t="n"/>
    </row>
    <row r="167" ht="18" customHeight="1" thickBot="1">
      <c r="A167" s="1950" t="inlineStr">
        <is>
          <t>JESSICA RODRIGUEZ VESGA</t>
        </is>
      </c>
      <c r="B167" s="1967" t="n">
        <v>459915921</v>
      </c>
      <c r="C167" s="1968" t="n">
        <v>46043</v>
      </c>
      <c r="D167" s="1969" t="inlineStr">
        <is>
          <t>Pendiente</t>
        </is>
      </c>
      <c r="E167" s="1968" t="n">
        <v>46044</v>
      </c>
      <c r="F167" s="1970" t="inlineStr">
        <is>
          <t>BANCO DE BOGOTA</t>
        </is>
      </c>
      <c r="G167" s="1971" t="n"/>
      <c r="H167" s="1972" t="inlineStr">
        <is>
          <t>PROPIO</t>
        </is>
      </c>
      <c r="I167" s="1973" t="inlineStr">
        <is>
          <t>El perfilamiento enviado esta incompleto.</t>
        </is>
      </c>
      <c r="J167" s="1971" t="n"/>
      <c r="K167" s="1971" t="n"/>
      <c r="L167" s="1974" t="inlineStr">
        <is>
          <t>Guardianes Del Ahorro</t>
        </is>
      </c>
      <c r="M167" s="1973" t="inlineStr">
        <is>
          <t>Ángela Liseth Chaparro Silba</t>
        </is>
      </c>
      <c r="N167" s="1971" t="n"/>
      <c r="O167" s="1971" t="n"/>
      <c r="P167" s="1971" t="n"/>
      <c r="Q167" s="1971" t="n"/>
      <c r="R167" s="1973" t="n">
        <v>1090448088</v>
      </c>
      <c r="S167" s="1975" t="inlineStr">
        <is>
          <t>Pesos</t>
        </is>
      </c>
      <c r="T167" s="1976" t="inlineStr">
        <is>
          <t>Hipotecario</t>
        </is>
      </c>
      <c r="U167" s="1977" t="n">
        <v>247055</v>
      </c>
      <c r="V167" s="1973" t="n">
        <v>240</v>
      </c>
      <c r="W167" s="1973" t="n">
        <v>162</v>
      </c>
      <c r="X167" s="1977" t="inlineStr">
        <is>
          <t>6.45%</t>
        </is>
      </c>
      <c r="Y167" s="1977" t="n">
        <v>100209</v>
      </c>
      <c r="Z167" s="1977" t="n">
        <v>8178</v>
      </c>
      <c r="AA167" s="1977" t="n">
        <v>14156</v>
      </c>
      <c r="AB167" s="1977" t="n">
        <v>0</v>
      </c>
      <c r="AC167" s="1977" t="n">
        <v>96161</v>
      </c>
      <c r="AD167" s="1977" t="n">
        <v>228769</v>
      </c>
      <c r="AE167" s="1977" t="n">
        <v>24689532</v>
      </c>
      <c r="AF167" s="1973" t="inlineStr">
        <is>
          <t>$50.000 a $300.000</t>
        </is>
      </c>
      <c r="AG167" s="1977" t="inlineStr">
        <is>
          <t>$2,000,000</t>
        </is>
      </c>
      <c r="AH167" s="1978" t="inlineStr">
        <is>
          <t>Empleado</t>
        </is>
      </c>
      <c r="AI167" s="1973" t="inlineStr">
        <is>
          <t>jesicalejandra31@outlook.com</t>
        </is>
      </c>
      <c r="AJ167" s="1973" t="n">
        <v>3203752768</v>
      </c>
      <c r="AK167" s="1973" t="inlineStr">
        <is>
          <t>CUCUTA</t>
        </is>
      </c>
      <c r="AL167" s="1971" t="n"/>
      <c r="AM167" s="1979" t="n"/>
    </row>
    <row r="168" ht="18" customHeight="1" thickBot="1">
      <c r="A168" s="548" t="inlineStr">
        <is>
          <t>CLAUDIA PATRICIA VALENCIA</t>
        </is>
      </c>
      <c r="B168" s="221" t="n">
        <v>504119031491</v>
      </c>
      <c r="C168" s="240" t="n">
        <v>46044</v>
      </c>
      <c r="D168" s="343" t="inlineStr">
        <is>
          <t>Pendiente</t>
        </is>
      </c>
      <c r="E168" s="240" t="n">
        <v>46044</v>
      </c>
      <c r="F168" s="459" t="inlineStr">
        <is>
          <t>COLPATRIA</t>
        </is>
      </c>
      <c r="G168" s="272" t="n"/>
      <c r="H168" s="397" t="inlineStr">
        <is>
          <t>PROPIO</t>
        </is>
      </c>
      <c r="I168" s="225" t="n"/>
      <c r="J168" s="225" t="n"/>
      <c r="K168" s="225" t="n"/>
      <c r="L168" s="440" t="inlineStr">
        <is>
          <t>Finanzas a otro nivel</t>
        </is>
      </c>
      <c r="M168" s="242" t="inlineStr">
        <is>
          <t>PAULA OSORNO</t>
        </is>
      </c>
      <c r="N168" s="225" t="n"/>
      <c r="O168" s="225" t="n"/>
      <c r="P168" s="225" t="n"/>
      <c r="Q168" s="225" t="n"/>
      <c r="R168" s="389" t="n">
        <v>1037592360</v>
      </c>
      <c r="S168" s="246" t="inlineStr">
        <is>
          <t>Pesos</t>
        </is>
      </c>
      <c r="T168" s="247" t="inlineStr">
        <is>
          <t>Hipotecario</t>
        </is>
      </c>
      <c r="U168" s="741" t="n">
        <v>3165258</v>
      </c>
      <c r="V168" s="242" t="n">
        <v>240</v>
      </c>
      <c r="W168" s="242" t="n">
        <v>236</v>
      </c>
      <c r="X168" s="741" t="inlineStr">
        <is>
          <t>13.48%</t>
        </is>
      </c>
      <c r="Y168" s="741" t="n">
        <v>0</v>
      </c>
      <c r="Z168" s="741" t="n">
        <v>78264</v>
      </c>
      <c r="AA168" s="741" t="n">
        <v>0</v>
      </c>
      <c r="AB168" s="741" t="n">
        <v>0</v>
      </c>
      <c r="AC168" s="741" t="n">
        <v>360268</v>
      </c>
      <c r="AD168" s="741" t="n">
        <v>2726726</v>
      </c>
      <c r="AE168" s="741" t="n">
        <v>299118064</v>
      </c>
      <c r="AF168" s="242" t="inlineStr">
        <is>
          <t>$300.000 a $600.000</t>
        </is>
      </c>
      <c r="AG168" s="741" t="inlineStr">
        <is>
          <t>$12,600,000</t>
        </is>
      </c>
      <c r="AH168" s="248" t="inlineStr">
        <is>
          <t>Empleado</t>
        </is>
      </c>
      <c r="AI168" s="242" t="inlineStr">
        <is>
          <t>claudiavalencia42@hotmail.com</t>
        </is>
      </c>
      <c r="AJ168" s="242" t="n">
        <v>3015859363</v>
      </c>
      <c r="AK168" s="225" t="n"/>
      <c r="AL168" s="225" t="n"/>
      <c r="AM168" s="231" t="n"/>
    </row>
    <row r="169" ht="18" customFormat="1" customHeight="1" s="1314" thickBot="1">
      <c r="A169" s="558" t="inlineStr">
        <is>
          <t>DEYSI JOHANA FERNANDEZ RODRIGUEZ</t>
        </is>
      </c>
      <c r="B169" s="274" t="inlineStr">
        <is>
          <t>570040770084548-9</t>
        </is>
      </c>
      <c r="C169" s="420" t="n">
        <v>46044</v>
      </c>
      <c r="D169" s="421" t="inlineStr">
        <is>
          <t>Pendiente</t>
        </is>
      </c>
      <c r="E169" s="251" t="n">
        <v>46044</v>
      </c>
      <c r="F169" s="277" t="inlineStr">
        <is>
          <t>DAVIVIENDA</t>
        </is>
      </c>
      <c r="G169" s="278" t="n"/>
      <c r="H169" s="435" t="inlineStr">
        <is>
          <t>CM</t>
        </is>
      </c>
      <c r="I169" s="278" t="n"/>
      <c r="J169" s="278" t="n"/>
      <c r="K169" s="278" t="n"/>
      <c r="L169" s="278" t="n"/>
      <c r="M169" s="278" t="n"/>
      <c r="N169" s="278" t="n"/>
      <c r="O169" s="278" t="n"/>
      <c r="P169" s="278" t="n"/>
      <c r="Q169" s="534" t="n"/>
      <c r="R169" s="390" t="inlineStr">
        <is>
          <t>N/A</t>
        </is>
      </c>
      <c r="S169" s="426" t="inlineStr">
        <is>
          <t>Pesos</t>
        </is>
      </c>
      <c r="T169" s="427" t="inlineStr">
        <is>
          <t>Hipotecario</t>
        </is>
      </c>
      <c r="U169" s="742" t="n">
        <v>1025000</v>
      </c>
      <c r="V169" s="425" t="n">
        <v>240</v>
      </c>
      <c r="W169" s="425" t="n">
        <v>220</v>
      </c>
      <c r="X169" s="742" t="inlineStr">
        <is>
          <t>12.15%</t>
        </is>
      </c>
      <c r="Y169" s="742" t="n">
        <v>0</v>
      </c>
      <c r="Z169" s="742" t="n">
        <v>28265</v>
      </c>
      <c r="AA169" s="742" t="n">
        <v>28814</v>
      </c>
      <c r="AB169" s="742" t="n">
        <v>0</v>
      </c>
      <c r="AC169" s="742" t="n">
        <v>119055</v>
      </c>
      <c r="AD169" s="742" t="n">
        <v>848865</v>
      </c>
      <c r="AE169" s="742" t="n">
        <v>88477406</v>
      </c>
      <c r="AF169" s="3663" t="n">
        <v>200</v>
      </c>
      <c r="AG169" s="742" t="inlineStr">
        <is>
          <t>$2,850,000</t>
        </is>
      </c>
      <c r="AH169" s="428" t="inlineStr">
        <is>
          <t>Empleado</t>
        </is>
      </c>
      <c r="AI169" s="425" t="inlineStr">
        <is>
          <t>deisyfer28@hotmail.com</t>
        </is>
      </c>
      <c r="AJ169" s="425" t="n">
        <v>3235837045</v>
      </c>
      <c r="AK169" s="425" t="inlineStr">
        <is>
          <t>TOCANCIPA</t>
        </is>
      </c>
      <c r="AL169" s="278" t="n"/>
      <c r="AM169" s="286" t="n"/>
    </row>
    <row r="170" ht="18" customHeight="1" thickBot="1">
      <c r="A170" s="718" t="inlineStr">
        <is>
          <t>JONAR YAMID ARIZA ROMERO</t>
        </is>
      </c>
      <c r="B170" s="1980" t="n"/>
      <c r="C170" s="1398" t="n">
        <v>46044</v>
      </c>
      <c r="D170" s="655" t="inlineStr">
        <is>
          <t>Pendiente</t>
        </is>
      </c>
      <c r="E170" s="621" t="n">
        <v>46044</v>
      </c>
      <c r="F170" s="676" t="inlineStr">
        <is>
          <t>DAVIVIENDA</t>
        </is>
      </c>
      <c r="G170" s="657" t="n"/>
      <c r="H170" s="658" t="inlineStr">
        <is>
          <t>CM</t>
        </is>
      </c>
      <c r="I170" s="1981" t="n"/>
      <c r="J170" s="1981" t="n"/>
      <c r="K170" s="1981" t="n"/>
      <c r="L170" s="1981" t="n"/>
      <c r="M170" s="1981" t="n"/>
      <c r="N170" s="1981" t="n"/>
      <c r="O170" s="1981" t="n"/>
      <c r="P170" s="1981" t="n"/>
      <c r="Q170" s="1981" t="n"/>
      <c r="R170" s="673" t="inlineStr">
        <is>
          <t>N/A</t>
        </is>
      </c>
      <c r="S170" s="660" t="inlineStr">
        <is>
          <t>Pesos</t>
        </is>
      </c>
      <c r="T170" s="1982" t="inlineStr">
        <is>
          <t>Hipotecario</t>
        </is>
      </c>
      <c r="U170" s="1983" t="n">
        <v>1516000</v>
      </c>
      <c r="V170" s="1399" t="n">
        <v>120</v>
      </c>
      <c r="W170" s="1399" t="n">
        <v>118</v>
      </c>
      <c r="X170" s="1983" t="inlineStr">
        <is>
          <t>12.6%</t>
        </is>
      </c>
      <c r="Y170" s="1983" t="n">
        <v>0</v>
      </c>
      <c r="Z170" s="1983" t="n">
        <v>24604</v>
      </c>
      <c r="AA170" s="1983" t="n">
        <v>54076</v>
      </c>
      <c r="AB170" s="1983" t="n">
        <v>0</v>
      </c>
      <c r="AC170" s="1983" t="n">
        <v>440686</v>
      </c>
      <c r="AD170" s="1983" t="n">
        <v>990633</v>
      </c>
      <c r="AE170" s="1983" t="n">
        <v>99643986</v>
      </c>
      <c r="AF170" s="1983" t="inlineStr">
        <is>
          <t>$1,000,000</t>
        </is>
      </c>
      <c r="AG170" s="1983" t="inlineStr">
        <is>
          <t>$8,000,000</t>
        </is>
      </c>
      <c r="AH170" s="663" t="inlineStr">
        <is>
          <t>Empleado</t>
        </is>
      </c>
      <c r="AI170" s="1399" t="inlineStr">
        <is>
          <t>jonar198616@gmail.com</t>
        </is>
      </c>
      <c r="AJ170" s="1399" t="inlineStr">
        <is>
          <t>416-939-5450</t>
        </is>
      </c>
      <c r="AK170" s="1399" t="inlineStr">
        <is>
          <t>TORONTO</t>
        </is>
      </c>
      <c r="AL170" s="1981" t="n"/>
      <c r="AM170" s="1291" t="n"/>
    </row>
    <row r="171" ht="18" customHeight="1" thickBot="1">
      <c r="A171" s="558" t="inlineStr">
        <is>
          <t>JEIMI CAROLINA CASTILLO TORRES</t>
        </is>
      </c>
      <c r="B171" s="210" t="inlineStr">
        <is>
          <t>570046820066967-0</t>
        </is>
      </c>
      <c r="C171" s="251" t="n">
        <v>46044</v>
      </c>
      <c r="D171" s="348" t="inlineStr">
        <is>
          <t>Pendiente</t>
        </is>
      </c>
      <c r="E171" s="251" t="n">
        <v>46044</v>
      </c>
      <c r="F171" s="262" t="inlineStr">
        <is>
          <t>DAVIVIENDA</t>
        </is>
      </c>
      <c r="G171" s="278" t="n"/>
      <c r="H171" s="349" t="inlineStr">
        <is>
          <t>CM</t>
        </is>
      </c>
      <c r="I171" s="214" t="n"/>
      <c r="J171" s="214" t="n"/>
      <c r="K171" s="214" t="n"/>
      <c r="L171" s="214" t="n"/>
      <c r="M171" s="214" t="n"/>
      <c r="N171" s="214" t="n"/>
      <c r="O171" s="214" t="n"/>
      <c r="P171" s="214" t="n"/>
      <c r="Q171" s="335" t="n"/>
      <c r="R171" s="390" t="inlineStr">
        <is>
          <t>N/A</t>
        </is>
      </c>
      <c r="S171" s="257" t="inlineStr">
        <is>
          <t>Pesos</t>
        </is>
      </c>
      <c r="T171" s="258" t="inlineStr">
        <is>
          <t>Hipotecario</t>
        </is>
      </c>
      <c r="U171" s="739" t="n">
        <v>1805000</v>
      </c>
      <c r="V171" s="254" t="n">
        <v>240</v>
      </c>
      <c r="W171" s="254" t="n">
        <v>238</v>
      </c>
      <c r="X171" s="739" t="inlineStr">
        <is>
          <t>12.6%</t>
        </is>
      </c>
      <c r="Y171" s="739" t="n">
        <v>0</v>
      </c>
      <c r="Z171" s="739" t="n">
        <v>49410</v>
      </c>
      <c r="AA171" s="739" t="n">
        <v>48914</v>
      </c>
      <c r="AB171" s="739" t="n">
        <v>99400</v>
      </c>
      <c r="AC171" s="739" t="n">
        <v>157400</v>
      </c>
      <c r="AD171" s="739" t="n">
        <v>1436875</v>
      </c>
      <c r="AE171" s="739" t="n">
        <v>145546152</v>
      </c>
      <c r="AF171" s="739" t="inlineStr">
        <is>
          <t>$1,000,000</t>
        </is>
      </c>
      <c r="AG171" s="739" t="inlineStr">
        <is>
          <t>$3,300,000</t>
        </is>
      </c>
      <c r="AH171" s="259" t="inlineStr">
        <is>
          <t>Empleado</t>
        </is>
      </c>
      <c r="AI171" s="254" t="inlineStr">
        <is>
          <t>carolinacastillo0824cc@gmail.com</t>
        </is>
      </c>
      <c r="AJ171" s="254" t="inlineStr">
        <is>
          <t>311 4937097</t>
        </is>
      </c>
      <c r="AK171" s="254" t="inlineStr">
        <is>
          <t>BOGOTA</t>
        </is>
      </c>
      <c r="AL171" s="214" t="n"/>
      <c r="AM171" s="220" t="n"/>
    </row>
    <row r="172" ht="18" customHeight="1" thickBot="1">
      <c r="A172" s="1483" t="inlineStr">
        <is>
          <t>JUAN SEBASTIAN GIRALDO MORALES</t>
        </is>
      </c>
      <c r="B172" s="221" t="n">
        <v>133201681866</v>
      </c>
      <c r="C172" s="240" t="n">
        <v>46044</v>
      </c>
      <c r="D172" s="343" t="inlineStr">
        <is>
          <t>Pendiente</t>
        </is>
      </c>
      <c r="E172" s="240" t="n">
        <v>46044</v>
      </c>
      <c r="F172" s="248" t="inlineStr">
        <is>
          <t>CAJA SOCIAL</t>
        </is>
      </c>
      <c r="G172" s="1224" t="n"/>
      <c r="H172" s="397" t="inlineStr">
        <is>
          <t>PROPIO</t>
        </is>
      </c>
      <c r="I172" s="225" t="n"/>
      <c r="J172" s="225" t="n"/>
      <c r="K172" s="225" t="n"/>
      <c r="L172" s="346" t="inlineStr">
        <is>
          <t>Guardianes Del Ahorro</t>
        </is>
      </c>
      <c r="M172" s="242" t="inlineStr">
        <is>
          <t>Sandra Patricia Moreno Sotelo</t>
        </is>
      </c>
      <c r="N172" s="225" t="n"/>
      <c r="O172" s="225" t="n"/>
      <c r="P172" s="225" t="n"/>
      <c r="Q172" s="225" t="n"/>
      <c r="R172" s="242" t="n">
        <v>1024557391</v>
      </c>
      <c r="S172" s="246" t="inlineStr">
        <is>
          <t>Pesos</t>
        </is>
      </c>
      <c r="T172" s="247" t="inlineStr">
        <is>
          <t>Hipotecario</t>
        </is>
      </c>
      <c r="U172" s="741" t="n">
        <v>1650540</v>
      </c>
      <c r="V172" s="242" t="n">
        <v>240</v>
      </c>
      <c r="W172" s="242" t="n">
        <v>236</v>
      </c>
      <c r="X172" s="741" t="inlineStr">
        <is>
          <t>10.8%</t>
        </is>
      </c>
      <c r="Y172" s="741" t="n">
        <v>0</v>
      </c>
      <c r="Z172" s="741" t="n">
        <v>36215</v>
      </c>
      <c r="AA172" s="741" t="n">
        <v>30707</v>
      </c>
      <c r="AB172" s="741" t="n">
        <v>27608</v>
      </c>
      <c r="AC172" s="741" t="n">
        <v>205491</v>
      </c>
      <c r="AD172" s="741" t="n">
        <v>1350518</v>
      </c>
      <c r="AE172" s="741" t="n">
        <v>157347998</v>
      </c>
      <c r="AF172" s="242" t="inlineStr">
        <is>
          <t>$300.000 a $600.000</t>
        </is>
      </c>
      <c r="AG172" s="741" t="inlineStr">
        <is>
          <t>$4,250,000</t>
        </is>
      </c>
      <c r="AH172" s="248" t="inlineStr">
        <is>
          <t>Empleado</t>
        </is>
      </c>
      <c r="AI172" s="242" t="inlineStr">
        <is>
          <t>jsebastiangm94@gmail.com</t>
        </is>
      </c>
      <c r="AJ172" s="242" t="n">
        <v>3132129854</v>
      </c>
      <c r="AK172" s="225" t="n"/>
      <c r="AL172" s="225" t="n"/>
      <c r="AM172" s="231" t="n"/>
    </row>
    <row r="173" ht="18" customHeight="1" thickBot="1">
      <c r="A173" s="735" t="inlineStr">
        <is>
          <t>DIANA PILAR CAMPOS ROMERO</t>
        </is>
      </c>
      <c r="B173" s="1265" t="inlineStr">
        <is>
          <t>600047820020883-8</t>
        </is>
      </c>
      <c r="C173" s="1266" t="n">
        <v>46044</v>
      </c>
      <c r="D173" s="456" t="inlineStr">
        <is>
          <t>Mora</t>
        </is>
      </c>
      <c r="E173" s="1266" t="n">
        <v>46044</v>
      </c>
      <c r="F173" s="333" t="inlineStr">
        <is>
          <t>DAVIVIENDA</t>
        </is>
      </c>
      <c r="G173" s="1224" t="n"/>
      <c r="H173" s="344" t="inlineStr">
        <is>
          <t>CM</t>
        </is>
      </c>
      <c r="I173" s="1224" t="n"/>
      <c r="J173" s="1224" t="n"/>
      <c r="K173" s="1224" t="n"/>
      <c r="L173" s="1224" t="n"/>
      <c r="M173" s="1224" t="n"/>
      <c r="N173" s="1224" t="n"/>
      <c r="O173" s="1224" t="n"/>
      <c r="P173" s="1224" t="n"/>
      <c r="Q173" s="1224" t="n"/>
      <c r="R173" s="1261" t="inlineStr">
        <is>
          <t>N/A</t>
        </is>
      </c>
      <c r="S173" s="246" t="inlineStr">
        <is>
          <t>Pesos</t>
        </is>
      </c>
      <c r="T173" s="1227" t="inlineStr">
        <is>
          <t>Leasing H.</t>
        </is>
      </c>
      <c r="U173" s="1226" t="n">
        <v>3614000</v>
      </c>
      <c r="V173" s="1225" t="n">
        <v>240</v>
      </c>
      <c r="W173" s="1225" t="n">
        <v>180</v>
      </c>
      <c r="X173" s="1226" t="inlineStr">
        <is>
          <t>8.7%</t>
        </is>
      </c>
      <c r="Y173" s="1226" t="n">
        <v>0</v>
      </c>
      <c r="Z173" s="1226" t="n">
        <v>160202</v>
      </c>
      <c r="AA173" s="1226" t="n">
        <v>46190</v>
      </c>
      <c r="AB173" s="1226" t="n">
        <v>0</v>
      </c>
      <c r="AC173" s="1226" t="n">
        <v>956705</v>
      </c>
      <c r="AD173" s="1226" t="n">
        <v>2448294</v>
      </c>
      <c r="AE173" s="1226" t="n">
        <v>352856526</v>
      </c>
      <c r="AF173" s="3669" t="n">
        <v>500</v>
      </c>
      <c r="AG173" s="1226" t="inlineStr">
        <is>
          <t>$12,000,000</t>
        </is>
      </c>
      <c r="AH173" s="248" t="inlineStr">
        <is>
          <t>Empleado</t>
        </is>
      </c>
      <c r="AI173" s="1225" t="inlineStr">
        <is>
          <t>davillalba6@hotmail.com</t>
        </is>
      </c>
      <c r="AJ173" s="1225" t="n">
        <v>3014866350</v>
      </c>
      <c r="AK173" s="1225" t="inlineStr">
        <is>
          <t>FUSAGASUGA</t>
        </is>
      </c>
      <c r="AL173" s="1224" t="n"/>
      <c r="AM173" s="220" t="n"/>
    </row>
    <row r="174" ht="18" customHeight="1" thickBot="1">
      <c r="A174" s="548" t="inlineStr">
        <is>
          <t>MORALES MORA GINA MARCELA</t>
        </is>
      </c>
      <c r="B174" s="1984" t="inlineStr">
        <is>
          <t>2310884-8</t>
        </is>
      </c>
      <c r="C174" s="240" t="n">
        <v>46044</v>
      </c>
      <c r="D174" s="343" t="inlineStr">
        <is>
          <t>Pendiente</t>
        </is>
      </c>
      <c r="E174" s="240" t="n">
        <v>46044</v>
      </c>
      <c r="F174" s="346" t="inlineStr">
        <is>
          <t>AV VILLAS</t>
        </is>
      </c>
      <c r="G174" s="272" t="n"/>
      <c r="H174" s="397" t="inlineStr">
        <is>
          <t>PROPIO</t>
        </is>
      </c>
      <c r="I174" s="225" t="n"/>
      <c r="J174" s="225" t="n"/>
      <c r="K174" s="225" t="n"/>
      <c r="L174" s="440" t="inlineStr">
        <is>
          <t>Finanzas a otro nivel</t>
        </is>
      </c>
      <c r="M174" s="242" t="inlineStr">
        <is>
          <t>MIREYA TOLOZA</t>
        </is>
      </c>
      <c r="N174" s="225" t="n"/>
      <c r="O174" s="225" t="n"/>
      <c r="P174" s="225" t="n"/>
      <c r="Q174" s="225" t="n"/>
      <c r="R174" s="242" t="n">
        <v>1016026139</v>
      </c>
      <c r="S174" s="246" t="inlineStr">
        <is>
          <t>Pesos</t>
        </is>
      </c>
      <c r="T174" s="247" t="inlineStr">
        <is>
          <t>Hipotecario</t>
        </is>
      </c>
      <c r="U174" s="741" t="n">
        <v>1459406</v>
      </c>
      <c r="V174" s="242" t="n">
        <v>180</v>
      </c>
      <c r="W174" s="242" t="n">
        <v>82</v>
      </c>
      <c r="X174" s="741" t="inlineStr">
        <is>
          <t>13.75%</t>
        </is>
      </c>
      <c r="Y174" s="741" t="n">
        <v>0</v>
      </c>
      <c r="Z174" s="741" t="n">
        <v>18405</v>
      </c>
      <c r="AA174" s="741" t="n">
        <v>63522</v>
      </c>
      <c r="AB174" s="741" t="n">
        <v>0</v>
      </c>
      <c r="AC174" s="741" t="n">
        <v>616783</v>
      </c>
      <c r="AD174" s="741" t="n">
        <v>762495</v>
      </c>
      <c r="AE174" s="741" t="n">
        <v>77304127</v>
      </c>
      <c r="AF174" s="242" t="inlineStr">
        <is>
          <t>$300.000 a $600.000</t>
        </is>
      </c>
      <c r="AG174" s="741" t="inlineStr">
        <is>
          <t>$16,100,000</t>
        </is>
      </c>
      <c r="AH174" s="248" t="inlineStr">
        <is>
          <t>Empleado</t>
        </is>
      </c>
      <c r="AI174" s="242" t="inlineStr">
        <is>
          <t>marcemmora@gmail.com</t>
        </is>
      </c>
      <c r="AJ174" s="242" t="n">
        <v>3118808210</v>
      </c>
      <c r="AK174" s="225" t="n"/>
      <c r="AL174" s="225" t="n"/>
      <c r="AM174" s="231" t="n"/>
    </row>
    <row r="175" ht="18" customHeight="1" thickBot="1">
      <c r="A175" s="558" t="inlineStr">
        <is>
          <t>LAURA VANESSA GONZALEZ RODRIGUEZ</t>
        </is>
      </c>
      <c r="B175" s="274" t="n">
        <v>32829857</v>
      </c>
      <c r="C175" s="251" t="n">
        <v>46028</v>
      </c>
      <c r="D175" s="343" t="inlineStr">
        <is>
          <t>Pendiente</t>
        </is>
      </c>
      <c r="E175" s="1266" t="n">
        <v>46044</v>
      </c>
      <c r="F175" s="458" t="inlineStr">
        <is>
          <t>AV VILLAS</t>
        </is>
      </c>
      <c r="G175" s="278" t="n"/>
      <c r="H175" s="349" t="inlineStr">
        <is>
          <t>CM</t>
        </is>
      </c>
      <c r="I175" s="254" t="inlineStr">
        <is>
          <t>Falta perfilamiento - AV VILLAS</t>
        </is>
      </c>
      <c r="J175" s="214" t="n"/>
      <c r="K175" s="214" t="n"/>
      <c r="L175" s="392" t="inlineStr">
        <is>
          <t>Finanzas a otro nivel</t>
        </is>
      </c>
      <c r="M175" s="254" t="inlineStr">
        <is>
          <t>YULY HERNANDEZ</t>
        </is>
      </c>
      <c r="N175" s="251" t="n">
        <v>46029</v>
      </c>
      <c r="O175" s="214" t="n"/>
      <c r="P175" s="214" t="n"/>
      <c r="Q175" s="214" t="n"/>
      <c r="R175" s="573" t="n">
        <v>1007297342</v>
      </c>
      <c r="S175" s="257" t="inlineStr">
        <is>
          <t>Pesos</t>
        </is>
      </c>
      <c r="T175" s="258" t="inlineStr">
        <is>
          <t>Hipotecario</t>
        </is>
      </c>
      <c r="U175" s="739" t="n">
        <v>1186117</v>
      </c>
      <c r="V175" s="254" t="n">
        <v>240</v>
      </c>
      <c r="W175" s="254" t="n">
        <v>180</v>
      </c>
      <c r="X175" s="739" t="inlineStr">
        <is>
          <t>16.5%</t>
        </is>
      </c>
      <c r="Y175" s="739" t="n">
        <v>0</v>
      </c>
      <c r="Z175" s="739" t="n">
        <v>19964</v>
      </c>
      <c r="AA175" s="739" t="n">
        <v>16086</v>
      </c>
      <c r="AB175" s="739" t="n">
        <v>0</v>
      </c>
      <c r="AC175" s="739" t="n">
        <v>120113</v>
      </c>
      <c r="AD175" s="739" t="n">
        <v>1066965</v>
      </c>
      <c r="AE175" s="739" t="n">
        <v>83303999</v>
      </c>
      <c r="AF175" s="739" t="inlineStr">
        <is>
          <t>$1,000,000</t>
        </is>
      </c>
      <c r="AG175" s="739" t="inlineStr">
        <is>
          <t>$4,476,270</t>
        </is>
      </c>
      <c r="AH175" s="259" t="inlineStr">
        <is>
          <t>Empleado</t>
        </is>
      </c>
      <c r="AI175" s="254" t="inlineStr">
        <is>
          <t>lauragonzalez.026@hotmail.com</t>
        </is>
      </c>
      <c r="AJ175" s="254" t="n">
        <v>3144706574</v>
      </c>
      <c r="AK175" s="254" t="inlineStr">
        <is>
          <t>BOGOTA</t>
        </is>
      </c>
      <c r="AL175" s="214" t="n"/>
      <c r="AM175" s="220" t="n"/>
    </row>
    <row r="176" ht="18" customFormat="1" customHeight="1" s="1314" thickBot="1">
      <c r="A176" s="1923" t="inlineStr">
        <is>
          <t>NARDY PATRICIA GALVIS MALAVER</t>
        </is>
      </c>
      <c r="B176" s="1985" t="n">
        <v>656484086</v>
      </c>
      <c r="C176" s="1470" t="n">
        <v>46042</v>
      </c>
      <c r="D176" s="1337" t="inlineStr">
        <is>
          <t>Pendiente</t>
        </is>
      </c>
      <c r="E176" s="1470" t="n">
        <v>46044</v>
      </c>
      <c r="F176" s="1338" t="inlineStr">
        <is>
          <t>BANCO DE BOGOTA</t>
        </is>
      </c>
      <c r="G176" s="1471" t="n"/>
      <c r="H176" s="1340" t="inlineStr">
        <is>
          <t>CM</t>
        </is>
      </c>
      <c r="I176" s="1341" t="inlineStr">
        <is>
          <t>Falta perfilamiento - Bogota</t>
        </is>
      </c>
      <c r="J176" s="1339" t="n"/>
      <c r="K176" s="1339" t="n"/>
      <c r="L176" s="1337" t="inlineStr">
        <is>
          <t>Soluciones Financieras</t>
        </is>
      </c>
      <c r="M176" s="1341" t="inlineStr">
        <is>
          <t>LORENA SALINAS</t>
        </is>
      </c>
      <c r="N176" s="1470" t="n">
        <v>46042</v>
      </c>
      <c r="O176" s="1339" t="n"/>
      <c r="P176" s="1339" t="n"/>
      <c r="Q176" s="1472" t="n"/>
      <c r="R176" s="1362" t="inlineStr">
        <is>
          <t>N/A</t>
        </is>
      </c>
      <c r="S176" s="1345" t="inlineStr">
        <is>
          <t>Pesos</t>
        </is>
      </c>
      <c r="T176" s="1342" t="inlineStr">
        <is>
          <t>Hipotecario</t>
        </is>
      </c>
      <c r="U176" s="1344" t="n">
        <v>849598</v>
      </c>
      <c r="V176" s="1341" t="n">
        <v>240</v>
      </c>
      <c r="W176" s="1341" t="n">
        <v>189</v>
      </c>
      <c r="X176" s="1669" t="n">
        <v>0.12</v>
      </c>
      <c r="Y176" s="1344" t="n">
        <v>0</v>
      </c>
      <c r="Z176" s="1344" t="n">
        <v>25544</v>
      </c>
      <c r="AA176" s="1344" t="n">
        <v>22053</v>
      </c>
      <c r="AB176" s="1344" t="n">
        <v>0</v>
      </c>
      <c r="AC176" s="1344" t="n">
        <v>134190</v>
      </c>
      <c r="AD176" s="1344" t="n">
        <v>667809</v>
      </c>
      <c r="AE176" s="1344" t="n">
        <v>70782583</v>
      </c>
      <c r="AF176" s="3681" t="n">
        <v>200</v>
      </c>
      <c r="AG176" s="1344" t="inlineStr">
        <is>
          <t>$4,100,000</t>
        </is>
      </c>
      <c r="AH176" s="1338" t="inlineStr">
        <is>
          <t>Empleado</t>
        </is>
      </c>
      <c r="AI176" s="1341" t="inlineStr">
        <is>
          <t>nardygalvis864@gmail.com</t>
        </is>
      </c>
      <c r="AJ176" s="1341" t="inlineStr">
        <is>
          <t>316 2578129</t>
        </is>
      </c>
      <c r="AK176" s="1339" t="n"/>
      <c r="AL176" s="1339" t="n"/>
      <c r="AM176" s="1347" t="n"/>
    </row>
    <row r="177" ht="18" customHeight="1" thickBot="1">
      <c r="A177" s="805" t="inlineStr">
        <is>
          <t>EIDER FABIAN RAMIREZ GUEVARA</t>
        </is>
      </c>
      <c r="B177" s="684" t="n">
        <v>90000290845</v>
      </c>
      <c r="C177" s="685" t="n">
        <v>46045</v>
      </c>
      <c r="D177" s="686" t="inlineStr">
        <is>
          <t>Pendiente</t>
        </is>
      </c>
      <c r="E177" s="1986" t="n">
        <v>46045</v>
      </c>
      <c r="F177" s="700" t="inlineStr">
        <is>
          <t>BANCOLOMBIA</t>
        </is>
      </c>
      <c r="G177" s="688" t="n"/>
      <c r="H177" s="689" t="inlineStr">
        <is>
          <t>CM</t>
        </is>
      </c>
      <c r="I177" s="688" t="n"/>
      <c r="J177" s="688" t="n"/>
      <c r="K177" s="611" t="n"/>
      <c r="L177" s="690" t="inlineStr">
        <is>
          <t>Finanzas a otro nivel</t>
        </is>
      </c>
      <c r="M177" s="691" t="inlineStr">
        <is>
          <t>MIREYA TOLOZA</t>
        </is>
      </c>
      <c r="N177" s="688" t="n"/>
      <c r="O177" s="688" t="n"/>
      <c r="P177" s="688" t="n"/>
      <c r="Q177" s="688" t="n"/>
      <c r="R177" s="691" t="n">
        <v>10308424</v>
      </c>
      <c r="S177" s="692" t="inlineStr">
        <is>
          <t>Pesos</t>
        </is>
      </c>
      <c r="T177" s="693" t="inlineStr">
        <is>
          <t>Hipotecario</t>
        </is>
      </c>
      <c r="U177" s="694" t="n">
        <v>886833</v>
      </c>
      <c r="V177" s="691" t="n">
        <v>240</v>
      </c>
      <c r="W177" s="691" t="n">
        <v>222</v>
      </c>
      <c r="X177" s="694" t="inlineStr">
        <is>
          <t>8.88%</t>
        </is>
      </c>
      <c r="Y177" s="694" t="n">
        <v>307894</v>
      </c>
      <c r="Z177" s="694" t="n">
        <v>19114</v>
      </c>
      <c r="AA177" s="694" t="n">
        <v>14292</v>
      </c>
      <c r="AB177" s="694" t="n">
        <v>9527</v>
      </c>
      <c r="AC177" s="694" t="n">
        <v>173783</v>
      </c>
      <c r="AD177" s="694" t="n">
        <v>670116</v>
      </c>
      <c r="AE177" s="694" t="n">
        <v>94308714</v>
      </c>
      <c r="AF177" s="3683" t="n">
        <v>200</v>
      </c>
      <c r="AG177" s="694" t="inlineStr">
        <is>
          <t>$3,300,000</t>
        </is>
      </c>
      <c r="AH177" s="696" t="inlineStr">
        <is>
          <t>Empleado</t>
        </is>
      </c>
      <c r="AI177" s="691" t="inlineStr">
        <is>
          <t>fas3261@gmail.com</t>
        </is>
      </c>
      <c r="AJ177" s="691" t="n">
        <v>3113407296</v>
      </c>
      <c r="AK177" s="691" t="inlineStr">
        <is>
          <t>POPAYAN</t>
        </is>
      </c>
      <c r="AL177" s="688" t="n"/>
      <c r="AM177" s="410" t="n"/>
    </row>
    <row r="178" ht="18" customHeight="1" thickBot="1">
      <c r="A178" s="341" t="inlineStr">
        <is>
          <t>JOHN LEONARDO CUELLAR POVEDA</t>
        </is>
      </c>
      <c r="B178" s="237" t="inlineStr">
        <is>
          <t>570049300000739-2</t>
        </is>
      </c>
      <c r="C178" s="378" t="n">
        <v>46278</v>
      </c>
      <c r="D178" s="902" t="inlineStr">
        <is>
          <t>Actualizar</t>
        </is>
      </c>
      <c r="E178" s="903" t="n">
        <v>46044</v>
      </c>
      <c r="F178" s="333" t="inlineStr">
        <is>
          <t>DAVIVIENDA</t>
        </is>
      </c>
      <c r="G178" s="225" t="n"/>
      <c r="H178" s="344" t="inlineStr">
        <is>
          <t>CM</t>
        </is>
      </c>
      <c r="I178" s="225" t="n"/>
      <c r="J178" s="225" t="n"/>
      <c r="K178" s="378" t="n">
        <v>46281</v>
      </c>
      <c r="L178" s="225" t="n"/>
      <c r="M178" s="225" t="n"/>
      <c r="N178" s="378" t="n">
        <v>46281</v>
      </c>
      <c r="O178" s="225" t="n"/>
      <c r="P178" s="1271" t="inlineStr">
        <is>
          <t>https://tinyurl.com/54hasbb2</t>
        </is>
      </c>
      <c r="Q178" s="225" t="n"/>
      <c r="R178" s="741" t="n">
        <v>79637345</v>
      </c>
      <c r="S178" s="246" t="inlineStr">
        <is>
          <t>Pesos</t>
        </is>
      </c>
      <c r="T178" s="247" t="inlineStr">
        <is>
          <t>Hipotecario</t>
        </is>
      </c>
      <c r="U178" s="741" t="n">
        <v>5577000</v>
      </c>
      <c r="V178" s="741" t="n">
        <v>180</v>
      </c>
      <c r="W178" s="741" t="n">
        <v>83</v>
      </c>
      <c r="X178" s="741" t="inlineStr">
        <is>
          <t>10.03%</t>
        </is>
      </c>
      <c r="Y178" s="741" t="n">
        <v>0</v>
      </c>
      <c r="Z178" s="741" t="n">
        <v>251886</v>
      </c>
      <c r="AA178" s="741" t="n">
        <v>172308</v>
      </c>
      <c r="AB178" s="741" t="n">
        <v>0</v>
      </c>
      <c r="AC178" s="741" t="n">
        <v>3152843</v>
      </c>
      <c r="AD178" s="741" t="n">
        <v>2422962</v>
      </c>
      <c r="AE178" s="741" t="n">
        <v>306322971</v>
      </c>
      <c r="AF178" s="225" t="n"/>
      <c r="AG178" s="741" t="inlineStr">
        <is>
          <t>$3,500,000</t>
        </is>
      </c>
      <c r="AH178" s="248" t="inlineStr">
        <is>
          <t>Empleado</t>
        </is>
      </c>
      <c r="AI178" s="242" t="inlineStr">
        <is>
          <t>leonardocuellar4@hotmail.com</t>
        </is>
      </c>
      <c r="AJ178" s="741" t="n">
        <v>3118209863</v>
      </c>
      <c r="AK178" s="242" t="inlineStr">
        <is>
          <t>CAJICA</t>
        </is>
      </c>
      <c r="AL178" s="225" t="n"/>
      <c r="AM178" s="231" t="n"/>
    </row>
    <row r="179" ht="18" customHeight="1" thickBot="1">
      <c r="A179" s="558" t="inlineStr">
        <is>
          <t>LAURA VANESSA GONZALEZ RODRIGUEZ</t>
        </is>
      </c>
      <c r="B179" s="210" t="n">
        <v>32829857</v>
      </c>
      <c r="C179" s="251" t="n">
        <v>46028</v>
      </c>
      <c r="D179" s="348" t="inlineStr">
        <is>
          <t>Pendiente</t>
        </is>
      </c>
      <c r="E179" s="251" t="n">
        <v>46044</v>
      </c>
      <c r="F179" s="458" t="inlineStr">
        <is>
          <t>AV VILLAS</t>
        </is>
      </c>
      <c r="G179" s="278" t="n"/>
      <c r="H179" s="349" t="inlineStr">
        <is>
          <t>CM</t>
        </is>
      </c>
      <c r="I179" s="254" t="inlineStr">
        <is>
          <t>Falta perfilamiento - AV VILLAS</t>
        </is>
      </c>
      <c r="J179" s="214" t="n"/>
      <c r="K179" s="214" t="n"/>
      <c r="L179" s="392" t="inlineStr">
        <is>
          <t>Finanzas a otro nivel</t>
        </is>
      </c>
      <c r="M179" s="254" t="inlineStr">
        <is>
          <t>YULY HERNANDEZ</t>
        </is>
      </c>
      <c r="N179" s="251" t="n">
        <v>46029</v>
      </c>
      <c r="O179" s="214" t="n"/>
      <c r="P179" s="214" t="n"/>
      <c r="Q179" s="214" t="n"/>
      <c r="R179" s="254" t="n">
        <v>1007297342</v>
      </c>
      <c r="S179" s="257" t="inlineStr">
        <is>
          <t>Pesos</t>
        </is>
      </c>
      <c r="T179" s="258" t="inlineStr">
        <is>
          <t>Hipotecario</t>
        </is>
      </c>
      <c r="U179" s="739" t="n">
        <v>1186117</v>
      </c>
      <c r="V179" s="254" t="n">
        <v>240</v>
      </c>
      <c r="W179" s="254" t="n">
        <v>180</v>
      </c>
      <c r="X179" s="739" t="inlineStr">
        <is>
          <t>16.5%</t>
        </is>
      </c>
      <c r="Y179" s="739" t="n">
        <v>0</v>
      </c>
      <c r="Z179" s="739" t="n">
        <v>19964</v>
      </c>
      <c r="AA179" s="739" t="n">
        <v>16086</v>
      </c>
      <c r="AB179" s="739" t="n">
        <v>0</v>
      </c>
      <c r="AC179" s="739" t="n">
        <v>120113</v>
      </c>
      <c r="AD179" s="739" t="n">
        <v>1066965</v>
      </c>
      <c r="AE179" s="739" t="n">
        <v>83303999</v>
      </c>
      <c r="AF179" s="739" t="inlineStr">
        <is>
          <t>$1,000,000</t>
        </is>
      </c>
      <c r="AG179" s="739" t="inlineStr">
        <is>
          <t>$4,476,270</t>
        </is>
      </c>
      <c r="AH179" s="259" t="inlineStr">
        <is>
          <t>Empleado</t>
        </is>
      </c>
      <c r="AI179" s="254" t="inlineStr">
        <is>
          <t>lauragonzalez.026@hotmail.com</t>
        </is>
      </c>
      <c r="AJ179" s="254" t="n">
        <v>3144706574</v>
      </c>
      <c r="AK179" s="254" t="inlineStr">
        <is>
          <t>BOGOTA</t>
        </is>
      </c>
      <c r="AL179" s="214" t="n"/>
      <c r="AM179" s="220" t="n"/>
    </row>
    <row r="180" ht="18" customHeight="1" thickBot="1">
      <c r="A180" s="544" t="inlineStr">
        <is>
          <t>AYLLEN ANDREA ARZUZA ARIZAL</t>
        </is>
      </c>
      <c r="B180" s="221" t="n">
        <v>455488695</v>
      </c>
      <c r="C180" s="240" t="n">
        <v>46041</v>
      </c>
      <c r="D180" s="343" t="inlineStr">
        <is>
          <t>Pendiente</t>
        </is>
      </c>
      <c r="E180" s="240" t="n">
        <v>46044</v>
      </c>
      <c r="F180" s="233" t="inlineStr">
        <is>
          <t>FNA (Fondo Nacional del Ahorro)</t>
        </is>
      </c>
      <c r="G180" s="1087" t="n"/>
      <c r="H180" s="344" t="inlineStr">
        <is>
          <t>CM</t>
        </is>
      </c>
      <c r="I180" s="242" t="inlineStr">
        <is>
          <t>Falta perfilamiento - Bogota</t>
        </is>
      </c>
      <c r="J180" s="225" t="n"/>
      <c r="K180" s="225" t="n"/>
      <c r="L180" s="225" t="n"/>
      <c r="M180" s="225" t="n"/>
      <c r="N180" s="240" t="n">
        <v>46042</v>
      </c>
      <c r="O180" s="225" t="n"/>
      <c r="P180" s="225" t="n"/>
      <c r="Q180" s="225" t="n"/>
      <c r="R180" s="389" t="n">
        <v>1143145872</v>
      </c>
      <c r="S180" s="246" t="inlineStr">
        <is>
          <t>Pesos</t>
        </is>
      </c>
      <c r="T180" s="247" t="inlineStr">
        <is>
          <t>Hipotecario</t>
        </is>
      </c>
      <c r="U180" s="741" t="n">
        <v>759903</v>
      </c>
      <c r="V180" s="242" t="n">
        <v>244</v>
      </c>
      <c r="W180" s="242" t="n">
        <v>150</v>
      </c>
      <c r="X180" s="741" t="inlineStr">
        <is>
          <t>11.49%</t>
        </is>
      </c>
      <c r="Y180" s="741" t="n">
        <v>0</v>
      </c>
      <c r="Z180" s="741" t="n">
        <v>36157</v>
      </c>
      <c r="AA180" s="741" t="n">
        <v>17864</v>
      </c>
      <c r="AB180" s="741" t="n">
        <v>0</v>
      </c>
      <c r="AC180" s="741" t="n">
        <v>162019</v>
      </c>
      <c r="AD180" s="741" t="n">
        <v>543863</v>
      </c>
      <c r="AE180" s="741" t="n">
        <v>58110451</v>
      </c>
      <c r="AF180" s="3661" t="n">
        <v>200</v>
      </c>
      <c r="AG180" s="741" t="inlineStr">
        <is>
          <t>$4,800,000</t>
        </is>
      </c>
      <c r="AH180" s="248" t="inlineStr">
        <is>
          <t>Empleado</t>
        </is>
      </c>
      <c r="AI180" s="242" t="inlineStr">
        <is>
          <t>ayllen_1694@hotmail.com</t>
        </is>
      </c>
      <c r="AJ180" s="242" t="n">
        <v>3023894037</v>
      </c>
      <c r="AK180" s="242" t="inlineStr">
        <is>
          <t>BARRANQUILLA</t>
        </is>
      </c>
      <c r="AL180" s="225" t="n"/>
      <c r="AM180" s="231" t="n"/>
    </row>
    <row r="181" ht="18" customHeight="1" thickBot="1">
      <c r="A181" s="1482" t="inlineStr">
        <is>
          <t>SHANNY JHOANNA ROA COBA</t>
        </is>
      </c>
      <c r="B181" s="210" t="n">
        <v>104119261690</v>
      </c>
      <c r="C181" s="251" t="n">
        <v>46042</v>
      </c>
      <c r="D181" s="348" t="inlineStr">
        <is>
          <t>Pendiente</t>
        </is>
      </c>
      <c r="E181" s="251" t="n">
        <v>46044</v>
      </c>
      <c r="F181" s="584" t="inlineStr">
        <is>
          <t>COLPATRIA</t>
        </is>
      </c>
      <c r="G181" s="593" t="inlineStr">
        <is>
          <t>Buenas noches se envia perfilamiento, se revisa ingresos con cliente y son superiores al formulario. Sr aclaran en perfilamiento</t>
        </is>
      </c>
      <c r="H181" s="349" t="inlineStr">
        <is>
          <t>CM</t>
        </is>
      </c>
      <c r="I181" s="254" t="inlineStr">
        <is>
          <t>Falta perfilamiento - Colpatria</t>
        </is>
      </c>
      <c r="J181" s="214" t="n"/>
      <c r="K181" s="214" t="n"/>
      <c r="L181" s="392" t="inlineStr">
        <is>
          <t>Finanzas a otro nivel</t>
        </is>
      </c>
      <c r="M181" s="254" t="inlineStr">
        <is>
          <t>YULY HERNANDEZ</t>
        </is>
      </c>
      <c r="N181" s="251" t="n">
        <v>46042</v>
      </c>
      <c r="O181" s="214" t="n"/>
      <c r="P181" s="214" t="n"/>
      <c r="Q181" s="335" t="n"/>
      <c r="R181" s="390" t="inlineStr">
        <is>
          <t>N/A</t>
        </is>
      </c>
      <c r="S181" s="257" t="inlineStr">
        <is>
          <t>Pesos</t>
        </is>
      </c>
      <c r="T181" s="258" t="inlineStr">
        <is>
          <t>Hipotecario</t>
        </is>
      </c>
      <c r="U181" s="739" t="n">
        <v>2913480</v>
      </c>
      <c r="V181" s="254" t="n">
        <v>240</v>
      </c>
      <c r="W181" s="254" t="n">
        <v>175</v>
      </c>
      <c r="X181" s="739" t="inlineStr">
        <is>
          <t>11.69%</t>
        </is>
      </c>
      <c r="Y181" s="739" t="n">
        <v>0</v>
      </c>
      <c r="Z181" s="739" t="n">
        <v>170136</v>
      </c>
      <c r="AA181" s="739" t="n">
        <v>0</v>
      </c>
      <c r="AB181" s="739" t="n">
        <v>0</v>
      </c>
      <c r="AC181" s="739" t="n">
        <v>713038</v>
      </c>
      <c r="AD181" s="739" t="n">
        <v>2027769</v>
      </c>
      <c r="AE181" s="739" t="n">
        <v>131672725</v>
      </c>
      <c r="AF181" s="3660" t="n">
        <v>300</v>
      </c>
      <c r="AG181" s="739" t="inlineStr">
        <is>
          <t>$6,300,000</t>
        </is>
      </c>
      <c r="AH181" s="259" t="inlineStr">
        <is>
          <t>Empleado</t>
        </is>
      </c>
      <c r="AI181" s="254" t="inlineStr">
        <is>
          <t>shanny1990r@gmail.com.com</t>
        </is>
      </c>
      <c r="AJ181" s="254" t="n">
        <v>3003522154</v>
      </c>
      <c r="AK181" s="254" t="inlineStr">
        <is>
          <t>BARRANQUILLA</t>
        </is>
      </c>
      <c r="AL181" s="214" t="n"/>
      <c r="AM181" s="220" t="n"/>
      <c r="AN181" s="360" t="n"/>
      <c r="AO181" s="360" t="n"/>
      <c r="AP181" s="368" t="n"/>
    </row>
    <row r="182" ht="18" customHeight="1" thickBot="1">
      <c r="A182" s="735" t="inlineStr">
        <is>
          <t>ANGIE MELISSA MAHECHA ZULUAGA</t>
        </is>
      </c>
      <c r="B182" s="221" t="n">
        <v>101366695308</v>
      </c>
      <c r="C182" s="240" t="n">
        <v>46043</v>
      </c>
      <c r="D182" s="343" t="inlineStr">
        <is>
          <t>Pendiente</t>
        </is>
      </c>
      <c r="E182" s="240" t="n">
        <v>46044</v>
      </c>
      <c r="F182" s="233" t="inlineStr">
        <is>
          <t>FNA (Fondo Nacional del Ahorro)</t>
        </is>
      </c>
      <c r="G182" s="1224" t="n"/>
      <c r="H182" s="344" t="inlineStr">
        <is>
          <t>CM</t>
        </is>
      </c>
      <c r="I182" s="242" t="inlineStr">
        <is>
          <t>Falta perfilamiento - FNA</t>
        </is>
      </c>
      <c r="J182" s="225" t="n"/>
      <c r="K182" s="225" t="n"/>
      <c r="L182" s="440" t="inlineStr">
        <is>
          <t>Finanzas a otro nivel</t>
        </is>
      </c>
      <c r="M182" s="242" t="inlineStr">
        <is>
          <t>CAROLINA MORA</t>
        </is>
      </c>
      <c r="N182" s="225" t="n"/>
      <c r="O182" s="225" t="n"/>
      <c r="P182" s="225" t="n"/>
      <c r="Q182" s="225" t="n"/>
      <c r="R182" s="1390" t="inlineStr">
        <is>
          <t>N/A</t>
        </is>
      </c>
      <c r="S182" s="246" t="inlineStr">
        <is>
          <t>Pesos</t>
        </is>
      </c>
      <c r="T182" s="247" t="inlineStr">
        <is>
          <t>Hipotecario</t>
        </is>
      </c>
      <c r="U182" s="741" t="n">
        <v>1888908</v>
      </c>
      <c r="V182" s="242" t="n">
        <v>240</v>
      </c>
      <c r="W182" s="242" t="n">
        <v>237</v>
      </c>
      <c r="X182" s="811" t="n">
        <v>0.12</v>
      </c>
      <c r="Y182" s="741" t="n">
        <v>0</v>
      </c>
      <c r="Z182" s="741" t="n">
        <v>54527</v>
      </c>
      <c r="AA182" s="741" t="n">
        <v>34751</v>
      </c>
      <c r="AB182" s="741" t="n">
        <v>0</v>
      </c>
      <c r="AC182" s="741" t="n">
        <v>190319</v>
      </c>
      <c r="AD182" s="741" t="n">
        <v>1609340</v>
      </c>
      <c r="AE182" s="741" t="n">
        <v>169604325</v>
      </c>
      <c r="AF182" s="3661" t="n">
        <v>300</v>
      </c>
      <c r="AG182" s="741" t="inlineStr">
        <is>
          <t>$7,000,000</t>
        </is>
      </c>
      <c r="AH182" s="248" t="inlineStr">
        <is>
          <t>Empleado</t>
        </is>
      </c>
      <c r="AI182" s="242" t="inlineStr">
        <is>
          <t>melisa14200@hotmail.com</t>
        </is>
      </c>
      <c r="AJ182" s="242" t="inlineStr">
        <is>
          <t>314 2270419</t>
        </is>
      </c>
      <c r="AK182" s="225" t="n"/>
      <c r="AL182" s="225" t="n"/>
      <c r="AM182" s="231" t="n"/>
      <c r="AN182" s="214" t="n"/>
      <c r="AO182" s="214" t="n"/>
      <c r="AP182" s="220" t="n"/>
    </row>
    <row r="183" ht="18" customHeight="1" thickBot="1">
      <c r="A183" s="558" t="inlineStr">
        <is>
          <t>JERSON APARICIO OLIVARES</t>
        </is>
      </c>
      <c r="B183" s="210" t="n">
        <v>133200271348</v>
      </c>
      <c r="C183" s="251" t="n">
        <v>46045</v>
      </c>
      <c r="D183" s="472" t="inlineStr">
        <is>
          <t>Mora</t>
        </is>
      </c>
      <c r="E183" s="251" t="n">
        <v>46045</v>
      </c>
      <c r="F183" s="259" t="inlineStr">
        <is>
          <t>CAJA SOCIAL</t>
        </is>
      </c>
      <c r="G183" s="565" t="n"/>
      <c r="H183" s="349" t="inlineStr">
        <is>
          <t>CM</t>
        </is>
      </c>
      <c r="I183" s="214" t="n"/>
      <c r="J183" s="214" t="n"/>
      <c r="K183" s="214" t="n"/>
      <c r="L183" s="214" t="n"/>
      <c r="M183" s="214" t="n"/>
      <c r="N183" s="214" t="n"/>
      <c r="O183" s="214" t="n"/>
      <c r="P183" s="214" t="n"/>
      <c r="Q183" s="335" t="n"/>
      <c r="R183" s="390" t="inlineStr">
        <is>
          <t>N/A</t>
        </is>
      </c>
      <c r="S183" s="257" t="inlineStr">
        <is>
          <t>Pesos</t>
        </is>
      </c>
      <c r="T183" s="258" t="inlineStr">
        <is>
          <t>Hipotecario</t>
        </is>
      </c>
      <c r="U183" s="739" t="n">
        <v>848359</v>
      </c>
      <c r="V183" s="254" t="n">
        <v>180</v>
      </c>
      <c r="W183" s="254" t="n">
        <v>113</v>
      </c>
      <c r="X183" s="739" t="inlineStr">
        <is>
          <t>8.75%</t>
        </is>
      </c>
      <c r="Y183" s="739" t="n">
        <v>163359</v>
      </c>
      <c r="Z183" s="739" t="n">
        <v>19336</v>
      </c>
      <c r="AA183" s="739" t="n">
        <v>20398</v>
      </c>
      <c r="AB183" s="739" t="n">
        <v>18339</v>
      </c>
      <c r="AC183" s="739" t="n">
        <v>284523</v>
      </c>
      <c r="AD183" s="739" t="n">
        <v>503452</v>
      </c>
      <c r="AE183" s="739" t="n">
        <v>49902101</v>
      </c>
      <c r="AF183" s="3660" t="n">
        <v>200</v>
      </c>
      <c r="AG183" s="739" t="inlineStr">
        <is>
          <t>$4,000,000</t>
        </is>
      </c>
      <c r="AH183" s="259" t="inlineStr">
        <is>
          <t>Empleado</t>
        </is>
      </c>
      <c r="AI183" s="254" t="inlineStr">
        <is>
          <t>olivaresjers@gmail.com</t>
        </is>
      </c>
      <c r="AJ183" s="254" t="n">
        <v>3505998982</v>
      </c>
      <c r="AK183" s="254" t="inlineStr">
        <is>
          <t>PIEDECUESTA</t>
        </is>
      </c>
      <c r="AL183" s="214" t="n"/>
      <c r="AM183" s="220" t="n"/>
      <c r="AN183" s="242" t="inlineStr">
        <is>
          <t>Santa rosa de cabal</t>
        </is>
      </c>
      <c r="AO183" s="242" t="n">
        <v>7614273520</v>
      </c>
      <c r="AP183" s="231" t="n"/>
    </row>
    <row r="184" ht="18" customHeight="1" thickBot="1">
      <c r="A184" s="548" t="inlineStr">
        <is>
          <t>ELMER MARCEL ALBARRACIN ALMANZA</t>
        </is>
      </c>
      <c r="B184" s="221" t="n">
        <v>90000364885</v>
      </c>
      <c r="C184" s="240" t="n">
        <v>46045</v>
      </c>
      <c r="D184" s="343" t="inlineStr">
        <is>
          <t>Pendiente</t>
        </is>
      </c>
      <c r="E184" s="240" t="n">
        <v>46045</v>
      </c>
      <c r="F184" s="579" t="inlineStr">
        <is>
          <t>BANCOLOMBIA</t>
        </is>
      </c>
      <c r="G184" s="593" t="inlineStr">
        <is>
          <t>Buen día a extractos@mejorahora.net envié último extracto del crédito, favor generar estudio tenemos cita para el martes. Mil gracias.</t>
        </is>
      </c>
      <c r="H184" s="344" t="inlineStr">
        <is>
          <t>CM</t>
        </is>
      </c>
      <c r="I184" s="225" t="n"/>
      <c r="J184" s="225" t="n"/>
      <c r="K184" s="225" t="n"/>
      <c r="L184" s="459" t="inlineStr">
        <is>
          <t>Visionarios</t>
        </is>
      </c>
      <c r="M184" s="242" t="inlineStr">
        <is>
          <t>PAOLA HERNANDEZ</t>
        </is>
      </c>
      <c r="N184" s="225" t="n"/>
      <c r="O184" s="225" t="n"/>
      <c r="P184" s="225" t="n"/>
      <c r="Q184" s="225" t="n"/>
      <c r="R184" s="242" t="n">
        <v>79750521</v>
      </c>
      <c r="S184" s="246" t="inlineStr">
        <is>
          <t>Pesos</t>
        </is>
      </c>
      <c r="T184" s="247" t="inlineStr">
        <is>
          <t>Hipotecario</t>
        </is>
      </c>
      <c r="U184" s="741" t="n">
        <v>1578978</v>
      </c>
      <c r="V184" s="242" t="n">
        <v>240</v>
      </c>
      <c r="W184" s="242" t="n">
        <v>236</v>
      </c>
      <c r="X184" s="811" t="n">
        <v>0.12</v>
      </c>
      <c r="Y184" s="741" t="n">
        <v>0</v>
      </c>
      <c r="Z184" s="741" t="n">
        <v>45551</v>
      </c>
      <c r="AA184" s="741" t="n">
        <v>17014</v>
      </c>
      <c r="AB184" s="741" t="n">
        <v>11342</v>
      </c>
      <c r="AC184" s="741" t="n">
        <v>157994</v>
      </c>
      <c r="AD184" s="741" t="n">
        <v>1347076</v>
      </c>
      <c r="AE184" s="741" t="n">
        <v>142067484</v>
      </c>
      <c r="AF184" s="3661" t="n">
        <v>300</v>
      </c>
      <c r="AG184" s="741" t="inlineStr">
        <is>
          <t>$7,000,000</t>
        </is>
      </c>
      <c r="AH184" s="248" t="inlineStr">
        <is>
          <t>Empleado</t>
        </is>
      </c>
      <c r="AI184" s="242" t="inlineStr">
        <is>
          <t>elmeralbarracin@gmail.com</t>
        </is>
      </c>
      <c r="AJ184" s="242" t="n">
        <v>14389345043</v>
      </c>
      <c r="AK184" s="242" t="inlineStr">
        <is>
          <t>MONTREAL</t>
        </is>
      </c>
      <c r="AL184" s="225" t="n"/>
      <c r="AM184" s="231" t="n"/>
    </row>
    <row r="185" ht="18" customHeight="1" thickBot="1">
      <c r="A185" s="558" t="inlineStr">
        <is>
          <t>DEYSI MILENA AGUDELO IBARRA</t>
        </is>
      </c>
      <c r="B185" s="210" t="n">
        <v>90000207079</v>
      </c>
      <c r="C185" s="251" t="n">
        <v>46045</v>
      </c>
      <c r="D185" s="348" t="inlineStr">
        <is>
          <t>Pendiente</t>
        </is>
      </c>
      <c r="E185" s="251" t="n">
        <v>46045</v>
      </c>
      <c r="F185" s="267" t="inlineStr">
        <is>
          <t>BANCOLOMBIA</t>
        </is>
      </c>
      <c r="G185" s="278" t="n"/>
      <c r="H185" s="349" t="inlineStr">
        <is>
          <t>CM</t>
        </is>
      </c>
      <c r="I185" s="214" t="n"/>
      <c r="J185" s="214" t="n"/>
      <c r="K185" s="214" t="n"/>
      <c r="L185" s="392" t="inlineStr">
        <is>
          <t>Finanzas a otro nivel</t>
        </is>
      </c>
      <c r="M185" s="254" t="inlineStr">
        <is>
          <t>PAULA OSORNO</t>
        </is>
      </c>
      <c r="N185" s="214" t="n"/>
      <c r="O185" s="214" t="n"/>
      <c r="P185" s="214" t="n"/>
      <c r="Q185" s="214" t="n"/>
      <c r="R185" s="254" t="n">
        <v>1090332410</v>
      </c>
      <c r="S185" s="257" t="inlineStr">
        <is>
          <t>Pesos</t>
        </is>
      </c>
      <c r="T185" s="258" t="inlineStr">
        <is>
          <t>Hipotecario</t>
        </is>
      </c>
      <c r="U185" s="739" t="n">
        <v>536197</v>
      </c>
      <c r="V185" s="254" t="n">
        <v>240</v>
      </c>
      <c r="W185" s="254" t="n">
        <v>201</v>
      </c>
      <c r="X185" s="739" t="inlineStr">
        <is>
          <t>11.43%</t>
        </is>
      </c>
      <c r="Y185" s="739" t="n">
        <v>154741</v>
      </c>
      <c r="Z185" s="739" t="n">
        <v>8996</v>
      </c>
      <c r="AA185" s="739" t="n">
        <v>9219</v>
      </c>
      <c r="AB185" s="739" t="n">
        <v>6146</v>
      </c>
      <c r="AC185" s="739" t="n">
        <v>82738</v>
      </c>
      <c r="AD185" s="739" t="n">
        <v>338464</v>
      </c>
      <c r="AE185" s="739" t="n">
        <v>47668184</v>
      </c>
      <c r="AF185" s="3660" t="n">
        <v>100</v>
      </c>
      <c r="AG185" s="739" t="inlineStr">
        <is>
          <t>$2,017,000</t>
        </is>
      </c>
      <c r="AH185" s="259" t="inlineStr">
        <is>
          <t>Empleado</t>
        </is>
      </c>
      <c r="AI185" s="254" t="inlineStr">
        <is>
          <t>deysi.agudelo@asmetsalud.com</t>
        </is>
      </c>
      <c r="AJ185" s="254" t="n">
        <v>3188234184</v>
      </c>
      <c r="AK185" s="254" t="inlineStr">
        <is>
          <t>QUINCHIA</t>
        </is>
      </c>
      <c r="AL185" s="214" t="n"/>
      <c r="AM185" s="220" t="n"/>
    </row>
    <row r="186" ht="18" customHeight="1" thickBot="1">
      <c r="A186" s="548" t="inlineStr">
        <is>
          <t>JUAN FERNANDO BARRIOS SARMIENTO</t>
        </is>
      </c>
      <c r="B186" s="221" t="inlineStr">
        <is>
          <t>571111610034447-5</t>
        </is>
      </c>
      <c r="C186" s="240" t="n">
        <v>46045</v>
      </c>
      <c r="D186" s="343" t="inlineStr">
        <is>
          <t>Pendiente</t>
        </is>
      </c>
      <c r="E186" s="240" t="n">
        <v>46045</v>
      </c>
      <c r="F186" s="333" t="inlineStr">
        <is>
          <t>DAVIVIENDA</t>
        </is>
      </c>
      <c r="G186" s="272" t="n"/>
      <c r="H186" s="344" t="inlineStr">
        <is>
          <t>CM</t>
        </is>
      </c>
      <c r="I186" s="225" t="n"/>
      <c r="J186" s="225" t="n"/>
      <c r="K186" s="225" t="n"/>
      <c r="L186" s="225" t="n"/>
      <c r="M186" s="225" t="n"/>
      <c r="N186" s="225" t="n"/>
      <c r="O186" s="225" t="n"/>
      <c r="P186" s="225" t="n"/>
      <c r="Q186" s="225" t="n"/>
      <c r="R186" s="389" t="n">
        <v>1045671974</v>
      </c>
      <c r="S186" s="246" t="inlineStr">
        <is>
          <t>Pesos</t>
        </is>
      </c>
      <c r="T186" s="247" t="inlineStr">
        <is>
          <t>Hipotecario</t>
        </is>
      </c>
      <c r="U186" s="741" t="n">
        <v>1672000</v>
      </c>
      <c r="V186" s="242" t="n">
        <v>240</v>
      </c>
      <c r="W186" s="242" t="n">
        <v>214</v>
      </c>
      <c r="X186" s="741" t="inlineStr">
        <is>
          <t>12.2%</t>
        </is>
      </c>
      <c r="Y186" s="741" t="n">
        <v>0</v>
      </c>
      <c r="Z186" s="741" t="n">
        <v>31225</v>
      </c>
      <c r="AA186" s="741" t="n">
        <v>73484</v>
      </c>
      <c r="AB186" s="741" t="n">
        <v>92744</v>
      </c>
      <c r="AC186" s="741" t="n">
        <v>190737</v>
      </c>
      <c r="AD186" s="741" t="n">
        <v>1283810</v>
      </c>
      <c r="AE186" s="741" t="n">
        <v>133524866</v>
      </c>
      <c r="AF186" s="3661" t="n">
        <v>300</v>
      </c>
      <c r="AG186" s="741" t="inlineStr">
        <is>
          <t>$6,000,000</t>
        </is>
      </c>
      <c r="AH186" s="248" t="inlineStr">
        <is>
          <t>Empleado</t>
        </is>
      </c>
      <c r="AI186" s="242" t="inlineStr">
        <is>
          <t>empresarios_lideres@hotmail.com</t>
        </is>
      </c>
      <c r="AJ186" s="242" t="inlineStr">
        <is>
          <t>300 4802014</t>
        </is>
      </c>
      <c r="AK186" s="242" t="inlineStr">
        <is>
          <t>BARRANQUILLA</t>
        </is>
      </c>
      <c r="AL186" s="225" t="n"/>
      <c r="AM186" s="231" t="n"/>
    </row>
    <row r="187" ht="18" customHeight="1" thickBot="1">
      <c r="A187" s="558" t="inlineStr">
        <is>
          <t>LINA MARCELA CRUZCO SOLER</t>
        </is>
      </c>
      <c r="B187" s="210" t="n">
        <v>90000249987</v>
      </c>
      <c r="C187" s="251" t="n">
        <v>46045</v>
      </c>
      <c r="D187" s="348" t="inlineStr">
        <is>
          <t>Pendiente</t>
        </is>
      </c>
      <c r="E187" s="251" t="n">
        <v>46045</v>
      </c>
      <c r="F187" s="267" t="inlineStr">
        <is>
          <t>BANCOLOMBIA</t>
        </is>
      </c>
      <c r="G187" s="278" t="n"/>
      <c r="H187" s="349" t="inlineStr">
        <is>
          <t>CM</t>
        </is>
      </c>
      <c r="I187" s="214" t="n"/>
      <c r="J187" s="214" t="n"/>
      <c r="K187" s="214" t="n"/>
      <c r="L187" s="214" t="n"/>
      <c r="M187" s="214" t="n"/>
      <c r="N187" s="214" t="n"/>
      <c r="O187" s="214" t="n"/>
      <c r="P187" s="214" t="n"/>
      <c r="Q187" s="335" t="n"/>
      <c r="R187" s="390" t="inlineStr">
        <is>
          <t>N/A</t>
        </is>
      </c>
      <c r="S187" s="257" t="inlineStr">
        <is>
          <t>Pesos</t>
        </is>
      </c>
      <c r="T187" s="258" t="inlineStr">
        <is>
          <t>Hipotecario</t>
        </is>
      </c>
      <c r="U187" s="739" t="n">
        <v>604162</v>
      </c>
      <c r="V187" s="254" t="n">
        <v>240</v>
      </c>
      <c r="W187" s="254" t="n">
        <v>212</v>
      </c>
      <c r="X187" s="739" t="inlineStr">
        <is>
          <t>10.95%</t>
        </is>
      </c>
      <c r="Y187" s="739" t="n">
        <v>229545</v>
      </c>
      <c r="Z187" s="739" t="n">
        <v>5569</v>
      </c>
      <c r="AA187" s="739" t="n">
        <v>7220</v>
      </c>
      <c r="AB187" s="739" t="n">
        <v>4813</v>
      </c>
      <c r="AC187" s="739" t="n">
        <v>95678</v>
      </c>
      <c r="AD187" s="739" t="n">
        <v>490881</v>
      </c>
      <c r="AE187" s="739" t="n">
        <v>56484496</v>
      </c>
      <c r="AF187" s="3660" t="n">
        <v>200.8</v>
      </c>
      <c r="AG187" s="739" t="inlineStr">
        <is>
          <t>$3,000,000</t>
        </is>
      </c>
      <c r="AH187" s="259" t="inlineStr">
        <is>
          <t>Empleado</t>
        </is>
      </c>
      <c r="AI187" s="254" t="inlineStr">
        <is>
          <t>lcruzco.contabilidad@gmail.com</t>
        </is>
      </c>
      <c r="AJ187" s="254" t="inlineStr">
        <is>
          <t>300 5903494</t>
        </is>
      </c>
      <c r="AK187" s="214" t="n"/>
      <c r="AL187" s="214" t="n"/>
      <c r="AM187" s="220" t="n"/>
    </row>
    <row r="188" ht="18" customFormat="1" customHeight="1" s="1314" thickBot="1">
      <c r="A188" s="1923" t="inlineStr">
        <is>
          <t>MAYERLIN GRUESO CUERO</t>
        </is>
      </c>
      <c r="B188" s="1469" t="inlineStr">
        <is>
          <t>600101900022018-2</t>
        </is>
      </c>
      <c r="C188" s="1470" t="n">
        <v>46045</v>
      </c>
      <c r="D188" s="1337" t="inlineStr">
        <is>
          <t>Pendiente</t>
        </is>
      </c>
      <c r="E188" s="1339" t="n"/>
      <c r="F188" s="1542" t="inlineStr">
        <is>
          <t>DAVIVIENDA</t>
        </is>
      </c>
      <c r="G188" s="1471" t="n"/>
      <c r="H188" s="1340" t="inlineStr">
        <is>
          <t>CM</t>
        </is>
      </c>
      <c r="I188" s="1339" t="n"/>
      <c r="J188" s="1339" t="n"/>
      <c r="K188" s="1339" t="n"/>
      <c r="L188" s="1339" t="n"/>
      <c r="M188" s="1339" t="n"/>
      <c r="N188" s="1339" t="n"/>
      <c r="O188" s="1339" t="n"/>
      <c r="P188" s="1339" t="n"/>
      <c r="Q188" s="1472" t="n"/>
      <c r="R188" s="1362" t="inlineStr">
        <is>
          <t>N/A</t>
        </is>
      </c>
      <c r="S188" s="1345" t="inlineStr">
        <is>
          <t>Pesos</t>
        </is>
      </c>
      <c r="T188" s="1513" t="inlineStr">
        <is>
          <t>Leasing H.</t>
        </is>
      </c>
      <c r="U188" s="1344" t="n">
        <v>1665000</v>
      </c>
      <c r="V188" s="1341" t="n">
        <v>240</v>
      </c>
      <c r="W188" s="1341" t="n">
        <v>203</v>
      </c>
      <c r="X188" s="1669" t="n">
        <v>0.12</v>
      </c>
      <c r="Y188" s="1344" t="n">
        <v>500000</v>
      </c>
      <c r="Z188" s="1344" t="n">
        <v>43899</v>
      </c>
      <c r="AA188" s="1344" t="n">
        <v>60442</v>
      </c>
      <c r="AB188" s="1344" t="n">
        <v>120090</v>
      </c>
      <c r="AC188" s="1344" t="n">
        <v>282088</v>
      </c>
      <c r="AD188" s="1344" t="n">
        <v>1158480</v>
      </c>
      <c r="AE188" s="1344" t="n">
        <v>174869152</v>
      </c>
      <c r="AF188" s="3681" t="n">
        <v>200</v>
      </c>
      <c r="AG188" s="1344" t="inlineStr">
        <is>
          <t>$3,000,000</t>
        </is>
      </c>
      <c r="AH188" s="1338" t="inlineStr">
        <is>
          <t>Empleado</t>
        </is>
      </c>
      <c r="AI188" s="1341" t="inlineStr">
        <is>
          <t>mayeg24@hotmail.com</t>
        </is>
      </c>
      <c r="AJ188" s="1341" t="inlineStr">
        <is>
          <t>311 7176315</t>
        </is>
      </c>
      <c r="AK188" s="1339" t="n"/>
      <c r="AL188" s="1339" t="n"/>
      <c r="AM188" s="1347" t="n"/>
    </row>
    <row r="189" ht="18" customHeight="1" thickBot="1">
      <c r="A189" s="444" t="inlineStr">
        <is>
          <t>JAIME GONZALEZ GUZMAN</t>
        </is>
      </c>
      <c r="B189" s="334" t="n">
        <v>853789170</v>
      </c>
      <c r="C189" s="251" t="n">
        <v>45598</v>
      </c>
      <c r="D189" s="348" t="inlineStr">
        <is>
          <t>Pendiente</t>
        </is>
      </c>
      <c r="E189" s="386" t="n">
        <v>45602</v>
      </c>
      <c r="F189" s="213" t="inlineStr">
        <is>
          <t>BANCO DE BOGOTA</t>
        </is>
      </c>
      <c r="G189" s="214" t="n"/>
      <c r="H189" s="349" t="inlineStr">
        <is>
          <t>CM</t>
        </is>
      </c>
      <c r="I189" s="214" t="n"/>
      <c r="J189" s="214" t="n"/>
      <c r="K189" s="214" t="n"/>
      <c r="L189" s="214" t="n"/>
      <c r="M189" s="214" t="n"/>
      <c r="N189" s="214" t="n"/>
      <c r="O189" s="214" t="n"/>
      <c r="P189" s="214" t="n"/>
      <c r="Q189" s="214" t="n"/>
      <c r="R189" s="254" t="n">
        <v>94552303</v>
      </c>
      <c r="S189" s="257" t="inlineStr">
        <is>
          <t>Pesos</t>
        </is>
      </c>
      <c r="T189" s="258" t="inlineStr">
        <is>
          <t>Hipotecario</t>
        </is>
      </c>
      <c r="U189" s="254" t="n">
        <v>1614697</v>
      </c>
      <c r="V189" s="254" t="n">
        <v>120</v>
      </c>
      <c r="W189" s="254" t="n">
        <v>99</v>
      </c>
      <c r="X189" s="254" t="inlineStr">
        <is>
          <t>13.21%</t>
        </is>
      </c>
      <c r="Y189" s="254" t="n">
        <v>0</v>
      </c>
      <c r="Z189" s="254" t="n">
        <v>22799</v>
      </c>
      <c r="AA189" s="254" t="n">
        <v>30480</v>
      </c>
      <c r="AB189" s="254" t="n">
        <v>0</v>
      </c>
      <c r="AC189" s="254" t="n">
        <v>422758</v>
      </c>
      <c r="AD189" s="254" t="n">
        <v>1138660</v>
      </c>
      <c r="AE189" s="254" t="n">
        <v>97362410</v>
      </c>
      <c r="AF189" s="254" t="n">
        <v>300000</v>
      </c>
      <c r="AG189" s="254" t="n">
        <v>9000000</v>
      </c>
      <c r="AH189" s="259" t="inlineStr">
        <is>
          <t>Empleado</t>
        </is>
      </c>
      <c r="AI189" s="214" t="n"/>
      <c r="AJ189" s="214" t="n"/>
      <c r="AK189" s="214" t="n"/>
      <c r="AL189" s="214" t="n"/>
      <c r="AM189" s="220" t="n"/>
    </row>
    <row r="190" ht="18" customHeight="1" thickBot="1">
      <c r="A190" s="322" t="inlineStr">
        <is>
          <t>JORGE ENRIQUE CAMACHO PARRA</t>
        </is>
      </c>
      <c r="B190" s="332" t="n">
        <v>955536963</v>
      </c>
      <c r="C190" s="240" t="n">
        <v>45600</v>
      </c>
      <c r="D190" s="343" t="inlineStr">
        <is>
          <t>Pendiente</t>
        </is>
      </c>
      <c r="E190" s="378" t="n">
        <v>45602</v>
      </c>
      <c r="F190" s="224" t="inlineStr">
        <is>
          <t>BANCO DE BOGOTA</t>
        </is>
      </c>
      <c r="G190" s="225" t="n"/>
      <c r="H190" s="344" t="inlineStr">
        <is>
          <t>CM</t>
        </is>
      </c>
      <c r="I190" s="225" t="n"/>
      <c r="J190" s="225" t="n"/>
      <c r="K190" s="225" t="n"/>
      <c r="L190" s="225" t="n"/>
      <c r="M190" s="225" t="n"/>
      <c r="N190" s="225" t="n"/>
      <c r="O190" s="225" t="n"/>
      <c r="P190" s="225" t="n"/>
      <c r="Q190" s="225" t="n"/>
      <c r="R190" s="242" t="n">
        <v>11440472</v>
      </c>
      <c r="S190" s="246" t="inlineStr">
        <is>
          <t>Pesos</t>
        </is>
      </c>
      <c r="T190" s="247" t="inlineStr">
        <is>
          <t>Hipotecario</t>
        </is>
      </c>
      <c r="U190" s="242" t="n">
        <v>1735971</v>
      </c>
      <c r="V190" s="242" t="n">
        <v>240</v>
      </c>
      <c r="W190" s="242" t="n">
        <v>231</v>
      </c>
      <c r="X190" s="242" t="inlineStr">
        <is>
          <t>15.11%</t>
        </is>
      </c>
      <c r="Y190" s="242" t="n">
        <v>0</v>
      </c>
      <c r="Z190" s="242" t="n">
        <v>57041</v>
      </c>
      <c r="AA190" s="242" t="n">
        <v>47124</v>
      </c>
      <c r="AB190" s="242" t="n">
        <v>0</v>
      </c>
      <c r="AC190" s="242" t="n">
        <v>0</v>
      </c>
      <c r="AD190" s="242" t="n">
        <v>1631806</v>
      </c>
      <c r="AE190" s="242" t="n">
        <v>130284250</v>
      </c>
      <c r="AF190" s="242" t="n">
        <v>300000</v>
      </c>
      <c r="AG190" s="242" t="n">
        <v>6100000</v>
      </c>
      <c r="AH190" s="440" t="inlineStr">
        <is>
          <t>Emp/Ind</t>
        </is>
      </c>
      <c r="AI190" s="225" t="n"/>
      <c r="AJ190" s="225" t="n"/>
      <c r="AK190" s="225" t="n"/>
      <c r="AL190" s="225" t="n"/>
      <c r="AM190" s="231" t="n"/>
    </row>
    <row r="191" ht="18" customHeight="1" thickBot="1">
      <c r="A191" s="391" t="inlineStr">
        <is>
          <t>ANA VICTORIA DIAZ MORALES</t>
        </is>
      </c>
      <c r="B191" s="379" t="n">
        <v>856372185</v>
      </c>
      <c r="C191" s="380" t="n">
        <v>45603</v>
      </c>
      <c r="D191" s="381" t="inlineStr">
        <is>
          <t>Pendiente</t>
        </is>
      </c>
      <c r="E191" s="382" t="n">
        <v>45603</v>
      </c>
      <c r="F191" s="395" t="inlineStr">
        <is>
          <t>BANCO DE BOGOTA</t>
        </is>
      </c>
      <c r="G191" s="203" t="n"/>
      <c r="H191" s="417" t="inlineStr">
        <is>
          <t>VK 30%</t>
        </is>
      </c>
      <c r="I191" s="203" t="n"/>
      <c r="J191" s="203" t="n"/>
      <c r="K191" s="203" t="n"/>
      <c r="L191" s="203" t="n"/>
      <c r="M191" s="203" t="n"/>
      <c r="N191" s="203" t="n"/>
      <c r="O191" s="203" t="n"/>
      <c r="P191" s="203" t="n"/>
      <c r="Q191" s="203" t="n"/>
      <c r="R191" s="429" t="n">
        <v>46361485</v>
      </c>
      <c r="S191" s="384" t="inlineStr">
        <is>
          <t>Pesos</t>
        </is>
      </c>
      <c r="T191" s="385" t="inlineStr">
        <is>
          <t>Hipotecario</t>
        </is>
      </c>
      <c r="U191" s="383" t="n">
        <v>721488</v>
      </c>
      <c r="V191" s="383" t="n">
        <v>240</v>
      </c>
      <c r="W191" s="383" t="n">
        <v>224</v>
      </c>
      <c r="X191" s="383" t="inlineStr">
        <is>
          <t>10.85%</t>
        </is>
      </c>
      <c r="Y191" s="383" t="n">
        <v>203607</v>
      </c>
      <c r="Z191" s="383" t="n">
        <v>67107</v>
      </c>
      <c r="AA191" s="383" t="n">
        <v>26416</v>
      </c>
      <c r="AB191" s="383" t="n">
        <v>0</v>
      </c>
      <c r="AC191" s="383" t="n">
        <v>2045</v>
      </c>
      <c r="AD191" s="383" t="n">
        <v>829526</v>
      </c>
      <c r="AE191" s="383" t="n">
        <v>62671220</v>
      </c>
      <c r="AF191" s="383" t="inlineStr">
        <is>
          <t>50-300</t>
        </is>
      </c>
      <c r="AG191" s="383" t="n">
        <v>6300000</v>
      </c>
      <c r="AH191" s="396" t="inlineStr">
        <is>
          <t>Emp/Ind</t>
        </is>
      </c>
      <c r="AI191" s="203" t="n"/>
      <c r="AJ191" s="203" t="n"/>
      <c r="AK191" s="203" t="n"/>
      <c r="AL191" s="203" t="n"/>
      <c r="AM191" s="209" t="n"/>
    </row>
    <row r="192" ht="18" customHeight="1" thickBot="1">
      <c r="A192" s="1670" t="inlineStr">
        <is>
          <t>DAISSY CAROLINA BARON GALINDO</t>
        </is>
      </c>
      <c r="B192" s="1612" t="inlineStr">
        <is>
          <t>570040770129297-0</t>
        </is>
      </c>
      <c r="C192" s="1613" t="n">
        <v>46030</v>
      </c>
      <c r="D192" s="1614" t="inlineStr">
        <is>
          <t>Pendiente</t>
        </is>
      </c>
      <c r="E192" s="357" t="n">
        <v>46030</v>
      </c>
      <c r="F192" s="1671" t="inlineStr">
        <is>
          <t>DAVIVIENDA</t>
        </is>
      </c>
      <c r="G192" s="856" t="n"/>
      <c r="H192" s="1616" t="inlineStr">
        <is>
          <t>CM</t>
        </is>
      </c>
      <c r="I192" s="1617" t="n"/>
      <c r="J192" s="1617" t="n"/>
      <c r="K192" s="1617" t="n"/>
      <c r="L192" s="853" t="inlineStr">
        <is>
          <t>Soluciones Financieras</t>
        </is>
      </c>
      <c r="M192" s="1461" t="inlineStr">
        <is>
          <t>LORENA SALINAS</t>
        </is>
      </c>
      <c r="N192" s="1617" t="n"/>
      <c r="O192" s="1617" t="n"/>
      <c r="P192" s="1617" t="n"/>
      <c r="Q192" s="1617" t="n"/>
      <c r="R192" s="1461" t="n">
        <v>1099282535</v>
      </c>
      <c r="S192" s="858" t="inlineStr">
        <is>
          <t>Pesos</t>
        </is>
      </c>
      <c r="T192" s="1620" t="inlineStr">
        <is>
          <t>Hipotecario</t>
        </is>
      </c>
      <c r="U192" s="1621" t="n">
        <v>1594000</v>
      </c>
      <c r="V192" s="1461" t="n">
        <v>180</v>
      </c>
      <c r="W192" s="1461" t="n">
        <v>178</v>
      </c>
      <c r="X192" s="1621" t="inlineStr">
        <is>
          <t>12.5%</t>
        </is>
      </c>
      <c r="Y192" s="1621" t="n">
        <v>0</v>
      </c>
      <c r="Z192" s="1621" t="n">
        <v>29528</v>
      </c>
      <c r="AA192" s="1621" t="n">
        <v>46586</v>
      </c>
      <c r="AB192" s="1621" t="n">
        <v>0</v>
      </c>
      <c r="AC192" s="1621" t="n">
        <v>267991</v>
      </c>
      <c r="AD192" s="1621" t="n">
        <v>1249894</v>
      </c>
      <c r="AE192" s="1621" t="n">
        <v>127299335</v>
      </c>
      <c r="AF192" s="3666" t="n">
        <v>800</v>
      </c>
      <c r="AG192" s="1621" t="inlineStr">
        <is>
          <t>$3,800,000</t>
        </is>
      </c>
      <c r="AH192" s="862" t="inlineStr">
        <is>
          <t>Empleado</t>
        </is>
      </c>
      <c r="AI192" s="1461" t="inlineStr">
        <is>
          <t>carlos.anaya13@hotmail.com</t>
        </is>
      </c>
      <c r="AJ192" s="1461" t="n">
        <v>3125483458</v>
      </c>
      <c r="AK192" s="1461" t="inlineStr">
        <is>
          <t>BOGOTA</t>
        </is>
      </c>
      <c r="AL192" s="1617" t="n"/>
      <c r="AM192" s="1624" t="n"/>
    </row>
    <row r="193" ht="18" customFormat="1" customHeight="1" s="1438" thickBot="1">
      <c r="A193" s="1678" t="inlineStr">
        <is>
          <t>HEIDY TATIANA ALVAREZ SANABRIA</t>
        </is>
      </c>
      <c r="B193" s="1679" t="n">
        <v>90000311594</v>
      </c>
      <c r="C193" s="1680" t="n">
        <v>46030</v>
      </c>
      <c r="D193" s="1520" t="inlineStr">
        <is>
          <t>Pendiente</t>
        </is>
      </c>
      <c r="E193" s="1519" t="n">
        <v>46030</v>
      </c>
      <c r="F193" s="1681" t="inlineStr">
        <is>
          <t>BANCOLOMBIA</t>
        </is>
      </c>
      <c r="G193" s="1682" t="inlineStr">
        <is>
          <t>por favor generar el estudio cliente interesada en verlo hoy porque sale de viaje</t>
        </is>
      </c>
      <c r="H193" s="1683" t="inlineStr">
        <is>
          <t>CM</t>
        </is>
      </c>
      <c r="I193" s="1684" t="n"/>
      <c r="J193" s="1684" t="n"/>
      <c r="K193" s="1684" t="n"/>
      <c r="L193" s="1685" t="inlineStr">
        <is>
          <t>Lideres del futuro</t>
        </is>
      </c>
      <c r="M193" s="1686" t="inlineStr">
        <is>
          <t>PABLO MONTOYA</t>
        </is>
      </c>
      <c r="N193" s="1684" t="n"/>
      <c r="O193" s="1684" t="n"/>
      <c r="P193" s="1684" t="n"/>
      <c r="Q193" s="1684" t="n"/>
      <c r="R193" s="1686" t="inlineStr">
        <is>
          <t>N/A</t>
        </is>
      </c>
      <c r="S193" s="1685" t="inlineStr">
        <is>
          <t>Pesos</t>
        </is>
      </c>
      <c r="T193" s="1687" t="inlineStr">
        <is>
          <t>Hipotecario</t>
        </is>
      </c>
      <c r="U193" s="1688" t="n">
        <v>762200</v>
      </c>
      <c r="V193" s="1686" t="n">
        <v>240</v>
      </c>
      <c r="W193" s="1686" t="n">
        <v>226</v>
      </c>
      <c r="X193" s="1688" t="inlineStr">
        <is>
          <t>6.3%</t>
        </is>
      </c>
      <c r="Y193" s="1688" t="n">
        <v>0</v>
      </c>
      <c r="Z193" s="1688" t="n">
        <v>7876</v>
      </c>
      <c r="AA193" s="1688" t="n">
        <v>18395</v>
      </c>
      <c r="AB193" s="1688" t="n">
        <v>12263</v>
      </c>
      <c r="AC193" s="1688" t="n">
        <v>227838</v>
      </c>
      <c r="AD193" s="1688" t="n">
        <v>495827</v>
      </c>
      <c r="AE193" s="1688" t="n">
        <v>97056115</v>
      </c>
      <c r="AF193" s="3684" t="n">
        <v>200</v>
      </c>
      <c r="AG193" s="1688" t="inlineStr">
        <is>
          <t>$4,000,000</t>
        </is>
      </c>
      <c r="AH193" s="1690" t="inlineStr">
        <is>
          <t>Empleado</t>
        </is>
      </c>
      <c r="AI193" s="1686" t="inlineStr">
        <is>
          <t>heialvar@bancolombia.com.co</t>
        </is>
      </c>
      <c r="AJ193" s="1686" t="n">
        <v>3118623472</v>
      </c>
      <c r="AK193" s="1686" t="inlineStr">
        <is>
          <t>BOGOTA</t>
        </is>
      </c>
      <c r="AL193" s="1684" t="n"/>
      <c r="AM193" s="1533" t="n"/>
    </row>
    <row r="194" ht="18" customHeight="1" thickBot="1">
      <c r="A194" s="1479" t="inlineStr">
        <is>
          <t>ANDRES FELIPE LADINO CANTOR</t>
        </is>
      </c>
      <c r="B194" s="1240" t="n">
        <v>558513383</v>
      </c>
      <c r="C194" s="1272" t="n">
        <v>46026</v>
      </c>
      <c r="D194" s="358" t="inlineStr">
        <is>
          <t>Pendiente</t>
        </is>
      </c>
      <c r="E194" s="1272" t="n">
        <v>46031</v>
      </c>
      <c r="F194" s="476" t="inlineStr">
        <is>
          <t>BANCO DE BOGOTA</t>
        </is>
      </c>
      <c r="G194" s="1243" t="n"/>
      <c r="H194" s="361" t="inlineStr">
        <is>
          <t>CM</t>
        </is>
      </c>
      <c r="I194" s="1243" t="n"/>
      <c r="J194" s="1243" t="n"/>
      <c r="K194" s="1243" t="n"/>
      <c r="L194" s="477" t="inlineStr">
        <is>
          <t>Finanzas a otro nivel</t>
        </is>
      </c>
      <c r="M194" s="1247" t="inlineStr">
        <is>
          <t>YULY HERNNANDEZ</t>
        </is>
      </c>
      <c r="N194" s="1272" t="n">
        <v>46027</v>
      </c>
      <c r="O194" s="1243" t="n"/>
      <c r="P194" s="1243" t="n"/>
      <c r="Q194" s="1243" t="n"/>
      <c r="R194" s="1247" t="n">
        <v>1121866688</v>
      </c>
      <c r="S194" s="365" t="inlineStr">
        <is>
          <t>Pesos</t>
        </is>
      </c>
      <c r="T194" s="1245" t="inlineStr">
        <is>
          <t>Hipotecario</t>
        </is>
      </c>
      <c r="U194" s="1244" t="n">
        <v>452343</v>
      </c>
      <c r="V194" s="1247" t="n">
        <v>360</v>
      </c>
      <c r="W194" s="1247" t="n">
        <v>299</v>
      </c>
      <c r="X194" s="1244" t="inlineStr">
        <is>
          <t>7.47%</t>
        </is>
      </c>
      <c r="Y194" s="1244" t="n">
        <v>185223</v>
      </c>
      <c r="Z194" s="1244" t="n">
        <v>13649</v>
      </c>
      <c r="AA194" s="1244" t="n">
        <v>30100</v>
      </c>
      <c r="AB194" s="1244" t="n">
        <v>0</v>
      </c>
      <c r="AC194" s="1244" t="n">
        <v>10756</v>
      </c>
      <c r="AD194" s="1244" t="n">
        <v>583060</v>
      </c>
      <c r="AE194" s="1244" t="n">
        <v>56866099</v>
      </c>
      <c r="AF194" s="3676" t="n">
        <v>500</v>
      </c>
      <c r="AG194" s="1244" t="inlineStr">
        <is>
          <t>$2,500,000</t>
        </is>
      </c>
      <c r="AH194" s="401" t="inlineStr">
        <is>
          <t>Empleado</t>
        </is>
      </c>
      <c r="AI194" s="1247" t="inlineStr">
        <is>
          <t>andresf_ladinoc@hotmail.com</t>
        </is>
      </c>
      <c r="AJ194" s="1247" t="n">
        <v>3164963195</v>
      </c>
      <c r="AK194" s="1247" t="inlineStr">
        <is>
          <t>VILLAVICENCIO</t>
        </is>
      </c>
      <c r="AL194" s="1243" t="n"/>
      <c r="AM194" s="416" t="n"/>
    </row>
    <row r="195" ht="18" customHeight="1" thickBot="1">
      <c r="A195" s="1677" t="inlineStr">
        <is>
          <t>MARIA XIMENA LEON TRUJILLO</t>
        </is>
      </c>
      <c r="B195" s="1672" t="n">
        <v>101849868407</v>
      </c>
      <c r="C195" s="1332" t="n">
        <v>46027</v>
      </c>
      <c r="D195" s="343" t="inlineStr">
        <is>
          <t>Pendiente</t>
        </is>
      </c>
      <c r="E195" s="240" t="n">
        <v>46031</v>
      </c>
      <c r="F195" s="232" t="inlineStr">
        <is>
          <t>FNA (Fondo Nacional del Ahorro)</t>
        </is>
      </c>
      <c r="G195" s="214" t="n"/>
      <c r="H195" s="349" t="inlineStr">
        <is>
          <t>CM</t>
        </is>
      </c>
      <c r="I195" s="1237" t="inlineStr">
        <is>
          <t>Falta perfilamiento - FNA</t>
        </is>
      </c>
      <c r="J195" s="634" t="n"/>
      <c r="K195" s="634" t="n"/>
      <c r="L195" s="634" t="n"/>
      <c r="M195" s="634" t="n"/>
      <c r="N195" s="1332" t="n">
        <v>46027</v>
      </c>
      <c r="O195" s="634" t="n"/>
      <c r="P195" s="634" t="n"/>
      <c r="Q195" s="634" t="n"/>
      <c r="R195" s="1237" t="n">
        <v>1018498684</v>
      </c>
      <c r="S195" s="257" t="inlineStr">
        <is>
          <t>Pesos</t>
        </is>
      </c>
      <c r="T195" s="1232" t="inlineStr">
        <is>
          <t>Hipotecario</t>
        </is>
      </c>
      <c r="U195" s="1231" t="n">
        <v>929147</v>
      </c>
      <c r="V195" s="1237" t="n">
        <v>359</v>
      </c>
      <c r="W195" s="1237" t="n">
        <v>348</v>
      </c>
      <c r="X195" s="1231" t="inlineStr">
        <is>
          <t>6.5%</t>
        </is>
      </c>
      <c r="Y195" s="1231" t="n">
        <v>0</v>
      </c>
      <c r="Z195" s="1231" t="n">
        <v>42900</v>
      </c>
      <c r="AA195" s="1231" t="n">
        <v>34346</v>
      </c>
      <c r="AB195" s="1231" t="n">
        <v>18683</v>
      </c>
      <c r="AC195" s="1231" t="n">
        <v>134059</v>
      </c>
      <c r="AD195" s="1231" t="n">
        <v>702879</v>
      </c>
      <c r="AE195" s="1231" t="n">
        <v>133488840</v>
      </c>
      <c r="AF195" s="3668" t="n">
        <v>200</v>
      </c>
      <c r="AG195" s="1231" t="inlineStr">
        <is>
          <t>$8,800,000</t>
        </is>
      </c>
      <c r="AH195" s="259" t="inlineStr">
        <is>
          <t>Empleado</t>
        </is>
      </c>
      <c r="AI195" s="1237" t="inlineStr">
        <is>
          <t>mariia.leon@hotmail.com</t>
        </is>
      </c>
      <c r="AJ195" s="1237" t="n">
        <v>3195536081</v>
      </c>
      <c r="AK195" s="1237" t="inlineStr">
        <is>
          <t>BOGOTA</t>
        </is>
      </c>
      <c r="AL195" s="634" t="n"/>
      <c r="AM195" s="231" t="n"/>
    </row>
    <row r="196" ht="18" customHeight="1" thickBot="1">
      <c r="A196" s="1483" t="inlineStr">
        <is>
          <t>GEOVANY ALEXANDER ROJAS CASTRO</t>
        </is>
      </c>
      <c r="B196" s="1265" t="inlineStr">
        <is>
          <t>570045610023836-5</t>
        </is>
      </c>
      <c r="C196" s="1266" t="n">
        <v>46027</v>
      </c>
      <c r="D196" s="343" t="inlineStr">
        <is>
          <t>Pendiente</t>
        </is>
      </c>
      <c r="E196" s="1266" t="n">
        <v>46031</v>
      </c>
      <c r="F196" s="333" t="inlineStr">
        <is>
          <t>DAVIVIENDA</t>
        </is>
      </c>
      <c r="G196" s="1260" t="inlineStr">
        <is>
          <t>Favor hacer propuesta es vivienda VIS</t>
        </is>
      </c>
      <c r="H196" s="243" t="inlineStr">
        <is>
          <t>VK 30%</t>
        </is>
      </c>
      <c r="I196" s="1224" t="n"/>
      <c r="J196" s="1224" t="n"/>
      <c r="K196" s="1224" t="n"/>
      <c r="L196" s="440" t="inlineStr">
        <is>
          <t>Finanzas a otro nivel</t>
        </is>
      </c>
      <c r="M196" s="1225" t="inlineStr">
        <is>
          <t>YULY HERNANDEZ</t>
        </is>
      </c>
      <c r="N196" s="1224" t="n"/>
      <c r="O196" s="1224" t="n"/>
      <c r="P196" s="1224" t="n"/>
      <c r="Q196" s="1224" t="n"/>
      <c r="R196" s="1225" t="n">
        <v>1016023634</v>
      </c>
      <c r="S196" s="246" t="inlineStr">
        <is>
          <t>Pesos</t>
        </is>
      </c>
      <c r="T196" s="1235" t="inlineStr">
        <is>
          <t>Hipotecario</t>
        </is>
      </c>
      <c r="U196" s="1226" t="n">
        <v>652918</v>
      </c>
      <c r="V196" s="1225" t="n">
        <v>240</v>
      </c>
      <c r="W196" s="1225" t="n">
        <v>179</v>
      </c>
      <c r="X196" s="1287" t="n">
        <v>0.12</v>
      </c>
      <c r="Y196" s="1226" t="n">
        <v>230081</v>
      </c>
      <c r="Z196" s="1226" t="n">
        <v>32515</v>
      </c>
      <c r="AA196" s="1226" t="n">
        <v>96614</v>
      </c>
      <c r="AB196" s="1226" t="n">
        <v>0</v>
      </c>
      <c r="AC196" s="1226" t="n">
        <v>298376</v>
      </c>
      <c r="AD196" s="1226" t="n">
        <v>876388</v>
      </c>
      <c r="AE196" s="1226" t="n">
        <v>70360140</v>
      </c>
      <c r="AF196" s="3669" t="n">
        <v>600</v>
      </c>
      <c r="AG196" s="1226" t="inlineStr">
        <is>
          <t>$6,400,000</t>
        </is>
      </c>
      <c r="AH196" s="346" t="inlineStr">
        <is>
          <t>Vis Davivienda</t>
        </is>
      </c>
      <c r="AI196" s="1225" t="inlineStr">
        <is>
          <t>geovanyrojas11@gmail.com</t>
        </is>
      </c>
      <c r="AJ196" s="1225" t="n">
        <v>3134865426</v>
      </c>
      <c r="AK196" s="1225" t="inlineStr">
        <is>
          <t>BOGOTA</t>
        </is>
      </c>
      <c r="AL196" s="1224" t="n"/>
      <c r="AM196" s="220" t="n"/>
    </row>
    <row r="197" ht="18" customHeight="1" thickBot="1">
      <c r="A197" s="558" t="inlineStr">
        <is>
          <t>ROCIO DEL RODRIGUEZ VELASQUEZ</t>
        </is>
      </c>
      <c r="B197" s="1288" t="n">
        <v>33184327</v>
      </c>
      <c r="C197" s="1289" t="n">
        <v>46026</v>
      </c>
      <c r="D197" s="1290" t="inlineStr">
        <is>
          <t>Pendiente</t>
        </is>
      </c>
      <c r="E197" s="240" t="n">
        <v>46031</v>
      </c>
      <c r="F197" s="434" t="inlineStr">
        <is>
          <t>AV VILLAS</t>
        </is>
      </c>
      <c r="G197" s="278" t="n"/>
      <c r="H197" s="435" t="inlineStr">
        <is>
          <t>CM</t>
        </is>
      </c>
      <c r="I197" s="1291" t="n"/>
      <c r="J197" s="1291" t="n"/>
      <c r="K197" s="1291" t="n"/>
      <c r="L197" s="447" t="inlineStr">
        <is>
          <t>Finanzas a otro nivel</t>
        </is>
      </c>
      <c r="M197" s="1292" t="inlineStr">
        <is>
          <t>YULY HERNANDEZ</t>
        </is>
      </c>
      <c r="N197" s="1291" t="n"/>
      <c r="O197" s="1291" t="n"/>
      <c r="P197" s="1291" t="n"/>
      <c r="Q197" s="1291" t="n"/>
      <c r="R197" s="1292" t="n">
        <v>52057928</v>
      </c>
      <c r="S197" s="426" t="inlineStr">
        <is>
          <t>Pesos</t>
        </is>
      </c>
      <c r="T197" s="1294" t="inlineStr">
        <is>
          <t>Hipotecario</t>
        </is>
      </c>
      <c r="U197" s="1295" t="n">
        <v>1384239</v>
      </c>
      <c r="V197" s="1292" t="n">
        <v>120</v>
      </c>
      <c r="W197" s="1292" t="n">
        <v>109</v>
      </c>
      <c r="X197" s="1334" t="n">
        <v>0.1</v>
      </c>
      <c r="Y197" s="1295" t="n">
        <v>0</v>
      </c>
      <c r="Z197" s="1295" t="n">
        <v>23202</v>
      </c>
      <c r="AA197" s="1295" t="n">
        <v>25877</v>
      </c>
      <c r="AB197" s="1295" t="n">
        <v>0</v>
      </c>
      <c r="AC197" s="1295" t="n">
        <v>563335</v>
      </c>
      <c r="AD197" s="1295" t="n">
        <v>775381</v>
      </c>
      <c r="AE197" s="1295" t="n">
        <v>97236966</v>
      </c>
      <c r="AF197" s="3664" t="n">
        <v>150</v>
      </c>
      <c r="AG197" s="1295" t="inlineStr">
        <is>
          <t>$6,000,000</t>
        </is>
      </c>
      <c r="AH197" s="428" t="inlineStr">
        <is>
          <t>Empleado</t>
        </is>
      </c>
      <c r="AI197" s="1292" t="inlineStr">
        <is>
          <t>rocrod13@hotmail.com</t>
        </is>
      </c>
      <c r="AJ197" s="1292" t="n">
        <v>3105651446</v>
      </c>
      <c r="AK197" s="1292" t="inlineStr">
        <is>
          <t>BOGOTA</t>
        </is>
      </c>
      <c r="AL197" s="1291" t="n"/>
      <c r="AM197" s="1296" t="n"/>
    </row>
    <row r="198" ht="18" customHeight="1" thickBot="1">
      <c r="A198" s="552" t="inlineStr">
        <is>
          <t>DANIELA OSORIO PERDOMO</t>
        </is>
      </c>
      <c r="B198" s="1673" t="inlineStr">
        <is>
          <t>600046220027094-9</t>
        </is>
      </c>
      <c r="C198" s="251" t="n">
        <v>46031</v>
      </c>
      <c r="D198" s="343" t="inlineStr">
        <is>
          <t>Pendiente</t>
        </is>
      </c>
      <c r="E198" s="1266" t="n">
        <v>46031</v>
      </c>
      <c r="F198" s="262" t="inlineStr">
        <is>
          <t>DAVIVIENDA</t>
        </is>
      </c>
      <c r="G198" s="1674" t="inlineStr">
        <is>
          <t>Extracto enviado VIVIENDA NO VIS</t>
        </is>
      </c>
      <c r="H198" s="214" t="n"/>
      <c r="I198" s="214" t="n"/>
      <c r="J198" s="214" t="n"/>
      <c r="K198" s="214" t="n"/>
      <c r="L198" s="392" t="inlineStr">
        <is>
          <t>Finanzas a otro nivel</t>
        </is>
      </c>
      <c r="M198" s="254" t="inlineStr">
        <is>
          <t>YULY HERNANDEZ</t>
        </is>
      </c>
      <c r="N198" s="278" t="n"/>
      <c r="O198" s="214" t="n"/>
      <c r="P198" s="214" t="n"/>
      <c r="Q198" s="214" t="n"/>
      <c r="R198" s="254" t="n">
        <v>1075281458</v>
      </c>
      <c r="S198" s="257" t="inlineStr">
        <is>
          <t>Pesos</t>
        </is>
      </c>
      <c r="T198" s="258" t="inlineStr">
        <is>
          <t>Hipotecario</t>
        </is>
      </c>
      <c r="U198" s="739" t="n">
        <v>1480000</v>
      </c>
      <c r="V198" s="254" t="n">
        <v>240</v>
      </c>
      <c r="W198" s="254" t="n">
        <v>210</v>
      </c>
      <c r="X198" s="739" t="inlineStr">
        <is>
          <t>17.15%</t>
        </is>
      </c>
      <c r="Y198" s="739" t="n">
        <v>0</v>
      </c>
      <c r="Z198" s="739" t="n">
        <v>30789</v>
      </c>
      <c r="AA198" s="739" t="n">
        <v>36972</v>
      </c>
      <c r="AB198" s="739" t="n">
        <v>0</v>
      </c>
      <c r="AC198" s="739" t="n">
        <v>179487</v>
      </c>
      <c r="AD198" s="739" t="n">
        <v>1232751</v>
      </c>
      <c r="AE198" s="739" t="n">
        <v>93106337</v>
      </c>
      <c r="AF198" s="3660" t="n">
        <v>300</v>
      </c>
      <c r="AG198" s="739" t="inlineStr">
        <is>
          <t>$5,500,009</t>
        </is>
      </c>
      <c r="AH198" s="259" t="inlineStr">
        <is>
          <t>Empleado</t>
        </is>
      </c>
      <c r="AI198" s="254" t="inlineStr">
        <is>
          <t>dani.ospe18@outlook.com</t>
        </is>
      </c>
      <c r="AJ198" s="254" t="n">
        <v>3125647247</v>
      </c>
      <c r="AK198" s="254" t="inlineStr">
        <is>
          <t>BOGOTA</t>
        </is>
      </c>
      <c r="AL198" s="214" t="n"/>
      <c r="AM198" s="220" t="n"/>
    </row>
    <row r="199" ht="18" customFormat="1" customHeight="1" s="1314" thickBot="1">
      <c r="A199" s="1668" t="inlineStr">
        <is>
          <t>CESAR ANTONIO CONTRERAS ROMERO</t>
        </is>
      </c>
      <c r="B199" s="1469" t="n">
        <v>958166982</v>
      </c>
      <c r="C199" s="1470" t="n">
        <v>46031</v>
      </c>
      <c r="D199" s="1337" t="inlineStr">
        <is>
          <t>Pendiente</t>
        </is>
      </c>
      <c r="E199" s="1470" t="n">
        <v>46031</v>
      </c>
      <c r="F199" s="1675" t="inlineStr">
        <is>
          <t>BANCO DE BOGOTA</t>
        </is>
      </c>
      <c r="G199" s="1676" t="n"/>
      <c r="H199" s="1543" t="inlineStr">
        <is>
          <t>PROPIO</t>
        </is>
      </c>
      <c r="I199" s="1339" t="n"/>
      <c r="J199" s="1339" t="n"/>
      <c r="K199" s="1339" t="n"/>
      <c r="L199" s="1342" t="inlineStr">
        <is>
          <t>Finanzas a otro nivel</t>
        </is>
      </c>
      <c r="M199" s="1341" t="inlineStr">
        <is>
          <t>YULY HERNANDEZ</t>
        </is>
      </c>
      <c r="N199" s="1471" t="n"/>
      <c r="O199" s="1339" t="n"/>
      <c r="P199" s="1339" t="n"/>
      <c r="Q199" s="1339" t="n"/>
      <c r="R199" s="1341" t="n">
        <v>1069716175</v>
      </c>
      <c r="S199" s="1345" t="inlineStr">
        <is>
          <t>Pesos</t>
        </is>
      </c>
      <c r="T199" s="1342" t="inlineStr">
        <is>
          <t>Hipotecario</t>
        </is>
      </c>
      <c r="U199" s="1344" t="n">
        <v>0</v>
      </c>
      <c r="V199" s="1341" t="n">
        <v>240</v>
      </c>
      <c r="W199" s="1341" t="n">
        <v>222</v>
      </c>
      <c r="X199" s="1344" t="inlineStr">
        <is>
          <t>11.48%</t>
        </is>
      </c>
      <c r="Y199" s="1344" t="n">
        <v>0</v>
      </c>
      <c r="Z199" s="1344" t="n">
        <v>37752</v>
      </c>
      <c r="AA199" s="1344" t="n">
        <v>32360</v>
      </c>
      <c r="AB199" s="1344" t="n">
        <v>0</v>
      </c>
      <c r="AC199" s="1344" t="n">
        <v>106380</v>
      </c>
      <c r="AD199" s="1344" t="n">
        <v>1223507</v>
      </c>
      <c r="AE199" s="1344" t="n">
        <v>122233279</v>
      </c>
      <c r="AF199" s="1341" t="inlineStr">
        <is>
          <t>$300.000 a $600.000</t>
        </is>
      </c>
      <c r="AG199" s="1344" t="inlineStr">
        <is>
          <t>$5,160,000</t>
        </is>
      </c>
      <c r="AH199" s="1338" t="inlineStr">
        <is>
          <t>Empleado</t>
        </is>
      </c>
      <c r="AI199" s="1341" t="inlineStr">
        <is>
          <t>ceancoro@gmail.com</t>
        </is>
      </c>
      <c r="AJ199" s="1341" t="n">
        <v>3005097258</v>
      </c>
      <c r="AK199" s="1339" t="n"/>
      <c r="AL199" s="1339" t="n"/>
      <c r="AM199" s="1347" t="n"/>
    </row>
    <row r="200" ht="18" customHeight="1" thickBot="1">
      <c r="A200" s="322" t="inlineStr">
        <is>
          <t>SADIEL DAVID GAMEZ MENDOZA</t>
        </is>
      </c>
      <c r="B200" s="342" t="inlineStr">
        <is>
          <t>570505600152227-4</t>
        </is>
      </c>
      <c r="C200" s="240" t="n">
        <v>45604</v>
      </c>
      <c r="D200" s="456" t="inlineStr">
        <is>
          <t>Mora</t>
        </is>
      </c>
      <c r="E200" s="378" t="n">
        <v>45604</v>
      </c>
      <c r="F200" s="333" t="inlineStr">
        <is>
          <t>DAVIVIENDA</t>
        </is>
      </c>
      <c r="G200" s="225" t="n"/>
      <c r="H200" s="344" t="inlineStr">
        <is>
          <t>CM</t>
        </is>
      </c>
      <c r="I200" s="225" t="n"/>
      <c r="J200" s="225" t="n"/>
      <c r="K200" s="225" t="n"/>
      <c r="L200" s="345" t="inlineStr">
        <is>
          <t>CM</t>
        </is>
      </c>
      <c r="M200" s="225" t="n"/>
      <c r="N200" s="225" t="n"/>
      <c r="O200" s="225" t="n"/>
      <c r="P200" s="225" t="n"/>
      <c r="Q200" s="225" t="n"/>
      <c r="R200" s="242" t="n">
        <v>88034120</v>
      </c>
      <c r="S200" s="246" t="inlineStr">
        <is>
          <t>Pesos</t>
        </is>
      </c>
      <c r="T200" s="247" t="inlineStr">
        <is>
          <t>Hipotecario</t>
        </is>
      </c>
      <c r="U200" s="242" t="n">
        <v>1481000</v>
      </c>
      <c r="V200" s="242" t="n">
        <v>240</v>
      </c>
      <c r="W200" s="242" t="n">
        <v>183</v>
      </c>
      <c r="X200" s="242" t="inlineStr">
        <is>
          <t>11.5%</t>
        </is>
      </c>
      <c r="Y200" s="242" t="n">
        <v>0</v>
      </c>
      <c r="Z200" s="242" t="n">
        <v>35155</v>
      </c>
      <c r="AA200" s="242" t="n">
        <v>41271</v>
      </c>
      <c r="AB200" s="242" t="n">
        <v>0</v>
      </c>
      <c r="AC200" s="242" t="n">
        <v>263113</v>
      </c>
      <c r="AD200" s="242" t="n">
        <v>1141886</v>
      </c>
      <c r="AE200" s="242" t="n">
        <v>126528308</v>
      </c>
      <c r="AF200" s="242" t="n">
        <v>500000</v>
      </c>
      <c r="AG200" s="242" t="n">
        <v>5000000</v>
      </c>
      <c r="AH200" s="248" t="inlineStr">
        <is>
          <t>Empleado</t>
        </is>
      </c>
      <c r="AI200" s="225" t="n"/>
      <c r="AJ200" s="225" t="n"/>
      <c r="AK200" s="225" t="n"/>
      <c r="AL200" s="225" t="n"/>
      <c r="AM200" s="231" t="n"/>
    </row>
    <row r="201" ht="18" customHeight="1" thickBot="1">
      <c r="A201" s="338" t="inlineStr">
        <is>
          <t>LUIS FERNANDO VILLAMARIN GUERRERO</t>
        </is>
      </c>
      <c r="B201" s="347" t="n">
        <v>90000221842</v>
      </c>
      <c r="C201" s="251" t="n">
        <v>45604</v>
      </c>
      <c r="D201" s="348" t="inlineStr">
        <is>
          <t>Pendiente</t>
        </is>
      </c>
      <c r="E201" s="386" t="n">
        <v>45604</v>
      </c>
      <c r="F201" s="267" t="inlineStr">
        <is>
          <t>BANCOLOMBIA</t>
        </is>
      </c>
      <c r="G201" s="214" t="n"/>
      <c r="H201" s="352" t="inlineStr">
        <is>
          <t>PROPIO</t>
        </is>
      </c>
      <c r="I201" s="214" t="n"/>
      <c r="J201" s="214" t="n"/>
      <c r="K201" s="214" t="n"/>
      <c r="L201" s="392" t="inlineStr">
        <is>
          <t>Finanzas a otro nivel</t>
        </is>
      </c>
      <c r="M201" s="254" t="inlineStr">
        <is>
          <t>NELLY ROA</t>
        </is>
      </c>
      <c r="N201" s="214" t="n"/>
      <c r="O201" s="214" t="n"/>
      <c r="P201" s="214" t="n"/>
      <c r="Q201" s="214" t="n"/>
      <c r="R201" s="355" t="n">
        <v>5207255</v>
      </c>
      <c r="S201" s="257" t="inlineStr">
        <is>
          <t>Pesos</t>
        </is>
      </c>
      <c r="T201" s="258" t="inlineStr">
        <is>
          <t>Hipotecario</t>
        </is>
      </c>
      <c r="U201" s="254" t="n">
        <v>2443865</v>
      </c>
      <c r="V201" s="254" t="n">
        <v>240</v>
      </c>
      <c r="W201" s="254" t="n">
        <v>218</v>
      </c>
      <c r="X201" s="254" t="inlineStr">
        <is>
          <t>15.05%</t>
        </is>
      </c>
      <c r="Y201" s="254" t="n">
        <v>500000</v>
      </c>
      <c r="Z201" s="254" t="n">
        <v>108400</v>
      </c>
      <c r="AA201" s="254" t="n">
        <v>37592</v>
      </c>
      <c r="AB201" s="254" t="n">
        <v>25060</v>
      </c>
      <c r="AC201" s="254" t="n">
        <v>214661</v>
      </c>
      <c r="AD201" s="254" t="n">
        <v>2058152</v>
      </c>
      <c r="AE201" s="254" t="n">
        <v>219195207</v>
      </c>
      <c r="AF201" s="254" t="inlineStr">
        <is>
          <t>100-600</t>
        </is>
      </c>
      <c r="AG201" s="355" t="n">
        <v>14000000</v>
      </c>
      <c r="AH201" s="259" t="inlineStr">
        <is>
          <t>Empleado</t>
        </is>
      </c>
      <c r="AI201" s="214" t="n"/>
      <c r="AJ201" s="214" t="n"/>
      <c r="AK201" s="214" t="n"/>
      <c r="AL201" s="214" t="n"/>
      <c r="AM201" s="220" t="n"/>
    </row>
    <row r="202" ht="18" customHeight="1" thickBot="1">
      <c r="A202" s="341" t="inlineStr">
        <is>
          <t>MARIA ALEJANDRA VALENCIA CAICEDO</t>
        </is>
      </c>
      <c r="B202" s="221" t="inlineStr">
        <is>
          <t>035701-03-0000005497</t>
        </is>
      </c>
      <c r="C202" s="240" t="n">
        <v>45606</v>
      </c>
      <c r="D202" s="343" t="inlineStr">
        <is>
          <t>Pendiente</t>
        </is>
      </c>
      <c r="E202" s="378" t="n">
        <v>45606</v>
      </c>
      <c r="F202" s="346" t="inlineStr">
        <is>
          <t>LA HIPOTECARIA</t>
        </is>
      </c>
      <c r="G202" s="225" t="n"/>
      <c r="H202" s="344" t="inlineStr">
        <is>
          <t>CM</t>
        </is>
      </c>
      <c r="I202" s="225" t="n"/>
      <c r="J202" s="225" t="n"/>
      <c r="K202" s="225" t="n"/>
      <c r="L202" s="345" t="inlineStr">
        <is>
          <t>CM</t>
        </is>
      </c>
      <c r="M202" s="225" t="n"/>
      <c r="N202" s="225" t="n"/>
      <c r="O202" s="225" t="n"/>
      <c r="P202" s="225" t="n"/>
      <c r="Q202" s="225" t="n"/>
      <c r="R202" s="225" t="n"/>
      <c r="S202" s="246" t="inlineStr">
        <is>
          <t>Pesos</t>
        </is>
      </c>
      <c r="T202" s="247" t="inlineStr">
        <is>
          <t>Hipotecario</t>
        </is>
      </c>
      <c r="U202" s="242" t="n">
        <v>715445</v>
      </c>
      <c r="V202" s="242" t="n">
        <v>240</v>
      </c>
      <c r="W202" s="242" t="n">
        <v>192</v>
      </c>
      <c r="X202" s="242" t="inlineStr">
        <is>
          <t>11.95%</t>
        </is>
      </c>
      <c r="Y202" s="242" t="n">
        <v>239841</v>
      </c>
      <c r="Z202" s="242" t="n">
        <v>30872</v>
      </c>
      <c r="AA202" s="242" t="n">
        <v>17827</v>
      </c>
      <c r="AB202" s="242" t="n">
        <v>14115</v>
      </c>
      <c r="AC202" s="242" t="n">
        <v>200053</v>
      </c>
      <c r="AD202" s="242" t="n">
        <v>692418</v>
      </c>
      <c r="AE202" s="242" t="n">
        <v>73262206</v>
      </c>
      <c r="AF202" s="242" t="n">
        <v>300000</v>
      </c>
      <c r="AG202" s="242" t="n">
        <v>9000000</v>
      </c>
      <c r="AH202" s="248" t="inlineStr">
        <is>
          <t>Empleado</t>
        </is>
      </c>
      <c r="AI202" s="225" t="n"/>
      <c r="AJ202" s="225" t="n"/>
      <c r="AK202" s="225" t="n"/>
      <c r="AL202" s="225" t="n"/>
      <c r="AM202" s="231" t="n"/>
    </row>
    <row r="203" ht="18" customHeight="1" thickBot="1">
      <c r="A203" s="325" t="inlineStr">
        <is>
          <t>CARLOS ERNESTO ROZO AVILA</t>
        </is>
      </c>
      <c r="B203" s="347" t="n">
        <v>953913694</v>
      </c>
      <c r="C203" s="251" t="n">
        <v>45592</v>
      </c>
      <c r="D203" s="348" t="inlineStr">
        <is>
          <t>Actualizar</t>
        </is>
      </c>
      <c r="E203" s="386" t="n">
        <v>45607</v>
      </c>
      <c r="F203" s="213" t="inlineStr">
        <is>
          <t>BANCO DE BOGOTA</t>
        </is>
      </c>
      <c r="G203" s="254" t="inlineStr">
        <is>
          <t xml:space="preserve">Por favor generar opción con abono de $1.000.000 segun solicitud
</t>
        </is>
      </c>
      <c r="H203" s="349" t="inlineStr">
        <is>
          <t>CM</t>
        </is>
      </c>
      <c r="I203" s="214" t="n"/>
      <c r="J203" s="214" t="n"/>
      <c r="K203" s="214" t="n"/>
      <c r="L203" s="351" t="inlineStr">
        <is>
          <t>CM</t>
        </is>
      </c>
      <c r="M203" s="214" t="n"/>
      <c r="N203" s="214" t="n"/>
      <c r="O203" s="214" t="n"/>
      <c r="P203" s="256" t="inlineStr">
        <is>
          <t>https://tinyurl.com/3wjw57jd</t>
        </is>
      </c>
      <c r="Q203" s="214" t="n"/>
      <c r="R203" s="278" t="n"/>
      <c r="S203" s="257" t="inlineStr">
        <is>
          <t>Pesos</t>
        </is>
      </c>
      <c r="T203" s="258" t="inlineStr">
        <is>
          <t>Hipotecario</t>
        </is>
      </c>
      <c r="U203" s="254" t="n">
        <v>1310638</v>
      </c>
      <c r="V203" s="254" t="n">
        <v>240</v>
      </c>
      <c r="W203" s="254" t="n">
        <v>166</v>
      </c>
      <c r="X203" s="354" t="n">
        <v>0.14</v>
      </c>
      <c r="Y203" s="254" t="n">
        <v>0</v>
      </c>
      <c r="Z203" s="254" t="n">
        <v>2055</v>
      </c>
      <c r="AA203" s="254" t="n">
        <v>3325</v>
      </c>
      <c r="AB203" s="254" t="n">
        <v>0</v>
      </c>
      <c r="AC203" s="254" t="n">
        <v>58754</v>
      </c>
      <c r="AD203" s="254" t="n">
        <v>1246502</v>
      </c>
      <c r="AE203" s="254" t="n">
        <v>100461632</v>
      </c>
      <c r="AF203" s="254" t="n">
        <v>1000000</v>
      </c>
      <c r="AG203" s="254" t="n">
        <v>1500000</v>
      </c>
      <c r="AH203" s="259" t="inlineStr">
        <is>
          <t>Empleado</t>
        </is>
      </c>
      <c r="AI203" s="254" t="inlineStr">
        <is>
          <t>caneto0927@hotmail.com</t>
        </is>
      </c>
      <c r="AJ203" s="254" t="n">
        <v>3114654545</v>
      </c>
      <c r="AK203" s="254" t="inlineStr">
        <is>
          <t>Bogota</t>
        </is>
      </c>
      <c r="AL203" s="254" t="n">
        <v>72508376932</v>
      </c>
      <c r="AM203" s="220" t="n"/>
    </row>
    <row r="204" ht="18" customHeight="1" thickBot="1">
      <c r="A204" s="322" t="inlineStr">
        <is>
          <t>JUAN DAVID BUSTOS RICO</t>
        </is>
      </c>
      <c r="B204" s="342" t="n">
        <v>90000144274</v>
      </c>
      <c r="C204" s="240" t="n">
        <v>45607</v>
      </c>
      <c r="D204" s="343" t="inlineStr">
        <is>
          <t>Pendiente</t>
        </is>
      </c>
      <c r="E204" s="378" t="n">
        <v>45607</v>
      </c>
      <c r="F204" s="241" t="inlineStr">
        <is>
          <t>BANCOLOMBIA</t>
        </is>
      </c>
      <c r="G204" s="225" t="n"/>
      <c r="H204" s="397" t="inlineStr">
        <is>
          <t>PROPIO</t>
        </is>
      </c>
      <c r="I204" s="225" t="n"/>
      <c r="J204" s="225" t="n"/>
      <c r="K204" s="225" t="n"/>
      <c r="L204" s="440" t="inlineStr">
        <is>
          <t>Finanzas a otro nivel</t>
        </is>
      </c>
      <c r="M204" s="242" t="inlineStr">
        <is>
          <t>YULY HERNANDEZ</t>
        </is>
      </c>
      <c r="N204" s="225" t="n"/>
      <c r="O204" s="225" t="n"/>
      <c r="P204" s="225" t="n"/>
      <c r="Q204" s="225" t="n"/>
      <c r="R204" s="431" t="n">
        <v>1110579571</v>
      </c>
      <c r="S204" s="246" t="inlineStr">
        <is>
          <t>Pesos</t>
        </is>
      </c>
      <c r="T204" s="247" t="inlineStr">
        <is>
          <t>Hipotecario</t>
        </is>
      </c>
      <c r="U204" s="242" t="n">
        <v>271543</v>
      </c>
      <c r="V204" s="242" t="n">
        <v>240</v>
      </c>
      <c r="W204" s="242" t="n">
        <v>201</v>
      </c>
      <c r="X204" s="242" t="inlineStr">
        <is>
          <t>6.79%</t>
        </is>
      </c>
      <c r="Y204" s="242" t="n">
        <v>125884</v>
      </c>
      <c r="Z204" s="242" t="n">
        <v>3106</v>
      </c>
      <c r="AA204" s="242" t="n">
        <v>7446</v>
      </c>
      <c r="AB204" s="242" t="n">
        <v>4964</v>
      </c>
      <c r="AC204" s="242" t="n">
        <v>85929</v>
      </c>
      <c r="AD204" s="242" t="n">
        <v>170098</v>
      </c>
      <c r="AE204" s="242" t="n">
        <v>30904184</v>
      </c>
      <c r="AF204" s="242" t="inlineStr">
        <is>
          <t>300-600</t>
        </is>
      </c>
      <c r="AG204" s="242" t="n">
        <v>3000000</v>
      </c>
      <c r="AH204" s="248" t="inlineStr">
        <is>
          <t>Empleado</t>
        </is>
      </c>
      <c r="AI204" s="225" t="n"/>
      <c r="AJ204" s="225" t="n"/>
      <c r="AK204" s="225" t="n"/>
      <c r="AL204" s="225" t="n"/>
      <c r="AM204" s="231" t="n"/>
    </row>
    <row r="205" ht="18" customHeight="1" thickBot="1">
      <c r="A205" s="326" t="inlineStr">
        <is>
          <t>LUIS CONRADO LONDOÑO DIAZ</t>
        </is>
      </c>
      <c r="B205" s="347" t="inlineStr">
        <is>
          <t>570336030007073-4</t>
        </is>
      </c>
      <c r="C205" s="251" t="n">
        <v>45608</v>
      </c>
      <c r="D205" s="348" t="inlineStr">
        <is>
          <t>Pendiente</t>
        </is>
      </c>
      <c r="E205" s="386" t="n">
        <v>45608</v>
      </c>
      <c r="F205" s="262" t="inlineStr">
        <is>
          <t>DAVIVIENDA</t>
        </is>
      </c>
      <c r="G205" s="254" t="inlineStr">
        <is>
          <t xml:space="preserve">Buenos días, envío formato de perfilamiento para que puedan elaborar el estudio financiero. El inmueble es VIS. 
Favor realizar estudio financiero con abono a capital de $100.000 a $300.000 
</t>
        </is>
      </c>
      <c r="H205" s="457" t="inlineStr">
        <is>
          <t>VK 25%</t>
        </is>
      </c>
      <c r="I205" s="214" t="n"/>
      <c r="J205" s="214" t="n"/>
      <c r="K205" s="214" t="n"/>
      <c r="L205" s="214" t="n"/>
      <c r="M205" s="214" t="n"/>
      <c r="N205" s="214" t="n"/>
      <c r="O205" s="214" t="n"/>
      <c r="P205" s="214" t="n"/>
      <c r="Q205" s="214" t="n"/>
      <c r="R205" s="425" t="n">
        <v>1020425305</v>
      </c>
      <c r="S205" s="257" t="inlineStr">
        <is>
          <t>Pesos</t>
        </is>
      </c>
      <c r="T205" s="258" t="inlineStr">
        <is>
          <t>Hipotecario</t>
        </is>
      </c>
      <c r="U205" s="254" t="n">
        <v>848188</v>
      </c>
      <c r="V205" s="254" t="n">
        <v>240</v>
      </c>
      <c r="W205" s="254" t="n">
        <v>233</v>
      </c>
      <c r="X205" s="354" t="n">
        <v>0.14</v>
      </c>
      <c r="Y205" s="254" t="n">
        <v>256811</v>
      </c>
      <c r="Z205" s="254" t="n">
        <v>36540</v>
      </c>
      <c r="AA205" s="254" t="n">
        <v>25168</v>
      </c>
      <c r="AB205" s="254" t="n">
        <v>61349</v>
      </c>
      <c r="AC205" s="254" t="n">
        <v>123445</v>
      </c>
      <c r="AD205" s="254" t="n">
        <v>601863</v>
      </c>
      <c r="AE205" s="254" t="n">
        <v>78446027</v>
      </c>
      <c r="AF205" s="254" t="inlineStr">
        <is>
          <t>100-300</t>
        </is>
      </c>
      <c r="AG205" s="425" t="n">
        <v>6500000</v>
      </c>
      <c r="AH205" s="458" t="inlineStr">
        <is>
          <t>Vis Davivienda</t>
        </is>
      </c>
      <c r="AI205" s="214" t="n"/>
      <c r="AJ205" s="214" t="n"/>
      <c r="AK205" s="214" t="n"/>
      <c r="AL205" s="214" t="n"/>
      <c r="AM205" s="220" t="n"/>
    </row>
    <row r="206" ht="18" customHeight="1" thickBot="1">
      <c r="A206" s="341" t="inlineStr">
        <is>
          <t>CAMILO ANDRES BOTELLO NEIRA</t>
        </is>
      </c>
      <c r="B206" s="342" t="n">
        <v>90000309787</v>
      </c>
      <c r="C206" s="240" t="n">
        <v>45608</v>
      </c>
      <c r="D206" s="343" t="inlineStr">
        <is>
          <t>Pendiente</t>
        </is>
      </c>
      <c r="E206" s="378" t="n">
        <v>45608</v>
      </c>
      <c r="F206" s="241" t="inlineStr">
        <is>
          <t>BANCOLOMBIA</t>
        </is>
      </c>
      <c r="G206" s="225" t="n"/>
      <c r="H206" s="225" t="n"/>
      <c r="I206" s="225" t="n"/>
      <c r="J206" s="225" t="n"/>
      <c r="K206" s="225" t="n"/>
      <c r="L206" s="440" t="inlineStr">
        <is>
          <t>Finanzas a otro nivel</t>
        </is>
      </c>
      <c r="M206" s="242" t="inlineStr">
        <is>
          <t>PAULA OSORNO</t>
        </is>
      </c>
      <c r="N206" s="225" t="n"/>
      <c r="O206" s="225" t="n"/>
      <c r="P206" s="225" t="n"/>
      <c r="Q206" s="225" t="n"/>
      <c r="R206" s="431" t="n">
        <v>1092155684</v>
      </c>
      <c r="S206" s="246" t="inlineStr">
        <is>
          <t>Pesos</t>
        </is>
      </c>
      <c r="T206" s="247" t="inlineStr">
        <is>
          <t>Hipotecario</t>
        </is>
      </c>
      <c r="U206" s="242" t="n">
        <v>2505462</v>
      </c>
      <c r="V206" s="242" t="n">
        <v>237</v>
      </c>
      <c r="W206" s="242" t="n">
        <v>237</v>
      </c>
      <c r="X206" s="418" t="n">
        <v>0.11</v>
      </c>
      <c r="Y206" s="242" t="n">
        <v>0</v>
      </c>
      <c r="Z206" s="242" t="n">
        <v>26947</v>
      </c>
      <c r="AA206" s="242" t="n">
        <v>38896</v>
      </c>
      <c r="AB206" s="242" t="n">
        <v>25930</v>
      </c>
      <c r="AC206" s="242" t="n">
        <v>0</v>
      </c>
      <c r="AD206" s="242" t="n">
        <v>0</v>
      </c>
      <c r="AE206" s="242" t="n">
        <v>242514583</v>
      </c>
      <c r="AF206" s="242" t="inlineStr">
        <is>
          <t>600-900</t>
        </is>
      </c>
      <c r="AG206" s="431" t="n">
        <v>18000000</v>
      </c>
      <c r="AH206" s="248" t="inlineStr">
        <is>
          <t>Empleado</t>
        </is>
      </c>
      <c r="AI206" s="225" t="n"/>
      <c r="AJ206" s="225" t="n"/>
      <c r="AK206" s="225" t="n"/>
      <c r="AL206" s="225" t="n"/>
      <c r="AM206" s="231" t="n"/>
    </row>
    <row r="207" ht="18" customHeight="1" thickBot="1">
      <c r="A207" s="326" t="inlineStr">
        <is>
          <t>DANIELA GAITAN GOMEZ</t>
        </is>
      </c>
      <c r="B207" s="210" t="inlineStr">
        <is>
          <t>570040770085283-2</t>
        </is>
      </c>
      <c r="C207" s="251" t="n">
        <v>45608</v>
      </c>
      <c r="D207" s="348" t="inlineStr">
        <is>
          <t>Pendiente</t>
        </is>
      </c>
      <c r="E207" s="386" t="n">
        <v>45608</v>
      </c>
      <c r="F207" s="262" t="inlineStr">
        <is>
          <t>DAVIVIENDA</t>
        </is>
      </c>
      <c r="G207" s="254" t="inlineStr">
        <is>
          <t xml:space="preserve">Estimados buenas tardes, confirmo que la vivienda es VIS, Y la clave del archivo: 1010224352. Gracias
</t>
        </is>
      </c>
      <c r="H207" s="349" t="inlineStr">
        <is>
          <t>CM</t>
        </is>
      </c>
      <c r="I207" s="214" t="n"/>
      <c r="J207" s="214" t="n"/>
      <c r="K207" s="214" t="n"/>
      <c r="L207" s="351" t="inlineStr">
        <is>
          <t>CM</t>
        </is>
      </c>
      <c r="M207" s="278" t="n"/>
      <c r="N207" s="214" t="n"/>
      <c r="O207" s="214" t="n"/>
      <c r="P207" s="214" t="n"/>
      <c r="Q207" s="214" t="n"/>
      <c r="R207" s="425" t="n">
        <v>1010224352</v>
      </c>
      <c r="S207" s="257" t="inlineStr">
        <is>
          <t>Pesos</t>
        </is>
      </c>
      <c r="T207" s="258" t="inlineStr">
        <is>
          <t>Hipotecario</t>
        </is>
      </c>
      <c r="U207" s="254" t="n">
        <v>1035000</v>
      </c>
      <c r="V207" s="254" t="n">
        <v>240</v>
      </c>
      <c r="W207" s="254" t="n">
        <v>229</v>
      </c>
      <c r="X207" s="354" t="n">
        <v>0.14</v>
      </c>
      <c r="Y207" s="254" t="n">
        <v>0</v>
      </c>
      <c r="Z207" s="254" t="n">
        <v>26158</v>
      </c>
      <c r="AA207" s="254" t="n">
        <v>34166</v>
      </c>
      <c r="AB207" s="254" t="n">
        <v>0</v>
      </c>
      <c r="AC207" s="254" t="n">
        <v>79007</v>
      </c>
      <c r="AD207" s="254" t="n">
        <v>894992</v>
      </c>
      <c r="AE207" s="254" t="n">
        <v>81469591</v>
      </c>
      <c r="AF207" s="254" t="n">
        <v>300000</v>
      </c>
      <c r="AG207" s="425" t="n">
        <v>5000000</v>
      </c>
      <c r="AH207" s="458" t="inlineStr">
        <is>
          <t>Vis Davivienda</t>
        </is>
      </c>
      <c r="AI207" s="214" t="n"/>
      <c r="AJ207" s="214" t="n"/>
      <c r="AK207" s="214" t="n"/>
      <c r="AL207" s="214" t="n"/>
      <c r="AM207" s="220" t="n"/>
    </row>
    <row r="208" ht="18" customHeight="1" thickBot="1">
      <c r="A208" s="341" t="inlineStr">
        <is>
          <t>LIDIA CONSTANZA LOPEZ GANOA</t>
        </is>
      </c>
      <c r="B208" s="342" t="inlineStr">
        <is>
          <t>570040770080030-2</t>
        </is>
      </c>
      <c r="C208" s="240" t="n">
        <v>45608</v>
      </c>
      <c r="D208" s="343" t="inlineStr">
        <is>
          <t>Pendiente</t>
        </is>
      </c>
      <c r="E208" s="378" t="n">
        <v>45608</v>
      </c>
      <c r="F208" s="333" t="inlineStr">
        <is>
          <t>DAVIVIENDA</t>
        </is>
      </c>
      <c r="G208" s="225" t="n"/>
      <c r="H208" s="397" t="inlineStr">
        <is>
          <t>PROPIO</t>
        </is>
      </c>
      <c r="I208" s="225" t="n"/>
      <c r="J208" s="225" t="n"/>
      <c r="K208" s="225" t="n"/>
      <c r="L208" s="459" t="inlineStr">
        <is>
          <t>Visionarios</t>
        </is>
      </c>
      <c r="M208" s="260" t="inlineStr">
        <is>
          <t>Daniel Fernandez Becerra</t>
        </is>
      </c>
      <c r="N208" s="225" t="n"/>
      <c r="O208" s="225" t="n"/>
      <c r="P208" s="225" t="n"/>
      <c r="Q208" s="225" t="n"/>
      <c r="R208" s="431" t="n">
        <v>20879207</v>
      </c>
      <c r="S208" s="246" t="inlineStr">
        <is>
          <t>Pesos</t>
        </is>
      </c>
      <c r="T208" s="247" t="inlineStr">
        <is>
          <t>Hipotecario</t>
        </is>
      </c>
      <c r="U208" s="242" t="n">
        <v>1306000</v>
      </c>
      <c r="V208" s="242" t="n">
        <v>180</v>
      </c>
      <c r="W208" s="242" t="n">
        <v>171</v>
      </c>
      <c r="X208" s="418" t="n">
        <v>0.14</v>
      </c>
      <c r="Y208" s="242" t="n">
        <v>0</v>
      </c>
      <c r="Z208" s="242" t="n">
        <v>41018</v>
      </c>
      <c r="AA208" s="242" t="n">
        <v>33920</v>
      </c>
      <c r="AB208" s="242" t="n">
        <v>0</v>
      </c>
      <c r="AC208" s="242" t="n">
        <v>189712</v>
      </c>
      <c r="AD208" s="242" t="n">
        <v>1041349</v>
      </c>
      <c r="AE208" s="242" t="n">
        <v>94947078</v>
      </c>
      <c r="AF208" s="242" t="inlineStr">
        <is>
          <t>50-300</t>
        </is>
      </c>
      <c r="AG208" s="431" t="n">
        <v>6000000</v>
      </c>
      <c r="AH208" s="248" t="inlineStr">
        <is>
          <t>Empleado</t>
        </is>
      </c>
      <c r="AI208" s="225" t="n"/>
      <c r="AJ208" s="225" t="n"/>
      <c r="AK208" s="225" t="n"/>
      <c r="AL208" s="225" t="n"/>
      <c r="AM208" s="231" t="n"/>
    </row>
    <row r="209" ht="18" customHeight="1" thickBot="1">
      <c r="A209" s="444" t="inlineStr">
        <is>
          <t>DANIELA PULGARIN MONTOYA</t>
        </is>
      </c>
      <c r="B209" s="210" t="inlineStr">
        <is>
          <t>570101180019952-1</t>
        </is>
      </c>
      <c r="C209" s="251" t="n">
        <v>45608</v>
      </c>
      <c r="D209" s="348" t="inlineStr">
        <is>
          <t>Pendiente</t>
        </is>
      </c>
      <c r="E209" s="386" t="n">
        <v>45608</v>
      </c>
      <c r="F209" s="262" t="inlineStr">
        <is>
          <t>DAVIVIENDA</t>
        </is>
      </c>
      <c r="G209" s="214" t="n"/>
      <c r="H209" s="460" t="inlineStr">
        <is>
          <t>WEB</t>
        </is>
      </c>
      <c r="I209" s="214" t="n"/>
      <c r="J209" s="214" t="n"/>
      <c r="K209" s="214" t="n"/>
      <c r="L209" s="214" t="n"/>
      <c r="M209" s="214" t="n"/>
      <c r="N209" s="214" t="n"/>
      <c r="O209" s="214" t="n"/>
      <c r="P209" s="214" t="n"/>
      <c r="Q209" s="214" t="n"/>
      <c r="R209" s="254" t="n">
        <v>1112783274</v>
      </c>
      <c r="S209" s="257" t="inlineStr">
        <is>
          <t>Pesos</t>
        </is>
      </c>
      <c r="T209" s="258" t="inlineStr">
        <is>
          <t>Hipotecario</t>
        </is>
      </c>
      <c r="U209" s="254" t="n">
        <v>850000</v>
      </c>
      <c r="V209" s="254" t="n">
        <v>180</v>
      </c>
      <c r="W209" s="254" t="n">
        <v>131</v>
      </c>
      <c r="X209" s="354" t="n">
        <v>0.12</v>
      </c>
      <c r="Y209" s="254" t="n">
        <v>0</v>
      </c>
      <c r="Z209" s="254" t="n">
        <v>13468</v>
      </c>
      <c r="AA209" s="254" t="n">
        <v>40551</v>
      </c>
      <c r="AB209" s="254" t="n">
        <v>0</v>
      </c>
      <c r="AC209" s="254" t="n">
        <v>227628</v>
      </c>
      <c r="AD209" s="254" t="n">
        <v>569352</v>
      </c>
      <c r="AE209" s="254" t="n">
        <v>59701997</v>
      </c>
      <c r="AF209" s="254" t="n">
        <v>200000</v>
      </c>
      <c r="AG209" s="254" t="n">
        <v>4500000</v>
      </c>
      <c r="AH209" s="259" t="inlineStr">
        <is>
          <t>Empleado</t>
        </is>
      </c>
      <c r="AI209" s="214" t="n"/>
      <c r="AJ209" s="214" t="n"/>
      <c r="AK209" s="214" t="n"/>
      <c r="AL209" s="214" t="n"/>
      <c r="AM209" s="220" t="n"/>
    </row>
    <row r="210" ht="18" customHeight="1" thickBot="1">
      <c r="A210" s="402" t="inlineStr">
        <is>
          <t>YULY ANDREA CADENA PENAGOS</t>
        </is>
      </c>
      <c r="B210" s="356" t="inlineStr">
        <is>
          <t>571616310007416-0</t>
        </is>
      </c>
      <c r="C210" s="357" t="n">
        <v>45608</v>
      </c>
      <c r="D210" s="358" t="inlineStr">
        <is>
          <t>Pendiente</t>
        </is>
      </c>
      <c r="E210" s="400" t="n">
        <v>45608</v>
      </c>
      <c r="F210" s="359" t="inlineStr">
        <is>
          <t>DAVIVIENDA</t>
        </is>
      </c>
      <c r="G210" s="463" t="inlineStr">
        <is>
          <t>Acorde al estado del Crédito</t>
        </is>
      </c>
      <c r="H210" s="361" t="inlineStr">
        <is>
          <t>CM</t>
        </is>
      </c>
      <c r="I210" s="360" t="n"/>
      <c r="J210" s="360" t="n"/>
      <c r="K210" s="360" t="n"/>
      <c r="L210" s="362" t="inlineStr">
        <is>
          <t>CM</t>
        </is>
      </c>
      <c r="M210" s="360" t="n"/>
      <c r="N210" s="360" t="n"/>
      <c r="O210" s="360" t="n"/>
      <c r="P210" s="360" t="n"/>
      <c r="Q210" s="360" t="n"/>
      <c r="R210" s="363" t="n">
        <v>1110489822</v>
      </c>
      <c r="S210" s="365" t="inlineStr">
        <is>
          <t>Pesos</t>
        </is>
      </c>
      <c r="T210" s="366" t="inlineStr">
        <is>
          <t>Hipotecario</t>
        </is>
      </c>
      <c r="U210" s="363" t="n">
        <v>353370</v>
      </c>
      <c r="V210" s="363" t="n">
        <v>240</v>
      </c>
      <c r="W210" s="363" t="n">
        <v>210</v>
      </c>
      <c r="X210" s="363" t="inlineStr">
        <is>
          <t>12.55%</t>
        </is>
      </c>
      <c r="Y210" s="363" t="n">
        <v>128629</v>
      </c>
      <c r="Z210" s="363" t="n">
        <v>13457</v>
      </c>
      <c r="AA210" s="363" t="n">
        <v>21920</v>
      </c>
      <c r="AB210" s="363" t="n">
        <v>0</v>
      </c>
      <c r="AC210" s="363" t="n">
        <v>58146</v>
      </c>
      <c r="AD210" s="363" t="n">
        <v>259627</v>
      </c>
      <c r="AE210" s="363" t="n">
        <v>39291253</v>
      </c>
      <c r="AF210" s="360" t="n"/>
      <c r="AG210" s="363" t="n">
        <v>2300000</v>
      </c>
      <c r="AH210" s="367" t="inlineStr">
        <is>
          <t>Vis Davivienda</t>
        </is>
      </c>
      <c r="AI210" s="360" t="n"/>
      <c r="AJ210" s="360" t="n"/>
      <c r="AK210" s="360" t="n"/>
      <c r="AL210" s="360" t="n"/>
      <c r="AM210" s="368" t="n"/>
    </row>
    <row r="211" ht="18" customHeight="1" thickBot="1">
      <c r="A211" s="461" t="inlineStr">
        <is>
          <t>SANDRA PATRICIA QUINTERO VICTORIA</t>
        </is>
      </c>
      <c r="B211" s="356" t="n">
        <v>90000238807</v>
      </c>
      <c r="C211" s="357" t="n">
        <v>45608</v>
      </c>
      <c r="D211" s="358" t="inlineStr">
        <is>
          <t>Pendiente</t>
        </is>
      </c>
      <c r="E211" s="400" t="n">
        <v>45608</v>
      </c>
      <c r="F211" s="442" t="inlineStr">
        <is>
          <t>BANCOLOMBIA</t>
        </is>
      </c>
      <c r="G211" s="360" t="n"/>
      <c r="H211" s="464" t="inlineStr">
        <is>
          <t>PROPIO</t>
        </is>
      </c>
      <c r="I211" s="360" t="n"/>
      <c r="J211" s="360" t="n"/>
      <c r="K211" s="360" t="n"/>
      <c r="L211" s="358" t="inlineStr">
        <is>
          <t>Soluciones Financieras</t>
        </is>
      </c>
      <c r="M211" s="363" t="inlineStr">
        <is>
          <t>LORENA SALINAS</t>
        </is>
      </c>
      <c r="N211" s="360" t="n"/>
      <c r="O211" s="360" t="n"/>
      <c r="P211" s="360" t="n"/>
      <c r="Q211" s="360" t="n"/>
      <c r="R211" s="465" t="n">
        <v>238807</v>
      </c>
      <c r="S211" s="365" t="inlineStr">
        <is>
          <t>Pesos</t>
        </is>
      </c>
      <c r="T211" s="366" t="inlineStr">
        <is>
          <t>Hipotecario</t>
        </is>
      </c>
      <c r="U211" s="363" t="n">
        <v>571096</v>
      </c>
      <c r="V211" s="363" t="n">
        <v>240</v>
      </c>
      <c r="W211" s="363" t="n">
        <v>223</v>
      </c>
      <c r="X211" s="363" t="inlineStr">
        <is>
          <t>9.65%</t>
        </is>
      </c>
      <c r="Y211" s="363" t="n">
        <v>189627</v>
      </c>
      <c r="Z211" s="363" t="n">
        <v>8984</v>
      </c>
      <c r="AA211" s="363" t="n">
        <v>10421</v>
      </c>
      <c r="AB211" s="363" t="n">
        <v>6947</v>
      </c>
      <c r="AC211" s="363" t="n">
        <v>106774</v>
      </c>
      <c r="AD211" s="363" t="n">
        <v>437969</v>
      </c>
      <c r="AE211" s="363" t="n">
        <v>57938172</v>
      </c>
      <c r="AF211" s="363" t="inlineStr">
        <is>
          <t>50-300</t>
        </is>
      </c>
      <c r="AG211" s="363" t="n">
        <v>4000000</v>
      </c>
      <c r="AH211" s="401" t="inlineStr">
        <is>
          <t>Empleado</t>
        </is>
      </c>
      <c r="AI211" s="360" t="n"/>
      <c r="AJ211" s="360" t="n"/>
      <c r="AK211" s="360" t="n"/>
      <c r="AL211" s="360" t="n"/>
      <c r="AM211" s="368" t="n"/>
    </row>
    <row r="212" ht="18" customHeight="1" thickBot="1">
      <c r="A212" s="444" t="inlineStr">
        <is>
          <t>CESAR AUGUSTO GALICIA</t>
        </is>
      </c>
      <c r="B212" s="347" t="n">
        <v>132209272852</v>
      </c>
      <c r="C212" s="251" t="n">
        <v>45608</v>
      </c>
      <c r="D212" s="348" t="inlineStr">
        <is>
          <t>Pendiente</t>
        </is>
      </c>
      <c r="E212" s="386" t="n">
        <v>45608</v>
      </c>
      <c r="F212" s="259" t="inlineStr">
        <is>
          <t>CAJA SOCIAL</t>
        </is>
      </c>
      <c r="G212" s="214" t="n"/>
      <c r="H212" s="352" t="inlineStr">
        <is>
          <t>PROPIO</t>
        </is>
      </c>
      <c r="I212" s="214" t="n"/>
      <c r="J212" s="214" t="n"/>
      <c r="K212" s="214" t="n"/>
      <c r="L212" s="348" t="inlineStr">
        <is>
          <t>Soluciones Financieras</t>
        </is>
      </c>
      <c r="M212" s="254" t="inlineStr">
        <is>
          <t>LORENA SALINAS</t>
        </is>
      </c>
      <c r="N212" s="214" t="n"/>
      <c r="O212" s="214" t="n"/>
      <c r="P212" s="214" t="n"/>
      <c r="Q212" s="214" t="n"/>
      <c r="R212" s="355" t="n">
        <v>93412701</v>
      </c>
      <c r="S212" s="257" t="inlineStr">
        <is>
          <t>Pesos</t>
        </is>
      </c>
      <c r="T212" s="258" t="inlineStr">
        <is>
          <t>Hipotecario</t>
        </is>
      </c>
      <c r="U212" s="254" t="n">
        <v>1382963</v>
      </c>
      <c r="V212" s="254" t="n">
        <v>180</v>
      </c>
      <c r="W212" s="254" t="n">
        <v>97</v>
      </c>
      <c r="X212" s="254" t="inlineStr">
        <is>
          <t>7.7%</t>
        </is>
      </c>
      <c r="Y212" s="254" t="n">
        <v>188777</v>
      </c>
      <c r="Z212" s="254" t="n">
        <v>74555</v>
      </c>
      <c r="AA212" s="254" t="n">
        <v>34146</v>
      </c>
      <c r="AB212" s="254" t="n">
        <v>30700</v>
      </c>
      <c r="AC212" s="254" t="n">
        <v>687547</v>
      </c>
      <c r="AD212" s="254" t="n">
        <v>744791</v>
      </c>
      <c r="AE212" s="254" t="n">
        <v>91647015</v>
      </c>
      <c r="AF212" s="254" t="inlineStr">
        <is>
          <t>50-300</t>
        </is>
      </c>
      <c r="AG212" s="254" t="n">
        <v>6000000</v>
      </c>
      <c r="AH212" s="259" t="inlineStr">
        <is>
          <t>Empleado</t>
        </is>
      </c>
      <c r="AI212" s="214" t="n"/>
      <c r="AJ212" s="214" t="n"/>
      <c r="AK212" s="214" t="n"/>
      <c r="AL212" s="214" t="n"/>
      <c r="AM212" s="220" t="n"/>
    </row>
    <row r="213" ht="18" customHeight="1" thickBot="1">
      <c r="A213" s="322" t="inlineStr">
        <is>
          <t>YOHANA ANDREA GARCIA</t>
        </is>
      </c>
      <c r="B213" s="342" t="n">
        <v>291838</v>
      </c>
      <c r="C213" s="240" t="n">
        <v>45609</v>
      </c>
      <c r="D213" s="343" t="inlineStr">
        <is>
          <t>Pendiente</t>
        </is>
      </c>
      <c r="E213" s="378" t="n">
        <v>45608</v>
      </c>
      <c r="F213" s="241" t="inlineStr">
        <is>
          <t>BANCOLOMBIA L</t>
        </is>
      </c>
      <c r="G213" s="225" t="n"/>
      <c r="H213" s="344" t="inlineStr">
        <is>
          <t>CM</t>
        </is>
      </c>
      <c r="I213" s="225" t="n"/>
      <c r="J213" s="225" t="n"/>
      <c r="K213" s="225" t="n"/>
      <c r="L213" s="345" t="inlineStr">
        <is>
          <t>CM</t>
        </is>
      </c>
      <c r="M213" s="225" t="n"/>
      <c r="N213" s="225" t="n"/>
      <c r="O213" s="225" t="n"/>
      <c r="P213" s="225" t="n"/>
      <c r="Q213" s="225" t="n"/>
      <c r="R213" s="242" t="n">
        <v>52711735</v>
      </c>
      <c r="S213" s="246" t="inlineStr">
        <is>
          <t>Pesos</t>
        </is>
      </c>
      <c r="T213" s="247" t="inlineStr">
        <is>
          <t>Hipotecario</t>
        </is>
      </c>
      <c r="U213" s="242" t="n">
        <v>3311661</v>
      </c>
      <c r="V213" s="242" t="n">
        <v>210</v>
      </c>
      <c r="W213" s="242" t="n">
        <v>178</v>
      </c>
      <c r="X213" s="242" t="inlineStr">
        <is>
          <t>9.1%</t>
        </is>
      </c>
      <c r="Y213" s="242" t="n">
        <v>0</v>
      </c>
      <c r="Z213" s="242" t="n">
        <v>0</v>
      </c>
      <c r="AA213" s="242" t="n">
        <v>0</v>
      </c>
      <c r="AB213" s="242" t="n">
        <v>0</v>
      </c>
      <c r="AC213" s="242" t="n">
        <v>895933</v>
      </c>
      <c r="AD213" s="242" t="n">
        <v>2415728</v>
      </c>
      <c r="AE213" s="242" t="n">
        <v>330783019</v>
      </c>
      <c r="AF213" s="242" t="n">
        <v>500000</v>
      </c>
      <c r="AG213" s="242" t="n">
        <v>15000000</v>
      </c>
      <c r="AH213" s="248" t="inlineStr">
        <is>
          <t>Empleado</t>
        </is>
      </c>
      <c r="AI213" s="225" t="n"/>
      <c r="AJ213" s="225" t="n"/>
      <c r="AK213" s="225" t="n"/>
      <c r="AL213" s="225" t="n"/>
      <c r="AM213" s="231" t="n"/>
    </row>
    <row r="214" ht="18" customHeight="1" thickBot="1">
      <c r="A214" s="441" t="inlineStr">
        <is>
          <t>MARYSOL LINARES HORTUA</t>
        </is>
      </c>
      <c r="B214" s="466" t="inlineStr">
        <is>
          <t>600046210022928-4</t>
        </is>
      </c>
      <c r="C214" s="357" t="n">
        <v>45603</v>
      </c>
      <c r="D214" s="358" t="inlineStr">
        <is>
          <t>Pendiente</t>
        </is>
      </c>
      <c r="E214" s="400" t="n">
        <v>45609</v>
      </c>
      <c r="F214" s="359" t="inlineStr">
        <is>
          <t>DAVIVIENDA</t>
        </is>
      </c>
      <c r="G214" s="363" t="inlineStr">
        <is>
          <t>Buenas tardes, envío extracto de Banco Davivienda para que puedan elaborar estudio financiero. La cliente se registró en el formulario con información de un crédito de banco de Occidente pero no va a realizar el proceso de reducción para ese crédito porque va a vender ese inmueble.
Está en capacidad de incrementar a capital hasta $500.000, el inmueble es mayor a VIS
El extracto abre con la cédula</t>
        </is>
      </c>
      <c r="H214" s="361" t="inlineStr">
        <is>
          <t>CM</t>
        </is>
      </c>
      <c r="I214" s="360" t="n"/>
      <c r="J214" s="360" t="n"/>
      <c r="K214" s="360" t="n"/>
      <c r="L214" s="360" t="n"/>
      <c r="M214" s="360" t="n"/>
      <c r="N214" s="360" t="n"/>
      <c r="O214" s="360" t="n"/>
      <c r="P214" s="360" t="n"/>
      <c r="Q214" s="360" t="n"/>
      <c r="R214" s="363" t="n">
        <v>65714301</v>
      </c>
      <c r="S214" s="365" t="inlineStr">
        <is>
          <t>Pesos</t>
        </is>
      </c>
      <c r="T214" s="467" t="inlineStr">
        <is>
          <t>Leasing H.</t>
        </is>
      </c>
      <c r="U214" s="363" t="n">
        <v>1074737</v>
      </c>
      <c r="V214" s="363" t="n">
        <v>240</v>
      </c>
      <c r="W214" s="363" t="n">
        <v>198</v>
      </c>
      <c r="X214" s="363" t="inlineStr">
        <is>
          <t>8.4%</t>
        </is>
      </c>
      <c r="Y214" s="363" t="n">
        <v>454263</v>
      </c>
      <c r="Z214" s="363" t="n">
        <v>5438</v>
      </c>
      <c r="AA214" s="363" t="n">
        <v>61644</v>
      </c>
      <c r="AB214" s="363" t="n">
        <v>0</v>
      </c>
      <c r="AC214" s="363" t="n">
        <v>37600</v>
      </c>
      <c r="AD214" s="363" t="n">
        <v>580819</v>
      </c>
      <c r="AE214" s="363" t="n">
        <v>153843537</v>
      </c>
      <c r="AF214" s="363" t="n">
        <v>500000</v>
      </c>
      <c r="AG214" s="363" t="n">
        <v>25000000</v>
      </c>
      <c r="AH214" s="401" t="inlineStr">
        <is>
          <t>Empleado</t>
        </is>
      </c>
      <c r="AI214" s="360" t="n"/>
      <c r="AJ214" s="360" t="n"/>
      <c r="AK214" s="360" t="n"/>
      <c r="AL214" s="360" t="n"/>
      <c r="AM214" s="368" t="n"/>
    </row>
    <row r="215" ht="18" customHeight="1" thickBot="1">
      <c r="A215" s="444" t="inlineStr">
        <is>
          <t>JULIANA ALVAREZ MORENO</t>
        </is>
      </c>
      <c r="B215" s="334" t="n">
        <v>1053090857</v>
      </c>
      <c r="C215" s="251" t="n">
        <v>45605</v>
      </c>
      <c r="D215" s="348" t="inlineStr">
        <is>
          <t>Pendiente</t>
        </is>
      </c>
      <c r="E215" s="386" t="n">
        <v>45609</v>
      </c>
      <c r="F215" s="213" t="inlineStr">
        <is>
          <t>BANCO DE BOGOTA</t>
        </is>
      </c>
      <c r="G215" s="214" t="n"/>
      <c r="H215" s="349" t="inlineStr">
        <is>
          <t>CM</t>
        </is>
      </c>
      <c r="I215" s="254" t="inlineStr">
        <is>
          <t>Falta perfilamiento - Bogota</t>
        </is>
      </c>
      <c r="J215" s="214" t="n"/>
      <c r="K215" s="214" t="n"/>
      <c r="L215" s="351" t="inlineStr">
        <is>
          <t>CM</t>
        </is>
      </c>
      <c r="M215" s="214" t="n"/>
      <c r="N215" s="214" t="n"/>
      <c r="O215" s="214" t="n"/>
      <c r="P215" s="214" t="n"/>
      <c r="Q215" s="214" t="n"/>
      <c r="R215" s="254" t="n">
        <v>1018484386</v>
      </c>
      <c r="S215" s="257" t="inlineStr">
        <is>
          <t>Pesos</t>
        </is>
      </c>
      <c r="T215" s="258" t="inlineStr">
        <is>
          <t>Hipotecario</t>
        </is>
      </c>
      <c r="U215" s="254" t="n">
        <v>347627</v>
      </c>
      <c r="V215" s="254" t="n">
        <v>360</v>
      </c>
      <c r="W215" s="254" t="n">
        <v>359</v>
      </c>
      <c r="X215" s="254" t="inlineStr">
        <is>
          <t>7.34%</t>
        </is>
      </c>
      <c r="Y215" s="254" t="n">
        <v>173826</v>
      </c>
      <c r="Z215" s="254" t="n">
        <v>6827</v>
      </c>
      <c r="AA215" s="254" t="n">
        <v>21202</v>
      </c>
      <c r="AB215" s="254" t="n">
        <v>32550</v>
      </c>
      <c r="AC215" s="254" t="n">
        <v>34214</v>
      </c>
      <c r="AD215" s="254" t="n">
        <v>426660</v>
      </c>
      <c r="AE215" s="254" t="n">
        <v>42865323</v>
      </c>
      <c r="AF215" s="254" t="n">
        <v>400000</v>
      </c>
      <c r="AG215" s="254" t="n">
        <v>2500000</v>
      </c>
      <c r="AH215" s="259" t="inlineStr">
        <is>
          <t>Empleado</t>
        </is>
      </c>
      <c r="AI215" s="214" t="n"/>
      <c r="AJ215" s="214" t="n"/>
      <c r="AK215" s="214" t="n"/>
      <c r="AL215" s="214" t="n"/>
      <c r="AM215" s="220" t="n"/>
    </row>
    <row r="216" ht="18" customHeight="1" thickBot="1">
      <c r="A216" s="337" t="inlineStr">
        <is>
          <t>JOSUE MARIN NAVAS</t>
        </is>
      </c>
      <c r="B216" s="432" t="n">
        <v>90000147144</v>
      </c>
      <c r="C216" s="357" t="n">
        <v>45609</v>
      </c>
      <c r="D216" s="358" t="inlineStr">
        <is>
          <t>Pendiente</t>
        </is>
      </c>
      <c r="E216" s="400" t="n">
        <v>45609</v>
      </c>
      <c r="F216" s="442" t="inlineStr">
        <is>
          <t>BANCOLOMBIA</t>
        </is>
      </c>
      <c r="G216" s="360" t="n"/>
      <c r="H216" s="361" t="inlineStr">
        <is>
          <t>CM</t>
        </is>
      </c>
      <c r="I216" s="360" t="n"/>
      <c r="J216" s="360" t="n"/>
      <c r="K216" s="360" t="n"/>
      <c r="L216" s="362" t="inlineStr">
        <is>
          <t>CM</t>
        </is>
      </c>
      <c r="M216" s="360" t="n"/>
      <c r="N216" s="360" t="n"/>
      <c r="O216" s="360" t="n"/>
      <c r="P216" s="360" t="n"/>
      <c r="Q216" s="360" t="n"/>
      <c r="R216" s="363" t="n">
        <v>1045700708</v>
      </c>
      <c r="S216" s="365" t="inlineStr">
        <is>
          <t>Pesos</t>
        </is>
      </c>
      <c r="T216" s="366" t="inlineStr">
        <is>
          <t>Hipotecario</t>
        </is>
      </c>
      <c r="U216" s="363" t="n">
        <v>608287</v>
      </c>
      <c r="V216" s="363" t="n">
        <v>240</v>
      </c>
      <c r="W216" s="363" t="n">
        <v>201</v>
      </c>
      <c r="X216" s="363" t="inlineStr">
        <is>
          <t>5.6%</t>
        </is>
      </c>
      <c r="Y216" s="363" t="n">
        <v>248266</v>
      </c>
      <c r="Z216" s="363" t="n">
        <v>9551</v>
      </c>
      <c r="AA216" s="363" t="n">
        <v>13357</v>
      </c>
      <c r="AB216" s="363" t="n">
        <v>8904</v>
      </c>
      <c r="AC216" s="363" t="n">
        <v>230560</v>
      </c>
      <c r="AD216" s="363" t="n">
        <v>345914</v>
      </c>
      <c r="AE216" s="363" t="n">
        <v>75969125</v>
      </c>
      <c r="AF216" s="363" t="n">
        <v>200000</v>
      </c>
      <c r="AG216" s="363" t="n">
        <v>4000000</v>
      </c>
      <c r="AH216" s="401" t="inlineStr">
        <is>
          <t>Empleado</t>
        </is>
      </c>
      <c r="AI216" s="360" t="n"/>
      <c r="AJ216" s="360" t="n"/>
      <c r="AK216" s="360" t="n"/>
      <c r="AL216" s="360" t="n"/>
      <c r="AM216" s="368" t="n"/>
    </row>
    <row r="217" ht="18" customHeight="1" thickBot="1">
      <c r="A217" s="462" t="inlineStr">
        <is>
          <t>YENY GUTIERREZ SALCEDO</t>
        </is>
      </c>
      <c r="B217" s="419" t="n">
        <v>134200142765</v>
      </c>
      <c r="C217" s="420" t="n">
        <v>45609</v>
      </c>
      <c r="D217" s="421" t="inlineStr">
        <is>
          <t>Pendiente</t>
        </is>
      </c>
      <c r="E217" s="422" t="n">
        <v>45609</v>
      </c>
      <c r="F217" s="428" t="inlineStr">
        <is>
          <t>CAJA SOCIAL</t>
        </is>
      </c>
      <c r="G217" s="278" t="n"/>
      <c r="H217" s="424" t="inlineStr">
        <is>
          <t>PROPIO</t>
        </is>
      </c>
      <c r="I217" s="278" t="n"/>
      <c r="J217" s="278" t="n"/>
      <c r="K217" s="278" t="n"/>
      <c r="L217" s="447" t="inlineStr">
        <is>
          <t>Finanzas a otro nivel</t>
        </is>
      </c>
      <c r="M217" s="425" t="inlineStr">
        <is>
          <t>CATALINA MORENO</t>
        </is>
      </c>
      <c r="N217" s="278" t="n"/>
      <c r="O217" s="278" t="n"/>
      <c r="P217" s="278" t="n"/>
      <c r="Q217" s="278" t="n"/>
      <c r="R217" s="430" t="n">
        <v>1015400342</v>
      </c>
      <c r="S217" s="426" t="inlineStr">
        <is>
          <t>Pesos</t>
        </is>
      </c>
      <c r="T217" s="427" t="inlineStr">
        <is>
          <t>Hipotecario</t>
        </is>
      </c>
      <c r="U217" s="425" t="n">
        <v>1059170</v>
      </c>
      <c r="V217" s="425" t="n">
        <v>240</v>
      </c>
      <c r="W217" s="425" t="n">
        <v>230</v>
      </c>
      <c r="X217" s="425" t="inlineStr">
        <is>
          <t>10.8%</t>
        </is>
      </c>
      <c r="Y217" s="425" t="n">
        <v>0</v>
      </c>
      <c r="Z217" s="425" t="n">
        <v>23065</v>
      </c>
      <c r="AA217" s="425" t="n">
        <v>25023</v>
      </c>
      <c r="AB217" s="425" t="n">
        <v>22498</v>
      </c>
      <c r="AC217" s="425" t="n">
        <v>137292</v>
      </c>
      <c r="AD217" s="425" t="n">
        <v>851291</v>
      </c>
      <c r="AE217" s="425" t="n">
        <v>99183368</v>
      </c>
      <c r="AF217" s="425" t="inlineStr">
        <is>
          <t>700-1200</t>
        </is>
      </c>
      <c r="AG217" s="430" t="n">
        <v>5000000</v>
      </c>
      <c r="AH217" s="428" t="inlineStr">
        <is>
          <t>Empleado</t>
        </is>
      </c>
      <c r="AI217" s="278" t="n"/>
      <c r="AJ217" s="278" t="n"/>
      <c r="AK217" s="278" t="n"/>
      <c r="AL217" s="278" t="n"/>
      <c r="AM217" s="286" t="n"/>
    </row>
    <row r="218" ht="18" customHeight="1" thickBot="1">
      <c r="A218" s="369" t="inlineStr">
        <is>
          <t>HONIER ANDRES RUIZ</t>
        </is>
      </c>
      <c r="B218" s="370" t="inlineStr">
        <is>
          <t>571212620043953-8</t>
        </is>
      </c>
      <c r="C218" s="371" t="n">
        <v>45609</v>
      </c>
      <c r="D218" s="372" t="inlineStr">
        <is>
          <t>Pendiente</t>
        </is>
      </c>
      <c r="E218" s="449" t="n">
        <v>45609</v>
      </c>
      <c r="F218" s="450" t="inlineStr">
        <is>
          <t>DAVIVIENDA</t>
        </is>
      </c>
      <c r="G218" s="374" t="inlineStr">
        <is>
          <t>NO VIS</t>
        </is>
      </c>
      <c r="H218" s="451" t="inlineStr">
        <is>
          <t>CM</t>
        </is>
      </c>
      <c r="I218" s="329" t="n"/>
      <c r="J218" s="329" t="n"/>
      <c r="K218" s="329" t="n"/>
      <c r="L218" s="452" t="inlineStr">
        <is>
          <t>CM</t>
        </is>
      </c>
      <c r="M218" s="468" t="n"/>
      <c r="N218" s="329" t="n"/>
      <c r="O218" s="329" t="n"/>
      <c r="P218" s="329" t="n"/>
      <c r="Q218" s="329" t="n"/>
      <c r="R218" s="329" t="n"/>
      <c r="S218" s="375" t="inlineStr">
        <is>
          <t>Pesos</t>
        </is>
      </c>
      <c r="T218" s="376" t="inlineStr">
        <is>
          <t>Hipotecario</t>
        </is>
      </c>
      <c r="U218" s="374" t="n">
        <v>3982000</v>
      </c>
      <c r="V218" s="374" t="n">
        <v>120</v>
      </c>
      <c r="W218" s="374" t="n">
        <v>107</v>
      </c>
      <c r="X218" s="374" t="inlineStr">
        <is>
          <t>17.6%</t>
        </is>
      </c>
      <c r="Y218" s="374" t="n">
        <v>0</v>
      </c>
      <c r="Z218" s="374" t="n">
        <v>138564</v>
      </c>
      <c r="AA218" s="374" t="n">
        <v>68502</v>
      </c>
      <c r="AB218" s="374" t="n">
        <v>0</v>
      </c>
      <c r="AC218" s="374" t="n">
        <v>855595</v>
      </c>
      <c r="AD218" s="374" t="n">
        <v>2918338</v>
      </c>
      <c r="AE218" s="374" t="n">
        <v>214559324</v>
      </c>
      <c r="AF218" s="469" t="n">
        <v>1000000</v>
      </c>
      <c r="AG218" s="469" t="n">
        <v>25000000</v>
      </c>
      <c r="AH218" s="377" t="inlineStr">
        <is>
          <t>Empleado</t>
        </is>
      </c>
      <c r="AI218" s="329" t="n"/>
      <c r="AJ218" s="329" t="n"/>
      <c r="AK218" s="329" t="n"/>
      <c r="AL218" s="329" t="n"/>
      <c r="AM218" s="331" t="n"/>
    </row>
    <row r="219" ht="18" customHeight="1" thickBot="1">
      <c r="A219" s="322" t="inlineStr">
        <is>
          <t>ANDERSON MANUEL ROA FORERO</t>
        </is>
      </c>
      <c r="B219" s="342" t="n">
        <v>90000214207</v>
      </c>
      <c r="C219" s="240" t="n">
        <v>45609</v>
      </c>
      <c r="D219" s="343" t="inlineStr">
        <is>
          <t>Pendiente</t>
        </is>
      </c>
      <c r="E219" s="378" t="n">
        <v>45609</v>
      </c>
      <c r="F219" s="241" t="inlineStr">
        <is>
          <t>BANCOLOMBIA</t>
        </is>
      </c>
      <c r="G219" s="242" t="inlineStr">
        <is>
          <t>ACORDE AL CREDITO</t>
        </is>
      </c>
      <c r="H219" s="397" t="inlineStr">
        <is>
          <t>PROPIO</t>
        </is>
      </c>
      <c r="I219" s="225" t="n"/>
      <c r="J219" s="225" t="n"/>
      <c r="K219" s="225" t="n"/>
      <c r="L219" s="343" t="inlineStr">
        <is>
          <t>Soluciones Financieras</t>
        </is>
      </c>
      <c r="M219" s="260" t="inlineStr">
        <is>
          <t>Monica Buitrago</t>
        </is>
      </c>
      <c r="N219" s="225" t="n"/>
      <c r="O219" s="225" t="n"/>
      <c r="P219" s="225" t="n"/>
      <c r="Q219" s="225" t="n"/>
      <c r="R219" s="225" t="n"/>
      <c r="S219" s="246" t="inlineStr">
        <is>
          <t>Pesos</t>
        </is>
      </c>
      <c r="T219" s="247" t="inlineStr">
        <is>
          <t>Hipotecario</t>
        </is>
      </c>
      <c r="U219" s="242" t="n">
        <v>335039</v>
      </c>
      <c r="V219" s="242" t="n">
        <v>240</v>
      </c>
      <c r="W219" s="242" t="n">
        <v>216</v>
      </c>
      <c r="X219" s="242" t="inlineStr">
        <is>
          <t>12.91%</t>
        </is>
      </c>
      <c r="Y219" s="242" t="n">
        <v>112876</v>
      </c>
      <c r="Z219" s="242" t="n">
        <v>3121</v>
      </c>
      <c r="AA219" s="242" t="n">
        <v>8612</v>
      </c>
      <c r="AB219" s="242" t="n">
        <v>5741</v>
      </c>
      <c r="AC219" s="242" t="n">
        <v>35394</v>
      </c>
      <c r="AD219" s="242" t="n">
        <v>282171</v>
      </c>
      <c r="AE219" s="242" t="n">
        <v>27814676</v>
      </c>
      <c r="AF219" s="278" t="n"/>
      <c r="AG219" s="431" t="n">
        <v>1700000</v>
      </c>
      <c r="AH219" s="248" t="inlineStr">
        <is>
          <t>Empleado</t>
        </is>
      </c>
      <c r="AI219" s="225" t="n"/>
      <c r="AJ219" s="225" t="n"/>
      <c r="AK219" s="225" t="n"/>
      <c r="AL219" s="225" t="n"/>
      <c r="AM219" s="231" t="n"/>
    </row>
    <row r="220" ht="18" customHeight="1" thickBot="1">
      <c r="A220" s="338" t="inlineStr">
        <is>
          <t>ANGELICA MARIA GUZMAN LOPEZ</t>
        </is>
      </c>
      <c r="B220" s="347" t="n">
        <v>90000239112</v>
      </c>
      <c r="C220" s="251" t="n">
        <v>45609</v>
      </c>
      <c r="D220" s="348" t="inlineStr">
        <is>
          <t>Pendiente</t>
        </is>
      </c>
      <c r="E220" s="386" t="n">
        <v>45609</v>
      </c>
      <c r="F220" s="267" t="inlineStr">
        <is>
          <t>BANCOLOMBIA</t>
        </is>
      </c>
      <c r="G220" s="214" t="n"/>
      <c r="H220" s="352" t="inlineStr">
        <is>
          <t>PROPIO</t>
        </is>
      </c>
      <c r="I220" s="214" t="n"/>
      <c r="J220" s="214" t="n"/>
      <c r="K220" s="214" t="n"/>
      <c r="L220" s="348" t="inlineStr">
        <is>
          <t>Soluciones Financieras</t>
        </is>
      </c>
      <c r="M220" s="254" t="inlineStr">
        <is>
          <t>LORENA SALINAS</t>
        </is>
      </c>
      <c r="N220" s="214" t="n"/>
      <c r="O220" s="214" t="n"/>
      <c r="P220" s="214" t="n"/>
      <c r="Q220" s="214" t="n"/>
      <c r="R220" s="355" t="n">
        <v>29363114</v>
      </c>
      <c r="S220" s="257" t="inlineStr">
        <is>
          <t>Pesos</t>
        </is>
      </c>
      <c r="T220" s="258" t="inlineStr">
        <is>
          <t>Hipotecario</t>
        </is>
      </c>
      <c r="U220" s="254" t="n">
        <v>833879</v>
      </c>
      <c r="V220" s="254" t="n">
        <v>180</v>
      </c>
      <c r="W220" s="254" t="n">
        <v>163</v>
      </c>
      <c r="X220" s="254" t="inlineStr">
        <is>
          <t>7.53%</t>
        </is>
      </c>
      <c r="Y220" s="254" t="n">
        <v>267200</v>
      </c>
      <c r="Z220" s="254" t="n">
        <v>18519</v>
      </c>
      <c r="AA220" s="254" t="n">
        <v>15361</v>
      </c>
      <c r="AB220" s="254" t="n">
        <v>10240</v>
      </c>
      <c r="AC220" s="254" t="n">
        <v>292984</v>
      </c>
      <c r="AD220" s="254" t="n">
        <v>496774</v>
      </c>
      <c r="AE220" s="254" t="n">
        <v>81635347</v>
      </c>
      <c r="AF220" s="254" t="inlineStr">
        <is>
          <t>50-300</t>
        </is>
      </c>
      <c r="AG220" s="254" t="n">
        <v>4000000</v>
      </c>
      <c r="AH220" s="259" t="inlineStr">
        <is>
          <t>Empleado</t>
        </is>
      </c>
      <c r="AI220" s="214" t="n"/>
      <c r="AJ220" s="214" t="n"/>
      <c r="AK220" s="214" t="n"/>
      <c r="AL220" s="214" t="n"/>
      <c r="AM220" s="220" t="n"/>
    </row>
    <row r="221" ht="18" customHeight="1" thickBot="1">
      <c r="A221" s="341" t="inlineStr">
        <is>
          <t>VILMA ANDREA PARRA RUEDA</t>
        </is>
      </c>
      <c r="B221" s="342" t="inlineStr">
        <is>
          <t>570040770081531-8</t>
        </is>
      </c>
      <c r="C221" s="240" t="n">
        <v>45609</v>
      </c>
      <c r="D221" s="343" t="inlineStr">
        <is>
          <t>Pendiente</t>
        </is>
      </c>
      <c r="E221" s="378" t="n">
        <v>45610</v>
      </c>
      <c r="F221" s="333" t="inlineStr">
        <is>
          <t>DAVIVIENDA</t>
        </is>
      </c>
      <c r="G221" s="242" t="inlineStr">
        <is>
          <t>NO VIS</t>
        </is>
      </c>
      <c r="H221" s="243" t="inlineStr">
        <is>
          <t>MA 33%</t>
        </is>
      </c>
      <c r="I221" s="225" t="n"/>
      <c r="J221" s="225" t="n"/>
      <c r="K221" s="225" t="n"/>
      <c r="L221" s="225" t="n"/>
      <c r="M221" s="225" t="n"/>
      <c r="N221" s="225" t="n"/>
      <c r="O221" s="225" t="n"/>
      <c r="P221" s="225" t="n"/>
      <c r="Q221" s="225" t="n"/>
      <c r="R221" s="225" t="n"/>
      <c r="S221" s="246" t="inlineStr">
        <is>
          <t>Pesos</t>
        </is>
      </c>
      <c r="T221" s="247" t="inlineStr">
        <is>
          <t>Hipotecario</t>
        </is>
      </c>
      <c r="U221" s="242" t="n">
        <v>1077000</v>
      </c>
      <c r="V221" s="242" t="n">
        <v>240</v>
      </c>
      <c r="W221" s="242" t="n">
        <v>230</v>
      </c>
      <c r="X221" s="418" t="n">
        <v>0.14</v>
      </c>
      <c r="Y221" s="242" t="n">
        <v>0</v>
      </c>
      <c r="Z221" s="242" t="n">
        <v>71113</v>
      </c>
      <c r="AA221" s="242" t="n">
        <v>68332</v>
      </c>
      <c r="AB221" s="242" t="n">
        <v>0</v>
      </c>
      <c r="AC221" s="242" t="n">
        <v>160198</v>
      </c>
      <c r="AD221" s="242" t="n">
        <v>1853802</v>
      </c>
      <c r="AE221" s="242" t="n">
        <v>84305872</v>
      </c>
      <c r="AF221" s="225" t="n"/>
      <c r="AG221" s="242" t="n">
        <v>5500000</v>
      </c>
      <c r="AH221" s="248" t="inlineStr">
        <is>
          <t>Empleado</t>
        </is>
      </c>
      <c r="AI221" s="225" t="n"/>
      <c r="AJ221" s="225" t="n"/>
      <c r="AK221" s="225" t="n"/>
      <c r="AL221" s="225" t="n"/>
      <c r="AM221" s="231" t="n"/>
    </row>
    <row r="222" ht="18" customHeight="1" thickBot="1">
      <c r="A222" s="444" t="inlineStr">
        <is>
          <t>VILMA ESTER BARROS RAMOS</t>
        </is>
      </c>
      <c r="B222" s="347" t="n">
        <v>959221723</v>
      </c>
      <c r="C222" s="251" t="n">
        <v>45609</v>
      </c>
      <c r="D222" s="348" t="inlineStr">
        <is>
          <t>Pendiente</t>
        </is>
      </c>
      <c r="E222" s="386" t="n">
        <v>45610</v>
      </c>
      <c r="F222" s="213" t="inlineStr">
        <is>
          <t>BANCO DE BOGOTA</t>
        </is>
      </c>
      <c r="G222" s="214" t="n"/>
      <c r="H222" s="457" t="inlineStr">
        <is>
          <t>VK 30%</t>
        </is>
      </c>
      <c r="I222" s="214" t="n"/>
      <c r="J222" s="214" t="n"/>
      <c r="K222" s="214" t="n"/>
      <c r="L222" s="214" t="n"/>
      <c r="M222" s="214" t="n"/>
      <c r="N222" s="214" t="n"/>
      <c r="O222" s="214" t="n"/>
      <c r="P222" s="214" t="n"/>
      <c r="Q222" s="214" t="n"/>
      <c r="R222" s="430" t="n">
        <v>57431581</v>
      </c>
      <c r="S222" s="257" t="inlineStr">
        <is>
          <t>Pesos</t>
        </is>
      </c>
      <c r="T222" s="258" t="inlineStr">
        <is>
          <t>Hipotecario</t>
        </is>
      </c>
      <c r="U222" s="254" t="n">
        <v>1438341</v>
      </c>
      <c r="V222" s="254" t="n">
        <v>360</v>
      </c>
      <c r="W222" s="254" t="n">
        <v>358</v>
      </c>
      <c r="X222" s="254" t="inlineStr">
        <is>
          <t>12.14%</t>
        </is>
      </c>
      <c r="Y222" s="254" t="n">
        <v>0</v>
      </c>
      <c r="Z222" s="254" t="n">
        <v>87436</v>
      </c>
      <c r="AA222" s="254" t="n">
        <v>26661</v>
      </c>
      <c r="AB222" s="254" t="n">
        <v>0</v>
      </c>
      <c r="AC222" s="254" t="n">
        <v>42986</v>
      </c>
      <c r="AD222" s="254" t="n">
        <v>1281237</v>
      </c>
      <c r="AE222" s="254" t="n">
        <v>134387812</v>
      </c>
      <c r="AF222" s="254" t="inlineStr">
        <is>
          <t>50-300</t>
        </is>
      </c>
      <c r="AG222" s="254" t="n">
        <v>6200000</v>
      </c>
      <c r="AH222" s="259" t="inlineStr">
        <is>
          <t>Empleado</t>
        </is>
      </c>
      <c r="AI222" s="214" t="n"/>
      <c r="AJ222" s="214" t="n"/>
      <c r="AK222" s="214" t="n"/>
      <c r="AL222" s="214" t="n"/>
      <c r="AM222" s="220" t="n"/>
    </row>
    <row r="223" ht="18" customHeight="1" thickBot="1">
      <c r="A223" s="322" t="inlineStr">
        <is>
          <t>ANDRES FELIPE GUZMAN ROJAS</t>
        </is>
      </c>
      <c r="B223" s="342" t="inlineStr">
        <is>
          <t>570040770085926-6</t>
        </is>
      </c>
      <c r="C223" s="240" t="n">
        <v>45610</v>
      </c>
      <c r="D223" s="470" t="inlineStr">
        <is>
          <t>TARIFA MINIMA</t>
        </is>
      </c>
      <c r="E223" s="378" t="n">
        <v>45610</v>
      </c>
      <c r="F223" s="333" t="inlineStr">
        <is>
          <t>DAVIVIENDA</t>
        </is>
      </c>
      <c r="G223" s="242" t="inlineStr">
        <is>
          <t>MEGA CERRATON TM CM</t>
        </is>
      </c>
      <c r="H223" s="344" t="inlineStr">
        <is>
          <t>CM</t>
        </is>
      </c>
      <c r="I223" s="225" t="n"/>
      <c r="J223" s="225" t="n"/>
      <c r="K223" s="225" t="n"/>
      <c r="L223" s="345" t="inlineStr">
        <is>
          <t>CM</t>
        </is>
      </c>
      <c r="M223" s="225" t="n"/>
      <c r="N223" s="225" t="n"/>
      <c r="O223" s="225" t="n"/>
      <c r="P223" s="225" t="n"/>
      <c r="Q223" s="225" t="n"/>
      <c r="R223" s="431" t="n">
        <v>1019089683</v>
      </c>
      <c r="S223" s="246" t="inlineStr">
        <is>
          <t>Pesos</t>
        </is>
      </c>
      <c r="T223" s="247" t="inlineStr">
        <is>
          <t>Hipotecario</t>
        </is>
      </c>
      <c r="U223" s="242" t="n">
        <v>849582</v>
      </c>
      <c r="V223" s="242" t="n">
        <v>240</v>
      </c>
      <c r="W223" s="242" t="n">
        <v>222</v>
      </c>
      <c r="X223" s="242" t="inlineStr">
        <is>
          <t>18.3%</t>
        </is>
      </c>
      <c r="Y223" s="242" t="n">
        <v>229417</v>
      </c>
      <c r="Z223" s="242" t="n">
        <v>15362</v>
      </c>
      <c r="AA223" s="242" t="n">
        <v>26184</v>
      </c>
      <c r="AB223" s="242" t="n">
        <v>0</v>
      </c>
      <c r="AC223" s="242" t="n">
        <v>49577</v>
      </c>
      <c r="AD223" s="242" t="n">
        <v>758297</v>
      </c>
      <c r="AE223" s="242" t="n">
        <v>70078239</v>
      </c>
      <c r="AF223" s="242" t="inlineStr">
        <is>
          <t>50-300</t>
        </is>
      </c>
      <c r="AG223" s="242" t="n">
        <v>3015000</v>
      </c>
      <c r="AH223" s="346" t="inlineStr">
        <is>
          <t>Vis Davivienda</t>
        </is>
      </c>
      <c r="AI223" s="225" t="n"/>
      <c r="AJ223" s="225" t="n"/>
      <c r="AK223" s="225" t="n"/>
      <c r="AL223" s="225" t="n"/>
      <c r="AM223" s="231" t="n"/>
    </row>
    <row r="224" ht="18" customHeight="1" thickBot="1">
      <c r="A224" s="326" t="inlineStr">
        <is>
          <t>ELSY YAMILE MANCIPE LANCHEROS</t>
        </is>
      </c>
      <c r="B224" s="347" t="n">
        <v>90000041991</v>
      </c>
      <c r="C224" s="251" t="n">
        <v>45610</v>
      </c>
      <c r="D224" s="471" t="inlineStr">
        <is>
          <t>TARIFA MINIMA</t>
        </is>
      </c>
      <c r="E224" s="386" t="n">
        <v>45610</v>
      </c>
      <c r="F224" s="267" t="inlineStr">
        <is>
          <t>BANCOLOMBIA</t>
        </is>
      </c>
      <c r="G224" s="353" t="inlineStr">
        <is>
          <t>MEGA CERRATON TM CM, la cliente asegura no tener el ultimo extracto pero adjunta foto del ultimo pago y extracto anterior a este trimestre , que el nuevo lo obtiene hasta fin de mes</t>
        </is>
      </c>
      <c r="H224" s="349" t="inlineStr">
        <is>
          <t>CM</t>
        </is>
      </c>
      <c r="I224" s="214" t="n"/>
      <c r="J224" s="214" t="n"/>
      <c r="K224" s="214" t="n"/>
      <c r="L224" s="351" t="inlineStr">
        <is>
          <t>CM</t>
        </is>
      </c>
      <c r="M224" s="278" t="n"/>
      <c r="N224" s="214" t="n"/>
      <c r="O224" s="214" t="n"/>
      <c r="P224" s="214" t="n"/>
      <c r="Q224" s="214" t="n"/>
      <c r="R224" s="425" t="n">
        <v>52379716</v>
      </c>
      <c r="S224" s="257" t="inlineStr">
        <is>
          <t>Pesos</t>
        </is>
      </c>
      <c r="T224" s="258" t="inlineStr">
        <is>
          <t>Hipotecario</t>
        </is>
      </c>
      <c r="U224" s="254" t="n">
        <v>579083</v>
      </c>
      <c r="V224" s="254" t="n">
        <v>120</v>
      </c>
      <c r="W224" s="254" t="n">
        <v>49</v>
      </c>
      <c r="X224" s="254" t="inlineStr">
        <is>
          <t>5.93%</t>
        </is>
      </c>
      <c r="Y224" s="254" t="n">
        <v>78085</v>
      </c>
      <c r="Z224" s="254" t="n">
        <v>8277</v>
      </c>
      <c r="AA224" s="254" t="n">
        <v>12760</v>
      </c>
      <c r="AB224" s="254" t="n">
        <v>8506</v>
      </c>
      <c r="AC224" s="254" t="n">
        <v>432807</v>
      </c>
      <c r="AD224" s="254" t="n">
        <v>116933</v>
      </c>
      <c r="AE224" s="254" t="n">
        <v>23885292</v>
      </c>
      <c r="AF224" s="254" t="inlineStr">
        <is>
          <t>300-600</t>
        </is>
      </c>
      <c r="AG224" s="430" t="n">
        <v>8500000</v>
      </c>
      <c r="AH224" s="259" t="inlineStr">
        <is>
          <t>Empleado</t>
        </is>
      </c>
      <c r="AI224" s="214" t="n"/>
      <c r="AJ224" s="214" t="n"/>
      <c r="AK224" s="214" t="n"/>
      <c r="AL224" s="214" t="n"/>
      <c r="AM224" s="220" t="n"/>
    </row>
    <row r="225" ht="18" customHeight="1" thickBot="1">
      <c r="A225" s="341" t="inlineStr">
        <is>
          <t>CLAUDIA PATRICIA BELTRAN GARCIA</t>
        </is>
      </c>
      <c r="B225" s="342" t="inlineStr">
        <is>
          <t>035701-03-0000009514</t>
        </is>
      </c>
      <c r="C225" s="240" t="n">
        <v>45610</v>
      </c>
      <c r="D225" s="343" t="inlineStr">
        <is>
          <t>Pendiente</t>
        </is>
      </c>
      <c r="E225" s="378" t="n">
        <v>45610</v>
      </c>
      <c r="F225" s="346" t="inlineStr">
        <is>
          <t>LA HIPOTECARIA</t>
        </is>
      </c>
      <c r="G225" s="225" t="n"/>
      <c r="H225" s="397" t="inlineStr">
        <is>
          <t>PROPIO</t>
        </is>
      </c>
      <c r="I225" s="225" t="n"/>
      <c r="J225" s="225" t="n"/>
      <c r="K225" s="225" t="n"/>
      <c r="L225" s="440" t="inlineStr">
        <is>
          <t>Finanzas a otro nivel</t>
        </is>
      </c>
      <c r="M225" s="260" t="inlineStr">
        <is>
          <t>Andrea Gutiérrez Galindo</t>
        </is>
      </c>
      <c r="N225" s="225" t="n"/>
      <c r="O225" s="225" t="n"/>
      <c r="P225" s="225" t="n"/>
      <c r="Q225" s="225" t="n"/>
      <c r="R225" s="431" t="n">
        <v>1032378777</v>
      </c>
      <c r="S225" s="246" t="inlineStr">
        <is>
          <t>Pesos</t>
        </is>
      </c>
      <c r="T225" s="247" t="inlineStr">
        <is>
          <t>Hipotecario</t>
        </is>
      </c>
      <c r="U225" s="242" t="n">
        <v>965180</v>
      </c>
      <c r="V225" s="242" t="n">
        <v>240</v>
      </c>
      <c r="W225" s="242" t="n">
        <v>215</v>
      </c>
      <c r="X225" s="242" t="inlineStr">
        <is>
          <t>12.45%</t>
        </is>
      </c>
      <c r="Y225" s="242" t="n">
        <v>0</v>
      </c>
      <c r="Z225" s="242" t="n">
        <v>9093</v>
      </c>
      <c r="AA225" s="242" t="n">
        <v>17498</v>
      </c>
      <c r="AB225" s="242" t="n">
        <v>19267</v>
      </c>
      <c r="AC225" s="242" t="n">
        <v>112290</v>
      </c>
      <c r="AD225" s="242" t="n">
        <v>806820</v>
      </c>
      <c r="AE225" s="242" t="n">
        <v>82109376</v>
      </c>
      <c r="AF225" s="242" t="inlineStr">
        <is>
          <t>50-300</t>
        </is>
      </c>
      <c r="AG225" s="431" t="n">
        <v>3800000</v>
      </c>
      <c r="AH225" s="248" t="inlineStr">
        <is>
          <t>Empleado</t>
        </is>
      </c>
      <c r="AI225" s="225" t="n"/>
      <c r="AJ225" s="225" t="n"/>
      <c r="AK225" s="225" t="n"/>
      <c r="AL225" s="225" t="n"/>
      <c r="AM225" s="231" t="n"/>
    </row>
    <row r="226" ht="18" customHeight="1" thickBot="1">
      <c r="A226" s="338" t="inlineStr">
        <is>
          <t>JESUS DAVID VIAFARA BANGUERA</t>
        </is>
      </c>
      <c r="B226" s="347" t="n">
        <v>90000194032</v>
      </c>
      <c r="C226" s="251" t="n">
        <v>45610</v>
      </c>
      <c r="D226" s="472" t="inlineStr">
        <is>
          <t>Mora</t>
        </is>
      </c>
      <c r="E226" s="386" t="n">
        <v>45610</v>
      </c>
      <c r="F226" s="267" t="inlineStr">
        <is>
          <t>BANCOLOMBIA</t>
        </is>
      </c>
      <c r="G226" s="214" t="n"/>
      <c r="H226" s="352" t="inlineStr">
        <is>
          <t>PROPIO</t>
        </is>
      </c>
      <c r="I226" s="214" t="n"/>
      <c r="J226" s="214" t="n"/>
      <c r="K226" s="214" t="n"/>
      <c r="L226" s="392" t="inlineStr">
        <is>
          <t>Finanzas a otro nivel</t>
        </is>
      </c>
      <c r="M226" s="353" t="inlineStr">
        <is>
          <t>Gloria Emilia Ayala Rengifo</t>
        </is>
      </c>
      <c r="N226" s="214" t="n"/>
      <c r="O226" s="214" t="n"/>
      <c r="P226" s="214" t="n"/>
      <c r="Q226" s="214" t="n"/>
      <c r="R226" s="355" t="n">
        <v>10388288</v>
      </c>
      <c r="S226" s="257" t="inlineStr">
        <is>
          <t>Pesos</t>
        </is>
      </c>
      <c r="T226" s="258" t="inlineStr">
        <is>
          <t>Hipotecario</t>
        </is>
      </c>
      <c r="U226" s="254" t="n">
        <v>444855</v>
      </c>
      <c r="V226" s="254" t="n">
        <v>247</v>
      </c>
      <c r="W226" s="254" t="n">
        <v>158</v>
      </c>
      <c r="X226" s="254" t="inlineStr">
        <is>
          <t>19.18%</t>
        </is>
      </c>
      <c r="Y226" s="254" t="n">
        <v>0</v>
      </c>
      <c r="Z226" s="254" t="n">
        <v>6389</v>
      </c>
      <c r="AA226" s="254" t="n">
        <v>6464</v>
      </c>
      <c r="AB226" s="254" t="n">
        <v>4309</v>
      </c>
      <c r="AC226" s="254" t="n">
        <v>38299</v>
      </c>
      <c r="AD226" s="254" t="n">
        <v>389179</v>
      </c>
      <c r="AE226" s="254" t="n">
        <v>26889566</v>
      </c>
      <c r="AF226" s="254" t="inlineStr">
        <is>
          <t>300-600</t>
        </is>
      </c>
      <c r="AG226" s="355" t="n">
        <v>3500000</v>
      </c>
      <c r="AH226" s="259" t="inlineStr">
        <is>
          <t>Empleado</t>
        </is>
      </c>
      <c r="AI226" s="214" t="n"/>
      <c r="AJ226" s="214" t="n"/>
      <c r="AK226" s="214" t="n"/>
      <c r="AL226" s="214" t="n"/>
      <c r="AM226" s="220" t="n"/>
    </row>
    <row r="227" ht="18" customHeight="1" thickBot="1">
      <c r="A227" s="339" t="inlineStr">
        <is>
          <t>YENI CONSTANZA TUNJANO GONZALEZ</t>
        </is>
      </c>
      <c r="B227" s="332" t="n">
        <v>107236629808</v>
      </c>
      <c r="C227" s="240" t="n">
        <v>45610</v>
      </c>
      <c r="D227" s="470" t="inlineStr">
        <is>
          <t>TARIFA MINIMA</t>
        </is>
      </c>
      <c r="E227" s="378" t="n">
        <v>45610</v>
      </c>
      <c r="F227" s="233" t="inlineStr">
        <is>
          <t>FNA (Fondo Nacional del Ahorro)</t>
        </is>
      </c>
      <c r="G227" s="225" t="n"/>
      <c r="H227" s="243" t="inlineStr">
        <is>
          <t>MA 33%</t>
        </is>
      </c>
      <c r="I227" s="225" t="n"/>
      <c r="J227" s="225" t="n"/>
      <c r="K227" s="225" t="n"/>
      <c r="L227" s="225" t="n"/>
      <c r="M227" s="225" t="n"/>
      <c r="N227" s="225" t="n"/>
      <c r="O227" s="225" t="n"/>
      <c r="P227" s="225" t="n"/>
      <c r="Q227" s="225" t="n"/>
      <c r="R227" s="389" t="n">
        <v>1072366298</v>
      </c>
      <c r="S227" s="246" t="inlineStr">
        <is>
          <t>Pesos</t>
        </is>
      </c>
      <c r="T227" s="247" t="inlineStr">
        <is>
          <t>Hipotecario</t>
        </is>
      </c>
      <c r="U227" s="242" t="n">
        <v>1100324</v>
      </c>
      <c r="V227" s="242" t="n">
        <v>120</v>
      </c>
      <c r="W227" s="242" t="n">
        <v>114</v>
      </c>
      <c r="X227" s="242" t="inlineStr">
        <is>
          <t>8.5%</t>
        </is>
      </c>
      <c r="Y227" s="242" t="n">
        <v>0</v>
      </c>
      <c r="Z227" s="242" t="n">
        <v>29318</v>
      </c>
      <c r="AA227" s="242" t="n">
        <v>27002</v>
      </c>
      <c r="AB227" s="242" t="n">
        <v>0</v>
      </c>
      <c r="AC227" s="242" t="n">
        <v>477715</v>
      </c>
      <c r="AD227" s="242" t="n">
        <v>566286</v>
      </c>
      <c r="AE227" s="242" t="n">
        <v>83015051</v>
      </c>
      <c r="AF227" s="225" t="n"/>
      <c r="AG227" s="242" t="n">
        <v>4500000</v>
      </c>
      <c r="AH227" s="248" t="inlineStr">
        <is>
          <t>Empleado</t>
        </is>
      </c>
      <c r="AI227" s="225" t="n"/>
      <c r="AJ227" s="225" t="n"/>
      <c r="AK227" s="225" t="n"/>
      <c r="AL227" s="225" t="n"/>
      <c r="AM227" s="231" t="n"/>
    </row>
    <row r="228" ht="18" customHeight="1" thickBot="1">
      <c r="A228" s="323" t="inlineStr">
        <is>
          <t>MARIA FERNANDA CASTAÑO SALAZAR</t>
        </is>
      </c>
      <c r="B228" s="347" t="inlineStr">
        <is>
          <t>571212600203431-3</t>
        </is>
      </c>
      <c r="C228" s="251" t="n">
        <v>45610</v>
      </c>
      <c r="D228" s="471" t="inlineStr">
        <is>
          <t>TARIFA MINIMA</t>
        </is>
      </c>
      <c r="E228" s="386" t="n">
        <v>45610</v>
      </c>
      <c r="F228" s="262" t="inlineStr">
        <is>
          <t>DAVIVIENDA</t>
        </is>
      </c>
      <c r="G228" s="214" t="n"/>
      <c r="H228" s="349" t="inlineStr">
        <is>
          <t>CM</t>
        </is>
      </c>
      <c r="I228" s="214" t="n"/>
      <c r="J228" s="214" t="n"/>
      <c r="K228" s="214" t="n"/>
      <c r="L228" s="351" t="inlineStr">
        <is>
          <t>CM</t>
        </is>
      </c>
      <c r="M228" s="214" t="n"/>
      <c r="N228" s="214" t="n"/>
      <c r="O228" s="214" t="n"/>
      <c r="P228" s="214" t="n"/>
      <c r="Q228" s="335" t="n"/>
      <c r="R228" s="390" t="n">
        <v>1053777130</v>
      </c>
      <c r="S228" s="257" t="inlineStr">
        <is>
          <t>Pesos</t>
        </is>
      </c>
      <c r="T228" s="258" t="inlineStr">
        <is>
          <t>Hipotecario</t>
        </is>
      </c>
      <c r="U228" s="254" t="n">
        <v>1273000</v>
      </c>
      <c r="V228" s="254" t="n">
        <v>240</v>
      </c>
      <c r="W228" s="254" t="n">
        <v>235</v>
      </c>
      <c r="X228" s="254" t="inlineStr">
        <is>
          <t>12.9%</t>
        </is>
      </c>
      <c r="Y228" s="254" t="n">
        <v>0</v>
      </c>
      <c r="Z228" s="254" t="n">
        <v>25679</v>
      </c>
      <c r="AA228" s="254" t="n">
        <v>27714</v>
      </c>
      <c r="AB228" s="254" t="n">
        <v>0</v>
      </c>
      <c r="AC228" s="254" t="n">
        <v>122781</v>
      </c>
      <c r="AD228" s="254" t="n">
        <v>1096825</v>
      </c>
      <c r="AE228" s="254" t="n">
        <v>108935434</v>
      </c>
      <c r="AF228" s="254" t="n">
        <v>200000</v>
      </c>
      <c r="AG228" s="254" t="n">
        <v>16000000</v>
      </c>
      <c r="AH228" s="458" t="inlineStr">
        <is>
          <t>Vis Davivienda</t>
        </is>
      </c>
      <c r="AI228" s="214" t="n"/>
      <c r="AJ228" s="214" t="n"/>
      <c r="AK228" s="214" t="n"/>
      <c r="AL228" s="214" t="n"/>
      <c r="AM228" s="220" t="n"/>
    </row>
    <row r="229" ht="18" customHeight="1" thickBot="1">
      <c r="A229" s="340" t="inlineStr">
        <is>
          <t>MARIA FERNANDA CASTAÑO SALAZAR</t>
        </is>
      </c>
      <c r="B229" s="332" t="n">
        <v>90000213958</v>
      </c>
      <c r="C229" s="240" t="n">
        <v>45610</v>
      </c>
      <c r="D229" s="470" t="inlineStr">
        <is>
          <t>TARIFA MINIMA</t>
        </is>
      </c>
      <c r="E229" s="378" t="n">
        <v>45610</v>
      </c>
      <c r="F229" s="241" t="inlineStr">
        <is>
          <t>BANCOLOMBIA</t>
        </is>
      </c>
      <c r="G229" s="225" t="n"/>
      <c r="H229" s="344" t="inlineStr">
        <is>
          <t>CM</t>
        </is>
      </c>
      <c r="I229" s="242" t="inlineStr">
        <is>
          <t>CLIENTE TIENE DOS CREDITOD</t>
        </is>
      </c>
      <c r="J229" s="225" t="n"/>
      <c r="K229" s="225" t="n"/>
      <c r="L229" s="345" t="inlineStr">
        <is>
          <t>CM</t>
        </is>
      </c>
      <c r="M229" s="225" t="n"/>
      <c r="N229" s="225" t="n"/>
      <c r="O229" s="225" t="n"/>
      <c r="P229" s="225" t="n"/>
      <c r="Q229" s="473" t="n"/>
      <c r="R229" s="390" t="n">
        <v>1053777130</v>
      </c>
      <c r="S229" s="246" t="inlineStr">
        <is>
          <t>Pesos</t>
        </is>
      </c>
      <c r="T229" s="247" t="inlineStr">
        <is>
          <t>Hipotecario</t>
        </is>
      </c>
      <c r="U229" s="242" t="n">
        <v>1113019</v>
      </c>
      <c r="V229" s="242" t="n">
        <v>180</v>
      </c>
      <c r="W229" s="242" t="n">
        <v>156</v>
      </c>
      <c r="X229" s="242" t="inlineStr">
        <is>
          <t>18.1%</t>
        </is>
      </c>
      <c r="Y229" s="242" t="n">
        <v>0</v>
      </c>
      <c r="Z229" s="242" t="n">
        <v>10255</v>
      </c>
      <c r="AA229" s="242" t="n">
        <v>10503</v>
      </c>
      <c r="AB229" s="242" t="n">
        <v>7002</v>
      </c>
      <c r="AC229" s="242" t="n">
        <v>123101</v>
      </c>
      <c r="AD229" s="242" t="n">
        <v>962157</v>
      </c>
      <c r="AE229" s="242" t="n">
        <v>69202105</v>
      </c>
      <c r="AF229" s="242" t="n">
        <v>200000</v>
      </c>
      <c r="AG229" s="242" t="n">
        <v>16000000</v>
      </c>
      <c r="AH229" s="248" t="inlineStr">
        <is>
          <t>Empleado</t>
        </is>
      </c>
      <c r="AI229" s="225" t="n"/>
      <c r="AJ229" s="225" t="n"/>
      <c r="AK229" s="225" t="n"/>
      <c r="AL229" s="225" t="n"/>
      <c r="AM229" s="231" t="n"/>
    </row>
    <row r="230" ht="18" customHeight="1" thickBot="1">
      <c r="A230" s="325" t="inlineStr">
        <is>
          <t>LILIAN GUTIERREZ HERNANDEZ</t>
        </is>
      </c>
      <c r="B230" s="347" t="n">
        <v>5190048709</v>
      </c>
      <c r="C230" s="251" t="n">
        <v>45610</v>
      </c>
      <c r="D230" s="348" t="inlineStr">
        <is>
          <t>Pendiente</t>
        </is>
      </c>
      <c r="E230" s="386" t="n">
        <v>45610</v>
      </c>
      <c r="F230" s="232" t="inlineStr">
        <is>
          <t>FNA (Fondo Nacional del Ahorro)</t>
        </is>
      </c>
      <c r="G230" s="214" t="n"/>
      <c r="H230" s="457" t="inlineStr">
        <is>
          <t>VK 30%</t>
        </is>
      </c>
      <c r="I230" s="214" t="n"/>
      <c r="J230" s="214" t="n"/>
      <c r="K230" s="214" t="n"/>
      <c r="L230" s="214" t="n"/>
      <c r="M230" s="214" t="n"/>
      <c r="N230" s="214" t="n"/>
      <c r="O230" s="214" t="n"/>
      <c r="P230" s="214" t="n"/>
      <c r="Q230" s="214" t="n"/>
      <c r="R230" s="214" t="n"/>
      <c r="S230" s="257" t="inlineStr">
        <is>
          <t>Pesos</t>
        </is>
      </c>
      <c r="T230" s="258" t="inlineStr">
        <is>
          <t>Hipotecario</t>
        </is>
      </c>
      <c r="U230" s="254" t="n">
        <v>866864</v>
      </c>
      <c r="V230" s="254" t="n">
        <v>239</v>
      </c>
      <c r="W230" s="254" t="n">
        <v>137</v>
      </c>
      <c r="X230" s="254" t="inlineStr">
        <is>
          <t>13.18%</t>
        </is>
      </c>
      <c r="Y230" s="254" t="n">
        <v>0</v>
      </c>
      <c r="Z230" s="254" t="n">
        <v>22054</v>
      </c>
      <c r="AA230" s="254" t="n">
        <v>20324</v>
      </c>
      <c r="AB230" s="254" t="n">
        <v>0</v>
      </c>
      <c r="AC230" s="254" t="n">
        <v>199852</v>
      </c>
      <c r="AD230" s="254" t="n">
        <v>630109</v>
      </c>
      <c r="AE230" s="254" t="n">
        <v>60757728</v>
      </c>
      <c r="AF230" s="214" t="n"/>
      <c r="AG230" s="254" t="n">
        <v>3800000</v>
      </c>
      <c r="AH230" s="259" t="inlineStr">
        <is>
          <t>Empleado</t>
        </is>
      </c>
      <c r="AI230" s="214" t="n"/>
      <c r="AJ230" s="214" t="n"/>
      <c r="AK230" s="214" t="n"/>
      <c r="AL230" s="214" t="n"/>
      <c r="AM230" s="220" t="n"/>
    </row>
    <row r="231" ht="18" customHeight="1" thickBot="1">
      <c r="A231" s="322" t="inlineStr">
        <is>
          <t>YULY PATRICIA ALVAREZ GOMEZ</t>
        </is>
      </c>
      <c r="B231" s="332" t="n">
        <v>4386291815</v>
      </c>
      <c r="C231" s="240" t="n">
        <v>45610</v>
      </c>
      <c r="D231" s="470" t="inlineStr">
        <is>
          <t>TARIFA MINIMA</t>
        </is>
      </c>
      <c r="E231" s="378" t="n">
        <v>45610</v>
      </c>
      <c r="F231" s="233" t="inlineStr">
        <is>
          <t>FNA (Fondo Nacional del Ahorro)</t>
        </is>
      </c>
      <c r="G231" s="225" t="n"/>
      <c r="H231" s="344" t="inlineStr">
        <is>
          <t>CM</t>
        </is>
      </c>
      <c r="I231" s="225" t="n"/>
      <c r="J231" s="225" t="n"/>
      <c r="K231" s="225" t="n"/>
      <c r="L231" s="345" t="inlineStr">
        <is>
          <t>CM</t>
        </is>
      </c>
      <c r="M231" s="225" t="n"/>
      <c r="N231" s="225" t="n"/>
      <c r="O231" s="225" t="n"/>
      <c r="P231" s="225" t="n"/>
      <c r="Q231" s="225" t="n"/>
      <c r="R231" s="242" t="n">
        <v>43862918</v>
      </c>
      <c r="S231" s="246" t="inlineStr">
        <is>
          <t>Pesos</t>
        </is>
      </c>
      <c r="T231" s="247" t="inlineStr">
        <is>
          <t>Hipotecario</t>
        </is>
      </c>
      <c r="U231" s="242" t="n">
        <v>1561510</v>
      </c>
      <c r="V231" s="242" t="n">
        <v>261</v>
      </c>
      <c r="W231" s="242" t="n">
        <v>235</v>
      </c>
      <c r="X231" s="242" t="inlineStr">
        <is>
          <t>8.25%</t>
        </is>
      </c>
      <c r="Y231" s="242" t="n">
        <v>0</v>
      </c>
      <c r="Z231" s="242" t="n">
        <v>63208</v>
      </c>
      <c r="AA231" s="242" t="n">
        <v>46499</v>
      </c>
      <c r="AB231" s="242" t="n">
        <v>67343</v>
      </c>
      <c r="AC231" s="242" t="n">
        <v>313240</v>
      </c>
      <c r="AD231" s="242" t="n">
        <v>1171219</v>
      </c>
      <c r="AE231" s="242" t="n">
        <v>176708663</v>
      </c>
      <c r="AF231" s="242" t="n">
        <v>300000</v>
      </c>
      <c r="AG231" s="242" t="n">
        <v>8328000</v>
      </c>
      <c r="AH231" s="248" t="inlineStr">
        <is>
          <t>Empleado</t>
        </is>
      </c>
      <c r="AI231" s="225" t="n"/>
      <c r="AJ231" s="225" t="n"/>
      <c r="AK231" s="225" t="n"/>
      <c r="AL231" s="225" t="n"/>
      <c r="AM231" s="231" t="n"/>
    </row>
    <row r="232" ht="18" customHeight="1" thickBot="1">
      <c r="A232" s="338" t="inlineStr">
        <is>
          <t>JUAN MANUEL BOLIVAR</t>
        </is>
      </c>
      <c r="B232" s="210" t="inlineStr">
        <is>
          <t>570000190083812-9</t>
        </is>
      </c>
      <c r="C232" s="251" t="n">
        <v>45610</v>
      </c>
      <c r="D232" s="348" t="inlineStr">
        <is>
          <t>Pendiente</t>
        </is>
      </c>
      <c r="E232" s="386" t="n">
        <v>45610</v>
      </c>
      <c r="F232" s="262" t="inlineStr">
        <is>
          <t>DAVIVIENDA</t>
        </is>
      </c>
      <c r="G232" s="214" t="n"/>
      <c r="H232" s="349" t="inlineStr">
        <is>
          <t>CM</t>
        </is>
      </c>
      <c r="I232" s="214" t="n"/>
      <c r="J232" s="214" t="n"/>
      <c r="K232" s="214" t="n"/>
      <c r="L232" s="351" t="inlineStr">
        <is>
          <t>CM</t>
        </is>
      </c>
      <c r="M232" s="278" t="n"/>
      <c r="N232" s="214" t="n"/>
      <c r="O232" s="214" t="n"/>
      <c r="P232" s="214" t="n"/>
      <c r="Q232" s="214" t="n"/>
      <c r="R232" s="278" t="n"/>
      <c r="S232" s="257" t="inlineStr">
        <is>
          <t>Pesos</t>
        </is>
      </c>
      <c r="T232" s="258" t="inlineStr">
        <is>
          <t>Hipotecario</t>
        </is>
      </c>
      <c r="U232" s="254" t="n">
        <v>4615000</v>
      </c>
      <c r="V232" s="254" t="n">
        <v>240</v>
      </c>
      <c r="W232" s="254" t="n">
        <v>231</v>
      </c>
      <c r="X232" s="254" t="inlineStr">
        <is>
          <t>10.95%</t>
        </is>
      </c>
      <c r="Y232" s="254" t="n">
        <v>0</v>
      </c>
      <c r="Z232" s="254" t="n">
        <v>232304</v>
      </c>
      <c r="AA232" s="254" t="n">
        <v>84390</v>
      </c>
      <c r="AB232" s="254" t="n">
        <v>0</v>
      </c>
      <c r="AC232" s="254" t="n">
        <v>262020</v>
      </c>
      <c r="AD232" s="254" t="n">
        <v>4536342</v>
      </c>
      <c r="AE232" s="254" t="n">
        <v>428120206</v>
      </c>
      <c r="AF232" s="254" t="n">
        <v>2000000</v>
      </c>
      <c r="AG232" s="254" t="n">
        <v>41000000</v>
      </c>
      <c r="AH232" s="259" t="inlineStr">
        <is>
          <t>Empleado</t>
        </is>
      </c>
      <c r="AI232" s="214" t="n"/>
      <c r="AJ232" s="214" t="n"/>
      <c r="AK232" s="214" t="n"/>
      <c r="AL232" s="214" t="n"/>
      <c r="AM232" s="220" t="n"/>
    </row>
    <row r="233" ht="18" customHeight="1" thickBot="1">
      <c r="A233" s="341" t="inlineStr">
        <is>
          <t>LUIS GERMAN GONZALEZ SUAREZ</t>
        </is>
      </c>
      <c r="B233" s="342" t="n">
        <v>559719864</v>
      </c>
      <c r="C233" s="240" t="n">
        <v>45610</v>
      </c>
      <c r="D233" s="343" t="inlineStr">
        <is>
          <t>Pendiente</t>
        </is>
      </c>
      <c r="E233" s="378" t="n">
        <v>45610</v>
      </c>
      <c r="F233" s="224" t="inlineStr">
        <is>
          <t>BANCO DE BOGOTA</t>
        </is>
      </c>
      <c r="G233" s="225" t="n"/>
      <c r="H233" s="397" t="inlineStr">
        <is>
          <t>PROPIO</t>
        </is>
      </c>
      <c r="I233" s="225" t="n"/>
      <c r="J233" s="225" t="n"/>
      <c r="K233" s="225" t="n"/>
      <c r="L233" s="459" t="inlineStr">
        <is>
          <t>Visionarios</t>
        </is>
      </c>
      <c r="M233" s="260" t="inlineStr">
        <is>
          <t>Daniel Fernandez Becerra</t>
        </is>
      </c>
      <c r="N233" s="225" t="n"/>
      <c r="O233" s="225" t="n"/>
      <c r="P233" s="225" t="n"/>
      <c r="Q233" s="225" t="n"/>
      <c r="R233" s="431" t="n">
        <v>5415495</v>
      </c>
      <c r="S233" s="246" t="inlineStr">
        <is>
          <t>Pesos</t>
        </is>
      </c>
      <c r="T233" s="247" t="inlineStr">
        <is>
          <t>Hipotecario</t>
        </is>
      </c>
      <c r="U233" s="242" t="n">
        <v>744210</v>
      </c>
      <c r="V233" s="242" t="n">
        <v>240</v>
      </c>
      <c r="W233" s="242" t="n">
        <v>198</v>
      </c>
      <c r="X233" s="242" t="inlineStr">
        <is>
          <t>7.47%</t>
        </is>
      </c>
      <c r="Y233" s="242" t="n">
        <v>253576</v>
      </c>
      <c r="Z233" s="242" t="n">
        <v>54298</v>
      </c>
      <c r="AA233" s="242" t="n">
        <v>19494</v>
      </c>
      <c r="AB233" s="242" t="n">
        <v>0</v>
      </c>
      <c r="AC233" s="242" t="n">
        <v>203574</v>
      </c>
      <c r="AD233" s="242" t="n">
        <v>720419</v>
      </c>
      <c r="AE233" s="242" t="n">
        <v>77780402</v>
      </c>
      <c r="AF233" s="242" t="inlineStr">
        <is>
          <t>50-300</t>
        </is>
      </c>
      <c r="AG233" s="242" t="n">
        <v>4000000</v>
      </c>
      <c r="AH233" s="248" t="inlineStr">
        <is>
          <t>Empleado</t>
        </is>
      </c>
      <c r="AI233" s="225" t="n"/>
      <c r="AJ233" s="225" t="n"/>
      <c r="AK233" s="225" t="n"/>
      <c r="AL233" s="225" t="n"/>
      <c r="AM233" s="231" t="n"/>
    </row>
    <row r="234" ht="18" customHeight="1" thickBot="1">
      <c r="A234" s="402" t="inlineStr">
        <is>
          <t>RICARDO NOGUERA VARGAS</t>
        </is>
      </c>
      <c r="B234" s="474" t="inlineStr">
        <is>
          <t>570040770104701-0</t>
        </is>
      </c>
      <c r="C234" s="371" t="n">
        <v>45605</v>
      </c>
      <c r="D234" s="372" t="inlineStr">
        <is>
          <t>Pendiente</t>
        </is>
      </c>
      <c r="E234" s="449" t="n">
        <v>45605</v>
      </c>
      <c r="F234" s="450" t="inlineStr">
        <is>
          <t>DAVIVIENDA</t>
        </is>
      </c>
      <c r="G234" s="374" t="inlineStr">
        <is>
          <t>En el extracto aparece mora, pero ya esta al día, siguiente pago Noviembre 27 2024, hoy esta en cero dias de mora</t>
        </is>
      </c>
      <c r="H234" s="475" t="inlineStr">
        <is>
          <t>WEB</t>
        </is>
      </c>
      <c r="I234" s="329" t="n"/>
      <c r="J234" s="329" t="n"/>
      <c r="K234" s="329" t="n"/>
      <c r="L234" s="329" t="n"/>
      <c r="M234" s="329" t="n"/>
      <c r="N234" s="329" t="n"/>
      <c r="O234" s="329" t="n"/>
      <c r="P234" s="329" t="n"/>
      <c r="Q234" s="329" t="n"/>
      <c r="R234" s="468" t="n"/>
      <c r="S234" s="375" t="inlineStr">
        <is>
          <t>Pesos</t>
        </is>
      </c>
      <c r="T234" s="376" t="inlineStr">
        <is>
          <t>Hipotecario</t>
        </is>
      </c>
      <c r="U234" s="374" t="n">
        <v>1425000</v>
      </c>
      <c r="V234" s="374" t="n">
        <v>240</v>
      </c>
      <c r="W234" s="374" t="n">
        <v>239</v>
      </c>
      <c r="X234" s="374" t="inlineStr">
        <is>
          <t>10.95%</t>
        </is>
      </c>
      <c r="Y234" s="374" t="n">
        <v>0</v>
      </c>
      <c r="Z234" s="329" t="n"/>
      <c r="AA234" s="329" t="n"/>
      <c r="AB234" s="329" t="n"/>
      <c r="AC234" s="329" t="n"/>
      <c r="AD234" s="329" t="n"/>
      <c r="AE234" s="374" t="n">
        <v>135000000</v>
      </c>
      <c r="AF234" s="374" t="n">
        <v>200000</v>
      </c>
      <c r="AG234" s="374" t="n">
        <v>4160000</v>
      </c>
      <c r="AH234" s="377" t="inlineStr">
        <is>
          <t>Empleado</t>
        </is>
      </c>
      <c r="AI234" s="329" t="n"/>
      <c r="AJ234" s="329" t="n"/>
      <c r="AK234" s="329" t="n"/>
      <c r="AL234" s="329" t="n"/>
      <c r="AM234" s="331" t="n"/>
    </row>
    <row r="235" ht="18" customHeight="1" thickBot="1">
      <c r="A235" s="402" t="inlineStr">
        <is>
          <t>ELIZABETH SANCHEZ CEBALLOS</t>
        </is>
      </c>
      <c r="B235" s="432" t="n">
        <v>1053176701</v>
      </c>
      <c r="C235" s="357" t="n">
        <v>45609</v>
      </c>
      <c r="D235" s="358" t="inlineStr">
        <is>
          <t>Pendiente</t>
        </is>
      </c>
      <c r="E235" s="400" t="n">
        <v>45611</v>
      </c>
      <c r="F235" s="476" t="inlineStr">
        <is>
          <t>BANCO DE BOGOTA</t>
        </is>
      </c>
      <c r="G235" s="360" t="n"/>
      <c r="H235" s="361" t="inlineStr">
        <is>
          <t>CM</t>
        </is>
      </c>
      <c r="I235" s="360" t="n"/>
      <c r="J235" s="360" t="n"/>
      <c r="K235" s="360" t="n"/>
      <c r="L235" s="362" t="inlineStr">
        <is>
          <t>CM</t>
        </is>
      </c>
      <c r="M235" s="360" t="n"/>
      <c r="N235" s="360" t="n"/>
      <c r="O235" s="360" t="n"/>
      <c r="P235" s="360" t="n"/>
      <c r="Q235" s="360" t="n"/>
      <c r="R235" s="363" t="n">
        <v>1003687870</v>
      </c>
      <c r="S235" s="365" t="inlineStr">
        <is>
          <t>Pesos</t>
        </is>
      </c>
      <c r="T235" s="366" t="inlineStr">
        <is>
          <t>Hipotecario</t>
        </is>
      </c>
      <c r="U235" s="363" t="n">
        <v>1397677</v>
      </c>
      <c r="V235" s="363" t="n">
        <v>360</v>
      </c>
      <c r="W235" s="363" t="n">
        <v>359</v>
      </c>
      <c r="X235" s="363" t="inlineStr">
        <is>
          <t>12.68%</t>
        </is>
      </c>
      <c r="Y235" s="363" t="n">
        <v>0</v>
      </c>
      <c r="Z235" s="363" t="n">
        <v>54145</v>
      </c>
      <c r="AA235" s="363" t="n">
        <v>32980</v>
      </c>
      <c r="AB235" s="363" t="n">
        <v>0</v>
      </c>
      <c r="AC235" s="363" t="n">
        <v>36552</v>
      </c>
      <c r="AD235" s="363" t="n">
        <v>1273999</v>
      </c>
      <c r="AE235" s="363" t="n">
        <v>128209058</v>
      </c>
      <c r="AF235" s="363" t="n">
        <v>100000</v>
      </c>
      <c r="AG235" s="363" t="n">
        <v>6800000</v>
      </c>
      <c r="AH235" s="401" t="inlineStr">
        <is>
          <t>Empleado</t>
        </is>
      </c>
      <c r="AI235" s="360" t="n"/>
      <c r="AJ235" s="360" t="n"/>
      <c r="AK235" s="360" t="n"/>
      <c r="AL235" s="360" t="n"/>
      <c r="AM235" s="368" t="n"/>
    </row>
    <row r="236" ht="18" customHeight="1" thickBot="1">
      <c r="A236" s="402" t="inlineStr">
        <is>
          <t>KAREN LORENA PARRA ACOSTA</t>
        </is>
      </c>
      <c r="B236" s="356" t="n">
        <v>134200081187</v>
      </c>
      <c r="C236" s="357" t="n">
        <v>45611</v>
      </c>
      <c r="D236" s="358" t="inlineStr">
        <is>
          <t>Pendiente</t>
        </is>
      </c>
      <c r="E236" s="400" t="n">
        <v>45611</v>
      </c>
      <c r="F236" s="401" t="inlineStr">
        <is>
          <t>CAJA SOCIAL</t>
        </is>
      </c>
      <c r="G236" s="360" t="n"/>
      <c r="H236" s="464" t="inlineStr">
        <is>
          <t>PROPIO</t>
        </is>
      </c>
      <c r="I236" s="360" t="n"/>
      <c r="J236" s="360" t="n"/>
      <c r="K236" s="360" t="n"/>
      <c r="L236" s="477" t="inlineStr">
        <is>
          <t>Finanzas a otro nivel</t>
        </is>
      </c>
      <c r="M236" s="463" t="inlineStr">
        <is>
          <t>DIANA CAROLINA MORA NOVA</t>
        </is>
      </c>
      <c r="N236" s="360" t="n"/>
      <c r="O236" s="360" t="n"/>
      <c r="P236" s="360" t="n"/>
      <c r="Q236" s="360" t="n"/>
      <c r="R236" s="465" t="n">
        <v>1012434521</v>
      </c>
      <c r="S236" s="365" t="inlineStr">
        <is>
          <t>Pesos</t>
        </is>
      </c>
      <c r="T236" s="366" t="inlineStr">
        <is>
          <t>Hipotecario</t>
        </is>
      </c>
      <c r="U236" s="363" t="n">
        <v>1309710</v>
      </c>
      <c r="V236" s="363" t="n">
        <v>240</v>
      </c>
      <c r="W236" s="363" t="n">
        <v>226</v>
      </c>
      <c r="X236" s="478" t="n">
        <v>0.14</v>
      </c>
      <c r="Y236" s="363" t="n">
        <v>0</v>
      </c>
      <c r="Z236" s="363" t="n">
        <v>21068</v>
      </c>
      <c r="AA236" s="363" t="n">
        <v>23042</v>
      </c>
      <c r="AB236" s="363" t="n">
        <v>20716</v>
      </c>
      <c r="AC236" s="363" t="n">
        <v>99628</v>
      </c>
      <c r="AD236" s="363" t="n">
        <v>1085030</v>
      </c>
      <c r="AE236" s="363" t="n">
        <v>98829140</v>
      </c>
      <c r="AF236" s="363" t="inlineStr">
        <is>
          <t>50-300</t>
        </is>
      </c>
      <c r="AG236" s="465" t="n">
        <v>3500000</v>
      </c>
      <c r="AH236" s="401" t="inlineStr">
        <is>
          <t>Empleado</t>
        </is>
      </c>
      <c r="AI236" s="360" t="n"/>
      <c r="AJ236" s="360" t="n"/>
      <c r="AK236" s="360" t="n"/>
      <c r="AL236" s="360" t="n"/>
      <c r="AM236" s="368" t="n"/>
    </row>
    <row r="237" ht="18" customHeight="1" thickBot="1">
      <c r="A237" s="402" t="inlineStr">
        <is>
          <t>RUTH EDITH SARMIENTO HERNANDEZ</t>
        </is>
      </c>
      <c r="B237" s="356" t="inlineStr">
        <is>
          <t>600000960099856-9</t>
        </is>
      </c>
      <c r="C237" s="357" t="n">
        <v>45611</v>
      </c>
      <c r="D237" s="479" t="inlineStr">
        <is>
          <t>Mora</t>
        </is>
      </c>
      <c r="E237" s="400" t="n">
        <v>45611</v>
      </c>
      <c r="F237" s="359" t="inlineStr">
        <is>
          <t>DAVIVIENDA</t>
        </is>
      </c>
      <c r="G237" s="360" t="n"/>
      <c r="H237" s="480" t="inlineStr">
        <is>
          <t>VK 25%</t>
        </is>
      </c>
      <c r="I237" s="360" t="n"/>
      <c r="J237" s="360" t="n"/>
      <c r="K237" s="360" t="n"/>
      <c r="L237" s="360" t="n"/>
      <c r="M237" s="360" t="n"/>
      <c r="N237" s="360" t="n"/>
      <c r="O237" s="360" t="n"/>
      <c r="P237" s="360" t="n"/>
      <c r="Q237" s="360" t="n"/>
      <c r="R237" s="363" t="n">
        <v>39757048</v>
      </c>
      <c r="S237" s="365" t="inlineStr">
        <is>
          <t>Pesos</t>
        </is>
      </c>
      <c r="T237" s="467" t="inlineStr">
        <is>
          <t>Leasing H.</t>
        </is>
      </c>
      <c r="U237" s="363" t="n">
        <v>1554000</v>
      </c>
      <c r="V237" s="363" t="n">
        <v>180</v>
      </c>
      <c r="W237" s="363" t="n">
        <v>84</v>
      </c>
      <c r="X237" s="363" t="inlineStr">
        <is>
          <t>12.5%</t>
        </is>
      </c>
      <c r="Y237" s="363" t="n">
        <v>0</v>
      </c>
      <c r="Z237" s="363" t="n">
        <v>100492</v>
      </c>
      <c r="AA237" s="363" t="n">
        <v>0</v>
      </c>
      <c r="AB237" s="363" t="n">
        <v>0</v>
      </c>
      <c r="AC237" s="363" t="n">
        <v>0</v>
      </c>
      <c r="AD237" s="363" t="n">
        <v>617054</v>
      </c>
      <c r="AE237" s="363" t="n">
        <v>62558990</v>
      </c>
      <c r="AF237" s="363" t="n">
        <v>300000</v>
      </c>
      <c r="AG237" s="363" t="n">
        <v>15400000</v>
      </c>
      <c r="AH237" s="401" t="inlineStr">
        <is>
          <t>Empleado</t>
        </is>
      </c>
      <c r="AI237" s="360" t="n"/>
      <c r="AJ237" s="360" t="n"/>
      <c r="AK237" s="360" t="n"/>
      <c r="AL237" s="360" t="n"/>
      <c r="AM237" s="368" t="n"/>
    </row>
    <row r="238" ht="18" customHeight="1" thickBot="1">
      <c r="A238" s="402" t="inlineStr">
        <is>
          <t>DIEGO GILBERTO ROMERO AVELLA</t>
        </is>
      </c>
      <c r="B238" s="356" t="n">
        <v>557600307</v>
      </c>
      <c r="C238" s="357" t="n">
        <v>45611</v>
      </c>
      <c r="D238" s="358" t="inlineStr">
        <is>
          <t>Pendiente</t>
        </is>
      </c>
      <c r="E238" s="400" t="n">
        <v>45611</v>
      </c>
      <c r="F238" s="476" t="inlineStr">
        <is>
          <t>BANCO DE BOGOTA</t>
        </is>
      </c>
      <c r="G238" s="360" t="n"/>
      <c r="H238" s="464" t="inlineStr">
        <is>
          <t>PROPIO</t>
        </is>
      </c>
      <c r="I238" s="360" t="n"/>
      <c r="J238" s="360" t="n"/>
      <c r="K238" s="360" t="n"/>
      <c r="L238" s="358" t="inlineStr">
        <is>
          <t>Soluciones Financieras</t>
        </is>
      </c>
      <c r="M238" s="363" t="inlineStr">
        <is>
          <t>LORENAS SALINAS</t>
        </is>
      </c>
      <c r="N238" s="360" t="n"/>
      <c r="O238" s="360" t="n"/>
      <c r="P238" s="360" t="n"/>
      <c r="Q238" s="360" t="n"/>
      <c r="R238" s="465" t="n">
        <v>7600307</v>
      </c>
      <c r="S238" s="365" t="inlineStr">
        <is>
          <t>Pesos</t>
        </is>
      </c>
      <c r="T238" s="366" t="inlineStr">
        <is>
          <t>Hipotecario</t>
        </is>
      </c>
      <c r="U238" s="363" t="n">
        <v>1149198</v>
      </c>
      <c r="V238" s="363" t="n">
        <v>240</v>
      </c>
      <c r="W238" s="363" t="n">
        <v>182</v>
      </c>
      <c r="X238" s="363" t="inlineStr">
        <is>
          <t>10.47%</t>
        </is>
      </c>
      <c r="Y238" s="363" t="n">
        <v>0</v>
      </c>
      <c r="Z238" s="363" t="n">
        <v>94237</v>
      </c>
      <c r="AA238" s="363" t="n">
        <v>39705</v>
      </c>
      <c r="AB238" s="363" t="n">
        <v>0</v>
      </c>
      <c r="AC238" s="363" t="n">
        <v>222958</v>
      </c>
      <c r="AD238" s="363" t="n">
        <v>792297</v>
      </c>
      <c r="AE238" s="363" t="n">
        <v>95632165</v>
      </c>
      <c r="AF238" s="363" t="inlineStr">
        <is>
          <t>50-300</t>
        </is>
      </c>
      <c r="AG238" s="363" t="n">
        <v>9350000</v>
      </c>
      <c r="AH238" s="401" t="inlineStr">
        <is>
          <t>Empleado</t>
        </is>
      </c>
      <c r="AI238" s="360" t="n"/>
      <c r="AJ238" s="360" t="n"/>
      <c r="AK238" s="360" t="n"/>
      <c r="AL238" s="360" t="n"/>
      <c r="AM238" s="368" t="n"/>
    </row>
    <row r="239" ht="18" customHeight="1" thickBot="1">
      <c r="A239" s="402" t="inlineStr">
        <is>
          <t>NATALY AGUILAR AVILA</t>
        </is>
      </c>
      <c r="B239" s="356" t="inlineStr">
        <is>
          <t>035701-02-0000002850</t>
        </is>
      </c>
      <c r="C239" s="357" t="n">
        <v>45611</v>
      </c>
      <c r="D239" s="358" t="inlineStr">
        <is>
          <t>Pendiente</t>
        </is>
      </c>
      <c r="E239" s="400" t="n">
        <v>45611</v>
      </c>
      <c r="F239" s="367" t="inlineStr">
        <is>
          <t>LA HIPOTECARIA</t>
        </is>
      </c>
      <c r="G239" s="360" t="n"/>
      <c r="H239" s="480" t="inlineStr">
        <is>
          <t>VK 30%</t>
        </is>
      </c>
      <c r="I239" s="360" t="n"/>
      <c r="J239" s="360" t="n"/>
      <c r="K239" s="360" t="n"/>
      <c r="L239" s="360" t="n"/>
      <c r="M239" s="360" t="n"/>
      <c r="N239" s="360" t="n"/>
      <c r="O239" s="360" t="n"/>
      <c r="P239" s="360" t="n"/>
      <c r="Q239" s="360" t="n"/>
      <c r="R239" s="363" t="n">
        <v>1016015771</v>
      </c>
      <c r="S239" s="365" t="inlineStr">
        <is>
          <t>Pesos</t>
        </is>
      </c>
      <c r="T239" s="366" t="inlineStr">
        <is>
          <t>Hipotecario</t>
        </is>
      </c>
      <c r="U239" s="363" t="n">
        <v>1544467</v>
      </c>
      <c r="V239" s="363" t="n">
        <v>240</v>
      </c>
      <c r="W239" s="363" t="n">
        <v>237</v>
      </c>
      <c r="X239" s="363" t="inlineStr">
        <is>
          <t>12.9%</t>
        </is>
      </c>
      <c r="Y239" s="363" t="n">
        <v>0</v>
      </c>
      <c r="Z239" s="363" t="n">
        <v>31188</v>
      </c>
      <c r="AA239" s="363" t="n">
        <v>36119</v>
      </c>
      <c r="AB239" s="363" t="n">
        <v>30238</v>
      </c>
      <c r="AC239" s="363" t="n">
        <v>131742</v>
      </c>
      <c r="AD239" s="363" t="n">
        <v>1315131</v>
      </c>
      <c r="AE239" s="363" t="n">
        <v>130825396</v>
      </c>
      <c r="AF239" s="363" t="inlineStr">
        <is>
          <t>300-600</t>
        </is>
      </c>
      <c r="AG239" s="363" t="n">
        <v>7000000</v>
      </c>
      <c r="AH239" s="401" t="inlineStr">
        <is>
          <t>Empleado</t>
        </is>
      </c>
      <c r="AI239" s="360" t="n"/>
      <c r="AJ239" s="360" t="n"/>
      <c r="AK239" s="360" t="n"/>
      <c r="AL239" s="360" t="n"/>
      <c r="AM239" s="368" t="n"/>
    </row>
    <row r="240" ht="18" customHeight="1" thickBot="1">
      <c r="A240" s="441" t="inlineStr">
        <is>
          <t>STEFANNY LORENA TRIANA HERNANDEZ</t>
        </is>
      </c>
      <c r="B240" s="356" t="n">
        <v>957748320</v>
      </c>
      <c r="C240" s="357" t="n">
        <v>45595</v>
      </c>
      <c r="D240" s="358" t="inlineStr">
        <is>
          <t>Pendiente</t>
        </is>
      </c>
      <c r="E240" s="400" t="n">
        <v>45611</v>
      </c>
      <c r="F240" s="476" t="inlineStr">
        <is>
          <t>BANCO DE BOGOTA</t>
        </is>
      </c>
      <c r="G240" s="360" t="n"/>
      <c r="H240" s="464" t="inlineStr">
        <is>
          <t>PROPIO</t>
        </is>
      </c>
      <c r="I240" s="363" t="inlineStr">
        <is>
          <t>por favor actualizar perfilamiento, con formato actual. El enviado es antiguo.</t>
        </is>
      </c>
      <c r="J240" s="481" t="inlineStr">
        <is>
          <t>Cargada CRM</t>
        </is>
      </c>
      <c r="K240" s="400" t="n">
        <v>45596</v>
      </c>
      <c r="L240" s="367" t="inlineStr">
        <is>
          <t>Guardianes Del Ahorro</t>
        </is>
      </c>
      <c r="M240" s="463" t="inlineStr">
        <is>
          <t>Martha Lucia Romero Martinez</t>
        </is>
      </c>
      <c r="N240" s="360" t="n"/>
      <c r="O240" s="360" t="n"/>
      <c r="P240" s="360" t="n"/>
      <c r="Q240" s="360" t="n"/>
      <c r="R240" s="465" t="n">
        <v>1023875128</v>
      </c>
      <c r="S240" s="365" t="inlineStr">
        <is>
          <t>Pesos</t>
        </is>
      </c>
      <c r="T240" s="366" t="inlineStr">
        <is>
          <t>Hipotecario</t>
        </is>
      </c>
      <c r="U240" s="363" t="n">
        <v>1472555</v>
      </c>
      <c r="V240" s="363" t="n">
        <v>360</v>
      </c>
      <c r="W240" s="363" t="n">
        <v>351</v>
      </c>
      <c r="X240" s="363" t="inlineStr">
        <is>
          <t>12.68%</t>
        </is>
      </c>
      <c r="Y240" s="363" t="n">
        <v>0</v>
      </c>
      <c r="Z240" s="363" t="n">
        <v>32397</v>
      </c>
      <c r="AA240" s="363" t="n">
        <v>0</v>
      </c>
      <c r="AB240" s="363" t="n">
        <v>0</v>
      </c>
      <c r="AC240" s="363" t="n">
        <v>0</v>
      </c>
      <c r="AD240" s="363" t="n">
        <v>1140158</v>
      </c>
      <c r="AE240" s="363" t="n">
        <v>140698566</v>
      </c>
      <c r="AF240" s="363" t="inlineStr">
        <is>
          <t>300-600</t>
        </is>
      </c>
      <c r="AG240" s="363" t="n">
        <v>17000000</v>
      </c>
      <c r="AH240" s="401" t="inlineStr">
        <is>
          <t>Empleado</t>
        </is>
      </c>
      <c r="AI240" s="360" t="n"/>
      <c r="AJ240" s="360" t="n"/>
      <c r="AK240" s="360" t="n"/>
      <c r="AL240" s="360" t="n"/>
      <c r="AM240" s="368" t="n"/>
    </row>
    <row r="241" ht="18" customHeight="1" thickBot="1">
      <c r="A241" s="444" t="inlineStr">
        <is>
          <t>SAMUEL ANDRES MINA RESTREPO</t>
        </is>
      </c>
      <c r="B241" s="347" t="n">
        <v>959028416</v>
      </c>
      <c r="C241" s="251" t="n">
        <v>45610</v>
      </c>
      <c r="D241" s="348" t="inlineStr">
        <is>
          <t>Pendiente</t>
        </is>
      </c>
      <c r="E241" s="386" t="n">
        <v>45611</v>
      </c>
      <c r="F241" s="213" t="inlineStr">
        <is>
          <t>BANCO DE BOGOTA</t>
        </is>
      </c>
      <c r="G241" s="214" t="n"/>
      <c r="H241" s="352" t="inlineStr">
        <is>
          <t>PROPIO</t>
        </is>
      </c>
      <c r="I241" s="254" t="inlineStr">
        <is>
          <t>ADJUNTO EL PERFILAMIENTO DEL FORMATO ANTIGUO..</t>
        </is>
      </c>
      <c r="J241" s="214" t="n"/>
      <c r="K241" s="214" t="n"/>
      <c r="L241" s="458" t="inlineStr">
        <is>
          <t>Guardianes Del Ahorro</t>
        </is>
      </c>
      <c r="M241" s="353" t="inlineStr">
        <is>
          <t>MARTHA LUCIA ROMERO MARTINEZ</t>
        </is>
      </c>
      <c r="N241" s="214" t="n"/>
      <c r="O241" s="214" t="n"/>
      <c r="P241" s="214" t="n"/>
      <c r="Q241" s="214" t="n"/>
      <c r="R241" s="355" t="n">
        <v>1113533705</v>
      </c>
      <c r="S241" s="257" t="inlineStr">
        <is>
          <t>Pesos</t>
        </is>
      </c>
      <c r="T241" s="258" t="inlineStr">
        <is>
          <t>Hipotecario</t>
        </is>
      </c>
      <c r="U241" s="254" t="n">
        <v>613980</v>
      </c>
      <c r="V241" s="254" t="n">
        <v>360</v>
      </c>
      <c r="W241" s="254" t="n">
        <v>358</v>
      </c>
      <c r="X241" s="254" t="inlineStr">
        <is>
          <t>6.83%</t>
        </is>
      </c>
      <c r="Y241" s="254" t="n">
        <v>366151</v>
      </c>
      <c r="Z241" s="254" t="n">
        <v>14380</v>
      </c>
      <c r="AA241" s="254" t="n">
        <v>22860</v>
      </c>
      <c r="AB241" s="254" t="n">
        <v>0</v>
      </c>
      <c r="AC241" s="254" t="n">
        <v>32055</v>
      </c>
      <c r="AD241" s="254" t="n">
        <v>910835</v>
      </c>
      <c r="AE241" s="254" t="n">
        <v>90222626</v>
      </c>
      <c r="AF241" s="254" t="inlineStr">
        <is>
          <t>50-300</t>
        </is>
      </c>
      <c r="AG241" s="254" t="n">
        <v>3500000</v>
      </c>
      <c r="AH241" s="259" t="inlineStr">
        <is>
          <t>Empleado</t>
        </is>
      </c>
      <c r="AI241" s="214" t="n"/>
      <c r="AJ241" s="214" t="n"/>
      <c r="AK241" s="214" t="n"/>
      <c r="AL241" s="214" t="n"/>
      <c r="AM241" s="220" t="n"/>
    </row>
    <row r="242" ht="18" customHeight="1" thickBot="1">
      <c r="A242" s="337" t="inlineStr">
        <is>
          <t>KAREN DAYANA SANCHEZ ORTIZ</t>
        </is>
      </c>
      <c r="B242" s="432" t="n">
        <v>90000311775</v>
      </c>
      <c r="C242" s="357" t="n">
        <v>45589</v>
      </c>
      <c r="D242" s="358" t="inlineStr">
        <is>
          <t>Actualizar</t>
        </is>
      </c>
      <c r="E242" s="400" t="n">
        <v>45612</v>
      </c>
      <c r="F242" s="442" t="inlineStr">
        <is>
          <t>BANCOLOMBIA</t>
        </is>
      </c>
      <c r="G242" s="363" t="inlineStr">
        <is>
          <t>Pase mi crédito de uvr en pesos hace 5 días me lo aprobaron pero la cuota me subió me quedo en 960.000</t>
        </is>
      </c>
      <c r="H242" s="361" t="inlineStr">
        <is>
          <t>CM</t>
        </is>
      </c>
      <c r="I242" s="360" t="n"/>
      <c r="J242" s="360" t="n"/>
      <c r="K242" s="360" t="n"/>
      <c r="L242" s="362" t="inlineStr">
        <is>
          <t>CM</t>
        </is>
      </c>
      <c r="M242" s="360" t="n"/>
      <c r="N242" s="360" t="n"/>
      <c r="O242" s="360" t="n"/>
      <c r="P242" s="364" t="inlineStr">
        <is>
          <t>https://tinyurl.com/3m4t6j7t</t>
        </is>
      </c>
      <c r="Q242" s="360" t="n"/>
      <c r="R242" s="363" t="n">
        <v>1012416649</v>
      </c>
      <c r="S242" s="365" t="inlineStr">
        <is>
          <t>Pesos</t>
        </is>
      </c>
      <c r="T242" s="366" t="inlineStr">
        <is>
          <t>Hipotecario</t>
        </is>
      </c>
      <c r="U242" s="363" t="n">
        <v>969367</v>
      </c>
      <c r="V242" s="363" t="n">
        <v>240</v>
      </c>
      <c r="W242" s="363" t="n">
        <v>234</v>
      </c>
      <c r="X242" s="363" t="inlineStr">
        <is>
          <t>11.95%</t>
        </is>
      </c>
      <c r="Y242" s="363" t="n">
        <v>0</v>
      </c>
      <c r="Z242" s="363" t="n">
        <v>9831</v>
      </c>
      <c r="AA242" s="363" t="n">
        <v>16304</v>
      </c>
      <c r="AB242" s="363" t="n">
        <v>10869</v>
      </c>
      <c r="AC242" s="363" t="n">
        <v>218146</v>
      </c>
      <c r="AD242" s="363" t="n">
        <v>503860</v>
      </c>
      <c r="AE242" s="363" t="n">
        <v>88414033</v>
      </c>
      <c r="AF242" s="363" t="n">
        <v>300000</v>
      </c>
      <c r="AG242" s="363" t="n">
        <v>2930000</v>
      </c>
      <c r="AH242" s="401" t="inlineStr">
        <is>
          <t>Empleado</t>
        </is>
      </c>
      <c r="AI242" s="363" t="inlineStr">
        <is>
          <t>sgsstday@gmail.com</t>
        </is>
      </c>
      <c r="AJ242" s="363" t="n">
        <v>3115605825</v>
      </c>
      <c r="AK242" s="363" t="inlineStr">
        <is>
          <t>Bogota</t>
        </is>
      </c>
      <c r="AL242" s="363" t="n">
        <v>71651500102</v>
      </c>
      <c r="AM242" s="368" t="n"/>
    </row>
    <row r="243" ht="18" customHeight="1" thickBot="1">
      <c r="A243" s="325" t="inlineStr">
        <is>
          <t>RICARDO ALVAREZ BURITICA</t>
        </is>
      </c>
      <c r="B243" s="347" t="inlineStr">
        <is>
          <t>571616660023711-2</t>
        </is>
      </c>
      <c r="C243" s="251" t="n">
        <v>45612</v>
      </c>
      <c r="D243" s="472" t="inlineStr">
        <is>
          <t>Mora</t>
        </is>
      </c>
      <c r="E243" s="386" t="n">
        <v>45612</v>
      </c>
      <c r="F243" s="262" t="inlineStr">
        <is>
          <t>DAVIVIENDA</t>
        </is>
      </c>
      <c r="G243" s="278" t="n"/>
      <c r="H243" s="352" t="inlineStr">
        <is>
          <t>PROPIO</t>
        </is>
      </c>
      <c r="I243" s="214" t="n"/>
      <c r="J243" s="214" t="n"/>
      <c r="K243" s="214" t="n"/>
      <c r="L243" s="257" t="inlineStr">
        <is>
          <t>Lideres del futuro</t>
        </is>
      </c>
      <c r="M243" s="255" t="inlineStr">
        <is>
          <t>Johanna Lissett Calderon Paez</t>
        </is>
      </c>
      <c r="N243" s="214" t="n"/>
      <c r="O243" s="214" t="n"/>
      <c r="P243" s="214" t="n"/>
      <c r="Q243" s="214" t="n"/>
      <c r="R243" s="254" t="n">
        <v>93408106</v>
      </c>
      <c r="S243" s="257" t="inlineStr">
        <is>
          <t>Pesos</t>
        </is>
      </c>
      <c r="T243" s="258" t="inlineStr">
        <is>
          <t>Hipotecario</t>
        </is>
      </c>
      <c r="U243" s="254" t="n">
        <v>878000</v>
      </c>
      <c r="V243" s="254" t="n">
        <v>240</v>
      </c>
      <c r="W243" s="254" t="n">
        <v>178</v>
      </c>
      <c r="X243" s="354" t="n">
        <v>0.12</v>
      </c>
      <c r="Y243" s="254" t="n">
        <v>0</v>
      </c>
      <c r="Z243" s="254" t="n">
        <v>4385</v>
      </c>
      <c r="AA243" s="254" t="n">
        <v>39010</v>
      </c>
      <c r="AB243" s="254" t="n">
        <v>0</v>
      </c>
      <c r="AC243" s="254" t="n">
        <v>148175</v>
      </c>
      <c r="AD243" s="254" t="n">
        <v>667824</v>
      </c>
      <c r="AE243" s="254" t="n">
        <v>71087371</v>
      </c>
      <c r="AF243" s="254" t="inlineStr">
        <is>
          <t>50-300</t>
        </is>
      </c>
      <c r="AG243" s="254" t="n">
        <v>2700000</v>
      </c>
      <c r="AH243" s="458" t="inlineStr">
        <is>
          <t>Vis Davivienda</t>
        </is>
      </c>
      <c r="AI243" s="214" t="n"/>
      <c r="AJ243" s="214" t="n"/>
      <c r="AK243" s="214" t="n"/>
      <c r="AL243" s="214" t="n"/>
      <c r="AM243" s="220" t="n"/>
    </row>
    <row r="244" ht="18" customHeight="1" thickBot="1">
      <c r="A244" s="482" t="inlineStr">
        <is>
          <t>XIMENA VARELA GRACIANO</t>
        </is>
      </c>
      <c r="B244" s="342" t="inlineStr">
        <is>
          <t>570040770113310-9</t>
        </is>
      </c>
      <c r="C244" s="240" t="n">
        <v>45307</v>
      </c>
      <c r="D244" s="343" t="inlineStr">
        <is>
          <t>Pendiente</t>
        </is>
      </c>
      <c r="E244" s="378" t="n">
        <v>45612</v>
      </c>
      <c r="F244" s="333" t="inlineStr">
        <is>
          <t>DAVIVIENDA</t>
        </is>
      </c>
      <c r="G244" s="260" t="inlineStr">
        <is>
          <t>Buen dia el extracto ingresa con el numero 1014269876</t>
        </is>
      </c>
      <c r="H244" s="397" t="inlineStr">
        <is>
          <t>PROPIO</t>
        </is>
      </c>
      <c r="I244" s="225" t="n"/>
      <c r="J244" s="225" t="n"/>
      <c r="K244" s="225" t="n"/>
      <c r="L244" s="246" t="inlineStr">
        <is>
          <t>Lideres del futuro</t>
        </is>
      </c>
      <c r="M244" s="260" t="inlineStr">
        <is>
          <t>Johanna Lissett Calderon Paez</t>
        </is>
      </c>
      <c r="N244" s="225" t="n"/>
      <c r="O244" s="225" t="n"/>
      <c r="P244" s="225" t="n"/>
      <c r="Q244" s="225" t="n"/>
      <c r="R244" s="389" t="n">
        <v>1014269876</v>
      </c>
      <c r="S244" s="246" t="inlineStr">
        <is>
          <t>Pesos</t>
        </is>
      </c>
      <c r="T244" s="247" t="inlineStr">
        <is>
          <t>Hipotecario</t>
        </is>
      </c>
      <c r="U244" s="242" t="n">
        <v>1038745</v>
      </c>
      <c r="V244" s="242" t="n">
        <v>240</v>
      </c>
      <c r="W244" s="242" t="n">
        <v>236</v>
      </c>
      <c r="X244" s="242" t="inlineStr">
        <is>
          <t>12.9%</t>
        </is>
      </c>
      <c r="Y244" s="242" t="n">
        <v>343254</v>
      </c>
      <c r="Z244" s="242" t="n">
        <v>34029</v>
      </c>
      <c r="AA244" s="242" t="n">
        <v>28530</v>
      </c>
      <c r="AB244" s="242" t="n">
        <v>76714</v>
      </c>
      <c r="AC244" s="242" t="n">
        <v>179709</v>
      </c>
      <c r="AD244" s="242" t="n">
        <v>719527</v>
      </c>
      <c r="AE244" s="242" t="n">
        <v>104874270</v>
      </c>
      <c r="AF244" s="242" t="inlineStr">
        <is>
          <t>50-300</t>
        </is>
      </c>
      <c r="AG244" s="242" t="n">
        <v>4800000</v>
      </c>
      <c r="AH244" s="346" t="inlineStr">
        <is>
          <t>Vis Davivienda</t>
        </is>
      </c>
      <c r="AI244" s="225" t="n"/>
      <c r="AJ244" s="225" t="n"/>
      <c r="AK244" s="225" t="n"/>
      <c r="AL244" s="225" t="n"/>
      <c r="AM244" s="231" t="n"/>
    </row>
    <row r="245" ht="18" customHeight="1" thickBot="1">
      <c r="A245" s="323" t="inlineStr">
        <is>
          <t>JULIAN ANDRES GARCES VILLA</t>
        </is>
      </c>
      <c r="B245" s="347" t="inlineStr">
        <is>
          <t>570101910018667-6</t>
        </is>
      </c>
      <c r="C245" s="251" t="n">
        <v>45613</v>
      </c>
      <c r="D245" s="471" t="inlineStr">
        <is>
          <t>TARIFA MINIMA</t>
        </is>
      </c>
      <c r="E245" s="386" t="n">
        <v>45613</v>
      </c>
      <c r="F245" s="262" t="inlineStr">
        <is>
          <t>DAVIVIENDA</t>
        </is>
      </c>
      <c r="G245" s="214" t="n"/>
      <c r="H245" s="349" t="inlineStr">
        <is>
          <t>CM</t>
        </is>
      </c>
      <c r="I245" s="214" t="n"/>
      <c r="J245" s="214" t="n"/>
      <c r="K245" s="214" t="n"/>
      <c r="L245" s="351" t="inlineStr">
        <is>
          <t>CM</t>
        </is>
      </c>
      <c r="M245" s="214" t="n"/>
      <c r="N245" s="214" t="n"/>
      <c r="O245" s="214" t="n"/>
      <c r="P245" s="214" t="n"/>
      <c r="Q245" s="335" t="n"/>
      <c r="R245" s="390" t="n">
        <v>1039446060</v>
      </c>
      <c r="S245" s="257" t="inlineStr">
        <is>
          <t>Pesos</t>
        </is>
      </c>
      <c r="T245" s="258" t="inlineStr">
        <is>
          <t>Hipotecario</t>
        </is>
      </c>
      <c r="U245" s="254" t="n">
        <v>2184000</v>
      </c>
      <c r="V245" s="254" t="n">
        <v>240</v>
      </c>
      <c r="W245" s="254" t="n">
        <v>215</v>
      </c>
      <c r="X245" s="254" t="inlineStr">
        <is>
          <t>15.35%</t>
        </is>
      </c>
      <c r="Y245" s="254" t="n">
        <v>0</v>
      </c>
      <c r="Z245" s="254" t="n">
        <v>36091</v>
      </c>
      <c r="AA245" s="254" t="n">
        <v>56262</v>
      </c>
      <c r="AB245" s="254" t="n">
        <v>121144</v>
      </c>
      <c r="AC245" s="254" t="n">
        <v>156663</v>
      </c>
      <c r="AD245" s="254" t="n">
        <v>1813336</v>
      </c>
      <c r="AE245" s="254" t="n">
        <v>151377295</v>
      </c>
      <c r="AF245" s="254" t="n">
        <v>500000</v>
      </c>
      <c r="AG245" s="254" t="n">
        <v>16000000</v>
      </c>
      <c r="AH245" s="259" t="inlineStr">
        <is>
          <t>Empleado</t>
        </is>
      </c>
      <c r="AI245" s="214" t="n"/>
      <c r="AJ245" s="214" t="n"/>
      <c r="AK245" s="214" t="n"/>
      <c r="AL245" s="214" t="n"/>
      <c r="AM245" s="220" t="n"/>
    </row>
    <row r="246" ht="18" customHeight="1" thickBot="1">
      <c r="A246" s="323" t="inlineStr">
        <is>
          <t>JULIAN ANDRES GARCES VILLA</t>
        </is>
      </c>
      <c r="B246" s="221" t="inlineStr">
        <is>
          <t>600339880004728-6</t>
        </is>
      </c>
      <c r="C246" s="240" t="n">
        <v>45613</v>
      </c>
      <c r="D246" s="470" t="inlineStr">
        <is>
          <t>TARIFA MINIMA</t>
        </is>
      </c>
      <c r="E246" s="378" t="n">
        <v>45613</v>
      </c>
      <c r="F246" s="333" t="inlineStr">
        <is>
          <t>DAVIVIENDA</t>
        </is>
      </c>
      <c r="G246" s="242" t="inlineStr">
        <is>
          <t xml:space="preserve">Adjunto extractos para realizar estudio de reducción a 2 créditos hipotecarios del banco Davivienda que corresponden al mismo cliente.
</t>
        </is>
      </c>
      <c r="H246" s="344" t="inlineStr">
        <is>
          <t>CM</t>
        </is>
      </c>
      <c r="I246" s="225" t="n"/>
      <c r="J246" s="225" t="n"/>
      <c r="K246" s="225" t="n"/>
      <c r="L246" s="345" t="inlineStr">
        <is>
          <t>CM</t>
        </is>
      </c>
      <c r="M246" s="225" t="n"/>
      <c r="N246" s="225" t="n"/>
      <c r="O246" s="225" t="n"/>
      <c r="P246" s="225" t="n"/>
      <c r="Q246" s="473" t="n"/>
      <c r="R246" s="390" t="n">
        <v>1039446060</v>
      </c>
      <c r="S246" s="246" t="inlineStr">
        <is>
          <t>Pesos</t>
        </is>
      </c>
      <c r="T246" s="448" t="inlineStr">
        <is>
          <t>Leasing H.</t>
        </is>
      </c>
      <c r="U246" s="242" t="n">
        <v>1250340</v>
      </c>
      <c r="V246" s="242" t="n">
        <v>180</v>
      </c>
      <c r="W246" s="242" t="n">
        <v>48</v>
      </c>
      <c r="X246" s="242" t="inlineStr">
        <is>
          <t>9.5%</t>
        </is>
      </c>
      <c r="Y246" s="242" t="n">
        <v>84659</v>
      </c>
      <c r="Z246" s="242" t="n">
        <v>19042</v>
      </c>
      <c r="AA246" s="242" t="n">
        <v>78018</v>
      </c>
      <c r="AB246" s="242" t="n">
        <v>0</v>
      </c>
      <c r="AC246" s="242" t="n">
        <v>693721</v>
      </c>
      <c r="AD246" s="242" t="n">
        <v>231190</v>
      </c>
      <c r="AE246" s="242" t="n">
        <v>41100116</v>
      </c>
      <c r="AF246" s="242" t="n">
        <v>500000</v>
      </c>
      <c r="AG246" s="242" t="n">
        <v>16000000</v>
      </c>
      <c r="AH246" s="248" t="inlineStr">
        <is>
          <t>Empleado</t>
        </is>
      </c>
      <c r="AI246" s="225" t="n"/>
      <c r="AJ246" s="225" t="n"/>
      <c r="AK246" s="225" t="n"/>
      <c r="AL246" s="225" t="n"/>
      <c r="AM246" s="231" t="n"/>
    </row>
    <row r="247" ht="18" customHeight="1" thickBot="1">
      <c r="A247" s="444" t="inlineStr">
        <is>
          <t>LINA JULIANA CABRERA QUECANO</t>
        </is>
      </c>
      <c r="B247" s="274" t="inlineStr">
        <is>
          <t>570040600046563-4</t>
        </is>
      </c>
      <c r="C247" s="420" t="n">
        <v>45614</v>
      </c>
      <c r="D247" s="421" t="inlineStr">
        <is>
          <t>Pendiente</t>
        </is>
      </c>
      <c r="E247" s="422" t="n">
        <v>45614</v>
      </c>
      <c r="F247" s="277" t="inlineStr">
        <is>
          <t>DAVIVIENDA</t>
        </is>
      </c>
      <c r="G247" s="278" t="n"/>
      <c r="H247" s="435" t="inlineStr">
        <is>
          <t>CM</t>
        </is>
      </c>
      <c r="I247" s="278" t="n"/>
      <c r="J247" s="278" t="n"/>
      <c r="K247" s="278" t="n"/>
      <c r="L247" s="436" t="inlineStr">
        <is>
          <t>CM</t>
        </is>
      </c>
      <c r="M247" s="278" t="n"/>
      <c r="N247" s="278" t="n"/>
      <c r="O247" s="278" t="n"/>
      <c r="P247" s="278" t="n"/>
      <c r="Q247" s="278" t="n"/>
      <c r="R247" s="425" t="n">
        <v>1016049409</v>
      </c>
      <c r="S247" s="426" t="inlineStr">
        <is>
          <t>Pesos</t>
        </is>
      </c>
      <c r="T247" s="427" t="inlineStr">
        <is>
          <t>Hipotecario</t>
        </is>
      </c>
      <c r="U247" s="425" t="n">
        <v>1878000</v>
      </c>
      <c r="V247" s="425" t="n">
        <v>180</v>
      </c>
      <c r="W247" s="425" t="n">
        <v>159</v>
      </c>
      <c r="X247" s="425" t="inlineStr">
        <is>
          <t>12.6%</t>
        </is>
      </c>
      <c r="Y247" s="425" t="n">
        <v>0</v>
      </c>
      <c r="Z247" s="425" t="n">
        <v>31706</v>
      </c>
      <c r="AA247" s="425" t="n">
        <v>50874</v>
      </c>
      <c r="AB247" s="425" t="n">
        <v>0</v>
      </c>
      <c r="AC247" s="425" t="n">
        <v>370050</v>
      </c>
      <c r="AD247" s="425" t="n">
        <v>1425369</v>
      </c>
      <c r="AE247" s="425" t="n">
        <v>143224336</v>
      </c>
      <c r="AF247" s="425" t="n">
        <v>100000</v>
      </c>
      <c r="AG247" s="425" t="n">
        <v>5000000</v>
      </c>
      <c r="AH247" s="428" t="inlineStr">
        <is>
          <t>Empleado</t>
        </is>
      </c>
      <c r="AI247" s="278" t="n"/>
      <c r="AJ247" s="278" t="n"/>
      <c r="AK247" s="278" t="n"/>
      <c r="AL247" s="278" t="n"/>
      <c r="AM247" s="286" t="n"/>
    </row>
    <row r="248" ht="18" customHeight="1" thickBot="1">
      <c r="A248" s="483" t="inlineStr">
        <is>
          <t>LUISA FERNANDA RODRIGUEZ RIAÑO</t>
        </is>
      </c>
      <c r="B248" s="466" t="inlineStr">
        <is>
          <t>570040600046563-4</t>
        </is>
      </c>
      <c r="C248" s="357" t="n">
        <v>45614</v>
      </c>
      <c r="D248" s="358" t="inlineStr">
        <is>
          <t>Pendiente</t>
        </is>
      </c>
      <c r="E248" s="400" t="n">
        <v>45614</v>
      </c>
      <c r="F248" s="359" t="inlineStr">
        <is>
          <t>DAVIVIENDA</t>
        </is>
      </c>
      <c r="G248" s="360" t="n"/>
      <c r="H248" s="361" t="inlineStr">
        <is>
          <t>CM</t>
        </is>
      </c>
      <c r="I248" s="363" t="inlineStr">
        <is>
          <t>Perfilamiento Davivienda</t>
        </is>
      </c>
      <c r="J248" s="360" t="n"/>
      <c r="K248" s="360" t="n"/>
      <c r="L248" s="362" t="inlineStr">
        <is>
          <t>CM</t>
        </is>
      </c>
      <c r="M248" s="360" t="n"/>
      <c r="N248" s="360" t="n"/>
      <c r="O248" s="360" t="n"/>
      <c r="P248" s="360" t="n"/>
      <c r="Q248" s="360" t="n"/>
      <c r="R248" s="363" t="n">
        <v>1016049409</v>
      </c>
      <c r="S248" s="365" t="inlineStr">
        <is>
          <t>Pesos</t>
        </is>
      </c>
      <c r="T248" s="366" t="inlineStr">
        <is>
          <t>Hipotecario</t>
        </is>
      </c>
      <c r="U248" s="363" t="n">
        <v>1878000</v>
      </c>
      <c r="V248" s="363" t="n">
        <v>180</v>
      </c>
      <c r="W248" s="363" t="n">
        <v>159</v>
      </c>
      <c r="X248" s="363" t="inlineStr">
        <is>
          <t>12.6%</t>
        </is>
      </c>
      <c r="Y248" s="363" t="n">
        <v>0</v>
      </c>
      <c r="Z248" s="363" t="n">
        <v>31706</v>
      </c>
      <c r="AA248" s="363" t="n">
        <v>50874</v>
      </c>
      <c r="AB248" s="363" t="n">
        <v>0</v>
      </c>
      <c r="AC248" s="363" t="n">
        <v>370050</v>
      </c>
      <c r="AD248" s="363" t="n">
        <v>1425369</v>
      </c>
      <c r="AE248" s="363" t="n">
        <v>143224336</v>
      </c>
      <c r="AF248" s="363" t="n">
        <v>100000</v>
      </c>
      <c r="AG248" s="363" t="n">
        <v>5000000</v>
      </c>
      <c r="AH248" s="401" t="inlineStr">
        <is>
          <t>Empleado</t>
        </is>
      </c>
      <c r="AI248" s="360" t="n"/>
      <c r="AJ248" s="360" t="n"/>
      <c r="AK248" s="360" t="n"/>
      <c r="AL248" s="360" t="n"/>
      <c r="AM248" s="368" t="n"/>
    </row>
    <row r="249" ht="18" customHeight="1" thickBot="1">
      <c r="A249" s="444" t="inlineStr">
        <is>
          <t>ERICA YESENIA RAMIREZ SAAVEDRA</t>
        </is>
      </c>
      <c r="B249" s="433" t="n">
        <v>90000224706</v>
      </c>
      <c r="C249" s="420" t="n">
        <v>45614</v>
      </c>
      <c r="D249" s="421" t="inlineStr">
        <is>
          <t>Pendiente</t>
        </is>
      </c>
      <c r="E249" s="422" t="n">
        <v>45614</v>
      </c>
      <c r="F249" s="484" t="inlineStr">
        <is>
          <t>BANCOLOMBIA</t>
        </is>
      </c>
      <c r="G249" s="278" t="n"/>
      <c r="H249" s="424" t="inlineStr">
        <is>
          <t>PROPIO</t>
        </is>
      </c>
      <c r="I249" s="278" t="n"/>
      <c r="J249" s="278" t="n"/>
      <c r="K249" s="278" t="n"/>
      <c r="L249" s="421" t="inlineStr">
        <is>
          <t>Soluciones Financieras</t>
        </is>
      </c>
      <c r="M249" s="425" t="inlineStr">
        <is>
          <t>Yenny Beltran</t>
        </is>
      </c>
      <c r="N249" s="278" t="n"/>
      <c r="O249" s="278" t="n"/>
      <c r="P249" s="278" t="n"/>
      <c r="Q249" s="278" t="n"/>
      <c r="R249" s="425" t="n">
        <v>1032427316</v>
      </c>
      <c r="S249" s="434" t="inlineStr">
        <is>
          <t>Uvr</t>
        </is>
      </c>
      <c r="T249" s="427" t="inlineStr">
        <is>
          <t>Hipotecario</t>
        </is>
      </c>
      <c r="U249" s="425" t="n">
        <v>920864</v>
      </c>
      <c r="V249" s="425" t="n">
        <v>240</v>
      </c>
      <c r="W249" s="425" t="n">
        <v>218</v>
      </c>
      <c r="X249" s="425" t="inlineStr">
        <is>
          <t>7.75%</t>
        </is>
      </c>
      <c r="Y249" s="425" t="n">
        <v>0</v>
      </c>
      <c r="Z249" s="425" t="n">
        <v>12428</v>
      </c>
      <c r="AA249" s="425" t="n">
        <v>14379</v>
      </c>
      <c r="AB249" s="425" t="n">
        <v>9585</v>
      </c>
      <c r="AC249" s="425" t="n">
        <v>224901</v>
      </c>
      <c r="AD249" s="425" t="n">
        <v>657316</v>
      </c>
      <c r="AE249" s="425" t="n">
        <v>105223314</v>
      </c>
      <c r="AF249" s="425" t="n">
        <v>500000</v>
      </c>
      <c r="AG249" s="425" t="n">
        <v>4901000</v>
      </c>
      <c r="AH249" s="428" t="inlineStr">
        <is>
          <t>Empleado</t>
        </is>
      </c>
      <c r="AI249" s="278" t="n"/>
      <c r="AJ249" s="278" t="n"/>
      <c r="AK249" s="278" t="n"/>
      <c r="AL249" s="278" t="n"/>
      <c r="AM249" s="286" t="n"/>
    </row>
    <row r="250" ht="18" customHeight="1" thickBot="1">
      <c r="A250" s="485" t="inlineStr">
        <is>
          <t>LUISA FERNANDA RODRIGUEZ RIAÑO</t>
        </is>
      </c>
      <c r="B250" s="403" t="n">
        <v>90000209708</v>
      </c>
      <c r="C250" s="404" t="n">
        <v>45614</v>
      </c>
      <c r="D250" s="405" t="inlineStr">
        <is>
          <t>Pendiente</t>
        </is>
      </c>
      <c r="E250" s="406" t="n">
        <v>45614</v>
      </c>
      <c r="F250" s="486" t="inlineStr">
        <is>
          <t>BANCOLOMBIA</t>
        </is>
      </c>
      <c r="G250" s="487" t="inlineStr">
        <is>
          <t>Acorde al estado del Crédito</t>
        </is>
      </c>
      <c r="H250" s="410" t="n"/>
      <c r="I250" s="410" t="n"/>
      <c r="J250" s="410" t="n"/>
      <c r="K250" s="410" t="n"/>
      <c r="L250" s="405" t="inlineStr">
        <is>
          <t>Soluciones Financieras</t>
        </is>
      </c>
      <c r="M250" s="487" t="inlineStr">
        <is>
          <t>Monica Buitrago</t>
        </is>
      </c>
      <c r="N250" s="410" t="n"/>
      <c r="O250" s="410" t="n"/>
      <c r="P250" s="410" t="n"/>
      <c r="Q250" s="410" t="n"/>
      <c r="R250" s="488" t="n">
        <v>1012412253</v>
      </c>
      <c r="S250" s="412" t="inlineStr">
        <is>
          <t>Pesos</t>
        </is>
      </c>
      <c r="T250" s="413" t="inlineStr">
        <is>
          <t>Hipotecario</t>
        </is>
      </c>
      <c r="U250" s="414" t="n">
        <v>950056</v>
      </c>
      <c r="V250" s="414" t="n">
        <v>180</v>
      </c>
      <c r="W250" s="414" t="n">
        <v>155</v>
      </c>
      <c r="X250" s="414" t="inlineStr">
        <is>
          <t>8.15%</t>
        </is>
      </c>
      <c r="Y250" s="414" t="n">
        <v>291549</v>
      </c>
      <c r="Z250" s="414" t="n">
        <v>10314</v>
      </c>
      <c r="AA250" s="414" t="n">
        <v>13859</v>
      </c>
      <c r="AB250" s="414" t="n">
        <v>9239</v>
      </c>
      <c r="AC250" s="414" t="n">
        <v>330929</v>
      </c>
      <c r="AD250" s="414" t="n">
        <v>585714</v>
      </c>
      <c r="AE250" s="414" t="n">
        <v>89282933</v>
      </c>
      <c r="AF250" s="487" t="inlineStr">
        <is>
          <t>Acorde al estado del Crédito</t>
        </is>
      </c>
      <c r="AG250" s="414" t="n">
        <v>9000000</v>
      </c>
      <c r="AH250" s="415" t="inlineStr">
        <is>
          <t>Empleado</t>
        </is>
      </c>
      <c r="AI250" s="410" t="n"/>
      <c r="AJ250" s="410" t="n"/>
      <c r="AK250" s="410" t="n"/>
      <c r="AL250" s="410" t="n"/>
      <c r="AM250" s="416" t="n"/>
    </row>
    <row r="251" ht="18" customHeight="1" thickBot="1">
      <c r="A251" s="341" t="inlineStr">
        <is>
          <t>ERICA YESENIA RAMIREZ SAAVEDRA</t>
        </is>
      </c>
      <c r="B251" s="342" t="inlineStr">
        <is>
          <t>570047310038637-5</t>
        </is>
      </c>
      <c r="C251" s="225" t="n"/>
      <c r="D251" s="343" t="inlineStr">
        <is>
          <t>Pendiente</t>
        </is>
      </c>
      <c r="E251" s="225" t="n"/>
      <c r="F251" s="333" t="inlineStr">
        <is>
          <t>DAVIVIENDA</t>
        </is>
      </c>
      <c r="G251" s="225" t="n"/>
      <c r="H251" s="243" t="inlineStr">
        <is>
          <t>VK 30%</t>
        </is>
      </c>
      <c r="I251" s="225" t="n"/>
      <c r="J251" s="225" t="n"/>
      <c r="K251" s="225" t="n"/>
      <c r="L251" s="225" t="n"/>
      <c r="M251" s="225" t="n"/>
      <c r="N251" s="225" t="n"/>
      <c r="O251" s="225" t="n"/>
      <c r="P251" s="225" t="n"/>
      <c r="Q251" s="225" t="n"/>
      <c r="R251" s="431" t="n">
        <v>5239235</v>
      </c>
      <c r="S251" s="246" t="inlineStr">
        <is>
          <t>Pesos</t>
        </is>
      </c>
      <c r="T251" s="247" t="inlineStr">
        <is>
          <t>Hipotecario</t>
        </is>
      </c>
      <c r="U251" s="242" t="n">
        <v>1263000</v>
      </c>
      <c r="V251" s="242" t="n">
        <v>240</v>
      </c>
      <c r="W251" s="242" t="n">
        <v>233</v>
      </c>
      <c r="X251" s="418" t="n">
        <v>0.14</v>
      </c>
      <c r="Y251" s="242" t="n">
        <v>0</v>
      </c>
      <c r="Z251" s="242" t="n">
        <v>32836</v>
      </c>
      <c r="AA251" s="242" t="n">
        <v>34166</v>
      </c>
      <c r="AB251" s="242" t="n">
        <v>0</v>
      </c>
      <c r="AC251" s="242" t="n">
        <v>93532</v>
      </c>
      <c r="AD251" s="242" t="n">
        <v>1103465</v>
      </c>
      <c r="AE251" s="242" t="n">
        <v>100454658</v>
      </c>
      <c r="AF251" s="242" t="inlineStr">
        <is>
          <t>50-300</t>
        </is>
      </c>
      <c r="AG251" s="242" t="n">
        <v>4400000</v>
      </c>
      <c r="AH251" s="346" t="inlineStr">
        <is>
          <t>Vis Davivienda</t>
        </is>
      </c>
      <c r="AI251" s="225" t="n"/>
      <c r="AJ251" s="225" t="n"/>
      <c r="AK251" s="225" t="n"/>
      <c r="AL251" s="225" t="n"/>
      <c r="AM251" s="231" t="n"/>
    </row>
    <row r="252" ht="18" customHeight="1" thickBot="1">
      <c r="A252" s="325" t="inlineStr">
        <is>
          <t>JEIFFE JUBELLY MUÑOZ ROBAYO</t>
        </is>
      </c>
      <c r="B252" s="489" t="inlineStr">
        <is>
          <t>571616260023870-5</t>
        </is>
      </c>
      <c r="C252" s="251" t="n">
        <v>45614</v>
      </c>
      <c r="D252" s="348" t="inlineStr">
        <is>
          <t>Pendiente</t>
        </is>
      </c>
      <c r="E252" s="386" t="n">
        <v>45614</v>
      </c>
      <c r="F252" s="262" t="inlineStr">
        <is>
          <t>DAVIVIENDA</t>
        </is>
      </c>
      <c r="G252" s="214" t="n"/>
      <c r="H252" s="352" t="inlineStr">
        <is>
          <t>PROPIO</t>
        </is>
      </c>
      <c r="I252" s="214" t="n"/>
      <c r="J252" s="214" t="n"/>
      <c r="K252" s="214" t="n"/>
      <c r="L252" s="348" t="inlineStr">
        <is>
          <t>Soluciones Financieras</t>
        </is>
      </c>
      <c r="M252" s="254" t="inlineStr">
        <is>
          <t>LORENA SALINAS</t>
        </is>
      </c>
      <c r="N252" s="214" t="n"/>
      <c r="O252" s="214" t="n"/>
      <c r="P252" s="214" t="n"/>
      <c r="Q252" s="214" t="n"/>
      <c r="R252" s="254" t="n">
        <v>238705</v>
      </c>
      <c r="S252" s="257" t="inlineStr">
        <is>
          <t>Pesos</t>
        </is>
      </c>
      <c r="T252" s="258" t="inlineStr">
        <is>
          <t>Hipotecario</t>
        </is>
      </c>
      <c r="U252" s="254" t="n">
        <v>1274000</v>
      </c>
      <c r="V252" s="254" t="n">
        <v>240</v>
      </c>
      <c r="W252" s="254" t="n">
        <v>234</v>
      </c>
      <c r="X252" s="254" t="inlineStr">
        <is>
          <t>12.5%</t>
        </is>
      </c>
      <c r="Y252" s="254" t="n">
        <v>0</v>
      </c>
      <c r="Z252" s="254" t="n">
        <v>27509</v>
      </c>
      <c r="AA252" s="254" t="n">
        <v>30176</v>
      </c>
      <c r="AB252" s="254" t="n">
        <v>70668</v>
      </c>
      <c r="AC252" s="254" t="n">
        <v>114396</v>
      </c>
      <c r="AD252" s="254" t="n">
        <v>1031250</v>
      </c>
      <c r="AE252" s="254" t="n">
        <v>104513252</v>
      </c>
      <c r="AF252" s="214" t="n"/>
      <c r="AG252" s="254" t="n">
        <v>6000000</v>
      </c>
      <c r="AH252" s="458" t="inlineStr">
        <is>
          <t>Vis Davivienda</t>
        </is>
      </c>
      <c r="AI252" s="214" t="n"/>
      <c r="AJ252" s="214" t="n"/>
      <c r="AK252" s="214" t="n"/>
      <c r="AL252" s="214" t="n"/>
      <c r="AM252" s="220" t="n"/>
    </row>
    <row r="253" ht="18" customHeight="1" thickBot="1">
      <c r="A253" s="402" t="inlineStr">
        <is>
          <t>INGRITH KATHERINNE QUINTERO SUAREZ</t>
        </is>
      </c>
      <c r="B253" s="490" t="inlineStr">
        <is>
          <t>570000450054807-2</t>
        </is>
      </c>
      <c r="C253" s="357" t="n">
        <v>45614</v>
      </c>
      <c r="D253" s="358" t="inlineStr">
        <is>
          <t>Pendiente</t>
        </is>
      </c>
      <c r="E253" s="400" t="n">
        <v>45614</v>
      </c>
      <c r="F253" s="359" t="inlineStr">
        <is>
          <t>DAVIVIENDA</t>
        </is>
      </c>
      <c r="G253" s="360" t="n"/>
      <c r="H253" s="361" t="inlineStr">
        <is>
          <t>CM</t>
        </is>
      </c>
      <c r="I253" s="360" t="n"/>
      <c r="J253" s="360" t="n"/>
      <c r="K253" s="360" t="n"/>
      <c r="L253" s="362" t="inlineStr">
        <is>
          <t>CM</t>
        </is>
      </c>
      <c r="M253" s="360" t="n"/>
      <c r="N253" s="360" t="n"/>
      <c r="O253" s="360" t="n"/>
      <c r="P253" s="360" t="n"/>
      <c r="Q253" s="360" t="n"/>
      <c r="R253" s="363" t="n">
        <v>1072702256</v>
      </c>
      <c r="S253" s="365" t="inlineStr">
        <is>
          <t>Pesos</t>
        </is>
      </c>
      <c r="T253" s="366" t="inlineStr">
        <is>
          <t>Hipotecario</t>
        </is>
      </c>
      <c r="U253" s="363" t="n">
        <v>1050000</v>
      </c>
      <c r="V253" s="363" t="n">
        <v>240</v>
      </c>
      <c r="W253" s="363" t="n">
        <v>200</v>
      </c>
      <c r="X253" s="363" t="inlineStr">
        <is>
          <t>9.2%</t>
        </is>
      </c>
      <c r="Y253" s="363" t="n">
        <v>0</v>
      </c>
      <c r="Z253" s="363" t="n">
        <v>21251</v>
      </c>
      <c r="AA253" s="363" t="n">
        <v>35980</v>
      </c>
      <c r="AB253" s="363" t="n">
        <v>58242</v>
      </c>
      <c r="AC253" s="363" t="n">
        <v>219144</v>
      </c>
      <c r="AD253" s="363" t="n">
        <v>715382</v>
      </c>
      <c r="AE253" s="363" t="n">
        <v>97742242</v>
      </c>
      <c r="AF253" s="363" t="n">
        <v>500000</v>
      </c>
      <c r="AG253" s="363" t="n">
        <v>5400000</v>
      </c>
      <c r="AH253" s="401" t="inlineStr">
        <is>
          <t>Empleado</t>
        </is>
      </c>
      <c r="AI253" s="360" t="n"/>
      <c r="AJ253" s="360" t="n"/>
      <c r="AK253" s="360" t="n"/>
      <c r="AL253" s="360" t="n"/>
      <c r="AM253" s="368" t="n"/>
    </row>
    <row r="254" ht="18" customHeight="1" thickBot="1">
      <c r="A254" s="369" t="inlineStr">
        <is>
          <t>MARIA CONSUELO SALAZAR BALLEN</t>
        </is>
      </c>
      <c r="B254" s="370" t="inlineStr">
        <is>
          <t>570047770031980-1</t>
        </is>
      </c>
      <c r="C254" s="371" t="n">
        <v>45614</v>
      </c>
      <c r="D254" s="372" t="inlineStr">
        <is>
          <t>Pendiente</t>
        </is>
      </c>
      <c r="E254" s="449" t="n">
        <v>45614</v>
      </c>
      <c r="F254" s="450" t="inlineStr">
        <is>
          <t>DAVIVIENDA</t>
        </is>
      </c>
      <c r="G254" s="329" t="n"/>
      <c r="H254" s="491" t="inlineStr">
        <is>
          <t>PROPIO</t>
        </is>
      </c>
      <c r="I254" s="329" t="n"/>
      <c r="J254" s="329" t="n"/>
      <c r="K254" s="329" t="n"/>
      <c r="L254" s="375" t="inlineStr">
        <is>
          <t>Lideres del futuro</t>
        </is>
      </c>
      <c r="M254" s="492" t="inlineStr">
        <is>
          <t>Diego Alejandro Diaz Gómez</t>
        </is>
      </c>
      <c r="N254" s="329" t="n"/>
      <c r="O254" s="329" t="n"/>
      <c r="P254" s="329" t="n"/>
      <c r="Q254" s="329" t="n"/>
      <c r="R254" s="493" t="n">
        <v>23874865</v>
      </c>
      <c r="S254" s="375" t="inlineStr">
        <is>
          <t>Pesos</t>
        </is>
      </c>
      <c r="T254" s="376" t="inlineStr">
        <is>
          <t>Hipotecario</t>
        </is>
      </c>
      <c r="U254" s="374" t="n">
        <v>2382000</v>
      </c>
      <c r="V254" s="374" t="n">
        <v>240</v>
      </c>
      <c r="W254" s="374" t="n">
        <v>236</v>
      </c>
      <c r="X254" s="494" t="n">
        <v>0.11</v>
      </c>
      <c r="Y254" s="374" t="n">
        <v>0</v>
      </c>
      <c r="Z254" s="374" t="n">
        <v>132974</v>
      </c>
      <c r="AA254" s="374" t="n">
        <v>84760</v>
      </c>
      <c r="AB254" s="374" t="n">
        <v>0</v>
      </c>
      <c r="AC254" s="374" t="n">
        <v>274228</v>
      </c>
      <c r="AD254" s="374" t="n">
        <v>1890037</v>
      </c>
      <c r="AE254" s="374" t="n">
        <v>216183358</v>
      </c>
      <c r="AF254" s="374" t="inlineStr">
        <is>
          <t>120000 EN ADELANTE</t>
        </is>
      </c>
      <c r="AG254" s="493" t="n">
        <v>12000000</v>
      </c>
      <c r="AH254" s="377" t="inlineStr">
        <is>
          <t>Empleado</t>
        </is>
      </c>
      <c r="AI254" s="329" t="n"/>
      <c r="AJ254" s="329" t="n"/>
      <c r="AK254" s="329" t="n"/>
      <c r="AL254" s="329" t="n"/>
      <c r="AM254" s="331" t="n"/>
    </row>
    <row r="255" ht="18" customHeight="1" thickBot="1">
      <c r="A255" s="322" t="inlineStr">
        <is>
          <t>KEINER CARPIO MENDEZ</t>
        </is>
      </c>
      <c r="B255" s="332" t="n">
        <v>90000189047</v>
      </c>
      <c r="C255" s="240" t="n">
        <v>45614</v>
      </c>
      <c r="D255" s="343" t="inlineStr">
        <is>
          <t>Pendiente</t>
        </is>
      </c>
      <c r="E255" s="378" t="n">
        <v>45614</v>
      </c>
      <c r="F255" s="241" t="inlineStr">
        <is>
          <t>BANCOLOMBIA</t>
        </is>
      </c>
      <c r="G255" s="225" t="n"/>
      <c r="H255" s="344" t="inlineStr">
        <is>
          <t>CM</t>
        </is>
      </c>
      <c r="I255" s="225" t="n"/>
      <c r="J255" s="225" t="n"/>
      <c r="K255" s="225" t="n"/>
      <c r="L255" s="345" t="inlineStr">
        <is>
          <t>CM</t>
        </is>
      </c>
      <c r="M255" s="225" t="n"/>
      <c r="N255" s="225" t="n"/>
      <c r="O255" s="225" t="n"/>
      <c r="P255" s="225" t="n"/>
      <c r="Q255" s="225" t="n"/>
      <c r="R255" s="242" t="n">
        <v>1065608712</v>
      </c>
      <c r="S255" s="246" t="inlineStr">
        <is>
          <t>Pesos</t>
        </is>
      </c>
      <c r="T255" s="247" t="inlineStr">
        <is>
          <t>Hipotecario</t>
        </is>
      </c>
      <c r="U255" s="242" t="n">
        <v>1033736</v>
      </c>
      <c r="V255" s="242" t="n">
        <v>180</v>
      </c>
      <c r="W255" s="242" t="n">
        <v>150</v>
      </c>
      <c r="X255" s="242" t="inlineStr">
        <is>
          <t>11.3%</t>
        </is>
      </c>
      <c r="Y255" s="242" t="n">
        <v>0</v>
      </c>
      <c r="Z255" s="242" t="n">
        <v>10139</v>
      </c>
      <c r="AA255" s="242" t="n">
        <v>10447</v>
      </c>
      <c r="AB255" s="242" t="n">
        <v>6964</v>
      </c>
      <c r="AC255" s="242" t="n">
        <v>285528</v>
      </c>
      <c r="AD255" s="242" t="n">
        <v>720658</v>
      </c>
      <c r="AE255" s="242" t="n">
        <v>80034258</v>
      </c>
      <c r="AF255" s="242" t="n">
        <v>400000</v>
      </c>
      <c r="AG255" s="242" t="n">
        <v>8200000</v>
      </c>
      <c r="AH255" s="248" t="inlineStr">
        <is>
          <t>Empleado</t>
        </is>
      </c>
      <c r="AI255" s="225" t="n"/>
      <c r="AJ255" s="225" t="n"/>
      <c r="AK255" s="225" t="n"/>
      <c r="AL255" s="225" t="n"/>
      <c r="AM255" s="231" t="n"/>
    </row>
    <row r="256" ht="18" customHeight="1" thickBot="1">
      <c r="A256" s="326" t="inlineStr">
        <is>
          <t>LAURA VALENTINA SANCHEZ QUINTERO</t>
        </is>
      </c>
      <c r="B256" s="347" t="n">
        <v>511200105274</v>
      </c>
      <c r="C256" s="251" t="n">
        <v>45614</v>
      </c>
      <c r="D256" s="348" t="inlineStr">
        <is>
          <t>Pendiente</t>
        </is>
      </c>
      <c r="E256" s="386" t="n">
        <v>45614</v>
      </c>
      <c r="F256" s="259" t="inlineStr">
        <is>
          <t>CAJA SOCIAL</t>
        </is>
      </c>
      <c r="G256" s="495" t="n"/>
      <c r="H256" s="349" t="inlineStr">
        <is>
          <t>CM</t>
        </is>
      </c>
      <c r="I256" s="214" t="n"/>
      <c r="J256" s="214" t="n"/>
      <c r="K256" s="214" t="n"/>
      <c r="L256" s="351" t="inlineStr">
        <is>
          <t>CM</t>
        </is>
      </c>
      <c r="M256" s="214" t="n"/>
      <c r="N256" s="214" t="n"/>
      <c r="O256" s="214" t="n"/>
      <c r="P256" s="214" t="n"/>
      <c r="Q256" s="214" t="n"/>
      <c r="R256" s="214" t="n"/>
      <c r="S256" s="257" t="inlineStr">
        <is>
          <t>Pesos</t>
        </is>
      </c>
      <c r="T256" s="258" t="inlineStr">
        <is>
          <t>Hipotecario</t>
        </is>
      </c>
      <c r="U256" s="254" t="n">
        <v>732989</v>
      </c>
      <c r="V256" s="254" t="n">
        <v>240</v>
      </c>
      <c r="W256" s="254" t="n">
        <v>229</v>
      </c>
      <c r="X256" s="354" t="n">
        <v>0.1</v>
      </c>
      <c r="Y256" s="254" t="n">
        <v>239261</v>
      </c>
      <c r="Z256" s="254" t="n">
        <v>16452</v>
      </c>
      <c r="AA256" s="254" t="n">
        <v>19559</v>
      </c>
      <c r="AB256" s="254" t="n">
        <v>17585</v>
      </c>
      <c r="AC256" s="254" t="n">
        <v>116262</v>
      </c>
      <c r="AD256" s="254" t="n">
        <v>802391</v>
      </c>
      <c r="AE256" s="254" t="n">
        <v>73085216</v>
      </c>
      <c r="AF256" s="254" t="n">
        <v>1000000</v>
      </c>
      <c r="AG256" s="254" t="n">
        <v>5000000</v>
      </c>
      <c r="AH256" s="259" t="inlineStr">
        <is>
          <t>Empleado</t>
        </is>
      </c>
      <c r="AI256" s="214" t="n"/>
      <c r="AJ256" s="214" t="n"/>
      <c r="AK256" s="214" t="n"/>
      <c r="AL256" s="214" t="n"/>
      <c r="AM256" s="220" t="n"/>
    </row>
    <row r="257" ht="18" customHeight="1" thickBot="1">
      <c r="A257" s="341" t="inlineStr">
        <is>
          <t>CARLOS ANDRES MONTAÑEZ TURRIAGO</t>
        </is>
      </c>
      <c r="B257" s="332" t="n">
        <v>90000123273</v>
      </c>
      <c r="C257" s="240" t="n">
        <v>45611</v>
      </c>
      <c r="D257" s="343" t="inlineStr">
        <is>
          <t>Pendiente</t>
        </is>
      </c>
      <c r="E257" s="378" t="n">
        <v>45615</v>
      </c>
      <c r="F257" s="336" t="inlineStr">
        <is>
          <t>BANCOLOMBIA</t>
        </is>
      </c>
      <c r="G257" s="308" t="inlineStr">
        <is>
          <t>se hablo con el cliente manifiesta que cuando es el valor mínimo le dije que 1.800 mm y me dice que si damos plazo se evidencia que el cliente ya cotizo con otra entidad para tener en cuenta al momento de presentar el estudio, quedo de enviarme el extracto para estudio firmo solo</t>
        </is>
      </c>
      <c r="H257" s="243" t="inlineStr">
        <is>
          <t>VK 30%</t>
        </is>
      </c>
      <c r="I257" s="225" t="n"/>
      <c r="J257" s="394" t="inlineStr">
        <is>
          <t>Cargada CRM</t>
        </is>
      </c>
      <c r="K257" s="225" t="n"/>
      <c r="L257" s="225" t="n"/>
      <c r="M257" s="225" t="n"/>
      <c r="N257" s="225" t="n"/>
      <c r="O257" s="225" t="n"/>
      <c r="P257" s="225" t="n"/>
      <c r="Q257" s="225" t="n"/>
      <c r="R257" s="225" t="n"/>
      <c r="S257" s="246" t="inlineStr">
        <is>
          <t>Pesos</t>
        </is>
      </c>
      <c r="T257" s="247" t="inlineStr">
        <is>
          <t>Hipotecario</t>
        </is>
      </c>
      <c r="U257" s="242" t="n">
        <v>189463</v>
      </c>
      <c r="V257" s="242" t="n">
        <v>240</v>
      </c>
      <c r="W257" s="242" t="n">
        <v>195</v>
      </c>
      <c r="X257" s="242" t="inlineStr">
        <is>
          <t>5.26%</t>
        </is>
      </c>
      <c r="Y257" s="242" t="n">
        <v>93653</v>
      </c>
      <c r="Z257" s="242" t="n">
        <v>2801</v>
      </c>
      <c r="AA257" s="242" t="n">
        <v>7526</v>
      </c>
      <c r="AB257" s="242" t="n">
        <v>5017</v>
      </c>
      <c r="AC257" s="242" t="n">
        <v>75386</v>
      </c>
      <c r="AD257" s="242" t="n">
        <v>98732</v>
      </c>
      <c r="AE257" s="242" t="n">
        <v>23028638</v>
      </c>
      <c r="AF257" s="242" t="inlineStr">
        <is>
          <t>50-200</t>
        </is>
      </c>
      <c r="AG257" s="242" t="n">
        <v>1200000</v>
      </c>
      <c r="AH257" s="248" t="inlineStr">
        <is>
          <t>Empleado</t>
        </is>
      </c>
      <c r="AI257" s="225" t="n"/>
      <c r="AJ257" s="225" t="n"/>
      <c r="AK257" s="225" t="n"/>
      <c r="AL257" s="225" t="n"/>
      <c r="AM257" s="231" t="n"/>
    </row>
    <row r="258" ht="18" customHeight="1" thickBot="1">
      <c r="A258" s="444" t="inlineStr">
        <is>
          <t>LINA JULIANA CABRERA QUECANO</t>
        </is>
      </c>
      <c r="B258" s="274" t="inlineStr">
        <is>
          <t>570040600046563-4</t>
        </is>
      </c>
      <c r="C258" s="420" t="n">
        <v>45614</v>
      </c>
      <c r="D258" s="421" t="inlineStr">
        <is>
          <t>Pendiente</t>
        </is>
      </c>
      <c r="E258" s="422" t="n">
        <v>45615</v>
      </c>
      <c r="F258" s="496" t="inlineStr">
        <is>
          <t>DAVIVIENDA</t>
        </is>
      </c>
      <c r="G258" s="308" t="inlineStr">
        <is>
          <t>la vivienda NO es de interés social</t>
        </is>
      </c>
      <c r="H258" s="435" t="inlineStr">
        <is>
          <t>CM</t>
        </is>
      </c>
      <c r="I258" s="425" t="inlineStr">
        <is>
          <t>Perfilamiento Davivienda</t>
        </is>
      </c>
      <c r="J258" s="497" t="inlineStr">
        <is>
          <t>Cargada CRM</t>
        </is>
      </c>
      <c r="K258" s="278" t="n"/>
      <c r="L258" s="436" t="inlineStr">
        <is>
          <t>CM</t>
        </is>
      </c>
      <c r="M258" s="278" t="n"/>
      <c r="N258" s="278" t="n"/>
      <c r="O258" s="278" t="n"/>
      <c r="P258" s="278" t="n"/>
      <c r="Q258" s="278" t="n"/>
      <c r="R258" s="425" t="n">
        <v>1016049409</v>
      </c>
      <c r="S258" s="426" t="inlineStr">
        <is>
          <t>Pesos</t>
        </is>
      </c>
      <c r="T258" s="427" t="inlineStr">
        <is>
          <t>Hipotecario</t>
        </is>
      </c>
      <c r="U258" s="425" t="n">
        <v>1878000</v>
      </c>
      <c r="V258" s="425" t="n">
        <v>180</v>
      </c>
      <c r="W258" s="425" t="n">
        <v>159</v>
      </c>
      <c r="X258" s="425" t="inlineStr">
        <is>
          <t>12.6%</t>
        </is>
      </c>
      <c r="Y258" s="425" t="n">
        <v>0</v>
      </c>
      <c r="Z258" s="425" t="n">
        <v>31706</v>
      </c>
      <c r="AA258" s="425" t="n">
        <v>50874</v>
      </c>
      <c r="AB258" s="425" t="n">
        <v>0</v>
      </c>
      <c r="AC258" s="425" t="n">
        <v>370050</v>
      </c>
      <c r="AD258" s="425" t="n">
        <v>1425369</v>
      </c>
      <c r="AE258" s="425" t="n">
        <v>143224336</v>
      </c>
      <c r="AF258" s="425" t="n">
        <v>100000</v>
      </c>
      <c r="AG258" s="425" t="n">
        <v>5000000</v>
      </c>
      <c r="AH258" s="428" t="inlineStr">
        <is>
          <t>Empleado</t>
        </is>
      </c>
      <c r="AI258" s="278" t="n"/>
      <c r="AJ258" s="278" t="n"/>
      <c r="AK258" s="278" t="n"/>
      <c r="AL258" s="278" t="n"/>
      <c r="AM258" s="286" t="n"/>
    </row>
    <row r="259" ht="18" customHeight="1" thickBot="1">
      <c r="A259" s="337" t="inlineStr">
        <is>
          <t>MONICA ALEXANDRA CORTES</t>
        </is>
      </c>
      <c r="B259" s="432" t="n">
        <v>102302401809</v>
      </c>
      <c r="C259" s="357" t="n">
        <v>45615</v>
      </c>
      <c r="D259" s="358" t="inlineStr">
        <is>
          <t>Pendiente</t>
        </is>
      </c>
      <c r="E259" s="400" t="n">
        <v>45615</v>
      </c>
      <c r="F259" s="498" t="inlineStr">
        <is>
          <t>FNA (Fondo Nacional del Ahorro)</t>
        </is>
      </c>
      <c r="G259" s="360" t="n"/>
      <c r="H259" s="480" t="inlineStr">
        <is>
          <t>VK 30%</t>
        </is>
      </c>
      <c r="I259" s="360" t="n"/>
      <c r="J259" s="360" t="n"/>
      <c r="K259" s="360" t="n"/>
      <c r="L259" s="360" t="n"/>
      <c r="M259" s="360" t="n"/>
      <c r="N259" s="360" t="n"/>
      <c r="O259" s="360" t="n"/>
      <c r="P259" s="360" t="n"/>
      <c r="Q259" s="360" t="n"/>
      <c r="R259" s="360" t="n"/>
      <c r="S259" s="365" t="inlineStr">
        <is>
          <t>Pesos</t>
        </is>
      </c>
      <c r="T259" s="366" t="inlineStr">
        <is>
          <t>Hipotecario</t>
        </is>
      </c>
      <c r="U259" s="363" t="n">
        <v>2025742</v>
      </c>
      <c r="V259" s="363" t="n">
        <v>240</v>
      </c>
      <c r="W259" s="363" t="n">
        <v>239</v>
      </c>
      <c r="X259" s="363" t="inlineStr">
        <is>
          <t>11.8%</t>
        </is>
      </c>
      <c r="Y259" s="363" t="n">
        <v>0</v>
      </c>
      <c r="Z259" s="363" t="n">
        <v>278456</v>
      </c>
      <c r="AA259" s="363" t="n">
        <v>0</v>
      </c>
      <c r="AB259" s="363" t="n">
        <v>0</v>
      </c>
      <c r="AC259" s="363" t="n">
        <v>0</v>
      </c>
      <c r="AD259" s="363" t="n">
        <v>0</v>
      </c>
      <c r="AE259" s="363" t="n">
        <v>125304951</v>
      </c>
      <c r="AF259" s="360" t="n"/>
      <c r="AG259" s="363" t="n">
        <v>3400000</v>
      </c>
      <c r="AH259" s="401" t="inlineStr">
        <is>
          <t>Empleado</t>
        </is>
      </c>
      <c r="AI259" s="360" t="n"/>
      <c r="AJ259" s="360" t="n"/>
      <c r="AK259" s="360" t="n"/>
      <c r="AL259" s="360" t="n"/>
      <c r="AM259" s="368" t="n"/>
    </row>
    <row r="260" ht="18" customHeight="1" thickBot="1">
      <c r="A260" s="338" t="inlineStr">
        <is>
          <t>MARIA CAMILA GUTIERREZ LOZANO</t>
        </is>
      </c>
      <c r="B260" s="210" t="inlineStr">
        <is>
          <t>570040770098121-9</t>
        </is>
      </c>
      <c r="C260" s="251" t="n">
        <v>45615</v>
      </c>
      <c r="D260" s="348" t="inlineStr">
        <is>
          <t>Pendiente</t>
        </is>
      </c>
      <c r="E260" s="386" t="n">
        <v>45615</v>
      </c>
      <c r="F260" s="262" t="inlineStr">
        <is>
          <t>DAVIVIENDA</t>
        </is>
      </c>
      <c r="G260" s="214" t="n"/>
      <c r="H260" s="457" t="inlineStr">
        <is>
          <t>VK 30%</t>
        </is>
      </c>
      <c r="I260" s="214" t="n"/>
      <c r="J260" s="214" t="n"/>
      <c r="K260" s="214" t="n"/>
      <c r="L260" s="214" t="n"/>
      <c r="M260" s="214" t="n"/>
      <c r="N260" s="214" t="n"/>
      <c r="O260" s="214" t="n"/>
      <c r="P260" s="214" t="n"/>
      <c r="Q260" s="214" t="n"/>
      <c r="R260" s="278" t="n"/>
      <c r="S260" s="257" t="inlineStr">
        <is>
          <t>Pesos</t>
        </is>
      </c>
      <c r="T260" s="258" t="inlineStr">
        <is>
          <t>Hipotecario</t>
        </is>
      </c>
      <c r="U260" s="254" t="n">
        <v>1208000</v>
      </c>
      <c r="V260" s="254" t="n">
        <v>240</v>
      </c>
      <c r="W260" s="254" t="n">
        <v>233</v>
      </c>
      <c r="X260" s="254" t="inlineStr">
        <is>
          <t>12.9%</t>
        </is>
      </c>
      <c r="Y260" s="254" t="n">
        <v>0</v>
      </c>
      <c r="Z260" s="254" t="n">
        <v>33055</v>
      </c>
      <c r="AA260" s="254" t="n">
        <v>30436</v>
      </c>
      <c r="AB260" s="254" t="n">
        <v>0</v>
      </c>
      <c r="AC260" s="254" t="n">
        <v>110811</v>
      </c>
      <c r="AD260" s="254" t="n">
        <v>1033697</v>
      </c>
      <c r="AE260" s="254" t="n">
        <v>101912209</v>
      </c>
      <c r="AF260" s="278" t="n"/>
      <c r="AG260" s="254" t="n">
        <v>4000000</v>
      </c>
      <c r="AH260" s="458" t="inlineStr">
        <is>
          <t>Vis Davivienda</t>
        </is>
      </c>
      <c r="AI260" s="214" t="n"/>
      <c r="AJ260" s="214" t="n"/>
      <c r="AK260" s="214" t="n"/>
      <c r="AL260" s="214" t="n"/>
      <c r="AM260" s="220" t="n"/>
    </row>
    <row r="261" ht="18" customHeight="1" thickBot="1">
      <c r="A261" s="341" t="inlineStr">
        <is>
          <t>MARINO QUINTERO TOVAR</t>
        </is>
      </c>
      <c r="B261" s="342" t="n">
        <v>359685431</v>
      </c>
      <c r="C261" s="240" t="n">
        <v>45615</v>
      </c>
      <c r="D261" s="343" t="inlineStr">
        <is>
          <t>Pendiente</t>
        </is>
      </c>
      <c r="E261" s="378" t="n">
        <v>45615</v>
      </c>
      <c r="F261" s="224" t="inlineStr">
        <is>
          <t>BANCO DE BOGOTA</t>
        </is>
      </c>
      <c r="G261" s="225" t="n"/>
      <c r="H261" s="344" t="inlineStr">
        <is>
          <t>CM</t>
        </is>
      </c>
      <c r="I261" s="225" t="n"/>
      <c r="J261" s="225" t="n"/>
      <c r="K261" s="225" t="n"/>
      <c r="L261" s="345" t="inlineStr">
        <is>
          <t>CM</t>
        </is>
      </c>
      <c r="M261" s="225" t="n"/>
      <c r="N261" s="225" t="n"/>
      <c r="O261" s="225" t="n"/>
      <c r="P261" s="225" t="n"/>
      <c r="Q261" s="225" t="n"/>
      <c r="R261" s="431" t="n">
        <v>19430762</v>
      </c>
      <c r="S261" s="246" t="inlineStr">
        <is>
          <t>Pesos</t>
        </is>
      </c>
      <c r="T261" s="247" t="inlineStr">
        <is>
          <t>Hipotecario</t>
        </is>
      </c>
      <c r="U261" s="242" t="n">
        <v>3060561</v>
      </c>
      <c r="V261" s="242" t="n">
        <v>226</v>
      </c>
      <c r="W261" s="242" t="n">
        <v>245</v>
      </c>
      <c r="X261" s="242" t="inlineStr">
        <is>
          <t>11.47%</t>
        </is>
      </c>
      <c r="Y261" s="242" t="n">
        <v>0</v>
      </c>
      <c r="Z261" s="242" t="n">
        <v>114687</v>
      </c>
      <c r="AA261" s="242" t="n">
        <v>94710</v>
      </c>
      <c r="AB261" s="242" t="n">
        <v>0</v>
      </c>
      <c r="AC261" s="242" t="n">
        <v>737100</v>
      </c>
      <c r="AD261" s="242" t="n">
        <v>2114063</v>
      </c>
      <c r="AE261" s="242" t="n">
        <v>242189223</v>
      </c>
      <c r="AF261" s="260" t="inlineStr">
        <is>
          <t>Acorde al estado del Crédito</t>
        </is>
      </c>
      <c r="AG261" s="242" t="n">
        <v>23000000</v>
      </c>
      <c r="AH261" s="248" t="inlineStr">
        <is>
          <t>Empleado</t>
        </is>
      </c>
      <c r="AI261" s="225" t="n"/>
      <c r="AJ261" s="225" t="n"/>
      <c r="AK261" s="225" t="n"/>
      <c r="AL261" s="225" t="n"/>
      <c r="AM261" s="231" t="n"/>
    </row>
    <row r="262" ht="18" customHeight="1" thickBot="1">
      <c r="A262" s="444" t="inlineStr">
        <is>
          <t>MARYELI SAMBONI QUIJANO</t>
        </is>
      </c>
      <c r="B262" s="347" t="n">
        <v>90000293007</v>
      </c>
      <c r="C262" s="251" t="n">
        <v>45615</v>
      </c>
      <c r="D262" s="348" t="inlineStr">
        <is>
          <t>Pendiente</t>
        </is>
      </c>
      <c r="E262" s="386" t="n">
        <v>45615</v>
      </c>
      <c r="F262" s="267" t="inlineStr">
        <is>
          <t>BANCOLOMBIA</t>
        </is>
      </c>
      <c r="G262" s="214" t="n"/>
      <c r="H262" s="349" t="inlineStr">
        <is>
          <t>CM</t>
        </is>
      </c>
      <c r="I262" s="214" t="n"/>
      <c r="J262" s="214" t="n"/>
      <c r="K262" s="214" t="n"/>
      <c r="L262" s="351" t="inlineStr">
        <is>
          <t>CM</t>
        </is>
      </c>
      <c r="M262" s="214" t="n"/>
      <c r="N262" s="214" t="n"/>
      <c r="O262" s="214" t="n"/>
      <c r="P262" s="214" t="n"/>
      <c r="Q262" s="214" t="n"/>
      <c r="R262" s="214" t="n"/>
      <c r="S262" s="257" t="inlineStr">
        <is>
          <t>Pesos</t>
        </is>
      </c>
      <c r="T262" s="258" t="inlineStr">
        <is>
          <t>Hipotecario</t>
        </is>
      </c>
      <c r="U262" s="254" t="n">
        <v>666799</v>
      </c>
      <c r="V262" s="254" t="n">
        <v>300</v>
      </c>
      <c r="W262" s="254" t="n">
        <v>293</v>
      </c>
      <c r="X262" s="254" t="inlineStr">
        <is>
          <t>10.72%</t>
        </is>
      </c>
      <c r="Y262" s="254" t="n">
        <v>225429</v>
      </c>
      <c r="Z262" s="254" t="n">
        <v>7993</v>
      </c>
      <c r="AA262" s="254" t="n">
        <v>9925</v>
      </c>
      <c r="AB262" s="254" t="n">
        <v>6616</v>
      </c>
      <c r="AC262" s="254" t="n">
        <v>54984</v>
      </c>
      <c r="AD262" s="254" t="n">
        <v>587280</v>
      </c>
      <c r="AE262" s="254" t="n">
        <v>69106047</v>
      </c>
      <c r="AF262" s="254" t="n">
        <v>100000</v>
      </c>
      <c r="AG262" s="254" t="n">
        <v>1600000</v>
      </c>
      <c r="AH262" s="259" t="inlineStr">
        <is>
          <t>Empleado</t>
        </is>
      </c>
      <c r="AI262" s="214" t="n"/>
      <c r="AJ262" s="214" t="n"/>
      <c r="AK262" s="214" t="n"/>
      <c r="AL262" s="214" t="n"/>
      <c r="AM262" s="220" t="n"/>
    </row>
    <row r="263" ht="18" customHeight="1" thickBot="1">
      <c r="A263" s="402" t="inlineStr">
        <is>
          <t>DIEGO FERNANDO CUARTAS OBANDO</t>
        </is>
      </c>
      <c r="B263" s="432" t="n">
        <v>657493430</v>
      </c>
      <c r="C263" s="357" t="n">
        <v>45615</v>
      </c>
      <c r="D263" s="479" t="inlineStr">
        <is>
          <t>Mora</t>
        </is>
      </c>
      <c r="E263" s="400" t="n">
        <v>45615</v>
      </c>
      <c r="F263" s="476" t="inlineStr">
        <is>
          <t>BANCO DE BOGOTA</t>
        </is>
      </c>
      <c r="G263" s="360" t="n"/>
      <c r="H263" s="361" t="inlineStr">
        <is>
          <t>CM</t>
        </is>
      </c>
      <c r="I263" s="360" t="n"/>
      <c r="J263" s="360" t="n"/>
      <c r="K263" s="360" t="n"/>
      <c r="L263" s="360" t="n"/>
      <c r="M263" s="360" t="n"/>
      <c r="N263" s="360" t="n"/>
      <c r="O263" s="360" t="n"/>
      <c r="P263" s="360" t="n"/>
      <c r="Q263" s="360" t="n"/>
      <c r="R263" s="363" t="n">
        <v>1112879150</v>
      </c>
      <c r="S263" s="365" t="inlineStr">
        <is>
          <t>Pesos</t>
        </is>
      </c>
      <c r="T263" s="366" t="inlineStr">
        <is>
          <t>Hipotecario</t>
        </is>
      </c>
      <c r="U263" s="363" t="n">
        <v>499005</v>
      </c>
      <c r="V263" s="363" t="n">
        <v>360</v>
      </c>
      <c r="W263" s="363" t="n">
        <v>324</v>
      </c>
      <c r="X263" s="363" t="inlineStr">
        <is>
          <t>7.71%</t>
        </is>
      </c>
      <c r="Y263" s="363" t="n">
        <v>197066</v>
      </c>
      <c r="Z263" s="363" t="n">
        <v>13979</v>
      </c>
      <c r="AA263" s="363" t="n">
        <v>18103</v>
      </c>
      <c r="AB263" s="363" t="n">
        <v>34938</v>
      </c>
      <c r="AC263" s="363" t="n">
        <v>57784</v>
      </c>
      <c r="AD263" s="363" t="n">
        <v>571189</v>
      </c>
      <c r="AE263" s="363" t="n">
        <v>60475320</v>
      </c>
      <c r="AF263" s="463" t="inlineStr">
        <is>
          <t>Acorde al estado del Crédito</t>
        </is>
      </c>
      <c r="AG263" s="363" t="n">
        <v>3000000</v>
      </c>
      <c r="AH263" s="401" t="inlineStr">
        <is>
          <t>Empleado</t>
        </is>
      </c>
      <c r="AI263" s="360" t="n"/>
      <c r="AJ263" s="360" t="n"/>
      <c r="AK263" s="360" t="n"/>
      <c r="AL263" s="360" t="n"/>
      <c r="AM263" s="368" t="n"/>
    </row>
    <row r="264" ht="18" customHeight="1" thickBot="1">
      <c r="A264" s="402" t="inlineStr">
        <is>
          <t>MARIA ANDREA PALACIOS RAMIREZ</t>
        </is>
      </c>
      <c r="B264" s="370" t="n">
        <v>114406346610</v>
      </c>
      <c r="C264" s="371" t="n">
        <v>45616</v>
      </c>
      <c r="D264" s="372" t="inlineStr">
        <is>
          <t>Pendiente</t>
        </is>
      </c>
      <c r="E264" s="449" t="n">
        <v>45616</v>
      </c>
      <c r="F264" s="499" t="inlineStr">
        <is>
          <t>FNA (Fondo Nacional del Ahorro)</t>
        </is>
      </c>
      <c r="G264" s="329" t="n"/>
      <c r="H264" s="491" t="inlineStr">
        <is>
          <t>PROPIO</t>
        </is>
      </c>
      <c r="I264" s="329" t="n"/>
      <c r="J264" s="329" t="n"/>
      <c r="K264" s="329" t="n"/>
      <c r="L264" s="377" t="inlineStr">
        <is>
          <t>Imperio Financiero</t>
        </is>
      </c>
      <c r="M264" s="500" t="inlineStr">
        <is>
          <t>Karol Mildred Aguirre Castro</t>
        </is>
      </c>
      <c r="N264" s="329" t="n"/>
      <c r="O264" s="329" t="n"/>
      <c r="P264" s="329" t="n"/>
      <c r="Q264" s="329" t="n"/>
      <c r="R264" s="501" t="n">
        <v>1144063466</v>
      </c>
      <c r="S264" s="375" t="inlineStr">
        <is>
          <t>Pesos</t>
        </is>
      </c>
      <c r="T264" s="376" t="inlineStr">
        <is>
          <t>Hipotecario</t>
        </is>
      </c>
      <c r="U264" s="374" t="n">
        <v>0</v>
      </c>
      <c r="V264" s="374" t="n">
        <v>240</v>
      </c>
      <c r="W264" s="374" t="n">
        <v>226</v>
      </c>
      <c r="X264" s="374" t="inlineStr">
        <is>
          <t>8.5%</t>
        </is>
      </c>
      <c r="Y264" s="374" t="n">
        <v>266064</v>
      </c>
      <c r="Z264" s="374" t="n">
        <v>28264</v>
      </c>
      <c r="AA264" s="374" t="n">
        <v>21278</v>
      </c>
      <c r="AB264" s="374" t="n">
        <v>31909</v>
      </c>
      <c r="AC264" s="374" t="n">
        <v>151414</v>
      </c>
      <c r="AD264" s="374" t="n">
        <v>554398</v>
      </c>
      <c r="AE264" s="374" t="n">
        <v>81272373</v>
      </c>
      <c r="AF264" s="492" t="inlineStr">
        <is>
          <t>Acorde al estado del Crédito</t>
        </is>
      </c>
      <c r="AG264" s="374" t="n">
        <v>4700000</v>
      </c>
      <c r="AH264" s="377" t="inlineStr">
        <is>
          <t>Empleado</t>
        </is>
      </c>
      <c r="AI264" s="329" t="n"/>
      <c r="AJ264" s="329" t="n"/>
      <c r="AK264" s="329" t="n"/>
      <c r="AL264" s="329" t="n"/>
      <c r="AM264" s="331" t="n"/>
    </row>
    <row r="265" ht="18" customHeight="1" thickBot="1">
      <c r="A265" s="402" t="inlineStr">
        <is>
          <t>PAULA ANDREA SANCHEZ FUQUENE</t>
        </is>
      </c>
      <c r="B265" s="502" t="inlineStr">
        <is>
          <t>570040770114628-3</t>
        </is>
      </c>
      <c r="C265" s="404" t="n">
        <v>45616</v>
      </c>
      <c r="D265" s="405" t="inlineStr">
        <is>
          <t>Pendiente</t>
        </is>
      </c>
      <c r="E265" s="406" t="n">
        <v>45616</v>
      </c>
      <c r="F265" s="503" t="inlineStr">
        <is>
          <t>DAVIVIENDA</t>
        </is>
      </c>
      <c r="G265" s="414" t="inlineStr">
        <is>
          <t>Se envía extracto y formato de perfilamiento al correo el 20 de Noviembre
Abono a capital de $100.000 en adelante</t>
        </is>
      </c>
      <c r="H265" s="504" t="inlineStr">
        <is>
          <t>VK 30%</t>
        </is>
      </c>
      <c r="I265" s="410" t="n"/>
      <c r="J265" s="410" t="n"/>
      <c r="K265" s="410" t="n"/>
      <c r="L265" s="410" t="n"/>
      <c r="M265" s="505" t="n"/>
      <c r="N265" s="410" t="n"/>
      <c r="O265" s="410" t="n"/>
      <c r="P265" s="410" t="n"/>
      <c r="Q265" s="410" t="n"/>
      <c r="R265" s="505" t="n"/>
      <c r="S265" s="412" t="inlineStr">
        <is>
          <t>Pesos</t>
        </is>
      </c>
      <c r="T265" s="413" t="inlineStr">
        <is>
          <t>Hipotecario</t>
        </is>
      </c>
      <c r="U265" s="414" t="n">
        <v>1294000</v>
      </c>
      <c r="V265" s="414" t="n">
        <v>232</v>
      </c>
      <c r="W265" s="414" t="n">
        <v>228</v>
      </c>
      <c r="X265" s="414" t="inlineStr">
        <is>
          <t>11.5%</t>
        </is>
      </c>
      <c r="Y265" s="414" t="n">
        <v>0</v>
      </c>
      <c r="Z265" s="414" t="n">
        <v>74482</v>
      </c>
      <c r="AA265" s="414" t="n">
        <v>30750</v>
      </c>
      <c r="AB265" s="414" t="n">
        <v>0</v>
      </c>
      <c r="AC265" s="414" t="n">
        <v>146634</v>
      </c>
      <c r="AD265" s="414" t="n">
        <v>1041365</v>
      </c>
      <c r="AE265" s="414" t="n">
        <v>115278150</v>
      </c>
      <c r="AF265" s="414" t="n">
        <v>100000</v>
      </c>
      <c r="AG265" s="414" t="n">
        <v>5500000</v>
      </c>
      <c r="AH265" s="415" t="inlineStr">
        <is>
          <t>Empleado</t>
        </is>
      </c>
      <c r="AI265" s="410" t="n"/>
      <c r="AJ265" s="410" t="n"/>
      <c r="AK265" s="410" t="n"/>
      <c r="AL265" s="410" t="n"/>
      <c r="AM265" s="416" t="n"/>
    </row>
    <row r="266" ht="18" customHeight="1" thickBot="1">
      <c r="A266" s="369" t="inlineStr">
        <is>
          <t>JULY KATHERYNE RODRIGUEZ ARANGO</t>
        </is>
      </c>
      <c r="B266" s="370" t="n">
        <v>133201026142</v>
      </c>
      <c r="C266" s="371" t="n">
        <v>45601</v>
      </c>
      <c r="D266" s="372" t="inlineStr">
        <is>
          <t>Actualizar</t>
        </is>
      </c>
      <c r="E266" s="449" t="n">
        <v>45601</v>
      </c>
      <c r="F266" s="377" t="inlineStr">
        <is>
          <t>CAJA SOCIAL</t>
        </is>
      </c>
      <c r="G266" s="329" t="n"/>
      <c r="H266" s="451" t="inlineStr">
        <is>
          <t>CM</t>
        </is>
      </c>
      <c r="I266" s="329" t="n"/>
      <c r="J266" s="329" t="n"/>
      <c r="K266" s="329" t="n"/>
      <c r="L266" s="452" t="inlineStr">
        <is>
          <t>CM</t>
        </is>
      </c>
      <c r="M266" s="329" t="n"/>
      <c r="N266" s="371" t="n">
        <v>45603</v>
      </c>
      <c r="O266" s="329" t="n"/>
      <c r="P266" s="330" t="inlineStr">
        <is>
          <t>https://tinyurl.com/mryas5b8</t>
        </is>
      </c>
      <c r="Q266" s="329" t="n"/>
      <c r="R266" s="374" t="n">
        <v>1073692231</v>
      </c>
      <c r="S266" s="375" t="inlineStr">
        <is>
          <t>Pesos</t>
        </is>
      </c>
      <c r="T266" s="376" t="inlineStr">
        <is>
          <t>Hipotecario</t>
        </is>
      </c>
      <c r="U266" s="374" t="n">
        <v>886610</v>
      </c>
      <c r="V266" s="374" t="n">
        <v>240</v>
      </c>
      <c r="W266" s="374" t="n">
        <v>211</v>
      </c>
      <c r="X266" s="374" t="inlineStr">
        <is>
          <t>8.95%</t>
        </is>
      </c>
      <c r="Y266" s="374" t="n">
        <v>0</v>
      </c>
      <c r="Z266" s="374" t="n">
        <v>29177</v>
      </c>
      <c r="AA266" s="374" t="n">
        <v>22200</v>
      </c>
      <c r="AB266" s="374" t="n">
        <v>19959</v>
      </c>
      <c r="AC266" s="374" t="n">
        <v>174919</v>
      </c>
      <c r="AD266" s="374" t="n">
        <v>620354</v>
      </c>
      <c r="AE266" s="374" t="n">
        <v>86535137</v>
      </c>
      <c r="AF266" s="374" t="inlineStr">
        <is>
          <t>50-300</t>
        </is>
      </c>
      <c r="AG266" s="374" t="n">
        <v>4500000</v>
      </c>
      <c r="AH266" s="377" t="inlineStr">
        <is>
          <t>Empleado</t>
        </is>
      </c>
      <c r="AI266" s="329" t="n"/>
      <c r="AJ266" s="329" t="n"/>
      <c r="AK266" s="329" t="n"/>
      <c r="AL266" s="329" t="n"/>
      <c r="AM266" s="331" t="n"/>
    </row>
    <row r="267" ht="18" customHeight="1" thickBot="1">
      <c r="A267" s="322" t="inlineStr">
        <is>
          <t>INGRITH KATHERINNE QUINTERO SUAREZ</t>
        </is>
      </c>
      <c r="B267" s="221" t="inlineStr">
        <is>
          <t>570000450054807-2</t>
        </is>
      </c>
      <c r="C267" s="240" t="n">
        <v>45614</v>
      </c>
      <c r="D267" s="343" t="inlineStr">
        <is>
          <t>Actualizar</t>
        </is>
      </c>
      <c r="E267" s="378" t="n">
        <v>45614</v>
      </c>
      <c r="F267" s="333" t="inlineStr">
        <is>
          <t>DAVIVIENDA</t>
        </is>
      </c>
      <c r="G267" s="242" t="inlineStr">
        <is>
          <t xml:space="preserve">La vivienda No es de interés social
</t>
        </is>
      </c>
      <c r="H267" s="344" t="inlineStr">
        <is>
          <t>CM</t>
        </is>
      </c>
      <c r="I267" s="225" t="n"/>
      <c r="J267" s="225" t="n"/>
      <c r="K267" s="225" t="n"/>
      <c r="L267" s="345" t="inlineStr">
        <is>
          <t>CM</t>
        </is>
      </c>
      <c r="M267" s="225" t="n"/>
      <c r="N267" s="240" t="n">
        <v>45614</v>
      </c>
      <c r="O267" s="225" t="n"/>
      <c r="P267" s="245" t="inlineStr">
        <is>
          <t>https://tinyurl.com/5dmtk6wt</t>
        </is>
      </c>
      <c r="Q267" s="225" t="n"/>
      <c r="R267" s="242" t="n">
        <v>1072702256</v>
      </c>
      <c r="S267" s="246" t="inlineStr">
        <is>
          <t>Pesos</t>
        </is>
      </c>
      <c r="T267" s="247" t="inlineStr">
        <is>
          <t>Hipotecario</t>
        </is>
      </c>
      <c r="U267" s="242" t="n">
        <v>1050000</v>
      </c>
      <c r="V267" s="242" t="n">
        <v>240</v>
      </c>
      <c r="W267" s="242" t="n">
        <v>200</v>
      </c>
      <c r="X267" s="242" t="inlineStr">
        <is>
          <t>9.2%</t>
        </is>
      </c>
      <c r="Y267" s="242" t="n">
        <v>0</v>
      </c>
      <c r="Z267" s="242" t="n">
        <v>21251</v>
      </c>
      <c r="AA267" s="242" t="n">
        <v>35980</v>
      </c>
      <c r="AB267" s="242" t="n">
        <v>58242</v>
      </c>
      <c r="AC267" s="242" t="n">
        <v>219144</v>
      </c>
      <c r="AD267" s="242" t="n">
        <v>715382</v>
      </c>
      <c r="AE267" s="242" t="n">
        <v>97742242</v>
      </c>
      <c r="AF267" s="242" t="n">
        <v>500000</v>
      </c>
      <c r="AG267" s="242" t="n">
        <v>5400000</v>
      </c>
      <c r="AH267" s="248" t="inlineStr">
        <is>
          <t>Empleado</t>
        </is>
      </c>
      <c r="AI267" s="225" t="n"/>
      <c r="AJ267" s="225" t="n"/>
      <c r="AK267" s="225" t="n"/>
      <c r="AL267" s="225" t="n"/>
      <c r="AM267" s="231" t="n"/>
    </row>
    <row r="268" ht="18" customHeight="1" thickBot="1">
      <c r="A268" s="326" t="inlineStr">
        <is>
          <t>JAIDER ALCIDES PALACIO SOTO</t>
        </is>
      </c>
      <c r="B268" s="347" t="inlineStr">
        <is>
          <t>570045920049535-6</t>
        </is>
      </c>
      <c r="C268" s="251" t="n">
        <v>45616</v>
      </c>
      <c r="D268" s="348" t="inlineStr">
        <is>
          <t>Pendiente</t>
        </is>
      </c>
      <c r="E268" s="386" t="n">
        <v>45616</v>
      </c>
      <c r="F268" s="262" t="inlineStr">
        <is>
          <t>DAVIVIENDA</t>
        </is>
      </c>
      <c r="G268" s="214" t="n"/>
      <c r="H268" s="457" t="inlineStr">
        <is>
          <t>VK 30%</t>
        </is>
      </c>
      <c r="I268" s="214" t="n"/>
      <c r="J268" s="214" t="n"/>
      <c r="K268" s="214" t="n"/>
      <c r="L268" s="214" t="n"/>
      <c r="M268" s="278" t="n"/>
      <c r="N268" s="214" t="n"/>
      <c r="O268" s="214" t="n"/>
      <c r="P268" s="214" t="n"/>
      <c r="Q268" s="214" t="n"/>
      <c r="R268" s="278" t="n"/>
      <c r="S268" s="257" t="inlineStr">
        <is>
          <t>Pesos</t>
        </is>
      </c>
      <c r="T268" s="258" t="inlineStr">
        <is>
          <t>Hipotecario</t>
        </is>
      </c>
      <c r="U268" s="254" t="n">
        <v>1172000</v>
      </c>
      <c r="V268" s="254" t="n">
        <v>180</v>
      </c>
      <c r="W268" s="254" t="n">
        <v>171</v>
      </c>
      <c r="X268" s="354" t="n">
        <v>0.14</v>
      </c>
      <c r="Y268" s="254" t="n">
        <v>0</v>
      </c>
      <c r="Z268" s="254" t="n">
        <v>19024</v>
      </c>
      <c r="AA268" s="254" t="n">
        <v>31060</v>
      </c>
      <c r="AB268" s="254" t="n">
        <v>0</v>
      </c>
      <c r="AC268" s="254" t="n">
        <v>171402</v>
      </c>
      <c r="AD268" s="254" t="n">
        <v>950926</v>
      </c>
      <c r="AE268" s="254" t="n">
        <v>86479216</v>
      </c>
      <c r="AF268" s="214" t="n"/>
      <c r="AG268" s="254" t="n">
        <v>5000000</v>
      </c>
      <c r="AH268" s="458" t="inlineStr">
        <is>
          <t>Vis Davivienda</t>
        </is>
      </c>
      <c r="AI268" s="214" t="n"/>
      <c r="AJ268" s="214" t="n"/>
      <c r="AK268" s="214" t="n"/>
      <c r="AL268" s="214" t="n"/>
      <c r="AM268" s="220" t="n"/>
    </row>
    <row r="269" ht="18" customHeight="1" thickBot="1">
      <c r="A269" s="341" t="inlineStr">
        <is>
          <t>DEYSI YURLEY DELGADO MEDINA</t>
        </is>
      </c>
      <c r="B269" s="342" t="n">
        <v>958079755</v>
      </c>
      <c r="C269" s="240" t="n">
        <v>45611</v>
      </c>
      <c r="D269" s="343" t="inlineStr">
        <is>
          <t>Pendiente</t>
        </is>
      </c>
      <c r="E269" s="378" t="n">
        <v>45617</v>
      </c>
      <c r="F269" s="224" t="inlineStr">
        <is>
          <t>BANCO DE BOGOTA</t>
        </is>
      </c>
      <c r="G269" s="225" t="n"/>
      <c r="H269" s="397" t="inlineStr">
        <is>
          <t>PROPIO</t>
        </is>
      </c>
      <c r="I269" s="242" t="inlineStr">
        <is>
          <t>faltsn datos en el perfilamiento</t>
        </is>
      </c>
      <c r="J269" s="225" t="n"/>
      <c r="K269" s="225" t="n"/>
      <c r="L269" s="459" t="inlineStr">
        <is>
          <t>Visionarios</t>
        </is>
      </c>
      <c r="M269" s="260" t="inlineStr">
        <is>
          <t>Daniel Fernandez Becerra</t>
        </is>
      </c>
      <c r="N269" s="225" t="n"/>
      <c r="O269" s="225" t="n"/>
      <c r="P269" s="225" t="n"/>
      <c r="Q269" s="225" t="n"/>
      <c r="R269" s="431" t="n">
        <v>1090423479</v>
      </c>
      <c r="S269" s="246" t="inlineStr">
        <is>
          <t>Pesos</t>
        </is>
      </c>
      <c r="T269" s="247" t="inlineStr">
        <is>
          <t>Hipotecario</t>
        </is>
      </c>
      <c r="U269" s="242" t="n">
        <v>892280</v>
      </c>
      <c r="V269" s="242" t="n">
        <v>240</v>
      </c>
      <c r="W269" s="242" t="n">
        <v>236</v>
      </c>
      <c r="X269" s="242" t="inlineStr">
        <is>
          <t>8.5%</t>
        </is>
      </c>
      <c r="Y269" s="242" t="n">
        <v>339104</v>
      </c>
      <c r="Z269" s="242" t="n">
        <v>4003</v>
      </c>
      <c r="AA269" s="242" t="n">
        <v>4952</v>
      </c>
      <c r="AB269" s="242" t="n">
        <v>0</v>
      </c>
      <c r="AC269" s="242" t="n">
        <v>176236</v>
      </c>
      <c r="AD269" s="242" t="n">
        <v>1046190</v>
      </c>
      <c r="AE269" s="242" t="n">
        <v>103979867</v>
      </c>
      <c r="AF269" s="242" t="inlineStr">
        <is>
          <t>50-300</t>
        </is>
      </c>
      <c r="AG269" s="242" t="n">
        <v>3650000</v>
      </c>
      <c r="AH269" s="248" t="inlineStr">
        <is>
          <t>Empleado</t>
        </is>
      </c>
      <c r="AI269" s="225" t="n"/>
      <c r="AJ269" s="225" t="n"/>
      <c r="AK269" s="225" t="n"/>
      <c r="AL269" s="225" t="n"/>
      <c r="AM269" s="231" t="n"/>
    </row>
    <row r="270" ht="18" customHeight="1" thickBot="1">
      <c r="A270" s="325" t="inlineStr">
        <is>
          <t>YENNY PAOLA BARRERA CAMPOS</t>
        </is>
      </c>
      <c r="B270" s="419" t="n">
        <v>199201651618</v>
      </c>
      <c r="C270" s="420" t="n">
        <v>45617</v>
      </c>
      <c r="D270" s="421" t="inlineStr">
        <is>
          <t>Pendiente</t>
        </is>
      </c>
      <c r="E270" s="422" t="n">
        <v>45617</v>
      </c>
      <c r="F270" s="428" t="inlineStr">
        <is>
          <t>CAJA SOCIAL</t>
        </is>
      </c>
      <c r="G270" s="278" t="n"/>
      <c r="H270" s="435" t="inlineStr">
        <is>
          <t>CM</t>
        </is>
      </c>
      <c r="I270" s="278" t="n"/>
      <c r="J270" s="278" t="n"/>
      <c r="K270" s="278" t="n"/>
      <c r="L270" s="436" t="inlineStr">
        <is>
          <t>CM</t>
        </is>
      </c>
      <c r="M270" s="278" t="n"/>
      <c r="N270" s="278" t="n"/>
      <c r="O270" s="278" t="n"/>
      <c r="P270" s="278" t="n"/>
      <c r="Q270" s="278" t="n"/>
      <c r="R270" s="278" t="n"/>
      <c r="S270" s="426" t="inlineStr">
        <is>
          <t>Pesos</t>
        </is>
      </c>
      <c r="T270" s="427" t="inlineStr">
        <is>
          <t>Hipotecario</t>
        </is>
      </c>
      <c r="U270" s="425" t="n">
        <v>639674</v>
      </c>
      <c r="V270" s="425" t="n">
        <v>137</v>
      </c>
      <c r="W270" s="425" t="n">
        <v>136</v>
      </c>
      <c r="X270" s="425" t="inlineStr">
        <is>
          <t>6.8%</t>
        </is>
      </c>
      <c r="Y270" s="425" t="n">
        <v>188556</v>
      </c>
      <c r="Z270" s="425" t="n">
        <v>13073</v>
      </c>
      <c r="AA270" s="425" t="n">
        <v>6325</v>
      </c>
      <c r="AB270" s="425" t="n">
        <v>27513</v>
      </c>
      <c r="AC270" s="425" t="n">
        <v>286966</v>
      </c>
      <c r="AD270" s="425" t="n">
        <v>494352</v>
      </c>
      <c r="AE270" s="425" t="n">
        <v>57596700</v>
      </c>
      <c r="AF270" s="425" t="n">
        <v>100000</v>
      </c>
      <c r="AG270" s="425" t="n">
        <v>1800000</v>
      </c>
      <c r="AH270" s="428" t="inlineStr">
        <is>
          <t>Empleado</t>
        </is>
      </c>
      <c r="AI270" s="278" t="n"/>
      <c r="AJ270" s="278" t="n"/>
      <c r="AK270" s="278" t="n"/>
      <c r="AL270" s="278" t="n"/>
      <c r="AM270" s="286" t="n"/>
    </row>
    <row r="271" ht="18" customHeight="1" thickBot="1">
      <c r="A271" s="402" t="inlineStr">
        <is>
          <t>SERGIO STIBEN GONZALEZ MARTINEZ</t>
        </is>
      </c>
      <c r="B271" s="432" t="n">
        <v>954642887</v>
      </c>
      <c r="C271" s="357" t="n">
        <v>45615</v>
      </c>
      <c r="D271" s="358" t="inlineStr">
        <is>
          <t>Pendiente</t>
        </is>
      </c>
      <c r="E271" s="400" t="n">
        <v>45617</v>
      </c>
      <c r="F271" s="476" t="inlineStr">
        <is>
          <t>BANCO DE BOGOTA</t>
        </is>
      </c>
      <c r="G271" s="360" t="n"/>
      <c r="H271" s="361" t="inlineStr">
        <is>
          <t>CM</t>
        </is>
      </c>
      <c r="I271" s="360" t="n"/>
      <c r="J271" s="360" t="n"/>
      <c r="K271" s="360" t="n"/>
      <c r="L271" s="360" t="n"/>
      <c r="M271" s="360" t="n"/>
      <c r="N271" s="360" t="n"/>
      <c r="O271" s="360" t="n"/>
      <c r="P271" s="360" t="n"/>
      <c r="Q271" s="360" t="n"/>
      <c r="R271" s="360" t="n"/>
      <c r="S271" s="365" t="inlineStr">
        <is>
          <t>Pesos</t>
        </is>
      </c>
      <c r="T271" s="366" t="inlineStr">
        <is>
          <t>Hipotecario</t>
        </is>
      </c>
      <c r="U271" s="363" t="n">
        <v>1595389</v>
      </c>
      <c r="V271" s="363" t="n">
        <v>180</v>
      </c>
      <c r="W271" s="363" t="n">
        <v>171</v>
      </c>
      <c r="X271" s="363" t="inlineStr">
        <is>
          <t>14.97%</t>
        </is>
      </c>
      <c r="Y271" s="363" t="n">
        <v>0</v>
      </c>
      <c r="Z271" s="363" t="n">
        <v>17735</v>
      </c>
      <c r="AA271" s="363" t="n">
        <v>29469</v>
      </c>
      <c r="AB271" s="363" t="n">
        <v>0</v>
      </c>
      <c r="AC271" s="363" t="n">
        <v>209448</v>
      </c>
      <c r="AD271" s="363" t="n">
        <v>1338736</v>
      </c>
      <c r="AE271" s="363" t="n">
        <v>115227705</v>
      </c>
      <c r="AF271" s="363" t="n">
        <v>500000</v>
      </c>
      <c r="AG271" s="363" t="n">
        <v>5200000</v>
      </c>
      <c r="AH271" s="401" t="inlineStr">
        <is>
          <t>Empleado</t>
        </is>
      </c>
      <c r="AI271" s="360" t="n"/>
      <c r="AJ271" s="360" t="n"/>
      <c r="AK271" s="360" t="n"/>
      <c r="AL271" s="360" t="n"/>
      <c r="AM271" s="368" t="n"/>
    </row>
    <row r="272" ht="18" customHeight="1" thickBot="1">
      <c r="A272" s="506" t="inlineStr">
        <is>
          <t>JENIFER FERNANDEZ HOYOS</t>
        </is>
      </c>
      <c r="B272" s="327" t="n">
        <v>958961284</v>
      </c>
      <c r="C272" s="371" t="n">
        <v>45616</v>
      </c>
      <c r="D272" s="372" t="inlineStr">
        <is>
          <t>Pendiente</t>
        </is>
      </c>
      <c r="E272" s="449" t="n">
        <v>45618</v>
      </c>
      <c r="F272" s="328" t="inlineStr">
        <is>
          <t>BANCO DE BOGOTA</t>
        </is>
      </c>
      <c r="G272" s="329" t="n"/>
      <c r="H272" s="475" t="inlineStr">
        <is>
          <t>WEB</t>
        </is>
      </c>
      <c r="I272" s="329" t="n"/>
      <c r="J272" s="329" t="n"/>
      <c r="K272" s="329" t="n"/>
      <c r="L272" s="329" t="n"/>
      <c r="M272" s="329" t="n"/>
      <c r="N272" s="329" t="n"/>
      <c r="O272" s="329" t="n"/>
      <c r="P272" s="329" t="n"/>
      <c r="Q272" s="329" t="n"/>
      <c r="R272" s="468" t="n"/>
      <c r="S272" s="375" t="inlineStr">
        <is>
          <t>Pesos</t>
        </is>
      </c>
      <c r="T272" s="376" t="inlineStr">
        <is>
          <t>Hipotecario</t>
        </is>
      </c>
      <c r="U272" s="374" t="n">
        <v>1233259</v>
      </c>
      <c r="V272" s="374" t="n">
        <v>360</v>
      </c>
      <c r="W272" s="374" t="n">
        <v>346</v>
      </c>
      <c r="X272" s="374" t="inlineStr">
        <is>
          <t>12.68%</t>
        </is>
      </c>
      <c r="Y272" s="374" t="n">
        <v>0</v>
      </c>
      <c r="Z272" s="374" t="n">
        <v>27349</v>
      </c>
      <c r="AA272" s="374" t="n">
        <v>34671</v>
      </c>
      <c r="AB272" s="374" t="n">
        <v>32550</v>
      </c>
      <c r="AC272" s="374" t="n">
        <v>0</v>
      </c>
      <c r="AD272" s="374" t="n">
        <v>1138959</v>
      </c>
      <c r="AE272" s="374" t="n">
        <v>111330989</v>
      </c>
      <c r="AF272" s="374" t="n">
        <v>100000</v>
      </c>
      <c r="AG272" s="374" t="n">
        <v>4000000</v>
      </c>
      <c r="AH272" s="377" t="inlineStr">
        <is>
          <t>Empleado</t>
        </is>
      </c>
      <c r="AI272" s="329" t="n"/>
      <c r="AJ272" s="329" t="n"/>
      <c r="AK272" s="329" t="n"/>
      <c r="AL272" s="329" t="n"/>
      <c r="AM272" s="331" t="n"/>
    </row>
    <row r="273" ht="18" customHeight="1" thickBot="1">
      <c r="A273" s="341" t="inlineStr">
        <is>
          <t>JAVIER BELTRAN CADENA</t>
        </is>
      </c>
      <c r="B273" s="342" t="n">
        <v>63990011863</v>
      </c>
      <c r="C273" s="240" t="n">
        <v>45618</v>
      </c>
      <c r="D273" s="343" t="inlineStr">
        <is>
          <t>Pendiente</t>
        </is>
      </c>
      <c r="E273" s="378" t="n">
        <v>45618</v>
      </c>
      <c r="F273" s="241" t="inlineStr">
        <is>
          <t>BANCOLOMBIA</t>
        </is>
      </c>
      <c r="G273" s="225" t="n"/>
      <c r="H273" s="397" t="inlineStr">
        <is>
          <t>PROPIO</t>
        </is>
      </c>
      <c r="I273" s="225" t="n"/>
      <c r="J273" s="225" t="n"/>
      <c r="K273" s="225" t="n"/>
      <c r="L273" s="440" t="inlineStr">
        <is>
          <t>Finanzas a otro nivel</t>
        </is>
      </c>
      <c r="M273" s="242" t="inlineStr">
        <is>
          <t>ROSARIO RAMIREZ</t>
        </is>
      </c>
      <c r="N273" s="225" t="n"/>
      <c r="O273" s="225" t="n"/>
      <c r="P273" s="225" t="n"/>
      <c r="Q273" s="225" t="n"/>
      <c r="R273" s="431" t="n">
        <v>79498856</v>
      </c>
      <c r="S273" s="246" t="inlineStr">
        <is>
          <t>Pesos</t>
        </is>
      </c>
      <c r="T273" s="247" t="inlineStr">
        <is>
          <t>Hipotecario</t>
        </is>
      </c>
      <c r="U273" s="242" t="n">
        <v>381260</v>
      </c>
      <c r="V273" s="242" t="n">
        <v>250</v>
      </c>
      <c r="W273" s="242" t="n">
        <v>103</v>
      </c>
      <c r="X273" s="242" t="inlineStr">
        <is>
          <t>13.5%</t>
        </is>
      </c>
      <c r="Y273" s="242" t="n">
        <v>0</v>
      </c>
      <c r="Z273" s="242" t="n">
        <v>13008</v>
      </c>
      <c r="AA273" s="242" t="n">
        <v>6602</v>
      </c>
      <c r="AB273" s="242" t="n">
        <v>4401</v>
      </c>
      <c r="AC273" s="242" t="n">
        <v>119184</v>
      </c>
      <c r="AD273" s="242" t="n">
        <v>238065</v>
      </c>
      <c r="AE273" s="242" t="n">
        <v>24760143</v>
      </c>
      <c r="AF273" s="242" t="inlineStr">
        <is>
          <t>300-600</t>
        </is>
      </c>
      <c r="AG273" s="242" t="n">
        <v>3200000</v>
      </c>
      <c r="AH273" s="248" t="inlineStr">
        <is>
          <t>Empleado</t>
        </is>
      </c>
      <c r="AI273" s="225" t="n"/>
      <c r="AJ273" s="225" t="n"/>
      <c r="AK273" s="225" t="n"/>
      <c r="AL273" s="225" t="n"/>
      <c r="AM273" s="231" t="n"/>
    </row>
    <row r="274" ht="18" customHeight="1" thickBot="1">
      <c r="A274" s="444" t="inlineStr">
        <is>
          <t>JULENY DOREID JIMENEZ SUAREZ</t>
        </is>
      </c>
      <c r="B274" s="347" t="n">
        <v>133200806903</v>
      </c>
      <c r="C274" s="251" t="n">
        <v>45619</v>
      </c>
      <c r="D274" s="348" t="inlineStr">
        <is>
          <t>Pendiente</t>
        </is>
      </c>
      <c r="E274" s="386" t="n">
        <v>45619</v>
      </c>
      <c r="F274" s="259" t="inlineStr">
        <is>
          <t>CAJA SOCIAL</t>
        </is>
      </c>
      <c r="G274" s="214" t="n"/>
      <c r="H274" s="352" t="inlineStr">
        <is>
          <t>PROPIO</t>
        </is>
      </c>
      <c r="I274" s="214" t="n"/>
      <c r="J274" s="214" t="n"/>
      <c r="K274" s="214" t="n"/>
      <c r="L274" s="398" t="inlineStr">
        <is>
          <t>Visionarios</t>
        </is>
      </c>
      <c r="M274" s="254" t="inlineStr">
        <is>
          <t>MARIELA BECERRA</t>
        </is>
      </c>
      <c r="N274" s="214" t="n"/>
      <c r="O274" s="214" t="n"/>
      <c r="P274" s="214" t="n"/>
      <c r="Q274" s="214" t="n"/>
      <c r="R274" s="355" t="n">
        <v>1096952141</v>
      </c>
      <c r="S274" s="257" t="inlineStr">
        <is>
          <t>Pesos</t>
        </is>
      </c>
      <c r="T274" s="258" t="inlineStr">
        <is>
          <t>Hipotecario</t>
        </is>
      </c>
      <c r="U274" s="254" t="n">
        <v>1295777</v>
      </c>
      <c r="V274" s="254" t="n">
        <v>240</v>
      </c>
      <c r="W274" s="254" t="n">
        <v>205</v>
      </c>
      <c r="X274" s="354" t="n">
        <v>0.08</v>
      </c>
      <c r="Y274" s="254" t="n">
        <v>454263</v>
      </c>
      <c r="Z274" s="254" t="n">
        <v>61776</v>
      </c>
      <c r="AA274" s="254" t="n">
        <v>43558</v>
      </c>
      <c r="AB274" s="254" t="n">
        <v>39162</v>
      </c>
      <c r="AC274" s="254" t="n">
        <v>428652</v>
      </c>
      <c r="AD274" s="254" t="n">
        <v>1176891</v>
      </c>
      <c r="AE274" s="254" t="n">
        <v>182916733</v>
      </c>
      <c r="AF274" s="254" t="inlineStr">
        <is>
          <t>50-300</t>
        </is>
      </c>
      <c r="AG274" s="254" t="n">
        <v>8000000</v>
      </c>
      <c r="AH274" s="259" t="inlineStr">
        <is>
          <t>Empleado</t>
        </is>
      </c>
      <c r="AI274" s="214" t="n"/>
      <c r="AJ274" s="214" t="n"/>
      <c r="AK274" s="214" t="n"/>
      <c r="AL274" s="214" t="n"/>
      <c r="AM274" s="220" t="n"/>
    </row>
    <row r="275" ht="18" customHeight="1" thickBot="1">
      <c r="A275" s="322" t="inlineStr">
        <is>
          <t>CAREN JULIANA RONCANCIO PIZA</t>
        </is>
      </c>
      <c r="B275" s="332" t="n">
        <v>90000207975</v>
      </c>
      <c r="C275" s="240" t="n">
        <v>45619</v>
      </c>
      <c r="D275" s="343" t="inlineStr">
        <is>
          <t>Pendiente</t>
        </is>
      </c>
      <c r="E275" s="378" t="n">
        <v>45619</v>
      </c>
      <c r="F275" s="241" t="inlineStr">
        <is>
          <t>BANCOLOMBIA</t>
        </is>
      </c>
      <c r="G275" s="225" t="n"/>
      <c r="H275" s="507" t="inlineStr">
        <is>
          <t>WEB</t>
        </is>
      </c>
      <c r="I275" s="225" t="n"/>
      <c r="J275" s="225" t="n"/>
      <c r="K275" s="225" t="n"/>
      <c r="L275" s="225" t="n"/>
      <c r="M275" s="225" t="n"/>
      <c r="N275" s="225" t="n"/>
      <c r="O275" s="225" t="n"/>
      <c r="P275" s="225" t="n"/>
      <c r="Q275" s="225" t="n"/>
      <c r="R275" s="242" t="n">
        <v>1233897358</v>
      </c>
      <c r="S275" s="246" t="inlineStr">
        <is>
          <t>Pesos</t>
        </is>
      </c>
      <c r="T275" s="247" t="inlineStr">
        <is>
          <t>Hipotecario</t>
        </is>
      </c>
      <c r="U275" s="242" t="n">
        <v>2860593</v>
      </c>
      <c r="V275" s="242" t="n">
        <v>240</v>
      </c>
      <c r="W275" s="242" t="n">
        <v>215</v>
      </c>
      <c r="X275" s="242" t="inlineStr">
        <is>
          <t>14.85%</t>
        </is>
      </c>
      <c r="Y275" s="242" t="n">
        <v>0</v>
      </c>
      <c r="Z275" s="242" t="n">
        <v>20284</v>
      </c>
      <c r="AA275" s="242" t="n">
        <v>29632</v>
      </c>
      <c r="AB275" s="242" t="n">
        <v>19753</v>
      </c>
      <c r="AC275" s="242" t="n">
        <v>230884</v>
      </c>
      <c r="AD275" s="242" t="n">
        <v>2560039</v>
      </c>
      <c r="AE275" s="242" t="n">
        <v>222266644</v>
      </c>
      <c r="AF275" s="242" t="n">
        <v>2000000</v>
      </c>
      <c r="AG275" s="242" t="n">
        <v>5500000</v>
      </c>
      <c r="AH275" s="248" t="inlineStr">
        <is>
          <t>Empleado</t>
        </is>
      </c>
      <c r="AI275" s="225" t="n"/>
      <c r="AJ275" s="225" t="n"/>
      <c r="AK275" s="225" t="n"/>
      <c r="AL275" s="225" t="n"/>
      <c r="AM275" s="231" t="n"/>
    </row>
    <row r="276" ht="18" customHeight="1" thickBot="1">
      <c r="A276" s="444" t="inlineStr">
        <is>
          <t>DIANA CAROLINA SANTOS CASTELLANO</t>
        </is>
      </c>
      <c r="B276" s="274" t="inlineStr">
        <is>
          <t>600047340012472-9</t>
        </is>
      </c>
      <c r="C276" s="420" t="n">
        <v>45619</v>
      </c>
      <c r="D276" s="421" t="inlineStr">
        <is>
          <t>Pendiente</t>
        </is>
      </c>
      <c r="E276" s="422" t="n">
        <v>45619</v>
      </c>
      <c r="F276" s="277" t="inlineStr">
        <is>
          <t>DAVIVIENDA</t>
        </is>
      </c>
      <c r="G276" s="278" t="n"/>
      <c r="H276" s="435" t="inlineStr">
        <is>
          <t>CM</t>
        </is>
      </c>
      <c r="I276" s="278" t="n"/>
      <c r="J276" s="278" t="n"/>
      <c r="K276" s="278" t="n"/>
      <c r="L276" s="278" t="n"/>
      <c r="M276" s="278" t="n"/>
      <c r="N276" s="278" t="n"/>
      <c r="O276" s="278" t="n"/>
      <c r="P276" s="278" t="n"/>
      <c r="Q276" s="278" t="n"/>
      <c r="R276" s="425" t="n">
        <v>52155022</v>
      </c>
      <c r="S276" s="426" t="inlineStr">
        <is>
          <t>Pesos</t>
        </is>
      </c>
      <c r="T276" s="508" t="inlineStr">
        <is>
          <t>Leasing H.</t>
        </is>
      </c>
      <c r="U276" s="425" t="n">
        <v>2944000</v>
      </c>
      <c r="V276" s="425" t="n">
        <v>240</v>
      </c>
      <c r="W276" s="425" t="n">
        <v>129</v>
      </c>
      <c r="X276" s="425" t="inlineStr">
        <is>
          <t>6.5%</t>
        </is>
      </c>
      <c r="Y276" s="425" t="n">
        <v>0</v>
      </c>
      <c r="Z276" s="425" t="n">
        <v>348887</v>
      </c>
      <c r="AA276" s="425" t="n">
        <v>211098</v>
      </c>
      <c r="AB276" s="425" t="n">
        <v>0</v>
      </c>
      <c r="AC276" s="425" t="n">
        <v>2685855</v>
      </c>
      <c r="AD276" s="425" t="n">
        <v>2597609</v>
      </c>
      <c r="AE276" s="425" t="n">
        <v>254366762</v>
      </c>
      <c r="AF276" s="425" t="n">
        <v>200000</v>
      </c>
      <c r="AG276" s="425" t="n">
        <v>5500000</v>
      </c>
      <c r="AH276" s="428" t="inlineStr">
        <is>
          <t>Empleado</t>
        </is>
      </c>
      <c r="AI276" s="278" t="n"/>
      <c r="AJ276" s="278" t="n"/>
      <c r="AK276" s="278" t="n"/>
      <c r="AL276" s="278" t="n"/>
      <c r="AM276" s="286" t="n"/>
    </row>
    <row r="277" ht="18" customHeight="1" thickBot="1">
      <c r="A277" s="402" t="inlineStr">
        <is>
          <t>KAREN LORENA AGUIRRE BOTACHE</t>
        </is>
      </c>
      <c r="B277" s="327" t="n">
        <v>32939402</v>
      </c>
      <c r="C277" s="371" t="n">
        <v>45615</v>
      </c>
      <c r="D277" s="372" t="inlineStr">
        <is>
          <t>Pendiente</t>
        </is>
      </c>
      <c r="E277" s="449" t="n">
        <v>45619</v>
      </c>
      <c r="F277" s="455" t="inlineStr">
        <is>
          <t>AV VILLAS</t>
        </is>
      </c>
      <c r="G277" s="329" t="n"/>
      <c r="H277" s="451" t="inlineStr">
        <is>
          <t>CM</t>
        </is>
      </c>
      <c r="I277" s="329" t="n"/>
      <c r="J277" s="329" t="n"/>
      <c r="K277" s="329" t="n"/>
      <c r="L277" s="329" t="n"/>
      <c r="M277" s="329" t="n"/>
      <c r="N277" s="329" t="n"/>
      <c r="O277" s="329" t="n"/>
      <c r="P277" s="329" t="n"/>
      <c r="Q277" s="329" t="n"/>
      <c r="R277" s="469" t="n">
        <v>1152201857</v>
      </c>
      <c r="S277" s="375" t="inlineStr">
        <is>
          <t>Pesos</t>
        </is>
      </c>
      <c r="T277" s="376" t="inlineStr">
        <is>
          <t>Hipotecario</t>
        </is>
      </c>
      <c r="U277" s="374" t="n">
        <v>758258</v>
      </c>
      <c r="V277" s="374" t="n">
        <v>162</v>
      </c>
      <c r="W277" s="374" t="n">
        <v>161</v>
      </c>
      <c r="X277" s="374" t="inlineStr">
        <is>
          <t>9.8%</t>
        </is>
      </c>
      <c r="Y277" s="374" t="n">
        <v>0</v>
      </c>
      <c r="Z277" s="374" t="n">
        <v>26450</v>
      </c>
      <c r="AA277" s="374" t="n">
        <v>24021</v>
      </c>
      <c r="AB277" s="374" t="n">
        <v>0</v>
      </c>
      <c r="AC277" s="374" t="n">
        <v>202018</v>
      </c>
      <c r="AD277" s="374" t="n">
        <v>506150</v>
      </c>
      <c r="AE277" s="374" t="n">
        <v>64714399</v>
      </c>
      <c r="AF277" s="374" t="n">
        <v>100000</v>
      </c>
      <c r="AG277" s="374" t="n">
        <v>3500000</v>
      </c>
      <c r="AH277" s="377" t="inlineStr">
        <is>
          <t>Empleado</t>
        </is>
      </c>
      <c r="AI277" s="329" t="n"/>
      <c r="AJ277" s="329" t="n"/>
      <c r="AK277" s="329" t="n"/>
      <c r="AL277" s="329" t="n"/>
      <c r="AM277" s="331" t="n"/>
    </row>
    <row r="278" ht="18" customHeight="1" thickBot="1">
      <c r="A278" s="402" t="inlineStr">
        <is>
          <t>ZOATRIZ MARIA PERALTA BARROS</t>
        </is>
      </c>
      <c r="B278" s="356" t="n">
        <v>958848737</v>
      </c>
      <c r="C278" s="357" t="n">
        <v>45612</v>
      </c>
      <c r="D278" s="358" t="inlineStr">
        <is>
          <t>Pendiente</t>
        </is>
      </c>
      <c r="E278" s="400" t="n">
        <v>45619</v>
      </c>
      <c r="F278" s="476" t="inlineStr">
        <is>
          <t>BANCO DE BOGOTA</t>
        </is>
      </c>
      <c r="G278" s="363" t="inlineStr">
        <is>
          <t>Buen día a extractos@mejorahora.net envié perfilamiento para poder generar el estudio. Tenemos cita para el próximo miércoles para ver el estudio. Quedo atent</t>
        </is>
      </c>
      <c r="H278" s="361" t="inlineStr">
        <is>
          <t>CM</t>
        </is>
      </c>
      <c r="I278" s="360" t="n"/>
      <c r="J278" s="360" t="n"/>
      <c r="K278" s="360" t="n"/>
      <c r="L278" s="362" t="inlineStr">
        <is>
          <t>CM</t>
        </is>
      </c>
      <c r="M278" s="360" t="n"/>
      <c r="N278" s="360" t="n"/>
      <c r="O278" s="360" t="n"/>
      <c r="P278" s="360" t="n"/>
      <c r="Q278" s="360" t="n"/>
      <c r="R278" s="363" t="n">
        <v>1065613864</v>
      </c>
      <c r="S278" s="365" t="inlineStr">
        <is>
          <t>Pesos</t>
        </is>
      </c>
      <c r="T278" s="366" t="inlineStr">
        <is>
          <t>Hipotecario</t>
        </is>
      </c>
      <c r="U278" s="363" t="n">
        <v>2155369</v>
      </c>
      <c r="V278" s="363" t="n">
        <v>240</v>
      </c>
      <c r="W278" s="363" t="n">
        <v>237</v>
      </c>
      <c r="X278" s="363" t="inlineStr">
        <is>
          <t>12.68%</t>
        </is>
      </c>
      <c r="Y278" s="363" t="n">
        <v>0</v>
      </c>
      <c r="Z278" s="363" t="n">
        <v>40853</v>
      </c>
      <c r="AA278" s="363" t="n">
        <v>55385</v>
      </c>
      <c r="AB278" s="363" t="n">
        <v>0</v>
      </c>
      <c r="AC278" s="363" t="n">
        <v>69341</v>
      </c>
      <c r="AD278" s="363" t="n">
        <v>1989789</v>
      </c>
      <c r="AE278" s="363" t="n">
        <v>187758227</v>
      </c>
      <c r="AF278" s="363" t="n">
        <v>300000</v>
      </c>
      <c r="AG278" s="363" t="n">
        <v>30000000</v>
      </c>
      <c r="AH278" s="401" t="inlineStr">
        <is>
          <t>Empleado</t>
        </is>
      </c>
      <c r="AI278" s="360" t="n"/>
      <c r="AJ278" s="360" t="n"/>
      <c r="AK278" s="360" t="n"/>
      <c r="AL278" s="360" t="n"/>
      <c r="AM278" s="368" t="n"/>
    </row>
    <row r="279" ht="18" customHeight="1" thickBot="1">
      <c r="A279" s="509" t="inlineStr">
        <is>
          <t>JHON CARO RODRIGUEZ</t>
        </is>
      </c>
      <c r="B279" s="370" t="n">
        <v>134200161576</v>
      </c>
      <c r="C279" s="371" t="n">
        <v>45621</v>
      </c>
      <c r="D279" s="372" t="inlineStr">
        <is>
          <t>Pendiente</t>
        </is>
      </c>
      <c r="E279" s="449" t="n">
        <v>45621</v>
      </c>
      <c r="F279" s="377" t="inlineStr">
        <is>
          <t>CAJA SOCIAL</t>
        </is>
      </c>
      <c r="G279" s="329" t="n"/>
      <c r="H279" s="491" t="inlineStr">
        <is>
          <t>PROPIO</t>
        </is>
      </c>
      <c r="I279" s="329" t="n"/>
      <c r="J279" s="329" t="n"/>
      <c r="K279" s="329" t="n"/>
      <c r="L279" s="372" t="inlineStr">
        <is>
          <t>Soluciones Financieras</t>
        </is>
      </c>
      <c r="M279" s="374" t="inlineStr">
        <is>
          <t>LORENA SALINAS</t>
        </is>
      </c>
      <c r="N279" s="329" t="n"/>
      <c r="O279" s="329" t="n"/>
      <c r="P279" s="329" t="n"/>
      <c r="Q279" s="329" t="n"/>
      <c r="R279" s="493" t="n">
        <v>200161576</v>
      </c>
      <c r="S279" s="375" t="inlineStr">
        <is>
          <t>Pesos</t>
        </is>
      </c>
      <c r="T279" s="376" t="inlineStr">
        <is>
          <t>Hipotecario</t>
        </is>
      </c>
      <c r="U279" s="374" t="n">
        <v>1892090</v>
      </c>
      <c r="V279" s="374" t="n">
        <v>240</v>
      </c>
      <c r="W279" s="374" t="n">
        <v>233</v>
      </c>
      <c r="X279" s="374" t="inlineStr">
        <is>
          <t>17.5%</t>
        </is>
      </c>
      <c r="Y279" s="374" t="n">
        <v>0</v>
      </c>
      <c r="Z279" s="374" t="n">
        <v>30188</v>
      </c>
      <c r="AA279" s="374" t="n">
        <v>23342</v>
      </c>
      <c r="AB279" s="374" t="n">
        <v>20986</v>
      </c>
      <c r="AC279" s="374" t="n">
        <v>79054</v>
      </c>
      <c r="AD279" s="374" t="n">
        <v>1738519</v>
      </c>
      <c r="AE279" s="374" t="n">
        <v>128496296</v>
      </c>
      <c r="AF279" s="374" t="inlineStr">
        <is>
          <t>50-300</t>
        </is>
      </c>
      <c r="AG279" s="374" t="n">
        <v>6000000</v>
      </c>
      <c r="AH279" s="377" t="inlineStr">
        <is>
          <t>Empleado</t>
        </is>
      </c>
      <c r="AI279" s="329" t="n"/>
      <c r="AJ279" s="329" t="n"/>
      <c r="AK279" s="329" t="n"/>
      <c r="AL279" s="329" t="n"/>
      <c r="AM279" s="331" t="n"/>
    </row>
    <row r="280" ht="18" customHeight="1" thickBot="1">
      <c r="A280" s="341" t="inlineStr">
        <is>
          <t>LUISA FERNANDA HERNANDEZ ROMERO</t>
        </is>
      </c>
      <c r="B280" s="332" t="n">
        <v>90000292572</v>
      </c>
      <c r="C280" s="240" t="n">
        <v>45621</v>
      </c>
      <c r="D280" s="343" t="inlineStr">
        <is>
          <t>Pendiente</t>
        </is>
      </c>
      <c r="E280" s="378" t="n">
        <v>45621</v>
      </c>
      <c r="F280" s="241" t="inlineStr">
        <is>
          <t>BANCOLOMBIA</t>
        </is>
      </c>
      <c r="G280" s="225" t="n"/>
      <c r="H280" s="507" t="inlineStr">
        <is>
          <t>WEB</t>
        </is>
      </c>
      <c r="I280" s="225" t="n"/>
      <c r="J280" s="225" t="n"/>
      <c r="K280" s="225" t="n"/>
      <c r="L280" s="225" t="n"/>
      <c r="M280" s="225" t="n"/>
      <c r="N280" s="225" t="n"/>
      <c r="O280" s="225" t="n"/>
      <c r="P280" s="225" t="n"/>
      <c r="Q280" s="225" t="n"/>
      <c r="R280" s="242" t="n">
        <v>1014244078</v>
      </c>
      <c r="S280" s="246" t="inlineStr">
        <is>
          <t>Pesos</t>
        </is>
      </c>
      <c r="T280" s="247" t="inlineStr">
        <is>
          <t>Hipotecario</t>
        </is>
      </c>
      <c r="U280" s="242" t="n">
        <v>868132</v>
      </c>
      <c r="V280" s="242" t="n">
        <v>240</v>
      </c>
      <c r="W280" s="242" t="n">
        <v>236</v>
      </c>
      <c r="X280" s="242" t="inlineStr">
        <is>
          <t>9.02%</t>
        </is>
      </c>
      <c r="Y280" s="242" t="n">
        <v>305781</v>
      </c>
      <c r="Z280" s="242" t="n">
        <v>10231</v>
      </c>
      <c r="AA280" s="242" t="n">
        <v>19269</v>
      </c>
      <c r="AB280" s="242" t="n">
        <v>12845</v>
      </c>
      <c r="AC280" s="242" t="n">
        <v>149994</v>
      </c>
      <c r="AD280" s="242" t="n">
        <v>675792</v>
      </c>
      <c r="AE280" s="242" t="n">
        <v>93469537</v>
      </c>
      <c r="AF280" s="242" t="n">
        <v>400000</v>
      </c>
      <c r="AG280" s="242" t="n">
        <v>7500000</v>
      </c>
      <c r="AH280" s="246" t="inlineStr">
        <is>
          <t>Independiente</t>
        </is>
      </c>
      <c r="AI280" s="225" t="n"/>
      <c r="AJ280" s="225" t="n"/>
      <c r="AK280" s="225" t="n"/>
      <c r="AL280" s="225" t="n"/>
      <c r="AM280" s="231" t="n"/>
    </row>
    <row r="281" ht="18" customHeight="1" thickBot="1">
      <c r="A281" s="324" t="inlineStr">
        <is>
          <t>KAREN LORENA URIBE VALERO</t>
        </is>
      </c>
      <c r="B281" s="274" t="inlineStr">
        <is>
          <t>570040770092467-2</t>
        </is>
      </c>
      <c r="C281" s="420" t="n">
        <v>45539</v>
      </c>
      <c r="D281" s="421" t="inlineStr">
        <is>
          <t>Pendiente</t>
        </is>
      </c>
      <c r="E281" s="422" t="n">
        <v>45622</v>
      </c>
      <c r="F281" s="277" t="inlineStr">
        <is>
          <t>DAVIVIENDA</t>
        </is>
      </c>
      <c r="G281" s="278" t="n"/>
      <c r="H281" s="446" t="inlineStr">
        <is>
          <t>VK 30%</t>
        </is>
      </c>
      <c r="I281" s="278" t="n"/>
      <c r="J281" s="278" t="n"/>
      <c r="K281" s="278" t="n"/>
      <c r="L281" s="278" t="n"/>
      <c r="M281" s="278" t="n"/>
      <c r="N281" s="278" t="n"/>
      <c r="O281" s="278" t="n"/>
      <c r="P281" s="278" t="n"/>
      <c r="Q281" s="278" t="n"/>
      <c r="R281" s="425" t="n">
        <v>1014263585</v>
      </c>
      <c r="S281" s="426" t="inlineStr">
        <is>
          <t>Pesos</t>
        </is>
      </c>
      <c r="T281" s="427" t="inlineStr">
        <is>
          <t>Hipotecario</t>
        </is>
      </c>
      <c r="U281" s="425" t="n">
        <v>640000</v>
      </c>
      <c r="V281" s="425" t="n">
        <v>240</v>
      </c>
      <c r="W281" s="425" t="n">
        <v>233</v>
      </c>
      <c r="X281" s="454" t="n">
        <v>0.14</v>
      </c>
      <c r="Y281" s="425" t="n">
        <v>0</v>
      </c>
      <c r="Z281" s="425" t="n">
        <v>46287</v>
      </c>
      <c r="AA281" s="425" t="n">
        <v>0</v>
      </c>
      <c r="AB281" s="425" t="n">
        <v>0</v>
      </c>
      <c r="AC281" s="425" t="n">
        <v>0</v>
      </c>
      <c r="AD281" s="425" t="n">
        <v>411111</v>
      </c>
      <c r="AE281" s="425" t="n">
        <v>37903265</v>
      </c>
      <c r="AF281" s="425" t="n">
        <v>500000</v>
      </c>
      <c r="AG281" s="425" t="n">
        <v>3800000</v>
      </c>
      <c r="AH281" s="434" t="inlineStr">
        <is>
          <t>Vis Davivienda</t>
        </is>
      </c>
      <c r="AI281" s="278" t="n"/>
      <c r="AJ281" s="278" t="n"/>
      <c r="AK281" s="278" t="n"/>
      <c r="AL281" s="278" t="n"/>
      <c r="AM281" s="286" t="n"/>
    </row>
    <row r="282" ht="18" customHeight="1" thickBot="1">
      <c r="A282" s="322" t="inlineStr">
        <is>
          <t>IVON MARITZA MORALES MUÑOZ</t>
        </is>
      </c>
      <c r="B282" s="342" t="n">
        <v>204119077590</v>
      </c>
      <c r="C282" s="240" t="n">
        <v>45617</v>
      </c>
      <c r="D282" s="343" t="inlineStr">
        <is>
          <t>Pendiente</t>
        </is>
      </c>
      <c r="E282" s="378" t="n">
        <v>45621</v>
      </c>
      <c r="F282" s="459" t="inlineStr">
        <is>
          <t>COLPATRIA</t>
        </is>
      </c>
      <c r="G282" s="225" t="n"/>
      <c r="H282" s="344" t="inlineStr">
        <is>
          <t>CM</t>
        </is>
      </c>
      <c r="I282" s="225" t="n"/>
      <c r="J282" s="225" t="n"/>
      <c r="K282" s="225" t="n"/>
      <c r="L282" s="345" t="inlineStr">
        <is>
          <t>CM</t>
        </is>
      </c>
      <c r="M282" s="225" t="n"/>
      <c r="N282" s="225" t="n"/>
      <c r="O282" s="225" t="n"/>
      <c r="P282" s="225" t="n"/>
      <c r="Q282" s="225" t="n"/>
      <c r="R282" s="225" t="n"/>
      <c r="S282" s="246" t="inlineStr">
        <is>
          <t>Pesos</t>
        </is>
      </c>
      <c r="T282" s="247" t="inlineStr">
        <is>
          <t>Hipotecario</t>
        </is>
      </c>
      <c r="U282" s="242" t="n">
        <v>7303461</v>
      </c>
      <c r="V282" s="242" t="n">
        <v>120</v>
      </c>
      <c r="W282" s="242" t="n">
        <v>110</v>
      </c>
      <c r="X282" s="242" t="inlineStr">
        <is>
          <t>18.66%</t>
        </is>
      </c>
      <c r="Y282" s="242" t="n">
        <v>0</v>
      </c>
      <c r="Z282" s="242" t="n">
        <v>230634</v>
      </c>
      <c r="AA282" s="242" t="n">
        <v>0</v>
      </c>
      <c r="AB282" s="242" t="n">
        <v>0</v>
      </c>
      <c r="AC282" s="242" t="n">
        <v>1453015</v>
      </c>
      <c r="AD282" s="242" t="n">
        <v>5619812</v>
      </c>
      <c r="AE282" s="242" t="n">
        <v>389903354</v>
      </c>
      <c r="AF282" s="242" t="n">
        <v>1000000</v>
      </c>
      <c r="AG282" s="242" t="n">
        <v>34600000</v>
      </c>
      <c r="AH282" s="440" t="inlineStr">
        <is>
          <t>Emp/Ind</t>
        </is>
      </c>
      <c r="AI282" s="225" t="n"/>
      <c r="AJ282" s="225" t="n"/>
      <c r="AK282" s="225" t="n"/>
      <c r="AL282" s="225" t="n"/>
      <c r="AM282" s="231" t="n"/>
    </row>
    <row r="283" ht="18" customHeight="1" thickBot="1">
      <c r="A283" s="326" t="inlineStr">
        <is>
          <t>KATERINE JOHANA CHACON ESPINIOSA</t>
        </is>
      </c>
      <c r="B283" s="347" t="n">
        <v>557635707</v>
      </c>
      <c r="C283" s="251" t="n">
        <v>45618</v>
      </c>
      <c r="D283" s="348" t="inlineStr">
        <is>
          <t>Pendiente</t>
        </is>
      </c>
      <c r="E283" s="386" t="n">
        <v>45621</v>
      </c>
      <c r="F283" s="213" t="inlineStr">
        <is>
          <t>BANCO DE BOGOTA</t>
        </is>
      </c>
      <c r="G283" s="254" t="inlineStr">
        <is>
          <t>enemos en ahorro en cesantias de 40 millones que queremos abonar, queremos saber si con el abono inteligente nos quitan el plazo de beneficio fresh. el abono ingeligente se debe dejar fijo mensual ? y tenemos otra preguntas</t>
        </is>
      </c>
      <c r="H283" s="349" t="inlineStr">
        <is>
          <t>CM</t>
        </is>
      </c>
      <c r="I283" s="214" t="n"/>
      <c r="J283" s="214" t="n"/>
      <c r="K283" s="214" t="n"/>
      <c r="L283" s="214" t="n"/>
      <c r="M283" s="214" t="n"/>
      <c r="N283" s="214" t="n"/>
      <c r="O283" s="214" t="n"/>
      <c r="P283" s="214" t="n"/>
      <c r="Q283" s="214" t="n"/>
      <c r="R283" s="278" t="n"/>
      <c r="S283" s="257" t="inlineStr">
        <is>
          <t>Pesos</t>
        </is>
      </c>
      <c r="T283" s="258" t="inlineStr">
        <is>
          <t>Hipotecario</t>
        </is>
      </c>
      <c r="U283" s="254" t="n">
        <v>1283395</v>
      </c>
      <c r="V283" s="254" t="n">
        <v>240</v>
      </c>
      <c r="W283" s="254" t="n">
        <v>172</v>
      </c>
      <c r="X283" s="254" t="inlineStr">
        <is>
          <t>10.65%</t>
        </is>
      </c>
      <c r="Y283" s="254" t="n">
        <v>438902</v>
      </c>
      <c r="Z283" s="254" t="n">
        <v>67230</v>
      </c>
      <c r="AA283" s="254" t="n">
        <v>36662</v>
      </c>
      <c r="AB283" s="254" t="n">
        <v>0</v>
      </c>
      <c r="AC283" s="254" t="n">
        <v>0</v>
      </c>
      <c r="AD283" s="254" t="n">
        <v>1618405</v>
      </c>
      <c r="AE283" s="254" t="n">
        <v>135326020</v>
      </c>
      <c r="AF283" s="254" t="n">
        <v>1000000</v>
      </c>
      <c r="AG283" s="254" t="n">
        <v>8000000</v>
      </c>
      <c r="AH283" s="259" t="inlineStr">
        <is>
          <t>Empleado</t>
        </is>
      </c>
      <c r="AI283" s="214" t="n"/>
      <c r="AJ283" s="214" t="n"/>
      <c r="AK283" s="214" t="n"/>
      <c r="AL283" s="214" t="n"/>
      <c r="AM283" s="220" t="n"/>
    </row>
    <row r="284" ht="18" customHeight="1" thickBot="1">
      <c r="A284" s="337" t="inlineStr">
        <is>
          <t>SANDRA MILENA GARCIA CADAVID</t>
        </is>
      </c>
      <c r="B284" s="432" t="n">
        <v>4398854302</v>
      </c>
      <c r="C284" s="357" t="n">
        <v>45621</v>
      </c>
      <c r="D284" s="510" t="inlineStr">
        <is>
          <t>TARIFA MINIMA</t>
        </is>
      </c>
      <c r="E284" s="400" t="n">
        <v>45621</v>
      </c>
      <c r="F284" s="498" t="inlineStr">
        <is>
          <t>FNA (Fondo Nacional del Ahorro)</t>
        </is>
      </c>
      <c r="G284" s="363" t="inlineStr">
        <is>
          <t>Se envió por el correo Extractos, el perfilamiento y extracto del mes de Noviembre para realizar estudio financiero, adjunto perfilamiento.
El cliente solicito Ajuste de mas o menos $300.000</t>
        </is>
      </c>
      <c r="H284" s="361" t="inlineStr">
        <is>
          <t>CM</t>
        </is>
      </c>
      <c r="I284" s="360" t="n"/>
      <c r="J284" s="360" t="n"/>
      <c r="K284" s="360" t="n"/>
      <c r="L284" s="362" t="inlineStr">
        <is>
          <t>CM</t>
        </is>
      </c>
      <c r="M284" s="360" t="n"/>
      <c r="N284" s="360" t="n"/>
      <c r="O284" s="360" t="n"/>
      <c r="P284" s="360" t="n"/>
      <c r="Q284" s="360" t="n"/>
      <c r="R284" s="363" t="n">
        <v>43988543</v>
      </c>
      <c r="S284" s="365" t="inlineStr">
        <is>
          <t>Pesos</t>
        </is>
      </c>
      <c r="T284" s="366" t="inlineStr">
        <is>
          <t>Hipotecario</t>
        </is>
      </c>
      <c r="U284" s="363" t="n">
        <v>1159342</v>
      </c>
      <c r="V284" s="363" t="n">
        <v>240</v>
      </c>
      <c r="W284" s="363" t="n">
        <v>200</v>
      </c>
      <c r="X284" s="363" t="inlineStr">
        <is>
          <t>8.75%</t>
        </is>
      </c>
      <c r="Y284" s="363" t="n">
        <v>0</v>
      </c>
      <c r="Z284" s="363" t="n">
        <v>39700</v>
      </c>
      <c r="AA284" s="363" t="n">
        <v>30618</v>
      </c>
      <c r="AB284" s="363" t="n">
        <v>46989</v>
      </c>
      <c r="AC284" s="363" t="n">
        <v>255834</v>
      </c>
      <c r="AD284" s="363" t="n">
        <v>786199</v>
      </c>
      <c r="AE284" s="363" t="n">
        <v>112080216</v>
      </c>
      <c r="AF284" s="363" t="n">
        <v>300000</v>
      </c>
      <c r="AG284" s="363" t="n">
        <v>8020000</v>
      </c>
      <c r="AH284" s="477" t="inlineStr">
        <is>
          <t>Emp/Ind</t>
        </is>
      </c>
      <c r="AI284" s="360" t="n"/>
      <c r="AJ284" s="360" t="n"/>
      <c r="AK284" s="360" t="n"/>
      <c r="AL284" s="360" t="n"/>
      <c r="AM284" s="368" t="n"/>
    </row>
    <row r="285" ht="18" customHeight="1" thickBot="1">
      <c r="A285" s="444" t="inlineStr">
        <is>
          <t>DERLY MELO RIVERA</t>
        </is>
      </c>
      <c r="B285" s="274" t="inlineStr">
        <is>
          <t>570119440010406-5</t>
        </is>
      </c>
      <c r="C285" s="420" t="n">
        <v>45622</v>
      </c>
      <c r="D285" s="421" t="inlineStr">
        <is>
          <t>Pendiente</t>
        </is>
      </c>
      <c r="E285" s="422" t="n">
        <v>45622</v>
      </c>
      <c r="F285" s="277" t="inlineStr">
        <is>
          <t>DAVIVIENDA</t>
        </is>
      </c>
      <c r="G285" s="278" t="n"/>
      <c r="H285" s="435" t="inlineStr">
        <is>
          <t>CM</t>
        </is>
      </c>
      <c r="I285" s="278" t="n"/>
      <c r="J285" s="278" t="n"/>
      <c r="K285" s="278" t="n"/>
      <c r="L285" s="436" t="inlineStr">
        <is>
          <t>CM</t>
        </is>
      </c>
      <c r="M285" s="278" t="n"/>
      <c r="N285" s="278" t="n"/>
      <c r="O285" s="278" t="n"/>
      <c r="P285" s="278" t="n"/>
      <c r="Q285" s="278" t="n"/>
      <c r="R285" s="278" t="n"/>
      <c r="S285" s="426" t="inlineStr">
        <is>
          <t>Pesos</t>
        </is>
      </c>
      <c r="T285" s="427" t="inlineStr">
        <is>
          <t>Hipotecario</t>
        </is>
      </c>
      <c r="U285" s="425" t="n">
        <v>289525</v>
      </c>
      <c r="V285" s="425" t="n">
        <v>240</v>
      </c>
      <c r="W285" s="425" t="n">
        <v>231</v>
      </c>
      <c r="X285" s="425" t="inlineStr">
        <is>
          <t>10.3%</t>
        </is>
      </c>
      <c r="Y285" s="425" t="n">
        <v>133474</v>
      </c>
      <c r="Z285" s="425" t="n">
        <v>8746</v>
      </c>
      <c r="AA285" s="425" t="n">
        <v>20260</v>
      </c>
      <c r="AB285" s="425" t="n">
        <v>0</v>
      </c>
      <c r="AC285" s="425" t="n">
        <v>60265</v>
      </c>
      <c r="AD285" s="425" t="n">
        <v>201053</v>
      </c>
      <c r="AE285" s="425" t="n">
        <v>40771412</v>
      </c>
      <c r="AF285" s="425" t="n">
        <v>280000</v>
      </c>
      <c r="AG285" s="425" t="n">
        <v>3500000</v>
      </c>
      <c r="AH285" s="428" t="inlineStr">
        <is>
          <t>Empleado</t>
        </is>
      </c>
      <c r="AI285" s="278" t="n"/>
      <c r="AJ285" s="278" t="n"/>
      <c r="AK285" s="278" t="n"/>
      <c r="AL285" s="278" t="n"/>
      <c r="AM285" s="286" t="n"/>
    </row>
    <row r="286" ht="18" customHeight="1" thickBot="1">
      <c r="A286" s="511" t="inlineStr">
        <is>
          <t>JORGE HERNANDO VIDAL BRAVO</t>
        </is>
      </c>
      <c r="B286" s="512" t="inlineStr">
        <is>
          <t>601034600026534-0</t>
        </is>
      </c>
      <c r="C286" s="513" t="n">
        <v>45622</v>
      </c>
      <c r="D286" s="514" t="inlineStr">
        <is>
          <t>Pendiente</t>
        </is>
      </c>
      <c r="E286" s="515" t="n">
        <v>45622</v>
      </c>
      <c r="F286" s="516" t="inlineStr">
        <is>
          <t>DAVIVIENDA</t>
        </is>
      </c>
      <c r="G286" s="517" t="inlineStr">
        <is>
          <t>CLLIENTE ADJUNTA CERT QUE ESTA AL DIA</t>
        </is>
      </c>
      <c r="H286" s="518" t="inlineStr">
        <is>
          <t>MA 33%</t>
        </is>
      </c>
      <c r="I286" s="408" t="n"/>
      <c r="J286" s="408" t="n"/>
      <c r="K286" s="408" t="n"/>
      <c r="L286" s="408" t="n"/>
      <c r="M286" s="408" t="n"/>
      <c r="N286" s="408" t="n"/>
      <c r="O286" s="408" t="n"/>
      <c r="P286" s="408" t="n"/>
      <c r="Q286" s="408" t="n"/>
      <c r="R286" s="408" t="n"/>
      <c r="S286" s="519" t="inlineStr">
        <is>
          <t>Pesos</t>
        </is>
      </c>
      <c r="T286" s="520" t="inlineStr">
        <is>
          <t>Hipotecario</t>
        </is>
      </c>
      <c r="U286" s="517" t="n">
        <v>1101000</v>
      </c>
      <c r="V286" s="517" t="n">
        <v>180</v>
      </c>
      <c r="W286" s="517" t="n">
        <v>84</v>
      </c>
      <c r="X286" s="521" t="n">
        <v>0.11</v>
      </c>
      <c r="Y286" s="517" t="n">
        <v>0</v>
      </c>
      <c r="Z286" s="517" t="n">
        <v>162338</v>
      </c>
      <c r="AA286" s="517" t="n">
        <v>47156</v>
      </c>
      <c r="AB286" s="517" t="n">
        <v>0</v>
      </c>
      <c r="AC286" s="517" t="n">
        <v>402786</v>
      </c>
      <c r="AD286" s="517" t="n">
        <v>482213</v>
      </c>
      <c r="AE286" s="517" t="n">
        <v>55899139</v>
      </c>
      <c r="AF286" s="517" t="inlineStr">
        <is>
          <t>50-300</t>
        </is>
      </c>
      <c r="AG286" s="517" t="n">
        <v>4000000</v>
      </c>
      <c r="AH286" s="522" t="inlineStr">
        <is>
          <t>Empleado</t>
        </is>
      </c>
      <c r="AI286" s="408" t="n"/>
      <c r="AJ286" s="408" t="n"/>
      <c r="AK286" s="408" t="n"/>
      <c r="AL286" s="408" t="n"/>
      <c r="AM286" s="523" t="n"/>
    </row>
    <row r="287" ht="18" customHeight="1" thickBot="1">
      <c r="A287" s="441" t="inlineStr">
        <is>
          <t>ALEJANDRO GONZALEZ JIMENEZ</t>
        </is>
      </c>
      <c r="B287" s="356" t="inlineStr">
        <is>
          <t>139536-7</t>
        </is>
      </c>
      <c r="C287" s="357" t="n">
        <v>45611</v>
      </c>
      <c r="D287" s="358" t="inlineStr">
        <is>
          <t>Pendiente</t>
        </is>
      </c>
      <c r="E287" s="400" t="n">
        <v>45622</v>
      </c>
      <c r="F287" s="524" t="inlineStr">
        <is>
          <t>ITAU</t>
        </is>
      </c>
      <c r="G287" s="360" t="n"/>
      <c r="H287" s="361" t="inlineStr">
        <is>
          <t>CM</t>
        </is>
      </c>
      <c r="I287" s="360" t="n"/>
      <c r="J287" s="360" t="n"/>
      <c r="K287" s="360" t="n"/>
      <c r="L287" s="360" t="n"/>
      <c r="M287" s="360" t="n"/>
      <c r="N287" s="360" t="n"/>
      <c r="O287" s="360" t="n"/>
      <c r="P287" s="360" t="n"/>
      <c r="Q287" s="360" t="n"/>
      <c r="R287" s="360" t="n"/>
      <c r="S287" s="365" t="inlineStr">
        <is>
          <t>Pesos</t>
        </is>
      </c>
      <c r="T287" s="366" t="inlineStr">
        <is>
          <t>Hipotecario</t>
        </is>
      </c>
      <c r="U287" s="363" t="n">
        <v>2139907</v>
      </c>
      <c r="V287" s="363" t="n">
        <v>240</v>
      </c>
      <c r="W287" s="363" t="n">
        <v>239</v>
      </c>
      <c r="X287" s="363" t="inlineStr">
        <is>
          <t>12.25%</t>
        </is>
      </c>
      <c r="Y287" s="363" t="n">
        <v>0</v>
      </c>
      <c r="Z287" s="363" t="n">
        <v>51678</v>
      </c>
      <c r="AA287" s="363" t="n">
        <v>34376</v>
      </c>
      <c r="AB287" s="363" t="n">
        <v>0</v>
      </c>
      <c r="AC287" s="363" t="n">
        <v>201794</v>
      </c>
      <c r="AD287" s="363" t="n">
        <v>1852059</v>
      </c>
      <c r="AE287" s="363" t="n">
        <v>191198206</v>
      </c>
      <c r="AF287" s="363" t="n">
        <v>200000</v>
      </c>
      <c r="AG287" s="363" t="n">
        <v>10000000</v>
      </c>
      <c r="AH287" s="401" t="inlineStr">
        <is>
          <t>Empleado</t>
        </is>
      </c>
      <c r="AI287" s="360" t="n"/>
      <c r="AJ287" s="360" t="n"/>
      <c r="AK287" s="360" t="n"/>
      <c r="AL287" s="360" t="n"/>
      <c r="AM287" s="368" t="n"/>
    </row>
    <row r="288" ht="18" customHeight="1" thickBot="1">
      <c r="A288" s="326" t="inlineStr">
        <is>
          <t>JOSE LUIS GUTIERREZ MATURANA</t>
        </is>
      </c>
      <c r="B288" s="347" t="n">
        <v>856321631</v>
      </c>
      <c r="C288" s="251" t="n">
        <v>45622</v>
      </c>
      <c r="D288" s="348" t="inlineStr">
        <is>
          <t>Pendiente</t>
        </is>
      </c>
      <c r="E288" s="386" t="n">
        <v>45622</v>
      </c>
      <c r="F288" s="213" t="inlineStr">
        <is>
          <t>BANCO DE BOGOTA</t>
        </is>
      </c>
      <c r="G288" s="214" t="n"/>
      <c r="H288" s="457" t="inlineStr">
        <is>
          <t>MA 33%</t>
        </is>
      </c>
      <c r="I288" s="214" t="n"/>
      <c r="J288" s="214" t="n"/>
      <c r="K288" s="214" t="n"/>
      <c r="L288" s="214" t="n"/>
      <c r="M288" s="278" t="n"/>
      <c r="N288" s="214" t="n"/>
      <c r="O288" s="214" t="n"/>
      <c r="P288" s="214" t="n"/>
      <c r="Q288" s="214" t="n"/>
      <c r="R288" s="254" t="n">
        <v>1045696067</v>
      </c>
      <c r="S288" s="257" t="inlineStr">
        <is>
          <t>Pesos</t>
        </is>
      </c>
      <c r="T288" s="258" t="inlineStr">
        <is>
          <t>Hipotecario</t>
        </is>
      </c>
      <c r="U288" s="254" t="n">
        <v>532431</v>
      </c>
      <c r="V288" s="254" t="n">
        <v>360</v>
      </c>
      <c r="W288" s="254" t="n">
        <v>341</v>
      </c>
      <c r="X288" s="254" t="inlineStr">
        <is>
          <t>11.78%</t>
        </is>
      </c>
      <c r="Y288" s="254" t="n">
        <v>169570</v>
      </c>
      <c r="Z288" s="254" t="n">
        <v>9945</v>
      </c>
      <c r="AA288" s="254" t="n">
        <v>18288</v>
      </c>
      <c r="AB288" s="254" t="n">
        <v>0</v>
      </c>
      <c r="AC288" s="254" t="n">
        <v>10042</v>
      </c>
      <c r="AD288" s="254" t="n">
        <v>663725</v>
      </c>
      <c r="AE288" s="254" t="n">
        <v>52094129</v>
      </c>
      <c r="AF288" s="254" t="inlineStr">
        <is>
          <t>50-300</t>
        </is>
      </c>
      <c r="AG288" s="254" t="n">
        <v>5945000</v>
      </c>
      <c r="AH288" s="259" t="inlineStr">
        <is>
          <t>Empleado</t>
        </is>
      </c>
      <c r="AI288" s="214" t="n"/>
      <c r="AJ288" s="214" t="n"/>
      <c r="AK288" s="214" t="n"/>
      <c r="AL288" s="214" t="n"/>
      <c r="AM288" s="220" t="n"/>
    </row>
    <row r="289" ht="18" customHeight="1" thickBot="1">
      <c r="A289" s="341" t="inlineStr">
        <is>
          <t xml:space="preserve">ANGELICA MARIA CALDAS
</t>
        </is>
      </c>
      <c r="B289" s="342" t="n">
        <v>90000301416</v>
      </c>
      <c r="C289" s="240" t="n">
        <v>45622</v>
      </c>
      <c r="D289" s="343" t="inlineStr">
        <is>
          <t>Pendiente</t>
        </is>
      </c>
      <c r="E289" s="378" t="n">
        <v>45622</v>
      </c>
      <c r="F289" s="241" t="inlineStr">
        <is>
          <t>BANCOLOMBIA</t>
        </is>
      </c>
      <c r="G289" s="225" t="n"/>
      <c r="H289" s="397" t="inlineStr">
        <is>
          <t>PROPIO</t>
        </is>
      </c>
      <c r="I289" s="225" t="n"/>
      <c r="J289" s="225" t="n"/>
      <c r="K289" s="225" t="n"/>
      <c r="L289" s="440" t="inlineStr">
        <is>
          <t>Finanzas a otro nivel</t>
        </is>
      </c>
      <c r="M289" s="260" t="inlineStr">
        <is>
          <t>Maria Angélica Palma Pardo</t>
        </is>
      </c>
      <c r="N289" s="225" t="n"/>
      <c r="O289" s="225" t="n"/>
      <c r="P289" s="225" t="n"/>
      <c r="Q289" s="225" t="n"/>
      <c r="R289" s="242" t="n">
        <v>52870046</v>
      </c>
      <c r="S289" s="246" t="inlineStr">
        <is>
          <t>Pesos</t>
        </is>
      </c>
      <c r="T289" s="247" t="inlineStr">
        <is>
          <t>Hipotecario</t>
        </is>
      </c>
      <c r="U289" s="242" t="n">
        <v>917507</v>
      </c>
      <c r="V289" s="242" t="n">
        <v>240</v>
      </c>
      <c r="W289" s="242" t="n">
        <v>238</v>
      </c>
      <c r="X289" s="418" t="n">
        <v>0.11</v>
      </c>
      <c r="Y289" s="242" t="n">
        <v>0</v>
      </c>
      <c r="Z289" s="242" t="n">
        <v>22378</v>
      </c>
      <c r="AA289" s="242" t="n">
        <v>13580</v>
      </c>
      <c r="AB289" s="242" t="n">
        <v>9053</v>
      </c>
      <c r="AC289" s="242" t="n">
        <v>109164</v>
      </c>
      <c r="AD289" s="242" t="n">
        <v>763331</v>
      </c>
      <c r="AE289" s="242" t="n">
        <v>87356077</v>
      </c>
      <c r="AF289" s="242" t="inlineStr">
        <is>
          <t>50-300</t>
        </is>
      </c>
      <c r="AG289" s="242" t="n">
        <v>1800000</v>
      </c>
      <c r="AH289" s="248" t="inlineStr">
        <is>
          <t>Empleado</t>
        </is>
      </c>
      <c r="AI289" s="225" t="n"/>
      <c r="AJ289" s="225" t="n"/>
      <c r="AK289" s="225" t="n"/>
      <c r="AL289" s="225" t="n"/>
      <c r="AM289" s="231" t="n"/>
    </row>
    <row r="290" ht="18" customHeight="1" thickBot="1">
      <c r="A290" s="338" t="inlineStr">
        <is>
          <t>SANDRA MILENA BURGOS GRANADOS</t>
        </is>
      </c>
      <c r="B290" s="347" t="n">
        <v>63990015033</v>
      </c>
      <c r="C290" s="251" t="n">
        <v>45622</v>
      </c>
      <c r="D290" s="348" t="inlineStr">
        <is>
          <t>Pendiente</t>
        </is>
      </c>
      <c r="E290" s="386" t="n">
        <v>45622</v>
      </c>
      <c r="F290" s="267" t="inlineStr">
        <is>
          <t>BANCOLOMBIA</t>
        </is>
      </c>
      <c r="G290" s="214" t="n"/>
      <c r="H290" s="349" t="inlineStr">
        <is>
          <t>CM</t>
        </is>
      </c>
      <c r="I290" s="214" t="n"/>
      <c r="J290" s="214" t="n"/>
      <c r="K290" s="214" t="n"/>
      <c r="L290" s="351" t="inlineStr">
        <is>
          <t>CM</t>
        </is>
      </c>
      <c r="M290" s="214" t="n"/>
      <c r="N290" s="214" t="n"/>
      <c r="O290" s="214" t="n"/>
      <c r="P290" s="214" t="n"/>
      <c r="Q290" s="214" t="n"/>
      <c r="R290" s="214" t="n"/>
      <c r="S290" s="257" t="inlineStr">
        <is>
          <t>Pesos</t>
        </is>
      </c>
      <c r="T290" s="258" t="inlineStr">
        <is>
          <t>Hipotecario</t>
        </is>
      </c>
      <c r="U290" s="254" t="n">
        <v>436496</v>
      </c>
      <c r="V290" s="254" t="n">
        <v>240</v>
      </c>
      <c r="W290" s="254" t="n">
        <v>131</v>
      </c>
      <c r="X290" s="254" t="inlineStr">
        <is>
          <t>12.75%</t>
        </is>
      </c>
      <c r="Y290" s="254" t="n">
        <v>0</v>
      </c>
      <c r="Z290" s="254" t="n">
        <v>5089</v>
      </c>
      <c r="AA290" s="254" t="n">
        <v>10914</v>
      </c>
      <c r="AB290" s="254" t="n">
        <v>7275</v>
      </c>
      <c r="AC290" s="254" t="n">
        <v>110381</v>
      </c>
      <c r="AD290" s="254" t="n">
        <v>302836</v>
      </c>
      <c r="AE290" s="254" t="n">
        <v>30225787</v>
      </c>
      <c r="AF290" s="254" t="n">
        <v>200000</v>
      </c>
      <c r="AG290" s="254" t="n">
        <v>5489454</v>
      </c>
      <c r="AH290" s="259" t="inlineStr">
        <is>
          <t>Empleado</t>
        </is>
      </c>
      <c r="AI290" s="214" t="n"/>
      <c r="AJ290" s="214" t="n"/>
      <c r="AK290" s="214" t="n"/>
      <c r="AL290" s="214" t="n"/>
      <c r="AM290" s="220" t="n"/>
    </row>
    <row r="291" ht="18" customHeight="1" thickBot="1">
      <c r="A291" s="341" t="inlineStr">
        <is>
          <t>LEYDY JOHANA RODRIGUEZ BETANCOURT</t>
        </is>
      </c>
      <c r="B291" s="342" t="inlineStr">
        <is>
          <t>570101640028768-3</t>
        </is>
      </c>
      <c r="C291" s="240" t="n">
        <v>45622</v>
      </c>
      <c r="D291" s="343" t="inlineStr">
        <is>
          <t>Pendiente</t>
        </is>
      </c>
      <c r="E291" s="378" t="n">
        <v>45622</v>
      </c>
      <c r="F291" s="333" t="inlineStr">
        <is>
          <t>DAVIVIENDA</t>
        </is>
      </c>
      <c r="G291" s="225" t="n"/>
      <c r="H291" s="243" t="inlineStr">
        <is>
          <t>VK 30%</t>
        </is>
      </c>
      <c r="I291" s="225" t="n"/>
      <c r="J291" s="225" t="n"/>
      <c r="K291" s="225" t="n"/>
      <c r="L291" s="225" t="n"/>
      <c r="M291" s="225" t="n"/>
      <c r="N291" s="225" t="n"/>
      <c r="O291" s="225" t="n"/>
      <c r="P291" s="225" t="n"/>
      <c r="Q291" s="225" t="n"/>
      <c r="R291" s="225" t="n"/>
      <c r="S291" s="246" t="inlineStr">
        <is>
          <t>Pesos</t>
        </is>
      </c>
      <c r="T291" s="247" t="inlineStr">
        <is>
          <t>Hipotecario</t>
        </is>
      </c>
      <c r="U291" s="242" t="n">
        <v>368937</v>
      </c>
      <c r="V291" s="242" t="n">
        <v>240</v>
      </c>
      <c r="W291" s="242" t="n">
        <v>168</v>
      </c>
      <c r="X291" s="418" t="n">
        <v>0.12</v>
      </c>
      <c r="Y291" s="242" t="n">
        <v>128062</v>
      </c>
      <c r="Z291" s="242" t="n">
        <v>11661</v>
      </c>
      <c r="AA291" s="242" t="n">
        <v>20525</v>
      </c>
      <c r="AB291" s="242" t="n">
        <v>0</v>
      </c>
      <c r="AC291" s="242" t="n">
        <v>93243</v>
      </c>
      <c r="AD291" s="242" t="n">
        <v>243700</v>
      </c>
      <c r="AE291" s="242" t="n">
        <v>39211474</v>
      </c>
      <c r="AF291" s="225" t="n"/>
      <c r="AG291" s="242" t="n">
        <v>2500000</v>
      </c>
      <c r="AH291" s="248" t="inlineStr">
        <is>
          <t>Empleado</t>
        </is>
      </c>
      <c r="AI291" s="225" t="n"/>
      <c r="AJ291" s="225" t="n"/>
      <c r="AK291" s="225" t="n"/>
      <c r="AL291" s="225" t="n"/>
      <c r="AM291" s="231" t="n"/>
    </row>
    <row r="292" ht="18" customHeight="1" thickBot="1">
      <c r="A292" s="511" t="inlineStr">
        <is>
          <t>JUAN CARLOS MANYOMA ANGULO</t>
        </is>
      </c>
      <c r="B292" s="432" t="n">
        <v>114396712702</v>
      </c>
      <c r="C292" s="357" t="n">
        <v>45623</v>
      </c>
      <c r="D292" s="358" t="inlineStr">
        <is>
          <t>Pendiente</t>
        </is>
      </c>
      <c r="E292" s="400" t="n">
        <v>45623</v>
      </c>
      <c r="F292" s="498" t="inlineStr">
        <is>
          <t>FNA (Fondo Nacional del Ahorro)</t>
        </is>
      </c>
      <c r="G292" s="360" t="n"/>
      <c r="H292" s="361" t="inlineStr">
        <is>
          <t>CM</t>
        </is>
      </c>
      <c r="I292" s="360" t="n"/>
      <c r="J292" s="360" t="n"/>
      <c r="K292" s="360" t="n"/>
      <c r="L292" s="362" t="inlineStr">
        <is>
          <t>CM</t>
        </is>
      </c>
      <c r="M292" s="360" t="n"/>
      <c r="N292" s="360" t="n"/>
      <c r="O292" s="360" t="n"/>
      <c r="P292" s="360" t="n"/>
      <c r="Q292" s="360" t="n"/>
      <c r="R292" s="360" t="n"/>
      <c r="S292" s="365" t="inlineStr">
        <is>
          <t>Pesos</t>
        </is>
      </c>
      <c r="T292" s="366" t="inlineStr">
        <is>
          <t>Hipotecario</t>
        </is>
      </c>
      <c r="U292" s="363" t="n">
        <v>484500</v>
      </c>
      <c r="V292" s="363" t="n">
        <v>240</v>
      </c>
      <c r="W292" s="363" t="n">
        <v>223</v>
      </c>
      <c r="X292" s="363" t="inlineStr">
        <is>
          <t>8.9%</t>
        </is>
      </c>
      <c r="Y292" s="363" t="n">
        <v>484500</v>
      </c>
      <c r="Z292" s="363" t="n">
        <v>17620</v>
      </c>
      <c r="AA292" s="363" t="n">
        <v>23246</v>
      </c>
      <c r="AB292" s="363" t="n">
        <v>0</v>
      </c>
      <c r="AC292" s="363" t="n">
        <v>89178</v>
      </c>
      <c r="AD292" s="363" t="n">
        <v>354454</v>
      </c>
      <c r="AE292" s="363" t="n">
        <v>49232347</v>
      </c>
      <c r="AF292" s="363" t="n">
        <v>100000</v>
      </c>
      <c r="AG292" s="363" t="n">
        <v>3600000</v>
      </c>
      <c r="AH292" s="401" t="inlineStr">
        <is>
          <t>Empleado</t>
        </is>
      </c>
      <c r="AI292" s="360" t="n"/>
      <c r="AJ292" s="360" t="n"/>
      <c r="AK292" s="360" t="n"/>
      <c r="AL292" s="360" t="n"/>
      <c r="AM292" s="368" t="n"/>
    </row>
    <row r="293" ht="18" customHeight="1" thickBot="1">
      <c r="A293" s="369" t="inlineStr">
        <is>
          <t>LUIS DANIEL SANABRIA RODRIGUEZ</t>
        </is>
      </c>
      <c r="B293" s="370" t="n">
        <v>199201400550</v>
      </c>
      <c r="C293" s="371" t="n">
        <v>45621</v>
      </c>
      <c r="D293" s="372" t="inlineStr">
        <is>
          <t>Pendiente</t>
        </is>
      </c>
      <c r="E293" s="449" t="n">
        <v>45621</v>
      </c>
      <c r="F293" s="377" t="inlineStr">
        <is>
          <t>CAJA SOCIAL</t>
        </is>
      </c>
      <c r="G293" s="329" t="n"/>
      <c r="H293" s="491" t="inlineStr">
        <is>
          <t>PROPIO</t>
        </is>
      </c>
      <c r="I293" s="329" t="n"/>
      <c r="J293" s="329" t="n"/>
      <c r="K293" s="329" t="n"/>
      <c r="L293" s="375" t="inlineStr">
        <is>
          <t>Lideres del futuro</t>
        </is>
      </c>
      <c r="M293" s="492" t="inlineStr">
        <is>
          <t>JAIRO BOLAÑOS BURITICA</t>
        </is>
      </c>
      <c r="N293" s="329" t="n"/>
      <c r="O293" s="329" t="n"/>
      <c r="P293" s="329" t="n"/>
      <c r="Q293" s="329" t="n"/>
      <c r="R293" s="493" t="n">
        <v>1079233073</v>
      </c>
      <c r="S293" s="375" t="inlineStr">
        <is>
          <t>Pesos</t>
        </is>
      </c>
      <c r="T293" s="376" t="inlineStr">
        <is>
          <t>Hipotecario</t>
        </is>
      </c>
      <c r="U293" s="374" t="n">
        <v>1261330</v>
      </c>
      <c r="V293" s="374" t="n">
        <v>240</v>
      </c>
      <c r="W293" s="374" t="n">
        <v>197</v>
      </c>
      <c r="X293" s="374" t="inlineStr">
        <is>
          <t>9.75%</t>
        </is>
      </c>
      <c r="Y293" s="374" t="n">
        <v>0</v>
      </c>
      <c r="Z293" s="374" t="n">
        <v>76274</v>
      </c>
      <c r="AA293" s="374" t="n">
        <v>29484</v>
      </c>
      <c r="AB293" s="374" t="n">
        <v>26508</v>
      </c>
      <c r="AC293" s="374" t="n">
        <v>243273</v>
      </c>
      <c r="AD293" s="374" t="n">
        <v>885790</v>
      </c>
      <c r="AE293" s="374" t="n">
        <v>113810358</v>
      </c>
      <c r="AF293" s="374" t="n">
        <v>1000000</v>
      </c>
      <c r="AG293" s="493" t="n">
        <v>14500000</v>
      </c>
      <c r="AH293" s="377" t="inlineStr">
        <is>
          <t>Empleado</t>
        </is>
      </c>
      <c r="AI293" s="329" t="n"/>
      <c r="AJ293" s="329" t="n"/>
      <c r="AK293" s="329" t="n"/>
      <c r="AL293" s="329" t="n"/>
      <c r="AM293" s="331" t="n"/>
    </row>
    <row r="294" ht="18" customHeight="1" thickBot="1">
      <c r="A294" s="322" t="inlineStr">
        <is>
          <t>JUAN CARLOS MANYOMA ANGULO</t>
        </is>
      </c>
      <c r="B294" s="332" t="n">
        <v>114396712702</v>
      </c>
      <c r="C294" s="240" t="n">
        <v>45623</v>
      </c>
      <c r="D294" s="343" t="inlineStr">
        <is>
          <t>Pendiente</t>
        </is>
      </c>
      <c r="E294" s="378" t="n">
        <v>45623</v>
      </c>
      <c r="F294" s="233" t="inlineStr">
        <is>
          <t>FNA (Fondo Nacional del Ahorro)</t>
        </is>
      </c>
      <c r="G294" s="225" t="n"/>
      <c r="H294" s="344" t="inlineStr">
        <is>
          <t>CM</t>
        </is>
      </c>
      <c r="I294" s="225" t="n"/>
      <c r="J294" s="225" t="n"/>
      <c r="K294" s="225" t="n"/>
      <c r="L294" s="345" t="inlineStr">
        <is>
          <t>CM</t>
        </is>
      </c>
      <c r="M294" s="225" t="n"/>
      <c r="N294" s="225" t="n"/>
      <c r="O294" s="225" t="n"/>
      <c r="P294" s="225" t="n"/>
      <c r="Q294" s="225" t="n"/>
      <c r="R294" s="225" t="n"/>
      <c r="S294" s="246" t="inlineStr">
        <is>
          <t>Pesos</t>
        </is>
      </c>
      <c r="T294" s="247" t="inlineStr">
        <is>
          <t>Hipotecario</t>
        </is>
      </c>
      <c r="U294" s="242" t="n">
        <v>484500</v>
      </c>
      <c r="V294" s="242" t="n">
        <v>240</v>
      </c>
      <c r="W294" s="242" t="n">
        <v>223</v>
      </c>
      <c r="X294" s="242" t="inlineStr">
        <is>
          <t>8.9%</t>
        </is>
      </c>
      <c r="Y294" s="242" t="n">
        <v>484500</v>
      </c>
      <c r="Z294" s="242" t="n">
        <v>17620</v>
      </c>
      <c r="AA294" s="242" t="n">
        <v>23246</v>
      </c>
      <c r="AB294" s="242" t="n">
        <v>0</v>
      </c>
      <c r="AC294" s="242" t="n">
        <v>89178</v>
      </c>
      <c r="AD294" s="242" t="n">
        <v>354454</v>
      </c>
      <c r="AE294" s="242" t="n">
        <v>49232347</v>
      </c>
      <c r="AF294" s="242" t="n">
        <v>100000</v>
      </c>
      <c r="AG294" s="242" t="n">
        <v>3600000</v>
      </c>
      <c r="AH294" s="248" t="inlineStr">
        <is>
          <t>Empleado</t>
        </is>
      </c>
      <c r="AI294" s="225" t="n"/>
      <c r="AJ294" s="225" t="n"/>
      <c r="AK294" s="225" t="n"/>
      <c r="AL294" s="225" t="n"/>
      <c r="AM294" s="231" t="n"/>
    </row>
    <row r="295" ht="18" customHeight="1" thickBot="1">
      <c r="A295" s="325" t="inlineStr">
        <is>
          <t>VICTOR HERNAN QUINTERO SANCHEZ</t>
        </is>
      </c>
      <c r="B295" s="210" t="inlineStr">
        <is>
          <t>570119460038794-0</t>
        </is>
      </c>
      <c r="C295" s="251" t="n">
        <v>45623</v>
      </c>
      <c r="D295" s="348" t="inlineStr">
        <is>
          <t>Pendiente</t>
        </is>
      </c>
      <c r="E295" s="386" t="n">
        <v>45623</v>
      </c>
      <c r="F295" s="262" t="inlineStr">
        <is>
          <t>DAVIVIENDA</t>
        </is>
      </c>
      <c r="G295" s="278" t="n"/>
      <c r="H295" s="457" t="inlineStr">
        <is>
          <t>VK 30%</t>
        </is>
      </c>
      <c r="I295" s="214" t="n"/>
      <c r="J295" s="214" t="n"/>
      <c r="K295" s="214" t="n"/>
      <c r="L295" s="214" t="n"/>
      <c r="M295" s="214" t="n"/>
      <c r="N295" s="214" t="n"/>
      <c r="O295" s="214" t="n"/>
      <c r="P295" s="214" t="n"/>
      <c r="Q295" s="214" t="n"/>
      <c r="R295" s="425" t="n">
        <v>16768734</v>
      </c>
      <c r="S295" s="257" t="inlineStr">
        <is>
          <t>Pesos</t>
        </is>
      </c>
      <c r="T295" s="258" t="inlineStr">
        <is>
          <t>Hipotecario</t>
        </is>
      </c>
      <c r="U295" s="254" t="n">
        <v>464331</v>
      </c>
      <c r="V295" s="254" t="n">
        <v>240</v>
      </c>
      <c r="W295" s="254" t="n">
        <v>229</v>
      </c>
      <c r="X295" s="354" t="n">
        <v>0.14</v>
      </c>
      <c r="Y295" s="254" t="n">
        <v>218668</v>
      </c>
      <c r="Z295" s="254" t="n">
        <v>21723</v>
      </c>
      <c r="AA295" s="254" t="n">
        <v>18636</v>
      </c>
      <c r="AB295" s="254" t="n">
        <v>0</v>
      </c>
      <c r="AC295" s="254" t="n">
        <v>52951</v>
      </c>
      <c r="AD295" s="254" t="n">
        <v>370805</v>
      </c>
      <c r="AE295" s="254" t="n">
        <v>53696358</v>
      </c>
      <c r="AF295" s="254" t="n">
        <v>100000</v>
      </c>
      <c r="AG295" s="254" t="n">
        <v>2600000</v>
      </c>
      <c r="AH295" s="458" t="inlineStr">
        <is>
          <t>Vis Davivienda</t>
        </is>
      </c>
      <c r="AI295" s="214" t="n"/>
      <c r="AJ295" s="214" t="n"/>
      <c r="AK295" s="214" t="n"/>
      <c r="AL295" s="214" t="n"/>
      <c r="AM295" s="220" t="n"/>
    </row>
    <row r="296" ht="18" customHeight="1" thickBot="1">
      <c r="A296" s="322" t="inlineStr">
        <is>
          <t>KENDRA JULIETH POLO FLORIAN</t>
        </is>
      </c>
      <c r="B296" s="342" t="n">
        <v>857462843</v>
      </c>
      <c r="C296" s="240" t="n">
        <v>45623</v>
      </c>
      <c r="D296" s="343" t="inlineStr">
        <is>
          <t>Pendiente</t>
        </is>
      </c>
      <c r="E296" s="378" t="n">
        <v>45623</v>
      </c>
      <c r="F296" s="224" t="inlineStr">
        <is>
          <t>BANCO DE BOGOTA</t>
        </is>
      </c>
      <c r="G296" s="260" t="inlineStr">
        <is>
          <t>El extracto abre con la cédula</t>
        </is>
      </c>
      <c r="H296" s="397" t="inlineStr">
        <is>
          <t>PROPIO</t>
        </is>
      </c>
      <c r="I296" s="225" t="n"/>
      <c r="J296" s="225" t="n"/>
      <c r="K296" s="225" t="n"/>
      <c r="L296" s="440" t="inlineStr">
        <is>
          <t>Finanzas a otro nivel</t>
        </is>
      </c>
      <c r="M296" s="242" t="inlineStr">
        <is>
          <t>PAULA OSORNO</t>
        </is>
      </c>
      <c r="N296" s="225" t="n"/>
      <c r="O296" s="225" t="n"/>
      <c r="P296" s="225" t="n"/>
      <c r="Q296" s="225" t="n"/>
      <c r="R296" s="431" t="n">
        <v>1046816083</v>
      </c>
      <c r="S296" s="246" t="inlineStr">
        <is>
          <t>Pesos</t>
        </is>
      </c>
      <c r="T296" s="247" t="inlineStr">
        <is>
          <t>Hipotecario</t>
        </is>
      </c>
      <c r="U296" s="242" t="n">
        <v>626954</v>
      </c>
      <c r="V296" s="242" t="n">
        <v>240</v>
      </c>
      <c r="W296" s="242" t="n">
        <v>224</v>
      </c>
      <c r="X296" s="242" t="inlineStr">
        <is>
          <t>12.18%</t>
        </is>
      </c>
      <c r="Y296" s="242" t="n">
        <v>224124</v>
      </c>
      <c r="Z296" s="242" t="n">
        <v>9095</v>
      </c>
      <c r="AA296" s="242" t="n">
        <v>18465</v>
      </c>
      <c r="AB296" s="242" t="n">
        <v>0</v>
      </c>
      <c r="AC296" s="242" t="n">
        <v>69856</v>
      </c>
      <c r="AD296" s="242" t="n">
        <v>753662</v>
      </c>
      <c r="AE296" s="242" t="n">
        <v>55346831</v>
      </c>
      <c r="AF296" s="242" t="inlineStr">
        <is>
          <t>50-300</t>
        </is>
      </c>
      <c r="AG296" s="242" t="n">
        <v>2940000</v>
      </c>
      <c r="AH296" s="248" t="inlineStr">
        <is>
          <t>Empleado</t>
        </is>
      </c>
      <c r="AI296" s="225" t="n"/>
      <c r="AJ296" s="225" t="n"/>
      <c r="AK296" s="225" t="n"/>
      <c r="AL296" s="225" t="n"/>
      <c r="AM296" s="231" t="n"/>
    </row>
    <row r="297" ht="18" customHeight="1" thickBot="1">
      <c r="A297" s="337" t="inlineStr">
        <is>
          <t>JULY ALEJANDRA RODRIGUEZ RAMIREZ</t>
        </is>
      </c>
      <c r="B297" s="356" t="n">
        <v>90000206760</v>
      </c>
      <c r="C297" s="357" t="n">
        <v>45623</v>
      </c>
      <c r="D297" s="358" t="inlineStr">
        <is>
          <t>Pendiente</t>
        </is>
      </c>
      <c r="E297" s="400" t="n">
        <v>45623</v>
      </c>
      <c r="F297" s="442" t="inlineStr">
        <is>
          <t>BANCOLOMBIA</t>
        </is>
      </c>
      <c r="G297" s="360" t="n"/>
      <c r="H297" s="464" t="inlineStr">
        <is>
          <t>PROPIO</t>
        </is>
      </c>
      <c r="I297" s="360" t="n"/>
      <c r="J297" s="360" t="n"/>
      <c r="K297" s="360" t="n"/>
      <c r="L297" s="477" t="inlineStr">
        <is>
          <t>Finanzas a otro nivel</t>
        </is>
      </c>
      <c r="M297" s="463" t="inlineStr">
        <is>
          <t>SANDRA PATRICIA TINJACA MARTINEZ</t>
        </is>
      </c>
      <c r="N297" s="360" t="n"/>
      <c r="O297" s="360" t="n"/>
      <c r="P297" s="360" t="n"/>
      <c r="Q297" s="360" t="n"/>
      <c r="R297" s="465" t="n">
        <v>1012384725</v>
      </c>
      <c r="S297" s="365" t="inlineStr">
        <is>
          <t>Pesos</t>
        </is>
      </c>
      <c r="T297" s="366" t="inlineStr">
        <is>
          <t>Hipotecario</t>
        </is>
      </c>
      <c r="U297" s="363" t="n">
        <v>863366</v>
      </c>
      <c r="V297" s="363" t="n">
        <v>240</v>
      </c>
      <c r="W297" s="363" t="n">
        <v>214</v>
      </c>
      <c r="X297" s="363" t="inlineStr">
        <is>
          <t>11.95%</t>
        </is>
      </c>
      <c r="Y297" s="363" t="n">
        <v>0</v>
      </c>
      <c r="Z297" s="363" t="n">
        <v>8446</v>
      </c>
      <c r="AA297" s="363" t="n">
        <v>12633</v>
      </c>
      <c r="AB297" s="363" t="n">
        <v>8421</v>
      </c>
      <c r="AC297" s="363" t="n">
        <v>111335</v>
      </c>
      <c r="AD297" s="363" t="n">
        <v>722531</v>
      </c>
      <c r="AE297" s="363" t="n">
        <v>76337046</v>
      </c>
      <c r="AF297" s="363" t="inlineStr">
        <is>
          <t>50-300</t>
        </is>
      </c>
      <c r="AG297" s="363" t="n">
        <v>3200000</v>
      </c>
      <c r="AH297" s="401" t="inlineStr">
        <is>
          <t>Empleado</t>
        </is>
      </c>
      <c r="AI297" s="360" t="n"/>
      <c r="AJ297" s="360" t="n"/>
      <c r="AK297" s="360" t="n"/>
      <c r="AL297" s="360" t="n"/>
      <c r="AM297" s="368" t="n"/>
    </row>
    <row r="298" ht="18" customHeight="1" thickBot="1">
      <c r="A298" s="325" t="inlineStr">
        <is>
          <t>VIVIAN ROCIO MONTOYA GIRALDO</t>
        </is>
      </c>
      <c r="B298" s="347" t="inlineStr">
        <is>
          <t>600047560010263-7</t>
        </is>
      </c>
      <c r="C298" s="251" t="n">
        <v>45624</v>
      </c>
      <c r="D298" s="348" t="inlineStr">
        <is>
          <t>Pendiente</t>
        </is>
      </c>
      <c r="E298" s="386" t="n">
        <v>45624</v>
      </c>
      <c r="F298" s="262" t="inlineStr">
        <is>
          <t>DAVIVIENDA</t>
        </is>
      </c>
      <c r="G298" s="254" t="inlineStr">
        <is>
          <t>CLIENTE TIENE LOS SEGUROS POR OTRO LADO</t>
        </is>
      </c>
      <c r="H298" s="352" t="inlineStr">
        <is>
          <t>PROPIO</t>
        </is>
      </c>
      <c r="I298" s="214" t="n"/>
      <c r="J298" s="214" t="n"/>
      <c r="K298" s="214" t="n"/>
      <c r="L298" s="348" t="inlineStr">
        <is>
          <t>Soluciones Financieras</t>
        </is>
      </c>
      <c r="M298" s="254" t="inlineStr">
        <is>
          <t>YENNY BELTRAN</t>
        </is>
      </c>
      <c r="N298" s="214" t="n"/>
      <c r="O298" s="214" t="n"/>
      <c r="P298" s="214" t="n"/>
      <c r="Q298" s="214" t="n"/>
      <c r="R298" s="254" t="n">
        <v>52707370</v>
      </c>
      <c r="S298" s="257" t="inlineStr">
        <is>
          <t>Pesos</t>
        </is>
      </c>
      <c r="T298" s="258" t="inlineStr">
        <is>
          <t>Hipotecario</t>
        </is>
      </c>
      <c r="U298" s="254" t="n">
        <v>2086000</v>
      </c>
      <c r="V298" s="254" t="n">
        <v>216</v>
      </c>
      <c r="W298" s="254" t="n">
        <v>134</v>
      </c>
      <c r="X298" s="254" t="inlineStr">
        <is>
          <t>9.75%</t>
        </is>
      </c>
      <c r="Y298" s="254" t="n">
        <v>0</v>
      </c>
      <c r="Z298" s="254" t="n">
        <v>0</v>
      </c>
      <c r="AA298" s="254" t="n">
        <v>0</v>
      </c>
      <c r="AB298" s="254" t="n">
        <v>0</v>
      </c>
      <c r="AC298" s="254" t="n">
        <v>745103</v>
      </c>
      <c r="AD298" s="254" t="n">
        <v>1354896</v>
      </c>
      <c r="AE298" s="254" t="n">
        <v>174421217</v>
      </c>
      <c r="AF298" s="254" t="n">
        <v>600000</v>
      </c>
      <c r="AG298" s="254" t="n">
        <v>6000000</v>
      </c>
      <c r="AH298" s="259" t="inlineStr">
        <is>
          <t>Empleado</t>
        </is>
      </c>
      <c r="AI298" s="214" t="n"/>
      <c r="AJ298" s="214" t="n"/>
      <c r="AK298" s="214" t="n"/>
      <c r="AL298" s="214" t="n"/>
      <c r="AM298" s="220" t="n"/>
    </row>
    <row r="299" ht="18" customHeight="1" thickBot="1">
      <c r="A299" s="322" t="inlineStr">
        <is>
          <t>LISSETH ANGELICA RUEDA MORENO</t>
        </is>
      </c>
      <c r="B299" s="342" t="inlineStr">
        <is>
          <t>600046260018426-0</t>
        </is>
      </c>
      <c r="C299" s="240" t="n">
        <v>45624</v>
      </c>
      <c r="D299" s="456" t="inlineStr">
        <is>
          <t>Mora</t>
        </is>
      </c>
      <c r="E299" s="378" t="n">
        <v>45624</v>
      </c>
      <c r="F299" s="333" t="inlineStr">
        <is>
          <t>DAVIVIENDA</t>
        </is>
      </c>
      <c r="G299" s="225" t="n"/>
      <c r="H299" s="344" t="inlineStr">
        <is>
          <t>CM</t>
        </is>
      </c>
      <c r="I299" s="225" t="n"/>
      <c r="J299" s="225" t="n"/>
      <c r="K299" s="225" t="n"/>
      <c r="L299" s="345" t="inlineStr">
        <is>
          <t>CM</t>
        </is>
      </c>
      <c r="M299" s="225" t="n"/>
      <c r="N299" s="225" t="n"/>
      <c r="O299" s="225" t="n"/>
      <c r="P299" s="225" t="n"/>
      <c r="Q299" s="225" t="n"/>
      <c r="R299" s="389" t="n">
        <v>1095907520</v>
      </c>
      <c r="S299" s="246" t="inlineStr">
        <is>
          <t>Pesos</t>
        </is>
      </c>
      <c r="T299" s="448" t="inlineStr">
        <is>
          <t>Leasing H.</t>
        </is>
      </c>
      <c r="U299" s="242" t="n">
        <v>2729000</v>
      </c>
      <c r="V299" s="242" t="n">
        <v>240</v>
      </c>
      <c r="W299" s="242" t="n">
        <v>223</v>
      </c>
      <c r="X299" s="242" t="inlineStr">
        <is>
          <t>17.55%</t>
        </is>
      </c>
      <c r="Y299" s="242" t="n">
        <v>0</v>
      </c>
      <c r="Z299" s="242" t="n">
        <v>143937</v>
      </c>
      <c r="AA299" s="242" t="n">
        <v>0</v>
      </c>
      <c r="AB299" s="242" t="n">
        <v>0</v>
      </c>
      <c r="AC299" s="242" t="n">
        <v>0</v>
      </c>
      <c r="AD299" s="242" t="n">
        <v>2311067</v>
      </c>
      <c r="AE299" s="242" t="n">
        <v>175571530</v>
      </c>
      <c r="AF299" s="242" t="n">
        <v>800000</v>
      </c>
      <c r="AG299" s="242" t="n">
        <v>11400000</v>
      </c>
      <c r="AH299" s="248" t="inlineStr">
        <is>
          <t>Empleado</t>
        </is>
      </c>
      <c r="AI299" s="225" t="n"/>
      <c r="AJ299" s="225" t="n"/>
      <c r="AK299" s="225" t="n"/>
      <c r="AL299" s="225" t="n"/>
      <c r="AM299" s="231" t="n"/>
    </row>
    <row r="300" ht="18" customHeight="1" thickBot="1">
      <c r="A300" s="338" t="inlineStr">
        <is>
          <t xml:space="preserve">YEFERSON TINJACA GOMEZ
</t>
        </is>
      </c>
      <c r="B300" s="347" t="n">
        <v>8007145008</v>
      </c>
      <c r="C300" s="251" t="n">
        <v>45624</v>
      </c>
      <c r="D300" s="348" t="inlineStr">
        <is>
          <t>Pendiente</t>
        </is>
      </c>
      <c r="E300" s="386" t="n">
        <v>45624</v>
      </c>
      <c r="F300" s="232" t="inlineStr">
        <is>
          <t>FNA (Fondo Nacional del Ahorro)</t>
        </is>
      </c>
      <c r="G300" s="254" t="inlineStr">
        <is>
          <t xml:space="preserve">De antemano, indico, que el cliente en referencia ya está en nuestras bases de datos, es un cliente propio y se le está haciendo un proceso de reducción con el banco Davivienda.
El cliente está interesado en hacer otro proceso de reducción con un crédito del FNA, para tal fin adjunto el extracto y el perfilamiento correspondiente.
</t>
        </is>
      </c>
      <c r="H300" s="352" t="inlineStr">
        <is>
          <t>PROPIO</t>
        </is>
      </c>
      <c r="I300" s="214" t="n"/>
      <c r="J300" s="214" t="n"/>
      <c r="K300" s="214" t="n"/>
      <c r="L300" s="392" t="inlineStr">
        <is>
          <t>Finanzas a otro nivel</t>
        </is>
      </c>
      <c r="M300" s="254" t="inlineStr">
        <is>
          <t>LUIS ALFREDO RABA</t>
        </is>
      </c>
      <c r="N300" s="214" t="n"/>
      <c r="O300" s="214" t="n"/>
      <c r="P300" s="214" t="n"/>
      <c r="Q300" s="335" t="n"/>
      <c r="R300" s="390" t="n">
        <v>80071450</v>
      </c>
      <c r="S300" s="257" t="inlineStr">
        <is>
          <t>Pesos</t>
        </is>
      </c>
      <c r="T300" s="258" t="inlineStr">
        <is>
          <t>Hipotecario</t>
        </is>
      </c>
      <c r="U300" s="254" t="n">
        <v>845368</v>
      </c>
      <c r="V300" s="254" t="n">
        <v>240</v>
      </c>
      <c r="W300" s="254" t="n">
        <v>237</v>
      </c>
      <c r="X300" s="354" t="n">
        <v>0.1</v>
      </c>
      <c r="Y300" s="254" t="n">
        <v>0</v>
      </c>
      <c r="Z300" s="254" t="n">
        <v>28251</v>
      </c>
      <c r="AA300" s="254" t="n">
        <v>33603</v>
      </c>
      <c r="AB300" s="254" t="n">
        <v>34266</v>
      </c>
      <c r="AC300" s="254" t="n">
        <v>113173</v>
      </c>
      <c r="AD300" s="254" t="n">
        <v>636138</v>
      </c>
      <c r="AE300" s="254" t="n">
        <v>79775155</v>
      </c>
      <c r="AF300" s="214" t="n"/>
      <c r="AG300" s="254" t="n">
        <v>4100000</v>
      </c>
      <c r="AH300" s="259" t="inlineStr">
        <is>
          <t>Empleado</t>
        </is>
      </c>
      <c r="AI300" s="214" t="n"/>
      <c r="AJ300" s="214" t="n"/>
      <c r="AK300" s="214" t="n"/>
      <c r="AL300" s="214" t="n"/>
      <c r="AM300" s="220" t="n"/>
    </row>
    <row r="301" ht="18" customHeight="1" thickBot="1">
      <c r="A301" s="341" t="inlineStr">
        <is>
          <t>ORLADO FERNANDEZ REVOLLEDO</t>
        </is>
      </c>
      <c r="B301" s="332" t="n">
        <v>856959006</v>
      </c>
      <c r="C301" s="240" t="n">
        <v>45624</v>
      </c>
      <c r="D301" s="456" t="inlineStr">
        <is>
          <t>Mora</t>
        </is>
      </c>
      <c r="E301" s="378" t="n">
        <v>45624</v>
      </c>
      <c r="F301" s="224" t="inlineStr">
        <is>
          <t>BANCO DE BOGOTA</t>
        </is>
      </c>
      <c r="G301" s="225" t="n"/>
      <c r="H301" s="243" t="inlineStr">
        <is>
          <t>VK 30%</t>
        </is>
      </c>
      <c r="I301" s="225" t="n"/>
      <c r="J301" s="225" t="n"/>
      <c r="K301" s="225" t="n"/>
      <c r="L301" s="225" t="n"/>
      <c r="M301" s="225" t="n"/>
      <c r="N301" s="225" t="n"/>
      <c r="O301" s="225" t="n"/>
      <c r="P301" s="225" t="n"/>
      <c r="Q301" s="225" t="n"/>
      <c r="R301" s="225" t="n"/>
      <c r="S301" s="246" t="inlineStr">
        <is>
          <t>Pesos</t>
        </is>
      </c>
      <c r="T301" s="247" t="inlineStr">
        <is>
          <t>Hipotecario</t>
        </is>
      </c>
      <c r="U301" s="242" t="n">
        <v>658641</v>
      </c>
      <c r="V301" s="242" t="n">
        <v>240</v>
      </c>
      <c r="W301" s="242" t="n">
        <v>223</v>
      </c>
      <c r="X301" s="242" t="inlineStr">
        <is>
          <t>12.61%</t>
        </is>
      </c>
      <c r="Y301" s="242" t="n">
        <v>179916</v>
      </c>
      <c r="Z301" s="242" t="n">
        <v>16377</v>
      </c>
      <c r="AA301" s="242" t="n">
        <v>24889</v>
      </c>
      <c r="AB301" s="242" t="n">
        <v>0</v>
      </c>
      <c r="AC301" s="242" t="n">
        <v>174</v>
      </c>
      <c r="AD301" s="242" t="n">
        <v>797117</v>
      </c>
      <c r="AE301" s="242" t="n">
        <v>55360972</v>
      </c>
      <c r="AF301" s="242" t="n">
        <v>100000</v>
      </c>
      <c r="AG301" s="242" t="n">
        <v>3200000</v>
      </c>
      <c r="AH301" s="248" t="inlineStr">
        <is>
          <t>Empleado</t>
        </is>
      </c>
      <c r="AI301" s="225" t="n"/>
      <c r="AJ301" s="225" t="n"/>
      <c r="AK301" s="225" t="n"/>
      <c r="AL301" s="225" t="n"/>
      <c r="AM301" s="231" t="n"/>
    </row>
    <row r="302" ht="18" customHeight="1" thickBot="1">
      <c r="A302" s="369" t="inlineStr">
        <is>
          <t xml:space="preserve">LADY CAROLINE YEPES RINCON
</t>
        </is>
      </c>
      <c r="B302" s="327" t="n">
        <v>955208336</v>
      </c>
      <c r="C302" s="371" t="n">
        <v>45619</v>
      </c>
      <c r="D302" s="372" t="inlineStr">
        <is>
          <t>Pendiente</t>
        </is>
      </c>
      <c r="E302" s="449" t="n">
        <v>45624</v>
      </c>
      <c r="F302" s="328" t="inlineStr">
        <is>
          <t>BANCO DE BOGOTA</t>
        </is>
      </c>
      <c r="G302" s="329" t="n"/>
      <c r="H302" s="451" t="inlineStr">
        <is>
          <t>CM</t>
        </is>
      </c>
      <c r="I302" s="329" t="n"/>
      <c r="J302" s="329" t="n"/>
      <c r="K302" s="329" t="n"/>
      <c r="L302" s="452" t="inlineStr">
        <is>
          <t>CM</t>
        </is>
      </c>
      <c r="M302" s="329" t="n"/>
      <c r="N302" s="329" t="n"/>
      <c r="O302" s="329" t="n"/>
      <c r="P302" s="329" t="n"/>
      <c r="Q302" s="329" t="n"/>
      <c r="R302" s="374" t="n">
        <v>1003824135</v>
      </c>
      <c r="S302" s="375" t="inlineStr">
        <is>
          <t>Pesos</t>
        </is>
      </c>
      <c r="T302" s="376" t="inlineStr">
        <is>
          <t>Hipotecario</t>
        </is>
      </c>
      <c r="U302" s="374" t="n">
        <v>1079587</v>
      </c>
      <c r="V302" s="374" t="n">
        <v>240</v>
      </c>
      <c r="W302" s="374" t="n">
        <v>228</v>
      </c>
      <c r="X302" s="374" t="inlineStr">
        <is>
          <t>14.02%</t>
        </is>
      </c>
      <c r="Y302" s="374" t="n">
        <v>0</v>
      </c>
      <c r="Z302" s="374" t="n">
        <v>11262</v>
      </c>
      <c r="AA302" s="374" t="n">
        <v>22403</v>
      </c>
      <c r="AB302" s="374" t="n">
        <v>0</v>
      </c>
      <c r="AC302" s="374" t="n">
        <v>0</v>
      </c>
      <c r="AD302" s="374" t="n">
        <v>1045922</v>
      </c>
      <c r="AE302" s="374" t="n">
        <v>88101641</v>
      </c>
      <c r="AF302" s="374" t="n">
        <v>500000</v>
      </c>
      <c r="AG302" s="374" t="n">
        <v>6000000</v>
      </c>
      <c r="AH302" s="377" t="inlineStr">
        <is>
          <t>Empleado</t>
        </is>
      </c>
      <c r="AI302" s="329" t="n"/>
      <c r="AJ302" s="329" t="n"/>
      <c r="AK302" s="329" t="n"/>
      <c r="AL302" s="329" t="n"/>
      <c r="AM302" s="331" t="n"/>
    </row>
    <row r="303" ht="18" customHeight="1" thickBot="1">
      <c r="A303" s="322" t="inlineStr">
        <is>
          <t>LISSETH ANGELICA RUEDA MORENO</t>
        </is>
      </c>
      <c r="B303" s="342" t="inlineStr">
        <is>
          <t>600046260018426-0</t>
        </is>
      </c>
      <c r="C303" s="240" t="n">
        <v>45624</v>
      </c>
      <c r="D303" s="456" t="inlineStr">
        <is>
          <t>Mora</t>
        </is>
      </c>
      <c r="E303" s="378" t="n">
        <v>45624</v>
      </c>
      <c r="F303" s="333" t="inlineStr">
        <is>
          <t>DAVIVIENDA</t>
        </is>
      </c>
      <c r="G303" s="225" t="n"/>
      <c r="H303" s="344" t="inlineStr">
        <is>
          <t>CM</t>
        </is>
      </c>
      <c r="I303" s="225" t="n"/>
      <c r="J303" s="225" t="n"/>
      <c r="K303" s="225" t="n"/>
      <c r="L303" s="345" t="inlineStr">
        <is>
          <t>CM</t>
        </is>
      </c>
      <c r="M303" s="225" t="n"/>
      <c r="N303" s="225" t="n"/>
      <c r="O303" s="225" t="n"/>
      <c r="P303" s="225" t="n"/>
      <c r="Q303" s="225" t="n"/>
      <c r="R303" s="389" t="n">
        <v>1095907520</v>
      </c>
      <c r="S303" s="246" t="inlineStr">
        <is>
          <t>Pesos</t>
        </is>
      </c>
      <c r="T303" s="448" t="inlineStr">
        <is>
          <t>Leasing H.</t>
        </is>
      </c>
      <c r="U303" s="242" t="n">
        <v>2729000</v>
      </c>
      <c r="V303" s="242" t="n">
        <v>240</v>
      </c>
      <c r="W303" s="242" t="n">
        <v>223</v>
      </c>
      <c r="X303" s="242" t="inlineStr">
        <is>
          <t>17.55%</t>
        </is>
      </c>
      <c r="Y303" s="242" t="n">
        <v>0</v>
      </c>
      <c r="Z303" s="242" t="n">
        <v>143937</v>
      </c>
      <c r="AA303" s="242" t="n">
        <v>0</v>
      </c>
      <c r="AB303" s="242" t="n">
        <v>0</v>
      </c>
      <c r="AC303" s="242" t="n">
        <v>0</v>
      </c>
      <c r="AD303" s="242" t="n">
        <v>2311067</v>
      </c>
      <c r="AE303" s="242" t="n">
        <v>175571530</v>
      </c>
      <c r="AF303" s="242" t="n">
        <v>800000</v>
      </c>
      <c r="AG303" s="242" t="n">
        <v>11400000</v>
      </c>
      <c r="AH303" s="248" t="inlineStr">
        <is>
          <t>Empleado</t>
        </is>
      </c>
      <c r="AI303" s="225" t="n"/>
      <c r="AJ303" s="225" t="n"/>
      <c r="AK303" s="225" t="n"/>
      <c r="AL303" s="225" t="n"/>
      <c r="AM303" s="231" t="n"/>
    </row>
    <row r="304" ht="18" customHeight="1" thickBot="1">
      <c r="A304" s="338" t="inlineStr">
        <is>
          <t xml:space="preserve">YEFERSON TINJACA GOMEZ
</t>
        </is>
      </c>
      <c r="B304" s="347" t="n">
        <v>8007145008</v>
      </c>
      <c r="C304" s="251" t="n">
        <v>45624</v>
      </c>
      <c r="D304" s="348" t="inlineStr">
        <is>
          <t>Pendiente</t>
        </is>
      </c>
      <c r="E304" s="386" t="n">
        <v>45624</v>
      </c>
      <c r="F304" s="232" t="inlineStr">
        <is>
          <t>FNA (Fondo Nacional del Ahorro)</t>
        </is>
      </c>
      <c r="G304" s="254" t="inlineStr">
        <is>
          <t xml:space="preserve">De antemano, indico, que el cliente en referencia ya está en nuestras bases de datos, es un cliente propio y se le está haciendo un proceso de reducción con el banco Davivienda.
El cliente está interesado en hacer otro proceso de reducción con un crédito del FNA, para tal fin adjunto el extracto y el perfilamiento correspondiente.
</t>
        </is>
      </c>
      <c r="H304" s="352" t="inlineStr">
        <is>
          <t>PROPIO</t>
        </is>
      </c>
      <c r="I304" s="214" t="n"/>
      <c r="J304" s="214" t="n"/>
      <c r="K304" s="214" t="n"/>
      <c r="L304" s="392" t="inlineStr">
        <is>
          <t>Finanzas a otro nivel</t>
        </is>
      </c>
      <c r="M304" s="254" t="inlineStr">
        <is>
          <t>LUIS ALFREDO RABA</t>
        </is>
      </c>
      <c r="N304" s="214" t="n"/>
      <c r="O304" s="214" t="n"/>
      <c r="P304" s="214" t="n"/>
      <c r="Q304" s="335" t="n"/>
      <c r="R304" s="390" t="n">
        <v>80071450</v>
      </c>
      <c r="S304" s="257" t="inlineStr">
        <is>
          <t>Pesos</t>
        </is>
      </c>
      <c r="T304" s="258" t="inlineStr">
        <is>
          <t>Hipotecario</t>
        </is>
      </c>
      <c r="U304" s="254" t="n">
        <v>845368</v>
      </c>
      <c r="V304" s="254" t="n">
        <v>240</v>
      </c>
      <c r="W304" s="254" t="n">
        <v>237</v>
      </c>
      <c r="X304" s="354" t="n">
        <v>0.1</v>
      </c>
      <c r="Y304" s="254" t="n">
        <v>0</v>
      </c>
      <c r="Z304" s="254" t="n">
        <v>28251</v>
      </c>
      <c r="AA304" s="254" t="n">
        <v>33603</v>
      </c>
      <c r="AB304" s="254" t="n">
        <v>34266</v>
      </c>
      <c r="AC304" s="254" t="n">
        <v>113173</v>
      </c>
      <c r="AD304" s="254" t="n">
        <v>636138</v>
      </c>
      <c r="AE304" s="254" t="n">
        <v>79775155</v>
      </c>
      <c r="AF304" s="214" t="n"/>
      <c r="AG304" s="254" t="n">
        <v>4100000</v>
      </c>
      <c r="AH304" s="259" t="inlineStr">
        <is>
          <t>Empleado</t>
        </is>
      </c>
      <c r="AI304" s="214" t="n"/>
      <c r="AJ304" s="214" t="n"/>
      <c r="AK304" s="214" t="n"/>
      <c r="AL304" s="214" t="n"/>
      <c r="AM304" s="220" t="n"/>
    </row>
    <row r="305" ht="18" customHeight="1" thickBot="1">
      <c r="A305" s="341" t="inlineStr">
        <is>
          <t>ORLADO FERNANDEZ REVOLLEDO</t>
        </is>
      </c>
      <c r="B305" s="332" t="n">
        <v>856959006</v>
      </c>
      <c r="C305" s="240" t="n">
        <v>45624</v>
      </c>
      <c r="D305" s="456" t="inlineStr">
        <is>
          <t>Mora</t>
        </is>
      </c>
      <c r="E305" s="378" t="n">
        <v>45624</v>
      </c>
      <c r="F305" s="224" t="inlineStr">
        <is>
          <t>BANCO DE BOGOTA</t>
        </is>
      </c>
      <c r="G305" s="225" t="n"/>
      <c r="H305" s="243" t="inlineStr">
        <is>
          <t>VK 30%</t>
        </is>
      </c>
      <c r="I305" s="225" t="n"/>
      <c r="J305" s="225" t="n"/>
      <c r="K305" s="225" t="n"/>
      <c r="L305" s="225" t="n"/>
      <c r="M305" s="225" t="n"/>
      <c r="N305" s="225" t="n"/>
      <c r="O305" s="225" t="n"/>
      <c r="P305" s="225" t="n"/>
      <c r="Q305" s="225" t="n"/>
      <c r="R305" s="225" t="n"/>
      <c r="S305" s="246" t="inlineStr">
        <is>
          <t>Pesos</t>
        </is>
      </c>
      <c r="T305" s="247" t="inlineStr">
        <is>
          <t>Hipotecario</t>
        </is>
      </c>
      <c r="U305" s="242" t="n">
        <v>658641</v>
      </c>
      <c r="V305" s="242" t="n">
        <v>240</v>
      </c>
      <c r="W305" s="242" t="n">
        <v>223</v>
      </c>
      <c r="X305" s="242" t="inlineStr">
        <is>
          <t>12.61%</t>
        </is>
      </c>
      <c r="Y305" s="242" t="n">
        <v>179916</v>
      </c>
      <c r="Z305" s="242" t="n">
        <v>16377</v>
      </c>
      <c r="AA305" s="242" t="n">
        <v>24889</v>
      </c>
      <c r="AB305" s="242" t="n">
        <v>0</v>
      </c>
      <c r="AC305" s="242" t="n">
        <v>174</v>
      </c>
      <c r="AD305" s="242" t="n">
        <v>797117</v>
      </c>
      <c r="AE305" s="242" t="n">
        <v>55360972</v>
      </c>
      <c r="AF305" s="242" t="n">
        <v>100000</v>
      </c>
      <c r="AG305" s="242" t="n">
        <v>3200000</v>
      </c>
      <c r="AH305" s="248" t="inlineStr">
        <is>
          <t>Empleado</t>
        </is>
      </c>
      <c r="AI305" s="225" t="n"/>
      <c r="AJ305" s="225" t="n"/>
      <c r="AK305" s="225" t="n"/>
      <c r="AL305" s="225" t="n"/>
      <c r="AM305" s="231" t="n"/>
    </row>
    <row r="306" ht="18" customHeight="1" thickBot="1">
      <c r="A306" s="338" t="inlineStr">
        <is>
          <t>MANUEL ANDRES SILVA VIVAS</t>
        </is>
      </c>
      <c r="B306" s="347" t="inlineStr">
        <is>
          <t>570047700021522-0</t>
        </is>
      </c>
      <c r="C306" s="251" t="n">
        <v>45624</v>
      </c>
      <c r="D306" s="348" t="inlineStr">
        <is>
          <t>Pendiente</t>
        </is>
      </c>
      <c r="E306" s="386" t="n">
        <v>45624</v>
      </c>
      <c r="F306" s="262" t="inlineStr">
        <is>
          <t>DAVIVIENDA</t>
        </is>
      </c>
      <c r="G306" s="214" t="n"/>
      <c r="H306" s="352" t="inlineStr">
        <is>
          <t>PROPIO</t>
        </is>
      </c>
      <c r="I306" s="214" t="n"/>
      <c r="J306" s="214" t="n"/>
      <c r="K306" s="214" t="n"/>
      <c r="L306" s="392" t="inlineStr">
        <is>
          <t>Finanzas a otro nivel</t>
        </is>
      </c>
      <c r="M306" s="254" t="inlineStr">
        <is>
          <t>NELLY ROA</t>
        </is>
      </c>
      <c r="N306" s="214" t="n"/>
      <c r="O306" s="214" t="n"/>
      <c r="P306" s="214" t="n"/>
      <c r="Q306" s="214" t="n"/>
      <c r="R306" s="355" t="n">
        <v>79880474</v>
      </c>
      <c r="S306" s="257" t="inlineStr">
        <is>
          <t>Pesos</t>
        </is>
      </c>
      <c r="T306" s="258" t="inlineStr">
        <is>
          <t>Hipotecario</t>
        </is>
      </c>
      <c r="U306" s="254" t="n">
        <v>608441</v>
      </c>
      <c r="V306" s="254" t="n">
        <v>240</v>
      </c>
      <c r="W306" s="254" t="n">
        <v>202</v>
      </c>
      <c r="X306" s="254" t="inlineStr">
        <is>
          <t>9.5%</t>
        </is>
      </c>
      <c r="Y306" s="254" t="n">
        <v>260558</v>
      </c>
      <c r="Z306" s="254" t="n">
        <v>22354</v>
      </c>
      <c r="AA306" s="254" t="n">
        <v>27378</v>
      </c>
      <c r="AB306" s="254" t="n">
        <v>48203</v>
      </c>
      <c r="AC306" s="254" t="n">
        <v>165694</v>
      </c>
      <c r="AD306" s="254" t="n">
        <v>344370</v>
      </c>
      <c r="AE306" s="254" t="n">
        <v>79590498</v>
      </c>
      <c r="AF306" s="254" t="inlineStr">
        <is>
          <t>600-900</t>
        </is>
      </c>
      <c r="AG306" s="254" t="n">
        <v>38000000</v>
      </c>
      <c r="AH306" s="458" t="inlineStr">
        <is>
          <t>Vis Davivienda</t>
        </is>
      </c>
      <c r="AI306" s="214" t="n"/>
      <c r="AJ306" s="214" t="n"/>
      <c r="AK306" s="214" t="n"/>
      <c r="AL306" s="214" t="n"/>
      <c r="AM306" s="220" t="n"/>
    </row>
    <row r="307" ht="18" customHeight="1" thickBot="1">
      <c r="A307" s="341" t="inlineStr">
        <is>
          <t>LAUDY LADINO PARRADO</t>
        </is>
      </c>
      <c r="B307" s="342" t="n">
        <v>1053234248</v>
      </c>
      <c r="C307" s="240" t="n">
        <v>45624</v>
      </c>
      <c r="D307" s="343" t="inlineStr">
        <is>
          <t>Pendiente</t>
        </is>
      </c>
      <c r="E307" s="378" t="n">
        <v>45624</v>
      </c>
      <c r="F307" s="224" t="inlineStr">
        <is>
          <t>BANCO DE BOGOTA</t>
        </is>
      </c>
      <c r="G307" s="225" t="n"/>
      <c r="H307" s="397" t="inlineStr">
        <is>
          <t>PROPIO</t>
        </is>
      </c>
      <c r="I307" s="225" t="n"/>
      <c r="J307" s="225" t="n"/>
      <c r="K307" s="225" t="n"/>
      <c r="L307" s="343" t="inlineStr">
        <is>
          <t>Soluciones Financieras</t>
        </is>
      </c>
      <c r="M307" s="242" t="inlineStr">
        <is>
          <t>LORENA SALINAS</t>
        </is>
      </c>
      <c r="N307" s="225" t="n"/>
      <c r="O307" s="225" t="n"/>
      <c r="P307" s="225" t="n"/>
      <c r="Q307" s="225" t="n"/>
      <c r="R307" s="242" t="n">
        <v>3234245</v>
      </c>
      <c r="S307" s="246" t="inlineStr">
        <is>
          <t>Pesos</t>
        </is>
      </c>
      <c r="T307" s="247" t="inlineStr">
        <is>
          <t>Hipotecario</t>
        </is>
      </c>
      <c r="U307" s="242" t="n">
        <v>731513</v>
      </c>
      <c r="V307" s="242" t="n">
        <v>360</v>
      </c>
      <c r="W307" s="242" t="n">
        <v>359</v>
      </c>
      <c r="X307" s="242" t="inlineStr">
        <is>
          <t>7.34%</t>
        </is>
      </c>
      <c r="Y307" s="242" t="n">
        <v>324100</v>
      </c>
      <c r="Z307" s="242" t="n">
        <v>35343</v>
      </c>
      <c r="AA307" s="242" t="n">
        <v>29990</v>
      </c>
      <c r="AB307" s="242" t="n">
        <v>0</v>
      </c>
      <c r="AC307" s="242" t="n">
        <v>79480</v>
      </c>
      <c r="AD307" s="242" t="n">
        <v>910799</v>
      </c>
      <c r="AE307" s="242" t="n">
        <v>99387071</v>
      </c>
      <c r="AF307" s="242" t="inlineStr">
        <is>
          <t>50-300</t>
        </is>
      </c>
      <c r="AG307" s="242" t="n">
        <v>5800000</v>
      </c>
      <c r="AH307" s="248" t="inlineStr">
        <is>
          <t>Empleado</t>
        </is>
      </c>
      <c r="AI307" s="225" t="n"/>
      <c r="AJ307" s="225" t="n"/>
      <c r="AK307" s="225" t="n"/>
      <c r="AL307" s="225" t="n"/>
      <c r="AM307" s="231" t="n"/>
    </row>
    <row r="308" ht="18" customHeight="1" thickBot="1">
      <c r="A308" s="325" t="inlineStr">
        <is>
          <t>BRAYAN ALEJANDRO MORENO PINZON</t>
        </is>
      </c>
      <c r="B308" s="419" t="n">
        <v>133200686084</v>
      </c>
      <c r="C308" s="420" t="n">
        <v>45624</v>
      </c>
      <c r="D308" s="421" t="inlineStr">
        <is>
          <t>Pendiente</t>
        </is>
      </c>
      <c r="E308" s="422" t="n">
        <v>45624</v>
      </c>
      <c r="F308" s="428" t="inlineStr">
        <is>
          <t>CAJA SOCIAL</t>
        </is>
      </c>
      <c r="G308" s="525" t="inlineStr">
        <is>
          <t xml:space="preserve">Se envía extracto para segunda reducción, correo el 28 de Noviembre de 2024
</t>
        </is>
      </c>
      <c r="H308" s="435" t="inlineStr">
        <is>
          <t>CM</t>
        </is>
      </c>
      <c r="I308" s="278" t="n"/>
      <c r="J308" s="278" t="n"/>
      <c r="K308" s="278" t="n"/>
      <c r="L308" s="436" t="inlineStr">
        <is>
          <t>CM</t>
        </is>
      </c>
      <c r="M308" s="278" t="n"/>
      <c r="N308" s="278" t="n"/>
      <c r="O308" s="278" t="n"/>
      <c r="P308" s="278" t="n"/>
      <c r="Q308" s="278" t="n"/>
      <c r="R308" s="425" t="n">
        <v>1030674198</v>
      </c>
      <c r="S308" s="426" t="inlineStr">
        <is>
          <t>Pesos</t>
        </is>
      </c>
      <c r="T308" s="427" t="inlineStr">
        <is>
          <t>Hipotecario</t>
        </is>
      </c>
      <c r="U308" s="425" t="n">
        <v>592471</v>
      </c>
      <c r="V308" s="425" t="n">
        <v>112</v>
      </c>
      <c r="W308" s="425" t="n">
        <v>73</v>
      </c>
      <c r="X308" s="425" t="inlineStr">
        <is>
          <t>8.05%</t>
        </is>
      </c>
      <c r="Y308" s="425" t="n">
        <v>114589</v>
      </c>
      <c r="Z308" s="425" t="n">
        <v>0</v>
      </c>
      <c r="AA308" s="425" t="n">
        <v>0</v>
      </c>
      <c r="AB308" s="425" t="n">
        <v>0</v>
      </c>
      <c r="AC308" s="425" t="n">
        <v>373612</v>
      </c>
      <c r="AD308" s="425" t="n">
        <v>333447</v>
      </c>
      <c r="AE308" s="425" t="n">
        <v>35002692</v>
      </c>
      <c r="AF308" s="425" t="n">
        <v>228000</v>
      </c>
      <c r="AG308" s="425" t="n">
        <v>1800000</v>
      </c>
      <c r="AH308" s="428" t="inlineStr">
        <is>
          <t>Empleado</t>
        </is>
      </c>
      <c r="AI308" s="278" t="n"/>
      <c r="AJ308" s="278" t="n"/>
      <c r="AK308" s="278" t="n"/>
      <c r="AL308" s="278" t="n"/>
      <c r="AM308" s="286" t="n"/>
    </row>
    <row r="309" ht="18" customHeight="1" thickBot="1">
      <c r="A309" s="402" t="inlineStr">
        <is>
          <t>CLAUDIA CONSTANZA FLECHAS QUINTERO</t>
        </is>
      </c>
      <c r="B309" s="370" t="inlineStr">
        <is>
          <t>571717630020664-7</t>
        </is>
      </c>
      <c r="C309" s="371" t="n">
        <v>45625</v>
      </c>
      <c r="D309" s="526" t="inlineStr">
        <is>
          <t>Mora</t>
        </is>
      </c>
      <c r="E309" s="449" t="n">
        <v>45625</v>
      </c>
      <c r="F309" s="450" t="inlineStr">
        <is>
          <t>DAVIVIENDA</t>
        </is>
      </c>
      <c r="G309" s="374" t="inlineStr">
        <is>
          <t>NO VIS</t>
        </is>
      </c>
      <c r="H309" s="491" t="inlineStr">
        <is>
          <t>PROPIO</t>
        </is>
      </c>
      <c r="I309" s="329" t="n"/>
      <c r="J309" s="329" t="n"/>
      <c r="K309" s="329" t="n"/>
      <c r="L309" s="375" t="inlineStr">
        <is>
          <t>Lideres del futuro</t>
        </is>
      </c>
      <c r="M309" s="492" t="inlineStr">
        <is>
          <t>saul montaña</t>
        </is>
      </c>
      <c r="N309" s="329" t="n"/>
      <c r="O309" s="329" t="n"/>
      <c r="P309" s="329" t="n"/>
      <c r="Q309" s="329" t="n"/>
      <c r="R309" s="493" t="n">
        <v>33369095</v>
      </c>
      <c r="S309" s="375" t="inlineStr">
        <is>
          <t>Pesos</t>
        </is>
      </c>
      <c r="T309" s="376" t="inlineStr">
        <is>
          <t>Hipotecario</t>
        </is>
      </c>
      <c r="U309" s="374" t="n">
        <v>984000</v>
      </c>
      <c r="V309" s="374" t="n">
        <v>180</v>
      </c>
      <c r="W309" s="374" t="n">
        <v>133</v>
      </c>
      <c r="X309" s="374" t="inlineStr">
        <is>
          <t>11.5%</t>
        </is>
      </c>
      <c r="Y309" s="374" t="n">
        <v>0</v>
      </c>
      <c r="Z309" s="374" t="n">
        <v>33777</v>
      </c>
      <c r="AA309" s="374" t="n">
        <v>150872</v>
      </c>
      <c r="AB309" s="374" t="n">
        <v>0</v>
      </c>
      <c r="AC309" s="374" t="n">
        <v>795561</v>
      </c>
      <c r="AD309" s="374" t="n">
        <v>1934438</v>
      </c>
      <c r="AE309" s="374" t="n">
        <v>73144425</v>
      </c>
      <c r="AF309" s="374" t="inlineStr">
        <is>
          <t>300-600</t>
        </is>
      </c>
      <c r="AG309" s="374" t="n">
        <v>8000000</v>
      </c>
      <c r="AH309" s="377" t="inlineStr">
        <is>
          <t>Empleado</t>
        </is>
      </c>
      <c r="AI309" s="329" t="n"/>
      <c r="AJ309" s="329" t="n"/>
      <c r="AK309" s="329" t="n"/>
      <c r="AL309" s="329" t="n"/>
      <c r="AM309" s="331" t="n"/>
    </row>
    <row r="310" ht="18" customHeight="1" thickBot="1">
      <c r="A310" s="527" t="inlineStr">
        <is>
          <t>SILVIA NELLY GIRALDO GIRALDO</t>
        </is>
      </c>
      <c r="B310" s="403" t="n">
        <v>134200168616</v>
      </c>
      <c r="C310" s="404" t="n">
        <v>45627</v>
      </c>
      <c r="D310" s="405" t="inlineStr">
        <is>
          <t>Pendiente</t>
        </is>
      </c>
      <c r="E310" s="406" t="n">
        <v>45627</v>
      </c>
      <c r="F310" s="415" t="inlineStr">
        <is>
          <t>CAJA SOCIAL</t>
        </is>
      </c>
      <c r="G310" s="410" t="n"/>
      <c r="H310" s="409" t="inlineStr">
        <is>
          <t>CM</t>
        </is>
      </c>
      <c r="I310" s="410" t="n"/>
      <c r="J310" s="410" t="n"/>
      <c r="K310" s="410" t="n"/>
      <c r="L310" s="411" t="inlineStr">
        <is>
          <t>CM</t>
        </is>
      </c>
      <c r="M310" s="410" t="n"/>
      <c r="N310" s="410" t="n"/>
      <c r="O310" s="410" t="n"/>
      <c r="P310" s="410" t="n"/>
      <c r="Q310" s="410" t="n"/>
      <c r="R310" s="414" t="n">
        <v>43644458</v>
      </c>
      <c r="S310" s="412" t="inlineStr">
        <is>
          <t>Pesos</t>
        </is>
      </c>
      <c r="T310" s="413" t="inlineStr">
        <is>
          <t>Hipotecario</t>
        </is>
      </c>
      <c r="U310" s="414" t="n">
        <v>981220</v>
      </c>
      <c r="V310" s="414" t="n">
        <v>240</v>
      </c>
      <c r="W310" s="414" t="n">
        <v>233</v>
      </c>
      <c r="X310" s="528" t="n">
        <v>0.1</v>
      </c>
      <c r="Y310" s="414" t="n">
        <v>0</v>
      </c>
      <c r="Z310" s="414" t="n">
        <v>28901</v>
      </c>
      <c r="AA310" s="414" t="n">
        <v>0</v>
      </c>
      <c r="AB310" s="414" t="n">
        <v>0</v>
      </c>
      <c r="AC310" s="414" t="n">
        <v>148499</v>
      </c>
      <c r="AD310" s="414" t="n">
        <v>803819</v>
      </c>
      <c r="AE310" s="414" t="n">
        <v>100803294</v>
      </c>
      <c r="AF310" s="414" t="n">
        <v>400000</v>
      </c>
      <c r="AG310" s="414" t="n">
        <v>3400000</v>
      </c>
      <c r="AH310" s="415" t="inlineStr">
        <is>
          <t>Empleado</t>
        </is>
      </c>
      <c r="AI310" s="410" t="n"/>
      <c r="AJ310" s="410" t="n"/>
      <c r="AK310" s="410" t="n"/>
      <c r="AL310" s="410" t="n"/>
      <c r="AM310" s="416" t="n"/>
    </row>
    <row r="311" ht="18" customHeight="1" thickBot="1">
      <c r="A311" s="322" t="inlineStr">
        <is>
          <t>DIANA MILADY JIMENEZ GONZALEZ</t>
        </is>
      </c>
      <c r="B311" s="342" t="inlineStr">
        <is>
          <t>571616310016896-2</t>
        </is>
      </c>
      <c r="C311" s="240" t="n">
        <v>45628</v>
      </c>
      <c r="D311" s="343" t="inlineStr">
        <is>
          <t>Pendiente</t>
        </is>
      </c>
      <c r="E311" s="378" t="n">
        <v>45628</v>
      </c>
      <c r="F311" s="333" t="inlineStr">
        <is>
          <t>DAVIVIENDA</t>
        </is>
      </c>
      <c r="G311" s="225" t="n"/>
      <c r="H311" s="507" t="inlineStr">
        <is>
          <t>WEB</t>
        </is>
      </c>
      <c r="I311" s="225" t="n"/>
      <c r="J311" s="225" t="n"/>
      <c r="K311" s="225" t="n"/>
      <c r="L311" s="225" t="n"/>
      <c r="M311" s="225" t="n"/>
      <c r="N311" s="225" t="n"/>
      <c r="O311" s="225" t="n"/>
      <c r="P311" s="225" t="n"/>
      <c r="Q311" s="225" t="n"/>
      <c r="R311" s="225" t="n"/>
      <c r="S311" s="246" t="inlineStr">
        <is>
          <t>Pesos</t>
        </is>
      </c>
      <c r="T311" s="247" t="inlineStr">
        <is>
          <t>Hipotecario</t>
        </is>
      </c>
      <c r="U311" s="242" t="n">
        <v>1041723</v>
      </c>
      <c r="V311" s="242" t="n">
        <v>240</v>
      </c>
      <c r="W311" s="242" t="n">
        <v>237</v>
      </c>
      <c r="X311" s="418" t="n">
        <v>0.11</v>
      </c>
      <c r="Y311" s="242" t="n">
        <v>435276</v>
      </c>
      <c r="Z311" s="242" t="n">
        <v>30231</v>
      </c>
      <c r="AA311" s="242" t="n">
        <v>34462</v>
      </c>
      <c r="AB311" s="242" t="n">
        <v>81928</v>
      </c>
      <c r="AC311" s="242" t="n">
        <v>170565</v>
      </c>
      <c r="AD311" s="242" t="n">
        <v>723889</v>
      </c>
      <c r="AE311" s="242" t="n">
        <v>132960204</v>
      </c>
      <c r="AF311" s="242" t="n">
        <v>200000</v>
      </c>
      <c r="AG311" s="242" t="n">
        <v>3700000</v>
      </c>
      <c r="AH311" s="248" t="inlineStr">
        <is>
          <t>Empleado</t>
        </is>
      </c>
      <c r="AI311" s="225" t="n"/>
      <c r="AJ311" s="225" t="n"/>
      <c r="AK311" s="225" t="n"/>
      <c r="AL311" s="225" t="n"/>
      <c r="AM311" s="231" t="n"/>
    </row>
    <row r="312" ht="18" customHeight="1" thickBot="1">
      <c r="A312" s="444" t="inlineStr">
        <is>
          <t>JOSE DANIEL DIAZ ESPITIA</t>
        </is>
      </c>
      <c r="B312" s="419" t="n">
        <v>8018833101</v>
      </c>
      <c r="C312" s="420" t="n">
        <v>45655</v>
      </c>
      <c r="D312" s="421" t="inlineStr">
        <is>
          <t>Pendiente</t>
        </is>
      </c>
      <c r="E312" s="422" t="n">
        <v>45655</v>
      </c>
      <c r="F312" s="529" t="inlineStr">
        <is>
          <t>FNA (Fondo Nacional del Ahorro)</t>
        </is>
      </c>
      <c r="G312" s="278" t="n"/>
      <c r="H312" s="424" t="inlineStr">
        <is>
          <t>PROPIO</t>
        </is>
      </c>
      <c r="I312" s="278" t="n"/>
      <c r="J312" s="278" t="n"/>
      <c r="K312" s="278" t="n"/>
      <c r="L312" s="447" t="inlineStr">
        <is>
          <t>Finanzas a otro nivel</t>
        </is>
      </c>
      <c r="M312" s="425" t="inlineStr">
        <is>
          <t>CAROLINA MORA</t>
        </is>
      </c>
      <c r="N312" s="278" t="n"/>
      <c r="O312" s="278" t="n"/>
      <c r="P312" s="278" t="n"/>
      <c r="Q312" s="278" t="n"/>
      <c r="R312" s="278" t="n"/>
      <c r="S312" s="426" t="inlineStr">
        <is>
          <t>Pesos</t>
        </is>
      </c>
      <c r="T312" s="427" t="inlineStr">
        <is>
          <t>Hipotecario</t>
        </is>
      </c>
      <c r="U312" s="425" t="n">
        <v>338054</v>
      </c>
      <c r="V312" s="425" t="n">
        <v>240</v>
      </c>
      <c r="W312" s="425" t="n">
        <v>235</v>
      </c>
      <c r="X312" s="425" t="inlineStr">
        <is>
          <t>12.5%</t>
        </is>
      </c>
      <c r="Y312" s="425" t="n">
        <v>0</v>
      </c>
      <c r="Z312" s="425" t="n">
        <v>9679</v>
      </c>
      <c r="AA312" s="425" t="n">
        <v>15009</v>
      </c>
      <c r="AB312" s="425" t="n">
        <v>13701</v>
      </c>
      <c r="AC312" s="425" t="n">
        <v>29604</v>
      </c>
      <c r="AD312" s="425" t="n">
        <v>270061</v>
      </c>
      <c r="AE312" s="425" t="n">
        <v>23379708</v>
      </c>
      <c r="AF312" s="425" t="inlineStr">
        <is>
          <t>50-300</t>
        </is>
      </c>
      <c r="AG312" s="425" t="n">
        <v>2500000</v>
      </c>
      <c r="AH312" s="428" t="inlineStr">
        <is>
          <t>Empleado</t>
        </is>
      </c>
      <c r="AI312" s="278" t="n"/>
      <c r="AJ312" s="278" t="n"/>
      <c r="AK312" s="278" t="n"/>
      <c r="AL312" s="278" t="n"/>
      <c r="AM312" s="286" t="n"/>
    </row>
    <row r="313" ht="18" customHeight="1" thickBot="1">
      <c r="A313" s="441" t="inlineStr">
        <is>
          <t>NIDIA CAROLINA MARIN DIAZ</t>
        </is>
      </c>
      <c r="B313" s="356" t="inlineStr">
        <is>
          <t>600000870037473-9</t>
        </is>
      </c>
      <c r="C313" s="357" t="n">
        <v>45628</v>
      </c>
      <c r="D313" s="358" t="inlineStr">
        <is>
          <t>Pendiente</t>
        </is>
      </c>
      <c r="E313" s="400" t="n">
        <v>45628</v>
      </c>
      <c r="F313" s="359" t="inlineStr">
        <is>
          <t>DAVIVIENDA</t>
        </is>
      </c>
      <c r="G313" s="363" t="inlineStr">
        <is>
          <t>Porfa me asignan esta cliente a mi y me ayudan con el estudio y la documentación para firmar contrato, ella cumple con los requisitos. Gracias!</t>
        </is>
      </c>
      <c r="H313" s="360" t="n"/>
      <c r="I313" s="360" t="n"/>
      <c r="J313" s="360" t="n"/>
      <c r="K313" s="360" t="n"/>
      <c r="L313" s="360" t="n"/>
      <c r="M313" s="360" t="n"/>
      <c r="N313" s="360" t="n"/>
      <c r="O313" s="360" t="n"/>
      <c r="P313" s="360" t="n"/>
      <c r="Q313" s="360" t="n"/>
      <c r="R313" s="363" t="n">
        <v>52856871</v>
      </c>
      <c r="S313" s="365" t="inlineStr">
        <is>
          <t>Pesos</t>
        </is>
      </c>
      <c r="T313" s="467" t="inlineStr">
        <is>
          <t>Leasing H.</t>
        </is>
      </c>
      <c r="U313" s="363" t="n">
        <v>2670000</v>
      </c>
      <c r="V313" s="363" t="n">
        <v>180</v>
      </c>
      <c r="W313" s="363" t="n">
        <v>118</v>
      </c>
      <c r="X313" s="363" t="inlineStr">
        <is>
          <t>10.75%</t>
        </is>
      </c>
      <c r="Y313" s="363" t="n">
        <v>0</v>
      </c>
      <c r="Z313" s="363" t="n">
        <v>134217</v>
      </c>
      <c r="AA313" s="363" t="n">
        <v>72688</v>
      </c>
      <c r="AB313" s="363" t="n">
        <v>0</v>
      </c>
      <c r="AC313" s="363" t="n">
        <v>808708</v>
      </c>
      <c r="AD313" s="363" t="n">
        <v>1506291</v>
      </c>
      <c r="AE313" s="363" t="n">
        <v>176276411</v>
      </c>
      <c r="AF313" s="363" t="n">
        <v>500000</v>
      </c>
      <c r="AG313" s="363" t="n">
        <v>12500000</v>
      </c>
      <c r="AH313" s="401" t="inlineStr">
        <is>
          <t>Empleado</t>
        </is>
      </c>
      <c r="AI313" s="360" t="n"/>
      <c r="AJ313" s="360" t="n"/>
      <c r="AK313" s="360" t="n"/>
      <c r="AL313" s="360" t="n"/>
      <c r="AM313" s="368" t="n"/>
    </row>
    <row r="314" ht="18" customHeight="1" thickBot="1">
      <c r="A314" s="325" t="inlineStr">
        <is>
          <t>NICOLE DAYANA LOPEZ MALAGON</t>
        </is>
      </c>
      <c r="B314" s="433" t="n">
        <v>100533641203</v>
      </c>
      <c r="C314" s="420" t="n">
        <v>45628</v>
      </c>
      <c r="D314" s="421" t="inlineStr">
        <is>
          <t>Pendiente</t>
        </is>
      </c>
      <c r="E314" s="422" t="n">
        <v>45628</v>
      </c>
      <c r="F314" s="529" t="inlineStr">
        <is>
          <t>FNA (Fondo Nacional del Ahorro)</t>
        </is>
      </c>
      <c r="G314" s="278" t="n"/>
      <c r="H314" s="435" t="inlineStr">
        <is>
          <t>CM</t>
        </is>
      </c>
      <c r="I314" s="278" t="n"/>
      <c r="J314" s="278" t="n"/>
      <c r="K314" s="278" t="n"/>
      <c r="L314" s="278" t="n"/>
      <c r="M314" s="278" t="n"/>
      <c r="N314" s="278" t="n"/>
      <c r="O314" s="278" t="n"/>
      <c r="P314" s="278" t="n"/>
      <c r="Q314" s="278" t="n"/>
      <c r="R314" s="278" t="n"/>
      <c r="S314" s="426" t="inlineStr">
        <is>
          <t>Pesos</t>
        </is>
      </c>
      <c r="T314" s="427" t="inlineStr">
        <is>
          <t>Hipotecario</t>
        </is>
      </c>
      <c r="U314" s="425" t="n">
        <v>849030</v>
      </c>
      <c r="V314" s="425" t="n">
        <v>360</v>
      </c>
      <c r="W314" s="425" t="n">
        <v>354</v>
      </c>
      <c r="X314" s="425" t="inlineStr">
        <is>
          <t>6.3%</t>
        </is>
      </c>
      <c r="Y314" s="425" t="n">
        <v>0</v>
      </c>
      <c r="Z314" s="425" t="n">
        <v>43369</v>
      </c>
      <c r="AA314" s="425" t="n">
        <v>31746</v>
      </c>
      <c r="AB314" s="425" t="n">
        <v>34431</v>
      </c>
      <c r="AC314" s="425" t="n">
        <v>121412</v>
      </c>
      <c r="AD314" s="425" t="n">
        <v>618464</v>
      </c>
      <c r="AE314" s="425" t="n">
        <v>121253186</v>
      </c>
      <c r="AF314" s="425" t="n">
        <v>100000</v>
      </c>
      <c r="AG314" s="425" t="n">
        <v>3500000</v>
      </c>
      <c r="AH314" s="428" t="inlineStr">
        <is>
          <t>Empleado</t>
        </is>
      </c>
      <c r="AI314" s="278" t="n"/>
      <c r="AJ314" s="278" t="n"/>
      <c r="AK314" s="278" t="n"/>
      <c r="AL314" s="278" t="n"/>
      <c r="AM314" s="286" t="n"/>
    </row>
    <row r="315" ht="18" customHeight="1" thickBot="1">
      <c r="A315" s="402" t="inlineStr">
        <is>
          <t>MAYRA ALEXANDRA PALACIOS CIFUENTES</t>
        </is>
      </c>
      <c r="B315" s="356" t="inlineStr">
        <is>
          <t>570040770066104-3</t>
        </is>
      </c>
      <c r="C315" s="357" t="n">
        <v>45628</v>
      </c>
      <c r="D315" s="358" t="inlineStr">
        <is>
          <t>Pendiente</t>
        </is>
      </c>
      <c r="E315" s="400" t="n">
        <v>45628</v>
      </c>
      <c r="F315" s="359" t="inlineStr">
        <is>
          <t>DAVIVIENDA</t>
        </is>
      </c>
      <c r="G315" s="360" t="n"/>
      <c r="H315" s="464" t="inlineStr">
        <is>
          <t>PROPIO</t>
        </is>
      </c>
      <c r="I315" s="360" t="n"/>
      <c r="J315" s="360" t="n"/>
      <c r="K315" s="360" t="n"/>
      <c r="L315" s="358" t="inlineStr">
        <is>
          <t>Soluciones Financieras</t>
        </is>
      </c>
      <c r="M315" s="363" t="inlineStr">
        <is>
          <t>LORENA SALINAS</t>
        </is>
      </c>
      <c r="N315" s="360" t="n"/>
      <c r="O315" s="360" t="n"/>
      <c r="P315" s="360" t="n"/>
      <c r="Q315" s="360" t="n"/>
      <c r="R315" s="465" t="n">
        <v>700661043</v>
      </c>
      <c r="S315" s="365" t="inlineStr">
        <is>
          <t>Pesos</t>
        </is>
      </c>
      <c r="T315" s="366" t="inlineStr">
        <is>
          <t>Hipotecario</t>
        </is>
      </c>
      <c r="U315" s="363" t="n">
        <v>897000</v>
      </c>
      <c r="V315" s="363" t="n">
        <v>240</v>
      </c>
      <c r="W315" s="363" t="n">
        <v>225</v>
      </c>
      <c r="X315" s="363" t="inlineStr">
        <is>
          <t>13.25%</t>
        </is>
      </c>
      <c r="Y315" s="363" t="n">
        <v>0</v>
      </c>
      <c r="Z315" s="363" t="n">
        <v>23847</v>
      </c>
      <c r="AA315" s="363" t="n">
        <v>30944</v>
      </c>
      <c r="AB315" s="363" t="n">
        <v>0</v>
      </c>
      <c r="AC315" s="363" t="n">
        <v>89037</v>
      </c>
      <c r="AD315" s="363" t="n">
        <v>753171</v>
      </c>
      <c r="AE315" s="363" t="n">
        <v>72850831</v>
      </c>
      <c r="AF315" s="363" t="inlineStr">
        <is>
          <t>50-300</t>
        </is>
      </c>
      <c r="AG315" s="363" t="n">
        <v>4000000</v>
      </c>
      <c r="AH315" s="367" t="inlineStr">
        <is>
          <t>Vis Davivienda</t>
        </is>
      </c>
      <c r="AI315" s="360" t="n"/>
      <c r="AJ315" s="360" t="n"/>
      <c r="AK315" s="360" t="n"/>
      <c r="AL315" s="360" t="n"/>
      <c r="AM315" s="368" t="n"/>
    </row>
    <row r="316" ht="18" customHeight="1" thickBot="1">
      <c r="A316" s="402" t="inlineStr">
        <is>
          <t>INGRID NATALIA VELOZA</t>
        </is>
      </c>
      <c r="B316" s="432" t="n">
        <v>263494</v>
      </c>
      <c r="C316" s="357" t="n">
        <v>45629</v>
      </c>
      <c r="D316" s="358" t="inlineStr">
        <is>
          <t>Pendiente</t>
        </is>
      </c>
      <c r="E316" s="400" t="n">
        <v>45629</v>
      </c>
      <c r="F316" s="442" t="inlineStr">
        <is>
          <t>BANCOLOMBIA L</t>
        </is>
      </c>
      <c r="G316" s="360" t="n"/>
      <c r="H316" s="361" t="inlineStr">
        <is>
          <t>CM</t>
        </is>
      </c>
      <c r="I316" s="360" t="n"/>
      <c r="J316" s="360" t="n"/>
      <c r="K316" s="360" t="n"/>
      <c r="L316" s="362" t="inlineStr">
        <is>
          <t>CM</t>
        </is>
      </c>
      <c r="M316" s="360" t="n"/>
      <c r="N316" s="360" t="n"/>
      <c r="O316" s="360" t="n"/>
      <c r="P316" s="360" t="n"/>
      <c r="Q316" s="360" t="n"/>
      <c r="R316" s="363" t="n">
        <v>1040734400</v>
      </c>
      <c r="S316" s="365" t="inlineStr">
        <is>
          <t>Pesos</t>
        </is>
      </c>
      <c r="T316" s="366" t="inlineStr">
        <is>
          <t>Hipotecario</t>
        </is>
      </c>
      <c r="U316" s="363" t="n">
        <v>1187306</v>
      </c>
      <c r="V316" s="363" t="n">
        <v>120</v>
      </c>
      <c r="W316" s="363" t="n">
        <v>78</v>
      </c>
      <c r="X316" s="363" t="inlineStr">
        <is>
          <t>9.6%</t>
        </is>
      </c>
      <c r="Y316" s="363" t="n">
        <v>408836</v>
      </c>
      <c r="Z316" s="363" t="n">
        <v>54723</v>
      </c>
      <c r="AA316" s="363" t="n">
        <v>9100</v>
      </c>
      <c r="AB316" s="363" t="n">
        <v>0</v>
      </c>
      <c r="AC316" s="363" t="n">
        <v>547983</v>
      </c>
      <c r="AD316" s="363" t="n">
        <v>50470</v>
      </c>
      <c r="AE316" s="363" t="n">
        <v>66919815</v>
      </c>
      <c r="AF316" s="363" t="n">
        <v>300000</v>
      </c>
      <c r="AG316" s="363" t="n">
        <v>15000000</v>
      </c>
      <c r="AH316" s="401" t="inlineStr">
        <is>
          <t>Empleado</t>
        </is>
      </c>
      <c r="AI316" s="360" t="n"/>
      <c r="AJ316" s="360" t="n"/>
      <c r="AK316" s="360" t="n"/>
      <c r="AL316" s="360" t="n"/>
      <c r="AM316" s="368" t="n"/>
    </row>
    <row r="317" ht="18" customHeight="1" thickBot="1">
      <c r="A317" s="509" t="inlineStr">
        <is>
          <t>JORGE ALFONSO CANTE ZAMBRANO</t>
        </is>
      </c>
      <c r="B317" s="370" t="n">
        <v>190019863</v>
      </c>
      <c r="C317" s="371" t="n">
        <v>45573</v>
      </c>
      <c r="D317" s="372" t="inlineStr">
        <is>
          <t>Pendiente</t>
        </is>
      </c>
      <c r="E317" s="449" t="n">
        <v>45629</v>
      </c>
      <c r="F317" s="475" t="inlineStr">
        <is>
          <t>OCCIDENTE</t>
        </is>
      </c>
      <c r="G317" s="374" t="inlineStr">
        <is>
          <t xml:space="preserve">Estimados buenas noches. El cliente esta muy ionteresado ya lleva 2 meses en movimiento de cuentas y le falta diciembre para entregar la documentación (segun el perfilamiento enviado anterior mente. Me pide un nuevo estudio teniendo en cuenta que logró bajar la tasa con el banco.
</t>
        </is>
      </c>
      <c r="H317" s="451" t="inlineStr">
        <is>
          <t>CM</t>
        </is>
      </c>
      <c r="I317" s="329" t="n"/>
      <c r="J317" s="329" t="n"/>
      <c r="K317" s="329" t="n"/>
      <c r="L317" s="452" t="inlineStr">
        <is>
          <t>CM</t>
        </is>
      </c>
      <c r="M317" s="374" t="inlineStr">
        <is>
          <t>CM</t>
        </is>
      </c>
      <c r="N317" s="329" t="n"/>
      <c r="O317" s="329" t="n"/>
      <c r="P317" s="329" t="n"/>
      <c r="Q317" s="330" t="inlineStr">
        <is>
          <t>https://api-na1.hubspot.com/form-integrations/v1/uploaded-files/signed-url-redirect/178804873376?portalId=21065449&amp;sign=_UmNCCJkcUOXwxqxhBHv6nrTVoA%3D&amp;conversionId=f6930d44-4936-4670-9605-6c8444b0bc0f&amp;filename=f6930d44-4936-4670-9605-6c8444b0bc0f-extracto_del_credito-inbound3832551708546280516.pdf</t>
        </is>
      </c>
      <c r="R317" s="329" t="n"/>
      <c r="S317" s="375" t="inlineStr">
        <is>
          <t>Pesos</t>
        </is>
      </c>
      <c r="T317" s="376" t="inlineStr">
        <is>
          <t>Hipotecario</t>
        </is>
      </c>
      <c r="U317" s="374" t="n">
        <v>2051337</v>
      </c>
      <c r="V317" s="374" t="n">
        <v>240</v>
      </c>
      <c r="W317" s="374" t="n">
        <v>234</v>
      </c>
      <c r="X317" s="374" t="inlineStr">
        <is>
          <t>12.57%</t>
        </is>
      </c>
      <c r="Y317" s="374" t="n">
        <v>0</v>
      </c>
      <c r="Z317" s="374" t="n">
        <v>30332</v>
      </c>
      <c r="AA317" s="374" t="n">
        <v>24987</v>
      </c>
      <c r="AB317" s="374" t="n">
        <v>0</v>
      </c>
      <c r="AC317" s="374" t="n">
        <v>198346</v>
      </c>
      <c r="AD317" s="374" t="n">
        <v>1797672</v>
      </c>
      <c r="AE317" s="374" t="n">
        <v>181291432</v>
      </c>
      <c r="AF317" s="374" t="n">
        <v>100000</v>
      </c>
      <c r="AG317" s="374" t="n">
        <v>3000000</v>
      </c>
      <c r="AH317" s="377" t="inlineStr">
        <is>
          <t>Empleado</t>
        </is>
      </c>
      <c r="AI317" s="374" t="inlineStr">
        <is>
          <t>jorge.zambrano0523@outlook.com</t>
        </is>
      </c>
      <c r="AJ317" s="374" t="n">
        <v>3144338771</v>
      </c>
      <c r="AK317" s="374" t="inlineStr">
        <is>
          <t>Fusagasugá Cundinamarca</t>
        </is>
      </c>
      <c r="AL317" s="374" t="n">
        <v>7610769665</v>
      </c>
      <c r="AM317" s="331" t="n"/>
    </row>
    <row r="318" ht="18" customHeight="1" thickBot="1">
      <c r="A318" s="341" t="inlineStr">
        <is>
          <t>DIANA ESPERANZA GONZALEZ AGUILAR</t>
        </is>
      </c>
      <c r="B318" s="342" t="n">
        <v>2872093700</v>
      </c>
      <c r="C318" s="240" t="n">
        <v>45627</v>
      </c>
      <c r="D318" s="343" t="inlineStr">
        <is>
          <t>Pendiente</t>
        </is>
      </c>
      <c r="E318" s="378" t="n">
        <v>45629</v>
      </c>
      <c r="F318" s="246" t="inlineStr">
        <is>
          <t>BANCOOMEVA</t>
        </is>
      </c>
      <c r="G318" s="225" t="n"/>
      <c r="H318" s="344" t="inlineStr">
        <is>
          <t>CM</t>
        </is>
      </c>
      <c r="I318" s="225" t="n"/>
      <c r="J318" s="225" t="n"/>
      <c r="K318" s="225" t="n"/>
      <c r="L318" s="345" t="inlineStr">
        <is>
          <t>CM</t>
        </is>
      </c>
      <c r="M318" s="225" t="n"/>
      <c r="N318" s="225" t="n"/>
      <c r="O318" s="225" t="n"/>
      <c r="P318" s="225" t="n"/>
      <c r="Q318" s="225" t="n"/>
      <c r="R318" s="242" t="n">
        <v>190186</v>
      </c>
      <c r="S318" s="246" t="inlineStr">
        <is>
          <t>Pesos</t>
        </is>
      </c>
      <c r="T318" s="247" t="inlineStr">
        <is>
          <t>Hipotecario</t>
        </is>
      </c>
      <c r="U318" s="242" t="n">
        <v>3411622</v>
      </c>
      <c r="V318" s="242" t="n">
        <v>240</v>
      </c>
      <c r="W318" s="242" t="n">
        <v>151</v>
      </c>
      <c r="X318" s="242" t="inlineStr">
        <is>
          <t>9.51%</t>
        </is>
      </c>
      <c r="Y318" s="242" t="n">
        <v>0</v>
      </c>
      <c r="Z318" s="242" t="n">
        <v>0</v>
      </c>
      <c r="AA318" s="242" t="n">
        <v>0</v>
      </c>
      <c r="AB318" s="242" t="n">
        <v>0</v>
      </c>
      <c r="AC318" s="242" t="n">
        <v>539743</v>
      </c>
      <c r="AD318" s="242" t="n">
        <v>1165248</v>
      </c>
      <c r="AE318" s="242" t="n">
        <v>152889466</v>
      </c>
      <c r="AF318" s="242" t="n">
        <v>400000</v>
      </c>
      <c r="AG318" s="242" t="n">
        <v>15000000</v>
      </c>
      <c r="AH318" s="248" t="inlineStr">
        <is>
          <t>Empleado</t>
        </is>
      </c>
      <c r="AI318" s="225" t="n"/>
      <c r="AJ318" s="225" t="n"/>
      <c r="AK318" s="225" t="n"/>
      <c r="AL318" s="225" t="n"/>
      <c r="AM318" s="231" t="n"/>
    </row>
    <row r="319" ht="18" customHeight="1" thickBot="1">
      <c r="A319" s="338" t="inlineStr">
        <is>
          <t>JUAN DAVID CASTANO SALAZAR</t>
        </is>
      </c>
      <c r="B319" s="347" t="inlineStr">
        <is>
          <t>601212230004850-6</t>
        </is>
      </c>
      <c r="C319" s="251" t="n">
        <v>45629</v>
      </c>
      <c r="D319" s="348" t="inlineStr">
        <is>
          <t>Pendiente</t>
        </is>
      </c>
      <c r="E319" s="386" t="n">
        <v>45629</v>
      </c>
      <c r="F319" s="262" t="inlineStr">
        <is>
          <t>DAVIVIENDA</t>
        </is>
      </c>
      <c r="G319" s="254" t="inlineStr">
        <is>
          <t>NO VIS</t>
        </is>
      </c>
      <c r="H319" s="214" t="n"/>
      <c r="I319" s="214" t="n"/>
      <c r="J319" s="214" t="n"/>
      <c r="K319" s="214" t="n"/>
      <c r="L319" s="214" t="n"/>
      <c r="M319" s="214" t="n"/>
      <c r="N319" s="214" t="n"/>
      <c r="O319" s="214" t="n"/>
      <c r="P319" s="214" t="n"/>
      <c r="Q319" s="214" t="n"/>
      <c r="R319" s="430" t="n">
        <v>1053788144</v>
      </c>
      <c r="S319" s="257" t="inlineStr">
        <is>
          <t>Pesos</t>
        </is>
      </c>
      <c r="T319" s="387" t="inlineStr">
        <is>
          <t>Leasing H.</t>
        </is>
      </c>
      <c r="U319" s="254" t="n">
        <v>713000</v>
      </c>
      <c r="V319" s="254" t="n">
        <v>180</v>
      </c>
      <c r="W319" s="254" t="n">
        <v>121</v>
      </c>
      <c r="X319" s="254" t="inlineStr">
        <is>
          <t>8.9%</t>
        </is>
      </c>
      <c r="Y319" s="254" t="n">
        <v>0</v>
      </c>
      <c r="Z319" s="254" t="n">
        <v>16323</v>
      </c>
      <c r="AA319" s="254" t="n">
        <v>37192</v>
      </c>
      <c r="AB319" s="254" t="n">
        <v>0</v>
      </c>
      <c r="AC319" s="254" t="n">
        <v>322653</v>
      </c>
      <c r="AD319" s="254" t="n">
        <v>471747</v>
      </c>
      <c r="AE319" s="254" t="n">
        <v>66245284</v>
      </c>
      <c r="AF319" s="254" t="inlineStr">
        <is>
          <t>50-300</t>
        </is>
      </c>
      <c r="AG319" s="254" t="n">
        <v>8000000</v>
      </c>
      <c r="AH319" s="259" t="inlineStr">
        <is>
          <t>Empleado</t>
        </is>
      </c>
      <c r="AI319" s="214" t="n"/>
      <c r="AJ319" s="214" t="n"/>
      <c r="AK319" s="214" t="n"/>
      <c r="AL319" s="214" t="n"/>
      <c r="AM319" s="220" t="n"/>
    </row>
    <row r="320" ht="18" customHeight="1" thickBot="1">
      <c r="A320" s="341" t="inlineStr">
        <is>
          <t>LILI MARIS AMADOR VALDES</t>
        </is>
      </c>
      <c r="B320" s="342" t="n">
        <v>858020310</v>
      </c>
      <c r="C320" s="240" t="n">
        <v>45630</v>
      </c>
      <c r="D320" s="343" t="inlineStr">
        <is>
          <t>Pendiente</t>
        </is>
      </c>
      <c r="E320" s="378" t="n">
        <v>45630</v>
      </c>
      <c r="F320" s="224" t="inlineStr">
        <is>
          <t>BANCO DE BOGOTA</t>
        </is>
      </c>
      <c r="G320" s="225" t="n"/>
      <c r="H320" s="243" t="inlineStr">
        <is>
          <t>Propio</t>
        </is>
      </c>
      <c r="I320" s="225" t="n"/>
      <c r="J320" s="225" t="n"/>
      <c r="K320" s="225" t="n"/>
      <c r="L320" s="440" t="inlineStr">
        <is>
          <t>Finanzas a otro nivel</t>
        </is>
      </c>
      <c r="M320" s="242" t="inlineStr">
        <is>
          <t>PAULA OSORNO</t>
        </is>
      </c>
      <c r="N320" s="225" t="n"/>
      <c r="O320" s="225" t="n"/>
      <c r="P320" s="225" t="n"/>
      <c r="Q320" s="225" t="n"/>
      <c r="R320" s="431" t="n">
        <v>1143245224</v>
      </c>
      <c r="S320" s="246" t="inlineStr">
        <is>
          <t>Pesos</t>
        </is>
      </c>
      <c r="T320" s="247" t="inlineStr">
        <is>
          <t>Hipotecario</t>
        </is>
      </c>
      <c r="U320" s="242" t="n">
        <v>482676</v>
      </c>
      <c r="V320" s="242" t="n">
        <v>240</v>
      </c>
      <c r="W320" s="242" t="n">
        <v>224</v>
      </c>
      <c r="X320" s="242" t="inlineStr">
        <is>
          <t>8.6%</t>
        </is>
      </c>
      <c r="Y320" s="242" t="n">
        <v>211304</v>
      </c>
      <c r="Z320" s="242" t="n">
        <v>9232</v>
      </c>
      <c r="AA320" s="242" t="n">
        <v>18562</v>
      </c>
      <c r="AB320" s="242" t="n">
        <v>0</v>
      </c>
      <c r="AC320" s="242" t="n">
        <v>96767</v>
      </c>
      <c r="AD320" s="242" t="n">
        <v>569417</v>
      </c>
      <c r="AE320" s="242" t="n">
        <v>52095626</v>
      </c>
      <c r="AF320" s="242" t="inlineStr">
        <is>
          <t>300-600</t>
        </is>
      </c>
      <c r="AG320" s="242" t="n">
        <v>4500000</v>
      </c>
      <c r="AH320" s="248" t="inlineStr">
        <is>
          <t>Empleado</t>
        </is>
      </c>
      <c r="AI320" s="225" t="n"/>
      <c r="AJ320" s="225" t="n"/>
      <c r="AK320" s="225" t="n"/>
      <c r="AL320" s="225" t="n"/>
      <c r="AM320" s="231" t="n"/>
    </row>
    <row r="321" ht="18" customHeight="1" thickBot="1">
      <c r="A321" s="337" t="inlineStr">
        <is>
          <t>MARIA ALEJANDRA NOREÑA PRADA</t>
        </is>
      </c>
      <c r="B321" s="356" t="inlineStr">
        <is>
          <t>570040770040523-5</t>
        </is>
      </c>
      <c r="C321" s="357" t="n">
        <v>45630</v>
      </c>
      <c r="D321" s="358" t="inlineStr">
        <is>
          <t>Pendiente</t>
        </is>
      </c>
      <c r="E321" s="400" t="n">
        <v>45630</v>
      </c>
      <c r="F321" s="359" t="inlineStr">
        <is>
          <t>DAVIVIENDA</t>
        </is>
      </c>
      <c r="G321" s="360" t="n"/>
      <c r="H321" s="361" t="inlineStr">
        <is>
          <t>CM</t>
        </is>
      </c>
      <c r="I321" s="360" t="n"/>
      <c r="J321" s="360" t="n"/>
      <c r="K321" s="360" t="n"/>
      <c r="L321" s="362" t="inlineStr">
        <is>
          <t>CM</t>
        </is>
      </c>
      <c r="M321" s="360" t="n"/>
      <c r="N321" s="360" t="n"/>
      <c r="O321" s="360" t="n"/>
      <c r="P321" s="360" t="n"/>
      <c r="Q321" s="360" t="n"/>
      <c r="R321" s="363" t="n">
        <v>1022337929</v>
      </c>
      <c r="S321" s="365" t="inlineStr">
        <is>
          <t>Pesos</t>
        </is>
      </c>
      <c r="T321" s="366" t="inlineStr">
        <is>
          <t>Hipotecario</t>
        </is>
      </c>
      <c r="U321" s="363" t="n">
        <v>253307</v>
      </c>
      <c r="V321" s="363" t="n">
        <v>240</v>
      </c>
      <c r="W321" s="363" t="n">
        <v>199</v>
      </c>
      <c r="X321" s="363" t="inlineStr">
        <is>
          <t>9.5%</t>
        </is>
      </c>
      <c r="Y321" s="363" t="n">
        <v>103692</v>
      </c>
      <c r="Z321" s="363" t="n">
        <v>7499</v>
      </c>
      <c r="AA321" s="363" t="n">
        <v>28318</v>
      </c>
      <c r="AB321" s="363" t="n">
        <v>0</v>
      </c>
      <c r="AC321" s="363" t="n">
        <v>80227</v>
      </c>
      <c r="AD321" s="363" t="n">
        <v>137001</v>
      </c>
      <c r="AE321" s="363" t="n">
        <v>31674001</v>
      </c>
      <c r="AF321" s="363" t="n">
        <v>200000</v>
      </c>
      <c r="AG321" s="363" t="n">
        <v>1300000</v>
      </c>
      <c r="AH321" s="401" t="inlineStr">
        <is>
          <t>Empleado</t>
        </is>
      </c>
      <c r="AI321" s="360" t="n"/>
      <c r="AJ321" s="360" t="n"/>
      <c r="AK321" s="360" t="n"/>
      <c r="AL321" s="360" t="n"/>
      <c r="AM321" s="368" t="n"/>
    </row>
    <row r="322" ht="18" customHeight="1" thickBot="1">
      <c r="A322" s="444" t="inlineStr">
        <is>
          <t>ADRIANA CAROLINA MADRID CRUZ</t>
        </is>
      </c>
      <c r="B322" s="419" t="inlineStr">
        <is>
          <t>600000820059166-7</t>
        </is>
      </c>
      <c r="C322" s="420" t="n">
        <v>45630</v>
      </c>
      <c r="D322" s="421" t="inlineStr">
        <is>
          <t>Pendiente</t>
        </is>
      </c>
      <c r="E322" s="422" t="n">
        <v>45630</v>
      </c>
      <c r="F322" s="277" t="inlineStr">
        <is>
          <t>DAVIVIENDA</t>
        </is>
      </c>
      <c r="G322" s="278" t="n"/>
      <c r="H322" s="278" t="n"/>
      <c r="I322" s="278" t="n"/>
      <c r="J322" s="278" t="n"/>
      <c r="K322" s="278" t="n"/>
      <c r="L322" s="278" t="n"/>
      <c r="M322" s="278" t="n"/>
      <c r="N322" s="278" t="n"/>
      <c r="O322" s="278" t="n"/>
      <c r="P322" s="278" t="n"/>
      <c r="Q322" s="278" t="n"/>
      <c r="R322" s="425" t="n">
        <v>52516597</v>
      </c>
      <c r="S322" s="426" t="inlineStr">
        <is>
          <t>Pesos</t>
        </is>
      </c>
      <c r="T322" s="508" t="inlineStr">
        <is>
          <t>Leasing H.</t>
        </is>
      </c>
      <c r="U322" s="425" t="n">
        <v>4302000</v>
      </c>
      <c r="V322" s="425" t="n">
        <v>240</v>
      </c>
      <c r="W322" s="425" t="n">
        <v>211</v>
      </c>
      <c r="X322" s="425" t="inlineStr">
        <is>
          <t>12.7%</t>
        </is>
      </c>
      <c r="Y322" s="425" t="n">
        <v>0</v>
      </c>
      <c r="Z322" s="425" t="n">
        <v>101089</v>
      </c>
      <c r="AA322" s="425" t="n">
        <v>126794</v>
      </c>
      <c r="AB322" s="425" t="n">
        <v>0</v>
      </c>
      <c r="AC322" s="425" t="n">
        <v>509982</v>
      </c>
      <c r="AD322" s="425" t="n">
        <v>3566900</v>
      </c>
      <c r="AE322" s="425" t="n">
        <v>357026022</v>
      </c>
      <c r="AF322" s="278" t="n"/>
      <c r="AG322" s="425" t="n">
        <v>20000000</v>
      </c>
      <c r="AH322" s="428" t="inlineStr">
        <is>
          <t>Empleado</t>
        </is>
      </c>
      <c r="AI322" s="278" t="n"/>
      <c r="AJ322" s="278" t="n"/>
      <c r="AK322" s="278" t="n"/>
      <c r="AL322" s="278" t="n"/>
      <c r="AM322" s="286" t="n"/>
    </row>
    <row r="323" ht="18" customHeight="1" thickBot="1">
      <c r="A323" s="322" t="inlineStr">
        <is>
          <t>MARIA DEL PILAR DELGADO</t>
        </is>
      </c>
      <c r="B323" s="356" t="n">
        <v>199201481559</v>
      </c>
      <c r="C323" s="357" t="n">
        <v>45630</v>
      </c>
      <c r="D323" s="358" t="inlineStr">
        <is>
          <t>Pendiente</t>
        </is>
      </c>
      <c r="E323" s="400" t="n">
        <v>45630</v>
      </c>
      <c r="F323" s="401" t="inlineStr">
        <is>
          <t>CAJA SOCIAL</t>
        </is>
      </c>
      <c r="G323" s="360" t="n"/>
      <c r="H323" s="464" t="inlineStr">
        <is>
          <t>PROPIO</t>
        </is>
      </c>
      <c r="I323" s="360" t="n"/>
      <c r="J323" s="360" t="n"/>
      <c r="K323" s="360" t="n"/>
      <c r="L323" s="358" t="inlineStr">
        <is>
          <t>Soluciones Financieras</t>
        </is>
      </c>
      <c r="M323" s="363" t="inlineStr">
        <is>
          <t>LORENA SALINAS</t>
        </is>
      </c>
      <c r="N323" s="360" t="n"/>
      <c r="O323" s="360" t="n"/>
      <c r="P323" s="360" t="n"/>
      <c r="Q323" s="360" t="n"/>
      <c r="R323" s="465" t="n">
        <v>39644783</v>
      </c>
      <c r="S323" s="365" t="inlineStr">
        <is>
          <t>Pesos</t>
        </is>
      </c>
      <c r="T323" s="366" t="inlineStr">
        <is>
          <t>Hipotecario</t>
        </is>
      </c>
      <c r="U323" s="363" t="n">
        <v>3006850</v>
      </c>
      <c r="V323" s="363" t="n">
        <v>232</v>
      </c>
      <c r="W323" s="363" t="n">
        <v>199</v>
      </c>
      <c r="X323" s="363" t="inlineStr">
        <is>
          <t>9.25%</t>
        </is>
      </c>
      <c r="Y323" s="363" t="n">
        <v>0</v>
      </c>
      <c r="Z323" s="363" t="n">
        <v>280509</v>
      </c>
      <c r="AA323" s="363" t="n">
        <v>20328</v>
      </c>
      <c r="AB323" s="363" t="n">
        <v>18276</v>
      </c>
      <c r="AC323" s="363" t="n">
        <v>615534</v>
      </c>
      <c r="AD323" s="363" t="n">
        <v>2063236</v>
      </c>
      <c r="AE323" s="363" t="n">
        <v>139568165</v>
      </c>
      <c r="AF323" s="363" t="inlineStr">
        <is>
          <t>50-300</t>
        </is>
      </c>
      <c r="AG323" s="465" t="n">
        <v>8000000</v>
      </c>
      <c r="AH323" s="401" t="inlineStr">
        <is>
          <t>Empleado</t>
        </is>
      </c>
      <c r="AI323" s="360" t="n"/>
      <c r="AJ323" s="360" t="n"/>
      <c r="AK323" s="360" t="n"/>
      <c r="AL323" s="360" t="n"/>
      <c r="AM323" s="368" t="n"/>
    </row>
    <row r="324" ht="18" customHeight="1" thickBot="1">
      <c r="A324" s="338" t="inlineStr">
        <is>
          <t>YANETH ALEJANDRA ARIAS SANTANA</t>
        </is>
      </c>
      <c r="B324" s="334" t="n">
        <v>90000294943</v>
      </c>
      <c r="C324" s="251" t="n">
        <v>45631</v>
      </c>
      <c r="D324" s="348" t="inlineStr">
        <is>
          <t>Pendiente</t>
        </is>
      </c>
      <c r="E324" s="386" t="n">
        <v>45631</v>
      </c>
      <c r="F324" s="267" t="inlineStr">
        <is>
          <t>BANCOLOMBIA</t>
        </is>
      </c>
      <c r="G324" s="214" t="n"/>
      <c r="H324" s="349" t="inlineStr">
        <is>
          <t>CM</t>
        </is>
      </c>
      <c r="I324" s="214" t="n"/>
      <c r="J324" s="214" t="n"/>
      <c r="K324" s="214" t="n"/>
      <c r="L324" s="351" t="inlineStr">
        <is>
          <t>CM</t>
        </is>
      </c>
      <c r="M324" s="214" t="n"/>
      <c r="N324" s="214" t="n"/>
      <c r="O324" s="214" t="n"/>
      <c r="P324" s="214" t="n"/>
      <c r="Q324" s="214" t="n"/>
      <c r="R324" s="254" t="n">
        <v>1072672675</v>
      </c>
      <c r="S324" s="257" t="inlineStr">
        <is>
          <t>Pesos</t>
        </is>
      </c>
      <c r="T324" s="258" t="inlineStr">
        <is>
          <t>Hipotecario</t>
        </is>
      </c>
      <c r="U324" s="254" t="n">
        <v>574695</v>
      </c>
      <c r="V324" s="254" t="n">
        <v>240</v>
      </c>
      <c r="W324" s="254" t="n">
        <v>236</v>
      </c>
      <c r="X324" s="254" t="inlineStr">
        <is>
          <t>5.79%</t>
        </is>
      </c>
      <c r="Y324" s="254" t="n">
        <v>249703</v>
      </c>
      <c r="Z324" s="254" t="n">
        <v>6954</v>
      </c>
      <c r="AA324" s="254" t="n">
        <v>19269</v>
      </c>
      <c r="AB324" s="254" t="n">
        <v>12845</v>
      </c>
      <c r="AC324" s="254" t="n">
        <v>176277</v>
      </c>
      <c r="AD324" s="254" t="n">
        <v>359350</v>
      </c>
      <c r="AE324" s="254" t="n">
        <v>76418071</v>
      </c>
      <c r="AF324" s="254" t="n">
        <v>400000</v>
      </c>
      <c r="AG324" s="254" t="n">
        <v>4000000</v>
      </c>
      <c r="AH324" s="259" t="inlineStr">
        <is>
          <t>Empleado</t>
        </is>
      </c>
      <c r="AI324" s="214" t="n"/>
      <c r="AJ324" s="214" t="n"/>
      <c r="AK324" s="214" t="n"/>
      <c r="AL324" s="214" t="n"/>
      <c r="AM324" s="220" t="n"/>
    </row>
    <row r="325" ht="18" customHeight="1" thickBot="1">
      <c r="A325" s="341" t="inlineStr">
        <is>
          <t>JASSON CAMILO DEL RIO GOMEZ</t>
        </is>
      </c>
      <c r="B325" s="342" t="inlineStr">
        <is>
          <t>570000580059193-6</t>
        </is>
      </c>
      <c r="C325" s="240" t="n">
        <v>45631</v>
      </c>
      <c r="D325" s="343" t="inlineStr">
        <is>
          <t>Pendiente</t>
        </is>
      </c>
      <c r="E325" s="378" t="n">
        <v>45631</v>
      </c>
      <c r="F325" s="333" t="inlineStr">
        <is>
          <t>DAVIVIENDA</t>
        </is>
      </c>
      <c r="G325" s="225" t="n"/>
      <c r="H325" s="344" t="inlineStr">
        <is>
          <t>CM</t>
        </is>
      </c>
      <c r="I325" s="225" t="n"/>
      <c r="J325" s="225" t="n"/>
      <c r="K325" s="225" t="n"/>
      <c r="L325" s="345" t="inlineStr">
        <is>
          <t>CM</t>
        </is>
      </c>
      <c r="M325" s="225" t="n"/>
      <c r="N325" s="225" t="n"/>
      <c r="O325" s="225" t="n"/>
      <c r="P325" s="225" t="n"/>
      <c r="Q325" s="225" t="n"/>
      <c r="R325" s="242" t="n">
        <v>1071608195</v>
      </c>
      <c r="S325" s="246" t="inlineStr">
        <is>
          <t>Pesos</t>
        </is>
      </c>
      <c r="T325" s="247" t="inlineStr">
        <is>
          <t>Hipotecario</t>
        </is>
      </c>
      <c r="U325" s="242" t="n">
        <v>691000</v>
      </c>
      <c r="V325" s="242" t="n">
        <v>240</v>
      </c>
      <c r="W325" s="242" t="n">
        <v>238</v>
      </c>
      <c r="X325" s="242" t="inlineStr">
        <is>
          <t>10.95%</t>
        </is>
      </c>
      <c r="Y325" s="242" t="n">
        <v>0</v>
      </c>
      <c r="Z325" s="242" t="n">
        <v>22102</v>
      </c>
      <c r="AA325" s="242" t="n">
        <v>38290</v>
      </c>
      <c r="AB325" s="242" t="n">
        <v>0</v>
      </c>
      <c r="AC325" s="242" t="n">
        <v>80283</v>
      </c>
      <c r="AD325" s="242" t="n">
        <v>550324</v>
      </c>
      <c r="AE325" s="242" t="n">
        <v>63256222</v>
      </c>
      <c r="AF325" s="242" t="n">
        <v>500000</v>
      </c>
      <c r="AG325" s="242" t="n">
        <v>2300000</v>
      </c>
      <c r="AH325" s="248" t="inlineStr">
        <is>
          <t>Empleado</t>
        </is>
      </c>
      <c r="AI325" s="225" t="n"/>
      <c r="AJ325" s="225" t="n"/>
      <c r="AK325" s="225" t="n"/>
      <c r="AL325" s="225" t="n"/>
      <c r="AM325" s="231" t="n"/>
    </row>
    <row r="326" ht="18" customHeight="1" thickBot="1">
      <c r="A326" s="402" t="inlineStr">
        <is>
          <t>INGRID FAISULY JASLEIDY JOYA GALVIS</t>
        </is>
      </c>
      <c r="B326" s="466" t="inlineStr">
        <is>
          <t>570000490048182-5</t>
        </is>
      </c>
      <c r="C326" s="357" t="n">
        <v>45630</v>
      </c>
      <c r="D326" s="358" t="inlineStr">
        <is>
          <t>Pendiente</t>
        </is>
      </c>
      <c r="E326" s="400" t="n">
        <v>45630</v>
      </c>
      <c r="F326" s="359" t="inlineStr">
        <is>
          <t>DAVIVIENDA</t>
        </is>
      </c>
      <c r="G326" s="363" t="inlineStr">
        <is>
          <t>Se envía extracto y formato de perfilamiento al correo el 4 de Diciembre, para una segunda reducción con abono a capital de $200.000</t>
        </is>
      </c>
      <c r="H326" s="360" t="n"/>
      <c r="I326" s="360" t="n"/>
      <c r="J326" s="360" t="n"/>
      <c r="K326" s="360" t="n"/>
      <c r="L326" s="360" t="n"/>
      <c r="M326" s="360" t="n"/>
      <c r="N326" s="360" t="n"/>
      <c r="O326" s="360" t="n"/>
      <c r="P326" s="360" t="n"/>
      <c r="Q326" s="360" t="n"/>
      <c r="R326" s="363" t="n">
        <v>1024504026</v>
      </c>
      <c r="S326" s="365" t="inlineStr">
        <is>
          <t>Pesos</t>
        </is>
      </c>
      <c r="T326" s="366" t="inlineStr">
        <is>
          <t>Hipotecario</t>
        </is>
      </c>
      <c r="U326" s="363" t="n">
        <v>775624</v>
      </c>
      <c r="V326" s="363" t="n">
        <v>120</v>
      </c>
      <c r="W326" s="363" t="n">
        <v>109</v>
      </c>
      <c r="X326" s="478" t="n">
        <v>0.12</v>
      </c>
      <c r="Y326" s="363" t="n">
        <v>205375</v>
      </c>
      <c r="Z326" s="363" t="n">
        <v>17999</v>
      </c>
      <c r="AA326" s="363" t="n">
        <v>60286</v>
      </c>
      <c r="AB326" s="363" t="n">
        <v>0</v>
      </c>
      <c r="AC326" s="363" t="n">
        <v>323930</v>
      </c>
      <c r="AD326" s="363" t="n">
        <v>516167</v>
      </c>
      <c r="AE326" s="363" t="n">
        <v>62734326</v>
      </c>
      <c r="AF326" s="363" t="n">
        <v>200000</v>
      </c>
      <c r="AG326" s="363" t="n">
        <v>7000000</v>
      </c>
      <c r="AH326" s="401" t="inlineStr">
        <is>
          <t>Empleado</t>
        </is>
      </c>
      <c r="AI326" s="360" t="n"/>
      <c r="AJ326" s="360" t="n"/>
      <c r="AK326" s="360" t="n"/>
      <c r="AL326" s="360" t="n"/>
      <c r="AM326" s="368" t="n"/>
    </row>
    <row r="327" ht="18" customHeight="1" thickBot="1">
      <c r="A327" s="402" t="inlineStr">
        <is>
          <t>JOSMAN SANTIAGO LEON CEPEDA</t>
        </is>
      </c>
      <c r="B327" s="356" t="n">
        <v>954605720</v>
      </c>
      <c r="C327" s="357" t="n">
        <v>45630</v>
      </c>
      <c r="D327" s="358" t="inlineStr">
        <is>
          <t>Pendiente</t>
        </is>
      </c>
      <c r="E327" s="400" t="n">
        <v>45630</v>
      </c>
      <c r="F327" s="498" t="inlineStr">
        <is>
          <t>BANCO DE BOGOTA</t>
        </is>
      </c>
      <c r="G327" s="360" t="n"/>
      <c r="H327" s="480" t="inlineStr">
        <is>
          <t>VK 25%</t>
        </is>
      </c>
      <c r="I327" s="360" t="n"/>
      <c r="J327" s="360" t="n"/>
      <c r="K327" s="360" t="n"/>
      <c r="L327" s="360" t="n"/>
      <c r="M327" s="360" t="n"/>
      <c r="N327" s="360" t="n"/>
      <c r="O327" s="360" t="n"/>
      <c r="P327" s="360" t="n"/>
      <c r="Q327" s="360" t="n"/>
      <c r="R327" s="360" t="n"/>
      <c r="S327" s="365" t="inlineStr">
        <is>
          <t>Pesos</t>
        </is>
      </c>
      <c r="T327" s="366" t="inlineStr">
        <is>
          <t>Hipotecario</t>
        </is>
      </c>
      <c r="U327" s="363" t="n">
        <v>1223852</v>
      </c>
      <c r="V327" s="363" t="n">
        <v>180</v>
      </c>
      <c r="W327" s="363" t="n">
        <v>170</v>
      </c>
      <c r="X327" s="363" t="inlineStr">
        <is>
          <t>18.99%</t>
        </is>
      </c>
      <c r="Y327" s="363" t="n">
        <v>0</v>
      </c>
      <c r="Z327" s="363" t="n">
        <v>12449</v>
      </c>
      <c r="AA327" s="363" t="n">
        <v>57046</v>
      </c>
      <c r="AB327" s="363" t="n">
        <v>0</v>
      </c>
      <c r="AC327" s="363" t="n">
        <v>0</v>
      </c>
      <c r="AD327" s="363" t="n">
        <v>1154357</v>
      </c>
      <c r="AE327" s="363" t="n">
        <v>73184294</v>
      </c>
      <c r="AF327" s="363" t="n">
        <v>200000</v>
      </c>
      <c r="AG327" s="363" t="n">
        <v>4500000</v>
      </c>
      <c r="AH327" s="401" t="inlineStr">
        <is>
          <t>Empleado</t>
        </is>
      </c>
      <c r="AI327" s="360" t="n"/>
      <c r="AJ327" s="360" t="n"/>
      <c r="AK327" s="360" t="n"/>
      <c r="AL327" s="360" t="n"/>
      <c r="AM327" s="368" t="n"/>
    </row>
    <row r="328" ht="18" customHeight="1" thickBot="1">
      <c r="A328" s="399" t="inlineStr">
        <is>
          <t>MARGIE KATHERINE ANGULO CUERO</t>
        </is>
      </c>
      <c r="B328" s="432" t="n">
        <v>90000237183</v>
      </c>
      <c r="C328" s="357" t="n">
        <v>45632</v>
      </c>
      <c r="D328" s="479" t="inlineStr">
        <is>
          <t>Mora</t>
        </is>
      </c>
      <c r="E328" s="400" t="n">
        <v>45632</v>
      </c>
      <c r="F328" s="442" t="inlineStr">
        <is>
          <t>BANCOLOMBIA</t>
        </is>
      </c>
      <c r="G328" s="360" t="n"/>
      <c r="H328" s="361" t="inlineStr">
        <is>
          <t>CM</t>
        </is>
      </c>
      <c r="I328" s="360" t="n"/>
      <c r="J328" s="360" t="n"/>
      <c r="K328" s="360" t="n"/>
      <c r="L328" s="362" t="inlineStr">
        <is>
          <t>CM</t>
        </is>
      </c>
      <c r="M328" s="360" t="n"/>
      <c r="N328" s="360" t="n"/>
      <c r="O328" s="360" t="n"/>
      <c r="P328" s="360" t="n"/>
      <c r="Q328" s="360" t="n"/>
      <c r="R328" s="531" t="n">
        <v>1061761615</v>
      </c>
      <c r="S328" s="365" t="inlineStr">
        <is>
          <t>Pesos</t>
        </is>
      </c>
      <c r="T328" s="366" t="inlineStr">
        <is>
          <t>Hipotecario</t>
        </is>
      </c>
      <c r="U328" s="363" t="n">
        <v>830985</v>
      </c>
      <c r="V328" s="363" t="n">
        <v>240</v>
      </c>
      <c r="W328" s="363" t="n">
        <v>224</v>
      </c>
      <c r="X328" s="363" t="inlineStr">
        <is>
          <t>18.05%</t>
        </is>
      </c>
      <c r="Y328" s="363" t="n">
        <v>0</v>
      </c>
      <c r="Z328" s="363" t="n">
        <v>8392</v>
      </c>
      <c r="AA328" s="363" t="n">
        <v>13477</v>
      </c>
      <c r="AB328" s="363" t="n">
        <v>8984</v>
      </c>
      <c r="AC328" s="363" t="n">
        <v>236964</v>
      </c>
      <c r="AD328" s="363" t="n">
        <v>4364485</v>
      </c>
      <c r="AE328" s="363" t="n">
        <v>76044877</v>
      </c>
      <c r="AF328" s="363" t="n">
        <v>1000000</v>
      </c>
      <c r="AG328" s="363" t="n">
        <v>7000000</v>
      </c>
      <c r="AH328" s="401" t="inlineStr">
        <is>
          <t>Empleado</t>
        </is>
      </c>
      <c r="AI328" s="360" t="n"/>
      <c r="AJ328" s="360" t="n"/>
      <c r="AK328" s="360" t="n"/>
      <c r="AL328" s="360" t="n"/>
      <c r="AM328" s="368" t="n"/>
    </row>
    <row r="329" ht="18" customHeight="1" thickBot="1">
      <c r="A329" s="340" t="inlineStr">
        <is>
          <t>HEIDY LILIANA PIPICANO JIMENEZ</t>
        </is>
      </c>
      <c r="B329" s="347" t="n">
        <v>759396245</v>
      </c>
      <c r="C329" s="251" t="n">
        <v>45632</v>
      </c>
      <c r="D329" s="348" t="inlineStr">
        <is>
          <t>Pendiente</t>
        </is>
      </c>
      <c r="E329" s="386" t="n">
        <v>45632</v>
      </c>
      <c r="F329" s="213" t="inlineStr">
        <is>
          <t>BANCO DE BOGOTA</t>
        </is>
      </c>
      <c r="G329" s="255" t="inlineStr">
        <is>
          <t>Se adjuntan dos extractos, uno hipotecario y otro de remodelación</t>
        </is>
      </c>
      <c r="H329" s="214" t="n"/>
      <c r="I329" s="214" t="n"/>
      <c r="J329" s="214" t="n"/>
      <c r="K329" s="214" t="n"/>
      <c r="L329" s="214" t="n"/>
      <c r="M329" s="214" t="n"/>
      <c r="N329" s="214" t="n"/>
      <c r="O329" s="214" t="n"/>
      <c r="P329" s="214" t="n"/>
      <c r="Q329" s="335" t="n"/>
      <c r="R329" s="532" t="n">
        <v>1107080633</v>
      </c>
      <c r="S329" s="257" t="inlineStr">
        <is>
          <t>Pesos</t>
        </is>
      </c>
      <c r="T329" s="258" t="inlineStr">
        <is>
          <t>Hipotecario</t>
        </is>
      </c>
      <c r="U329" s="254" t="n">
        <v>137747</v>
      </c>
      <c r="V329" s="254" t="n">
        <v>240</v>
      </c>
      <c r="W329" s="254" t="n">
        <v>141</v>
      </c>
      <c r="X329" s="254" t="inlineStr">
        <is>
          <t>17.2%</t>
        </is>
      </c>
      <c r="Y329" s="254" t="n">
        <v>0</v>
      </c>
      <c r="Z329" s="254" t="n">
        <v>1540</v>
      </c>
      <c r="AA329" s="254" t="n">
        <v>0</v>
      </c>
      <c r="AB329" s="254" t="n">
        <v>0</v>
      </c>
      <c r="AC329" s="254" t="n">
        <v>0</v>
      </c>
      <c r="AD329" s="254" t="n">
        <v>136207</v>
      </c>
      <c r="AE329" s="254" t="n">
        <v>8746023</v>
      </c>
      <c r="AF329" s="254" t="inlineStr">
        <is>
          <t>50-300</t>
        </is>
      </c>
      <c r="AG329" s="254" t="n">
        <v>2300000</v>
      </c>
      <c r="AH329" s="259" t="inlineStr">
        <is>
          <t>Empleado</t>
        </is>
      </c>
      <c r="AI329" s="214" t="n"/>
      <c r="AJ329" s="214" t="n"/>
      <c r="AK329" s="214" t="n"/>
      <c r="AL329" s="214" t="n"/>
      <c r="AM329" s="220" t="n"/>
    </row>
    <row r="330" ht="18" customHeight="1" thickBot="1">
      <c r="A330" s="339" t="inlineStr">
        <is>
          <t>JHON ALEJANDRO BERNAL FRANCO</t>
        </is>
      </c>
      <c r="B330" s="342" t="n">
        <v>133201035355</v>
      </c>
      <c r="C330" s="240" t="n">
        <v>45632</v>
      </c>
      <c r="D330" s="343" t="inlineStr">
        <is>
          <t>Pendiente</t>
        </is>
      </c>
      <c r="E330" s="378" t="n">
        <v>45632</v>
      </c>
      <c r="F330" s="248" t="inlineStr">
        <is>
          <t>CAJA SOCIAL</t>
        </is>
      </c>
      <c r="G330" s="260" t="inlineStr">
        <is>
          <t>DICE QUE PUEDE INCREMENTAR CIEN MIL PESOS, HACER OPCIONES DESDE ESE VALOR.</t>
        </is>
      </c>
      <c r="H330" s="225" t="n"/>
      <c r="I330" s="225" t="n"/>
      <c r="J330" s="225" t="n"/>
      <c r="K330" s="225" t="n"/>
      <c r="L330" s="225" t="n"/>
      <c r="M330" s="225" t="n"/>
      <c r="N330" s="225" t="n"/>
      <c r="O330" s="225" t="n"/>
      <c r="P330" s="225" t="n"/>
      <c r="Q330" s="225" t="n"/>
      <c r="R330" s="533" t="n">
        <v>1023899163</v>
      </c>
      <c r="S330" s="246" t="inlineStr">
        <is>
          <t>Pesos</t>
        </is>
      </c>
      <c r="T330" s="247" t="inlineStr">
        <is>
          <t>Hipotecario</t>
        </is>
      </c>
      <c r="U330" s="242" t="n">
        <v>720910</v>
      </c>
      <c r="V330" s="242" t="n">
        <v>240</v>
      </c>
      <c r="W330" s="242" t="n">
        <v>212</v>
      </c>
      <c r="X330" s="242" t="inlineStr">
        <is>
          <t>8.7%</t>
        </is>
      </c>
      <c r="Y330" s="242" t="n">
        <v>0</v>
      </c>
      <c r="Z330" s="242" t="n">
        <v>26394</v>
      </c>
      <c r="AA330" s="242" t="n">
        <v>21303</v>
      </c>
      <c r="AB330" s="242" t="n">
        <v>18983</v>
      </c>
      <c r="AC330" s="242" t="n">
        <v>148825</v>
      </c>
      <c r="AD330" s="242" t="n">
        <v>505404</v>
      </c>
      <c r="AE330" s="225" t="n"/>
      <c r="AF330" s="225" t="n"/>
      <c r="AG330" s="242" t="n">
        <v>2000000</v>
      </c>
      <c r="AH330" s="248" t="inlineStr">
        <is>
          <t>Empleado</t>
        </is>
      </c>
      <c r="AI330" s="225" t="n"/>
      <c r="AJ330" s="225" t="n"/>
      <c r="AK330" s="225" t="n"/>
      <c r="AL330" s="225" t="n"/>
      <c r="AM330" s="231" t="n"/>
    </row>
    <row r="331" ht="18" customHeight="1" thickBot="1">
      <c r="A331" s="530" t="inlineStr">
        <is>
          <t>HEIDY LILIANA PIPICANO JIMENEZ</t>
        </is>
      </c>
      <c r="B331" s="419" t="n">
        <v>759386817</v>
      </c>
      <c r="C331" s="420" t="n">
        <v>45632</v>
      </c>
      <c r="D331" s="421" t="inlineStr">
        <is>
          <t>Pendiente</t>
        </is>
      </c>
      <c r="E331" s="422" t="n">
        <v>45632</v>
      </c>
      <c r="F331" s="445" t="inlineStr">
        <is>
          <t>BANCO DE BOGOTA</t>
        </is>
      </c>
      <c r="G331" s="278" t="n"/>
      <c r="H331" s="278" t="n"/>
      <c r="I331" s="278" t="n"/>
      <c r="J331" s="278" t="n"/>
      <c r="K331" s="278" t="n"/>
      <c r="L331" s="278" t="n"/>
      <c r="M331" s="278" t="n"/>
      <c r="N331" s="278" t="n"/>
      <c r="O331" s="278" t="n"/>
      <c r="P331" s="278" t="n"/>
      <c r="Q331" s="534" t="n"/>
      <c r="R331" s="532" t="n">
        <v>1107080633</v>
      </c>
      <c r="S331" s="426" t="inlineStr">
        <is>
          <t>Pesos</t>
        </is>
      </c>
      <c r="T331" s="427" t="inlineStr">
        <is>
          <t>Hipotecario</t>
        </is>
      </c>
      <c r="U331" s="425" t="n">
        <v>290209</v>
      </c>
      <c r="V331" s="425" t="n">
        <v>360</v>
      </c>
      <c r="W331" s="425" t="n">
        <v>329</v>
      </c>
      <c r="X331" s="425" t="inlineStr">
        <is>
          <t>10.92%</t>
        </is>
      </c>
      <c r="Y331" s="425" t="n">
        <v>94338</v>
      </c>
      <c r="Z331" s="425" t="n">
        <v>5129</v>
      </c>
      <c r="AA331" s="425" t="n">
        <v>19553</v>
      </c>
      <c r="AB331" s="425" t="n">
        <v>0</v>
      </c>
      <c r="AC331" s="425" t="n">
        <v>0</v>
      </c>
      <c r="AD331" s="425" t="n">
        <v>359865</v>
      </c>
      <c r="AE331" s="425" t="n">
        <v>29067412</v>
      </c>
      <c r="AF331" s="425" t="inlineStr">
        <is>
          <t>50-300</t>
        </is>
      </c>
      <c r="AG331" s="425" t="n">
        <v>2300000</v>
      </c>
      <c r="AH331" s="428" t="inlineStr">
        <is>
          <t>Empleado</t>
        </is>
      </c>
      <c r="AI331" s="278" t="n"/>
      <c r="AJ331" s="278" t="n"/>
      <c r="AK331" s="278" t="n"/>
      <c r="AL331" s="278" t="n"/>
      <c r="AM331" s="286" t="n"/>
    </row>
    <row r="332" ht="18" customHeight="1" thickBot="1">
      <c r="A332" s="535" t="inlineStr">
        <is>
          <t>VICTOR GUATAME GONZALEZ</t>
        </is>
      </c>
      <c r="B332" s="356" t="n">
        <v>134200149728</v>
      </c>
      <c r="C332" s="357" t="n">
        <v>45632</v>
      </c>
      <c r="D332" s="479" t="inlineStr">
        <is>
          <t>Mora</t>
        </is>
      </c>
      <c r="E332" s="400" t="n">
        <v>45632</v>
      </c>
      <c r="F332" s="401" t="inlineStr">
        <is>
          <t>CAJA SOCIAL</t>
        </is>
      </c>
      <c r="G332" s="463" t="inlineStr">
        <is>
          <t>No se encuentra en mora, buen habito de pago solo unos días</t>
        </is>
      </c>
      <c r="H332" s="464" t="inlineStr">
        <is>
          <t>PROPIO</t>
        </is>
      </c>
      <c r="I332" s="360" t="n"/>
      <c r="J332" s="360" t="n"/>
      <c r="K332" s="360" t="n"/>
      <c r="L332" s="358" t="inlineStr">
        <is>
          <t>Soluciones Financieras</t>
        </is>
      </c>
      <c r="M332" s="363" t="inlineStr">
        <is>
          <t>LORENA SALINAS</t>
        </is>
      </c>
      <c r="N332" s="360" t="n"/>
      <c r="O332" s="360" t="n"/>
      <c r="P332" s="360" t="n"/>
      <c r="Q332" s="360" t="n"/>
      <c r="R332" s="363" t="n">
        <v>200149728</v>
      </c>
      <c r="S332" s="365" t="inlineStr">
        <is>
          <t>Pesos</t>
        </is>
      </c>
      <c r="T332" s="366" t="inlineStr">
        <is>
          <t>Hipotecario</t>
        </is>
      </c>
      <c r="U332" s="363" t="n">
        <v>1259550</v>
      </c>
      <c r="V332" s="363" t="n">
        <v>240</v>
      </c>
      <c r="W332" s="363" t="n">
        <v>231</v>
      </c>
      <c r="X332" s="478" t="n">
        <v>0.14</v>
      </c>
      <c r="Y332" s="363" t="n">
        <v>0</v>
      </c>
      <c r="Z332" s="363" t="n">
        <v>66634</v>
      </c>
      <c r="AA332" s="363" t="n">
        <v>27900</v>
      </c>
      <c r="AB332" s="363" t="n">
        <v>25084</v>
      </c>
      <c r="AC332" s="363" t="n">
        <v>86397</v>
      </c>
      <c r="AD332" s="363" t="n">
        <v>992819</v>
      </c>
      <c r="AE332" s="363" t="n">
        <v>45237538</v>
      </c>
      <c r="AF332" s="363" t="inlineStr">
        <is>
          <t>50-300</t>
        </is>
      </c>
      <c r="AG332" s="363" t="n">
        <v>4000000</v>
      </c>
      <c r="AH332" s="401" t="inlineStr">
        <is>
          <t>Empleado</t>
        </is>
      </c>
      <c r="AI332" s="360" t="n"/>
      <c r="AJ332" s="360" t="n"/>
      <c r="AK332" s="360" t="n"/>
      <c r="AL332" s="360" t="n"/>
      <c r="AM332" s="368" t="n"/>
    </row>
    <row r="333" ht="18" customHeight="1" thickBot="1">
      <c r="A333" s="444" t="inlineStr">
        <is>
          <t>DAVID STEVEN CASTIBLANCO LOZANO</t>
        </is>
      </c>
      <c r="B333" s="419" t="n">
        <v>1332012855648</v>
      </c>
      <c r="C333" s="420" t="n">
        <v>45632</v>
      </c>
      <c r="D333" s="421" t="inlineStr">
        <is>
          <t>Pendiente</t>
        </is>
      </c>
      <c r="E333" s="422" t="n">
        <v>45632</v>
      </c>
      <c r="F333" s="428" t="inlineStr">
        <is>
          <t>CAJA SOCIAL</t>
        </is>
      </c>
      <c r="G333" s="278" t="n"/>
      <c r="H333" s="424" t="inlineStr">
        <is>
          <t>PROPIO</t>
        </is>
      </c>
      <c r="I333" s="278" t="n"/>
      <c r="J333" s="278" t="n"/>
      <c r="K333" s="278" t="n"/>
      <c r="L333" s="421" t="inlineStr">
        <is>
          <t>Soluciones Financieras</t>
        </is>
      </c>
      <c r="M333" s="425" t="inlineStr">
        <is>
          <t>LORENA SALINAS</t>
        </is>
      </c>
      <c r="N333" s="278" t="n"/>
      <c r="O333" s="278" t="n"/>
      <c r="P333" s="278" t="n"/>
      <c r="Q333" s="278" t="n"/>
      <c r="R333" s="430" t="n">
        <v>201285648</v>
      </c>
      <c r="S333" s="426" t="inlineStr">
        <is>
          <t>Pesos</t>
        </is>
      </c>
      <c r="T333" s="427" t="inlineStr">
        <is>
          <t>Hipotecario</t>
        </is>
      </c>
      <c r="U333" s="425" t="n">
        <v>596554</v>
      </c>
      <c r="V333" s="425" t="n">
        <v>240</v>
      </c>
      <c r="W333" s="425" t="n">
        <v>223</v>
      </c>
      <c r="X333" s="454" t="n">
        <v>0.1</v>
      </c>
      <c r="Y333" s="425" t="n">
        <v>186006</v>
      </c>
      <c r="Z333" s="425" t="n">
        <v>19365</v>
      </c>
      <c r="AA333" s="425" t="n">
        <v>22436</v>
      </c>
      <c r="AB333" s="425" t="n">
        <v>20171</v>
      </c>
      <c r="AC333" s="425" t="n">
        <v>96795</v>
      </c>
      <c r="AD333" s="425" t="n">
        <v>623792</v>
      </c>
      <c r="AE333" s="425" t="n">
        <v>56817618</v>
      </c>
      <c r="AF333" s="425" t="inlineStr">
        <is>
          <t>50-300</t>
        </is>
      </c>
      <c r="AG333" s="425" t="n">
        <v>3000000</v>
      </c>
      <c r="AH333" s="428" t="inlineStr">
        <is>
          <t>Empleado</t>
        </is>
      </c>
      <c r="AI333" s="278" t="n"/>
      <c r="AJ333" s="278" t="n"/>
      <c r="AK333" s="278" t="n"/>
      <c r="AL333" s="278" t="n"/>
      <c r="AM333" s="286" t="n"/>
    </row>
    <row r="334" ht="18" customHeight="1" thickBot="1">
      <c r="A334" s="441" t="inlineStr">
        <is>
          <t>ALISSON LORENA RIOS MONTAÑO RIOS</t>
        </is>
      </c>
      <c r="B334" s="432" t="n">
        <v>90000283153</v>
      </c>
      <c r="C334" s="357" t="n">
        <v>45632</v>
      </c>
      <c r="D334" s="358" t="inlineStr">
        <is>
          <t>Pendiente</t>
        </is>
      </c>
      <c r="E334" s="400" t="n">
        <v>45632</v>
      </c>
      <c r="F334" s="442" t="inlineStr">
        <is>
          <t>BANCOLOMBIA</t>
        </is>
      </c>
      <c r="G334" s="360" t="n"/>
      <c r="H334" s="443" t="inlineStr">
        <is>
          <t>WEB</t>
        </is>
      </c>
      <c r="I334" s="360" t="n"/>
      <c r="J334" s="360" t="n"/>
      <c r="K334" s="360" t="n"/>
      <c r="L334" s="360" t="n"/>
      <c r="M334" s="360" t="n"/>
      <c r="N334" s="360" t="n"/>
      <c r="O334" s="360" t="n"/>
      <c r="P334" s="360" t="n"/>
      <c r="Q334" s="360" t="n"/>
      <c r="R334" s="363" t="n">
        <v>1081787529</v>
      </c>
      <c r="S334" s="365" t="inlineStr">
        <is>
          <t>Pesos</t>
        </is>
      </c>
      <c r="T334" s="366" t="inlineStr">
        <is>
          <t>Hipotecario</t>
        </is>
      </c>
      <c r="U334" s="363" t="n">
        <v>505790</v>
      </c>
      <c r="V334" s="363" t="n">
        <v>300</v>
      </c>
      <c r="W334" s="363" t="n">
        <v>288</v>
      </c>
      <c r="X334" s="363" t="inlineStr">
        <is>
          <t>12.24%</t>
        </is>
      </c>
      <c r="Y334" s="363" t="n">
        <v>151499</v>
      </c>
      <c r="Z334" s="363" t="n">
        <v>5447</v>
      </c>
      <c r="AA334" s="363" t="n">
        <v>13587</v>
      </c>
      <c r="AB334" s="363" t="n">
        <v>9058</v>
      </c>
      <c r="AC334" s="363" t="n">
        <v>29812</v>
      </c>
      <c r="AD334" s="363" t="n">
        <v>447886</v>
      </c>
      <c r="AE334" s="363" t="n">
        <v>46471177</v>
      </c>
      <c r="AF334" s="363" t="n">
        <v>300000</v>
      </c>
      <c r="AG334" s="363" t="n">
        <v>2800000</v>
      </c>
      <c r="AH334" s="401" t="inlineStr">
        <is>
          <t>Empleado</t>
        </is>
      </c>
      <c r="AI334" s="360" t="n"/>
      <c r="AJ334" s="360" t="n"/>
      <c r="AK334" s="360" t="n"/>
      <c r="AL334" s="360" t="n"/>
      <c r="AM334" s="368" t="n"/>
    </row>
    <row r="335" ht="18" customHeight="1" thickBot="1">
      <c r="A335" s="326" t="inlineStr">
        <is>
          <t>FRANKY ROMERO DIAZ</t>
        </is>
      </c>
      <c r="B335" s="334" t="n">
        <v>90000307641</v>
      </c>
      <c r="C335" s="251" t="n">
        <v>45632</v>
      </c>
      <c r="D335" s="348" t="inlineStr">
        <is>
          <t>Pendiente</t>
        </is>
      </c>
      <c r="E335" s="386" t="n">
        <v>45632</v>
      </c>
      <c r="F335" s="267" t="inlineStr">
        <is>
          <t>BANCOLOMBIA</t>
        </is>
      </c>
      <c r="G335" s="254" t="inlineStr">
        <is>
          <t>Buenas tardes se envia nuevo extracto ya cambiado a pesos para reducir tiempo</t>
        </is>
      </c>
      <c r="H335" s="349" t="inlineStr">
        <is>
          <t>CM</t>
        </is>
      </c>
      <c r="I335" s="214" t="n"/>
      <c r="J335" s="214" t="n"/>
      <c r="K335" s="214" t="n"/>
      <c r="L335" s="351" t="inlineStr">
        <is>
          <t>CM</t>
        </is>
      </c>
      <c r="M335" s="214" t="n"/>
      <c r="N335" s="214" t="n"/>
      <c r="O335" s="214" t="n"/>
      <c r="P335" s="214" t="n"/>
      <c r="Q335" s="214" t="n"/>
      <c r="R335" s="254" t="n">
        <v>1005770160</v>
      </c>
      <c r="S335" s="257" t="inlineStr">
        <is>
          <t>Pesos</t>
        </is>
      </c>
      <c r="T335" s="258" t="inlineStr">
        <is>
          <t>Hipotecario</t>
        </is>
      </c>
      <c r="U335" s="254" t="n">
        <v>1582781</v>
      </c>
      <c r="V335" s="254" t="n">
        <v>300</v>
      </c>
      <c r="W335" s="254" t="n">
        <v>269</v>
      </c>
      <c r="X335" s="254" t="inlineStr">
        <is>
          <t>7.69%</t>
        </is>
      </c>
      <c r="Y335" s="254" t="n">
        <v>321664</v>
      </c>
      <c r="Z335" s="254" t="n">
        <v>6304</v>
      </c>
      <c r="AA335" s="254" t="n">
        <v>11049</v>
      </c>
      <c r="AB335" s="254" t="n">
        <v>7365</v>
      </c>
      <c r="AC335" s="254" t="n">
        <v>146971</v>
      </c>
      <c r="AD335" s="254" t="n">
        <v>621041</v>
      </c>
      <c r="AE335" s="254" t="n">
        <v>99066919</v>
      </c>
      <c r="AF335" s="254" t="n">
        <v>100000</v>
      </c>
      <c r="AG335" s="254" t="n">
        <v>1300000</v>
      </c>
      <c r="AH335" s="259" t="inlineStr">
        <is>
          <t>Empleado</t>
        </is>
      </c>
      <c r="AI335" s="214" t="n"/>
      <c r="AJ335" s="214" t="n"/>
      <c r="AK335" s="214" t="n"/>
      <c r="AL335" s="214" t="n"/>
      <c r="AM335" s="220" t="n"/>
    </row>
    <row r="336" ht="18" customHeight="1" thickBot="1">
      <c r="A336" s="341" t="inlineStr">
        <is>
          <t>ISABEL CRISTINA MONTOYA MONTOYA</t>
        </is>
      </c>
      <c r="B336" s="342" t="n">
        <v>958550058</v>
      </c>
      <c r="C336" s="240" t="n">
        <v>45627</v>
      </c>
      <c r="D336" s="343" t="inlineStr">
        <is>
          <t>Pendiente</t>
        </is>
      </c>
      <c r="E336" s="378" t="n">
        <v>45633</v>
      </c>
      <c r="F336" s="224" t="inlineStr">
        <is>
          <t>BANCO DE BOGOTA</t>
        </is>
      </c>
      <c r="G336" s="225" t="n"/>
      <c r="H336" s="344" t="inlineStr">
        <is>
          <t>CM</t>
        </is>
      </c>
      <c r="I336" s="225" t="n"/>
      <c r="J336" s="225" t="n"/>
      <c r="K336" s="225" t="n"/>
      <c r="L336" s="345" t="inlineStr">
        <is>
          <t>CM</t>
        </is>
      </c>
      <c r="M336" s="225" t="n"/>
      <c r="N336" s="225" t="n"/>
      <c r="O336" s="225" t="n"/>
      <c r="P336" s="225" t="n"/>
      <c r="Q336" s="225" t="n"/>
      <c r="R336" s="225" t="n"/>
      <c r="S336" s="246" t="inlineStr">
        <is>
          <t>Pesos</t>
        </is>
      </c>
      <c r="T336" s="247" t="inlineStr">
        <is>
          <t>Hipotecario</t>
        </is>
      </c>
      <c r="U336" s="242" t="n">
        <v>1488245</v>
      </c>
      <c r="V336" s="242" t="n">
        <v>240</v>
      </c>
      <c r="W336" s="242" t="n">
        <v>235</v>
      </c>
      <c r="X336" s="242" t="inlineStr">
        <is>
          <t>12.24%</t>
        </is>
      </c>
      <c r="Y336" s="242" t="n">
        <v>0</v>
      </c>
      <c r="Z336" s="242" t="n">
        <v>35760</v>
      </c>
      <c r="AA336" s="242" t="n">
        <v>37389</v>
      </c>
      <c r="AB336" s="242" t="n">
        <v>31700</v>
      </c>
      <c r="AC336" s="242" t="n">
        <v>20032</v>
      </c>
      <c r="AD336" s="242" t="n">
        <v>1363363</v>
      </c>
      <c r="AE336" s="242" t="n">
        <v>129102961</v>
      </c>
      <c r="AF336" s="225" t="n"/>
      <c r="AG336" s="242" t="n">
        <v>4500000</v>
      </c>
      <c r="AH336" s="248" t="inlineStr">
        <is>
          <t>Empleado</t>
        </is>
      </c>
      <c r="AI336" s="225" t="n"/>
      <c r="AJ336" s="225" t="n"/>
      <c r="AK336" s="225" t="n"/>
      <c r="AL336" s="225" t="n"/>
      <c r="AM336" s="231" t="n"/>
    </row>
    <row r="337" ht="18" customHeight="1" thickBot="1">
      <c r="A337" s="325" t="inlineStr">
        <is>
          <t>LUIS EDUARDO TORRES BETANCOURT</t>
        </is>
      </c>
      <c r="B337" s="2616" t="n">
        <v>105759977406</v>
      </c>
      <c r="C337" s="2619" t="n">
        <v>46360</v>
      </c>
      <c r="D337" s="2831" t="inlineStr">
        <is>
          <t>Actualizar</t>
        </is>
      </c>
      <c r="E337" s="2832" t="n">
        <v>46098</v>
      </c>
      <c r="F337" s="3234" t="inlineStr">
        <is>
          <t>FNA (Fondo Nacional del Ahorro)</t>
        </is>
      </c>
      <c r="G337" s="3101" t="inlineStr">
        <is>
          <t>Se envía formato de perfilamiento al correo el 17 de marzo
cliente tenia un reporte negativo por $40 mil pesos de wom, se adjunta paz y salvo</t>
        </is>
      </c>
      <c r="H337" s="2698" t="inlineStr">
        <is>
          <t>CM</t>
        </is>
      </c>
      <c r="I337" s="410" t="n"/>
      <c r="J337" s="2113" t="n"/>
      <c r="K337" s="2837" t="n">
        <v>46365</v>
      </c>
      <c r="L337" s="410" t="n"/>
      <c r="M337" s="410" t="n"/>
      <c r="N337" s="2619" t="n">
        <v>46365</v>
      </c>
      <c r="O337" s="410" t="n"/>
      <c r="P337" s="2839" t="inlineStr">
        <is>
          <t>https://tinyurl.com/mry7b35h</t>
        </is>
      </c>
      <c r="Q337" s="816" t="n"/>
      <c r="R337" s="2295" t="inlineStr">
        <is>
          <t>N/A</t>
        </is>
      </c>
      <c r="S337" s="2622" t="inlineStr">
        <is>
          <t>Pesos</t>
        </is>
      </c>
      <c r="T337" s="2624" t="inlineStr">
        <is>
          <t>Hipotecario</t>
        </is>
      </c>
      <c r="U337" s="2625" t="n">
        <v>667420</v>
      </c>
      <c r="V337" s="2625" t="n">
        <v>240</v>
      </c>
      <c r="W337" s="2625" t="n">
        <v>221</v>
      </c>
      <c r="X337" s="2623" t="n">
        <v>10.3</v>
      </c>
      <c r="Y337" s="2625" t="n">
        <v>0</v>
      </c>
      <c r="Z337" s="2625" t="n">
        <v>1923</v>
      </c>
      <c r="AA337" s="2625" t="n">
        <v>10940</v>
      </c>
      <c r="AB337" s="2625" t="n">
        <v>0</v>
      </c>
      <c r="AC337" s="2625" t="n">
        <v>104302</v>
      </c>
      <c r="AD337" s="2625" t="n">
        <v>535331</v>
      </c>
      <c r="AE337" s="2625" t="n">
        <v>65260872</v>
      </c>
      <c r="AF337" s="3685" t="n">
        <v>200</v>
      </c>
      <c r="AG337" s="2625" t="inlineStr">
        <is>
          <t>$4,400,000</t>
        </is>
      </c>
      <c r="AH337" s="2701" t="inlineStr">
        <is>
          <t>Empleado</t>
        </is>
      </c>
      <c r="AI337" s="2623" t="inlineStr">
        <is>
          <t>lmluist@gmail.com</t>
        </is>
      </c>
      <c r="AJ337" s="2623" t="inlineStr">
        <is>
          <t>314 3944114</t>
        </is>
      </c>
      <c r="AK337" s="2623" t="inlineStr">
        <is>
          <t>SOGAMOSO</t>
        </is>
      </c>
      <c r="AL337" s="410" t="n"/>
      <c r="AM337" s="416" t="n"/>
    </row>
    <row r="338" ht="18" customHeight="1" thickBot="1">
      <c r="A338" s="402" t="inlineStr">
        <is>
          <t>FABIAN IGNACIO PEREZ SANTUARIO</t>
        </is>
      </c>
      <c r="B338" s="356" t="n">
        <v>855171750</v>
      </c>
      <c r="C338" s="357" t="n">
        <v>45633</v>
      </c>
      <c r="D338" s="479" t="inlineStr">
        <is>
          <t>Mora</t>
        </is>
      </c>
      <c r="E338" s="400" t="n">
        <v>45633</v>
      </c>
      <c r="F338" s="476" t="inlineStr">
        <is>
          <t>BANCO DE BOGOTA</t>
        </is>
      </c>
      <c r="G338" s="363" t="inlineStr">
        <is>
          <t xml:space="preserve">Por favor realizar estudio para compra de cartera con Jose Rojas, se envía extracto y formato de perfilamiento al correo el 7 de Diciembre
</t>
        </is>
      </c>
      <c r="H338" s="480" t="inlineStr">
        <is>
          <t>VK 30%</t>
        </is>
      </c>
      <c r="I338" s="360" t="n"/>
      <c r="J338" s="360" t="n"/>
      <c r="K338" s="360" t="n"/>
      <c r="L338" s="360" t="n"/>
      <c r="M338" s="360" t="n"/>
      <c r="N338" s="360" t="n"/>
      <c r="O338" s="360" t="n"/>
      <c r="P338" s="360" t="n"/>
      <c r="Q338" s="360" t="n"/>
      <c r="R338" s="360" t="n"/>
      <c r="S338" s="365" t="inlineStr">
        <is>
          <t>Pesos</t>
        </is>
      </c>
      <c r="T338" s="366" t="inlineStr">
        <is>
          <t>Hipotecario</t>
        </is>
      </c>
      <c r="U338" s="363" t="n">
        <v>1683857</v>
      </c>
      <c r="V338" s="363" t="n">
        <v>360</v>
      </c>
      <c r="W338" s="363" t="n">
        <v>308</v>
      </c>
      <c r="X338" s="363" t="inlineStr">
        <is>
          <t>17.31%</t>
        </is>
      </c>
      <c r="Y338" s="363" t="n">
        <v>0</v>
      </c>
      <c r="Z338" s="363" t="n">
        <v>179160</v>
      </c>
      <c r="AA338" s="363" t="n">
        <v>31566</v>
      </c>
      <c r="AB338" s="363" t="n">
        <v>0</v>
      </c>
      <c r="AC338" s="363" t="n">
        <v>0</v>
      </c>
      <c r="AD338" s="363" t="n">
        <v>1473131</v>
      </c>
      <c r="AE338" s="363" t="n">
        <v>109589093</v>
      </c>
      <c r="AF338" s="360" t="n"/>
      <c r="AG338" s="363" t="n">
        <v>13700000</v>
      </c>
      <c r="AH338" s="401" t="inlineStr">
        <is>
          <t>Empleado</t>
        </is>
      </c>
      <c r="AI338" s="360" t="n"/>
      <c r="AJ338" s="360" t="n"/>
      <c r="AK338" s="360" t="n"/>
      <c r="AL338" s="360" t="n"/>
      <c r="AM338" s="368" t="n"/>
    </row>
    <row r="339" ht="18" customHeight="1" thickBot="1">
      <c r="A339" s="402" t="inlineStr">
        <is>
          <t>EDUAR ANDRES CARDENAS INFANTE</t>
        </is>
      </c>
      <c r="B339" s="432" t="n">
        <v>150000975594</v>
      </c>
      <c r="C339" s="357" t="n">
        <v>45625</v>
      </c>
      <c r="D339" s="479" t="inlineStr">
        <is>
          <t>Mora</t>
        </is>
      </c>
      <c r="E339" s="400" t="n">
        <v>45633</v>
      </c>
      <c r="F339" s="358" t="inlineStr">
        <is>
          <t>COLSUBSIDIO</t>
        </is>
      </c>
      <c r="G339" s="360" t="n"/>
      <c r="H339" s="443" t="inlineStr">
        <is>
          <t>WEB</t>
        </is>
      </c>
      <c r="I339" s="360" t="n"/>
      <c r="J339" s="360" t="n"/>
      <c r="K339" s="360" t="n"/>
      <c r="L339" s="360" t="n"/>
      <c r="M339" s="360" t="n"/>
      <c r="N339" s="360" t="n"/>
      <c r="O339" s="360" t="n"/>
      <c r="P339" s="360" t="n"/>
      <c r="Q339" s="360" t="n"/>
      <c r="R339" s="363" t="n">
        <v>1030638406</v>
      </c>
      <c r="S339" s="365" t="inlineStr">
        <is>
          <t>Pesos</t>
        </is>
      </c>
      <c r="T339" s="366" t="inlineStr">
        <is>
          <t>Hipotecario</t>
        </is>
      </c>
      <c r="U339" s="363" t="n">
        <v>1311531</v>
      </c>
      <c r="V339" s="363" t="n">
        <v>240</v>
      </c>
      <c r="W339" s="363" t="n">
        <v>142</v>
      </c>
      <c r="X339" s="363" t="inlineStr">
        <is>
          <t>5.54%</t>
        </is>
      </c>
      <c r="Y339" s="363" t="n">
        <v>0</v>
      </c>
      <c r="Z339" s="363" t="n">
        <v>117416</v>
      </c>
      <c r="AA339" s="363" t="n">
        <v>0</v>
      </c>
      <c r="AB339" s="363" t="n">
        <v>0</v>
      </c>
      <c r="AC339" s="363" t="n">
        <v>492769</v>
      </c>
      <c r="AD339" s="363" t="n">
        <v>699657</v>
      </c>
      <c r="AE339" s="363" t="n">
        <v>77738594</v>
      </c>
      <c r="AF339" s="363" t="n">
        <v>200000</v>
      </c>
      <c r="AG339" s="363" t="n">
        <v>8200000</v>
      </c>
      <c r="AH339" s="401" t="inlineStr">
        <is>
          <t>Empleado</t>
        </is>
      </c>
      <c r="AI339" s="360" t="n"/>
      <c r="AJ339" s="360" t="n"/>
      <c r="AK339" s="360" t="n"/>
      <c r="AL339" s="360" t="n"/>
      <c r="AM339" s="368" t="n"/>
    </row>
    <row r="340" ht="18" customHeight="1" thickBot="1">
      <c r="A340" s="337" t="inlineStr">
        <is>
          <t>JIMMY JAVIER PEREA HERRERA</t>
        </is>
      </c>
      <c r="B340" s="356" t="inlineStr">
        <is>
          <t>600000700114932-9</t>
        </is>
      </c>
      <c r="C340" s="357" t="n">
        <v>45633</v>
      </c>
      <c r="D340" s="479" t="inlineStr">
        <is>
          <t>Mora</t>
        </is>
      </c>
      <c r="E340" s="400" t="n">
        <v>45633</v>
      </c>
      <c r="F340" s="359" t="inlineStr">
        <is>
          <t>DAVIVIENDA</t>
        </is>
      </c>
      <c r="G340" s="363" t="inlineStr">
        <is>
          <t>SE ENVIA EXTRACTO Y PERFILAMIENTO PARA CONTINUAR CON EL PROCESO
EL CREDITO ESTA A NOMBRE DEL ESPOSO JIMMY JAVIER PEREA, por favor el estudio con abono de $100.000 a 600.000</t>
        </is>
      </c>
      <c r="H340" s="480" t="inlineStr">
        <is>
          <t>VK 30%</t>
        </is>
      </c>
      <c r="I340" s="360" t="n"/>
      <c r="J340" s="360" t="n"/>
      <c r="K340" s="360" t="n"/>
      <c r="L340" s="360" t="n"/>
      <c r="M340" s="360" t="n"/>
      <c r="N340" s="360" t="n"/>
      <c r="O340" s="360" t="n"/>
      <c r="P340" s="360" t="n"/>
      <c r="Q340" s="360" t="n"/>
      <c r="R340" s="536" t="n"/>
      <c r="S340" s="365" t="inlineStr">
        <is>
          <t>Pesos</t>
        </is>
      </c>
      <c r="T340" s="467" t="inlineStr">
        <is>
          <t>Leasing H.</t>
        </is>
      </c>
      <c r="U340" s="363" t="n">
        <v>2531000</v>
      </c>
      <c r="V340" s="363" t="n">
        <v>240</v>
      </c>
      <c r="W340" s="363" t="n">
        <v>201</v>
      </c>
      <c r="X340" s="363" t="inlineStr">
        <is>
          <t>7.9%</t>
        </is>
      </c>
      <c r="Y340" s="363" t="n">
        <v>0</v>
      </c>
      <c r="Z340" s="363" t="n">
        <v>73196</v>
      </c>
      <c r="AA340" s="363" t="n">
        <v>117854</v>
      </c>
      <c r="AB340" s="363" t="n">
        <v>0</v>
      </c>
      <c r="AC340" s="363" t="n">
        <v>1211655</v>
      </c>
      <c r="AD340" s="363" t="n">
        <v>1973563</v>
      </c>
      <c r="AE340" s="363" t="n">
        <v>251809357</v>
      </c>
      <c r="AF340" s="363" t="inlineStr">
        <is>
          <t>100-600</t>
        </is>
      </c>
      <c r="AG340" s="363" t="n">
        <v>10000000</v>
      </c>
      <c r="AH340" s="401" t="inlineStr">
        <is>
          <t>Empleado</t>
        </is>
      </c>
      <c r="AI340" s="360" t="n"/>
      <c r="AJ340" s="360" t="n"/>
      <c r="AK340" s="360" t="n"/>
      <c r="AL340" s="360" t="n"/>
      <c r="AM340" s="368" t="n"/>
    </row>
    <row r="341" ht="18" customHeight="1" thickBot="1">
      <c r="A341" s="325" t="inlineStr">
        <is>
          <t>DAVID ERNESTO PERALTA</t>
        </is>
      </c>
      <c r="B341" s="419" t="n">
        <v>2955634000</v>
      </c>
      <c r="C341" s="420" t="n">
        <v>45634</v>
      </c>
      <c r="D341" s="421" t="inlineStr">
        <is>
          <t>Pendiente</t>
        </is>
      </c>
      <c r="E341" s="422" t="n">
        <v>45634</v>
      </c>
      <c r="F341" s="426" t="inlineStr">
        <is>
          <t>BANCOOMEVA</t>
        </is>
      </c>
      <c r="G341" s="278" t="n"/>
      <c r="H341" s="278" t="n"/>
      <c r="I341" s="278" t="n"/>
      <c r="J341" s="278" t="n"/>
      <c r="K341" s="278" t="n"/>
      <c r="L341" s="278" t="n"/>
      <c r="M341" s="278" t="n"/>
      <c r="N341" s="278" t="n"/>
      <c r="O341" s="278" t="n"/>
      <c r="P341" s="278" t="n"/>
      <c r="Q341" s="537" t="n"/>
      <c r="R341" s="308" t="n">
        <v>80851706</v>
      </c>
      <c r="S341" s="426" t="inlineStr">
        <is>
          <t>Pesos</t>
        </is>
      </c>
      <c r="T341" s="427" t="inlineStr">
        <is>
          <t>Hipotecario</t>
        </is>
      </c>
      <c r="U341" s="425" t="n">
        <v>3058180</v>
      </c>
      <c r="V341" s="425" t="n">
        <v>240</v>
      </c>
      <c r="W341" s="425" t="n">
        <v>214</v>
      </c>
      <c r="X341" s="425" t="inlineStr">
        <is>
          <t>10.08%</t>
        </is>
      </c>
      <c r="Y341" s="425" t="n">
        <v>201744</v>
      </c>
      <c r="Z341" s="425" t="n">
        <v>0</v>
      </c>
      <c r="AA341" s="425" t="n">
        <v>0</v>
      </c>
      <c r="AB341" s="425" t="n">
        <v>0</v>
      </c>
      <c r="AC341" s="425" t="n">
        <v>546576</v>
      </c>
      <c r="AD341" s="425" t="n">
        <v>2511604</v>
      </c>
      <c r="AE341" s="425" t="n">
        <v>161120781</v>
      </c>
      <c r="AF341" s="278" t="n"/>
      <c r="AG341" s="425" t="n">
        <v>10000000</v>
      </c>
      <c r="AH341" s="428" t="inlineStr">
        <is>
          <t>Empleado</t>
        </is>
      </c>
      <c r="AI341" s="278" t="n"/>
      <c r="AJ341" s="278" t="n"/>
      <c r="AK341" s="278" t="n"/>
      <c r="AL341" s="278" t="n"/>
      <c r="AM341" s="286" t="n"/>
    </row>
    <row r="342" ht="18" customHeight="1" thickBot="1">
      <c r="A342" s="402" t="inlineStr">
        <is>
          <t>SOFIA CATHERINNE GARCIA CARDENAS</t>
        </is>
      </c>
      <c r="B342" s="403" t="n">
        <v>856329198</v>
      </c>
      <c r="C342" s="404" t="n">
        <v>45635</v>
      </c>
      <c r="D342" s="405" t="inlineStr">
        <is>
          <t>Pendiente</t>
        </is>
      </c>
      <c r="E342" s="406" t="n">
        <v>45635</v>
      </c>
      <c r="F342" s="538" t="inlineStr">
        <is>
          <t>BANCO DE BOGOTA</t>
        </is>
      </c>
      <c r="G342" s="410" t="n"/>
      <c r="H342" s="539" t="inlineStr">
        <is>
          <t>PROPIO</t>
        </is>
      </c>
      <c r="I342" s="410" t="n"/>
      <c r="J342" s="410" t="n"/>
      <c r="K342" s="410" t="n"/>
      <c r="L342" s="412" t="inlineStr">
        <is>
          <t>Lideres del futuro</t>
        </is>
      </c>
      <c r="M342" s="414" t="inlineStr">
        <is>
          <t>SAUL MONTAÑA</t>
        </is>
      </c>
      <c r="N342" s="410" t="n"/>
      <c r="O342" s="410" t="n"/>
      <c r="P342" s="410" t="n"/>
      <c r="Q342" s="410" t="n"/>
      <c r="R342" s="540" t="n">
        <v>1049644465</v>
      </c>
      <c r="S342" s="412" t="inlineStr">
        <is>
          <t>Pesos</t>
        </is>
      </c>
      <c r="T342" s="413" t="inlineStr">
        <is>
          <t>Hipotecario</t>
        </is>
      </c>
      <c r="U342" s="414" t="n">
        <v>670762</v>
      </c>
      <c r="V342" s="414" t="n">
        <v>240</v>
      </c>
      <c r="W342" s="414" t="n">
        <v>223</v>
      </c>
      <c r="X342" s="414" t="inlineStr">
        <is>
          <t>10.98%</t>
        </is>
      </c>
      <c r="Y342" s="414" t="n">
        <v>233727</v>
      </c>
      <c r="Z342" s="414" t="n">
        <v>0</v>
      </c>
      <c r="AA342" s="414" t="n">
        <v>0</v>
      </c>
      <c r="AB342" s="414" t="n">
        <v>0</v>
      </c>
      <c r="AC342" s="414" t="n">
        <v>103307</v>
      </c>
      <c r="AD342" s="414" t="n">
        <v>801182</v>
      </c>
      <c r="AE342" s="414" t="n">
        <v>71671440</v>
      </c>
      <c r="AF342" s="414" t="inlineStr">
        <is>
          <t>300-600</t>
        </is>
      </c>
      <c r="AG342" s="414" t="n">
        <v>2240000</v>
      </c>
      <c r="AH342" s="415" t="inlineStr">
        <is>
          <t>Empleado</t>
        </is>
      </c>
      <c r="AI342" s="410" t="n"/>
      <c r="AJ342" s="410" t="n"/>
      <c r="AK342" s="410" t="n"/>
      <c r="AL342" s="410" t="n"/>
      <c r="AM342" s="416" t="n"/>
    </row>
    <row r="343" ht="18" customHeight="1" thickBot="1">
      <c r="A343" s="402" t="inlineStr">
        <is>
          <t>SUSANA MARIN HINCAPIE</t>
        </is>
      </c>
      <c r="B343" s="403" t="inlineStr">
        <is>
          <t>3284994-2</t>
        </is>
      </c>
      <c r="C343" s="404" t="n">
        <v>45635</v>
      </c>
      <c r="D343" s="405" t="inlineStr">
        <is>
          <t>Pendiente</t>
        </is>
      </c>
      <c r="E343" s="406" t="n">
        <v>45635</v>
      </c>
      <c r="F343" s="541" t="inlineStr">
        <is>
          <t>AV VILLAS</t>
        </is>
      </c>
      <c r="G343" s="410" t="n"/>
      <c r="H343" s="409" t="inlineStr">
        <is>
          <t>CM</t>
        </is>
      </c>
      <c r="I343" s="410" t="n"/>
      <c r="J343" s="410" t="n"/>
      <c r="K343" s="410" t="n"/>
      <c r="L343" s="411" t="inlineStr">
        <is>
          <t>CM</t>
        </is>
      </c>
      <c r="M343" s="410" t="n"/>
      <c r="N343" s="410" t="n"/>
      <c r="O343" s="410" t="n"/>
      <c r="P343" s="410" t="n"/>
      <c r="Q343" s="410" t="n"/>
      <c r="R343" s="542" t="n">
        <v>1036963250</v>
      </c>
      <c r="S343" s="412" t="inlineStr">
        <is>
          <t>Pesos</t>
        </is>
      </c>
      <c r="T343" s="413" t="inlineStr">
        <is>
          <t>Hipotecario</t>
        </is>
      </c>
      <c r="U343" s="414" t="n">
        <v>386677</v>
      </c>
      <c r="V343" s="414" t="n">
        <v>240</v>
      </c>
      <c r="W343" s="414" t="n">
        <v>240</v>
      </c>
      <c r="X343" s="414" t="inlineStr">
        <is>
          <t>15.9%</t>
        </is>
      </c>
      <c r="Y343" s="414" t="n">
        <v>0</v>
      </c>
      <c r="Z343" s="414" t="n">
        <v>11107</v>
      </c>
      <c r="AA343" s="414" t="n">
        <v>21673</v>
      </c>
      <c r="AB343" s="414" t="n">
        <v>0</v>
      </c>
      <c r="AC343" s="414" t="n">
        <v>18501</v>
      </c>
      <c r="AD343" s="414" t="n">
        <v>335396</v>
      </c>
      <c r="AE343" s="414" t="n">
        <v>27108231</v>
      </c>
      <c r="AF343" s="414" t="n">
        <v>200000</v>
      </c>
      <c r="AG343" s="414" t="n">
        <v>2200000</v>
      </c>
      <c r="AH343" s="415" t="inlineStr">
        <is>
          <t>Empleado</t>
        </is>
      </c>
      <c r="AI343" s="410" t="n"/>
      <c r="AJ343" s="410" t="n"/>
      <c r="AK343" s="410" t="n"/>
      <c r="AL343" s="410" t="n"/>
      <c r="AM343" s="416" t="n"/>
    </row>
    <row r="344" ht="18" customHeight="1" thickBot="1">
      <c r="A344" s="441" t="inlineStr">
        <is>
          <t>TATIANA MARCELA MANZANO OREJUELA</t>
        </is>
      </c>
      <c r="B344" s="432" t="n">
        <v>557875485</v>
      </c>
      <c r="C344" s="357" t="n">
        <v>45635</v>
      </c>
      <c r="D344" s="358" t="inlineStr">
        <is>
          <t>Pendiente</t>
        </is>
      </c>
      <c r="E344" s="400" t="n">
        <v>45635</v>
      </c>
      <c r="F344" s="476" t="inlineStr">
        <is>
          <t>BANCO DE BOGOTA</t>
        </is>
      </c>
      <c r="G344" s="363" t="inlineStr">
        <is>
          <t>Adjunto extracto de la señora TATIANA MARCELA MANZANO OREJUELA, para actualizar estudio. 
Quedo atenta a sus comentarios.
Gracias.</t>
        </is>
      </c>
      <c r="H344" s="361" t="inlineStr">
        <is>
          <t>CM</t>
        </is>
      </c>
      <c r="I344" s="360" t="n"/>
      <c r="J344" s="360" t="n"/>
      <c r="K344" s="360" t="n"/>
      <c r="L344" s="362" t="inlineStr">
        <is>
          <t>CM</t>
        </is>
      </c>
      <c r="M344" s="360" t="n"/>
      <c r="N344" s="360" t="n"/>
      <c r="O344" s="360" t="n"/>
      <c r="P344" s="360" t="n"/>
      <c r="Q344" s="360" t="n"/>
      <c r="R344" s="363" t="n">
        <v>1118301779</v>
      </c>
      <c r="S344" s="365" t="inlineStr">
        <is>
          <t>Pesos</t>
        </is>
      </c>
      <c r="T344" s="366" t="inlineStr">
        <is>
          <t>Hipotecario</t>
        </is>
      </c>
      <c r="U344" s="363" t="n">
        <v>403832</v>
      </c>
      <c r="V344" s="363" t="n">
        <v>360</v>
      </c>
      <c r="W344" s="363" t="n">
        <v>311</v>
      </c>
      <c r="X344" s="363" t="inlineStr">
        <is>
          <t>7.47%</t>
        </is>
      </c>
      <c r="Y344" s="363" t="n">
        <v>163897</v>
      </c>
      <c r="Z344" s="363" t="n">
        <v>25082</v>
      </c>
      <c r="AA344" s="363" t="n">
        <v>22068</v>
      </c>
      <c r="AB344" s="363" t="n">
        <v>0</v>
      </c>
      <c r="AC344" s="363" t="n">
        <v>45206</v>
      </c>
      <c r="AD344" s="363" t="n">
        <v>475373</v>
      </c>
      <c r="AE344" s="363" t="n">
        <v>50282182</v>
      </c>
      <c r="AF344" s="363" t="n">
        <v>200000</v>
      </c>
      <c r="AG344" s="363" t="n">
        <v>2100000</v>
      </c>
      <c r="AH344" s="401" t="inlineStr">
        <is>
          <t>Empleado</t>
        </is>
      </c>
      <c r="AI344" s="360" t="n"/>
      <c r="AJ344" s="360" t="n"/>
      <c r="AK344" s="360" t="n"/>
      <c r="AL344" s="360" t="n"/>
      <c r="AM344" s="368" t="n"/>
    </row>
    <row r="345" ht="18" customHeight="1" thickBot="1">
      <c r="A345" s="325" t="inlineStr">
        <is>
          <t>BELQUEY ESPERANZA BARAJAS</t>
        </is>
      </c>
      <c r="B345" s="347" t="n">
        <v>132208264586</v>
      </c>
      <c r="C345" s="251" t="n">
        <v>45635</v>
      </c>
      <c r="D345" s="348" t="inlineStr">
        <is>
          <t>Pendiente</t>
        </is>
      </c>
      <c r="E345" s="386" t="n">
        <v>45635</v>
      </c>
      <c r="F345" s="259" t="inlineStr">
        <is>
          <t>CAJA SOCIAL</t>
        </is>
      </c>
      <c r="G345" s="214" t="n"/>
      <c r="H345" s="457" t="inlineStr">
        <is>
          <t>VK 30%</t>
        </is>
      </c>
      <c r="I345" s="214" t="n"/>
      <c r="J345" s="214" t="n"/>
      <c r="K345" s="214" t="n"/>
      <c r="L345" s="214" t="n"/>
      <c r="M345" s="214" t="n"/>
      <c r="N345" s="214" t="n"/>
      <c r="O345" s="214" t="n"/>
      <c r="P345" s="214" t="n"/>
      <c r="Q345" s="214" t="n"/>
      <c r="R345" s="278" t="n"/>
      <c r="S345" s="257" t="inlineStr">
        <is>
          <t>Pesos</t>
        </is>
      </c>
      <c r="T345" s="258" t="inlineStr">
        <is>
          <t>Hipotecario</t>
        </is>
      </c>
      <c r="U345" s="254" t="n">
        <v>760970</v>
      </c>
      <c r="V345" s="254" t="n">
        <v>184</v>
      </c>
      <c r="W345" s="254" t="n">
        <v>72</v>
      </c>
      <c r="X345" s="254" t="inlineStr">
        <is>
          <t>9.99%</t>
        </is>
      </c>
      <c r="Y345" s="254" t="n">
        <v>0</v>
      </c>
      <c r="Z345" s="254" t="n">
        <v>25109</v>
      </c>
      <c r="AA345" s="254" t="n">
        <v>0</v>
      </c>
      <c r="AB345" s="254" t="n">
        <v>0</v>
      </c>
      <c r="AC345" s="254" t="n">
        <v>414312</v>
      </c>
      <c r="AD345" s="254" t="n">
        <v>321548</v>
      </c>
      <c r="AE345" s="254" t="n">
        <v>40362605</v>
      </c>
      <c r="AF345" s="254" t="n">
        <v>100000</v>
      </c>
      <c r="AG345" s="254" t="n">
        <v>2500000</v>
      </c>
      <c r="AH345" s="259" t="inlineStr">
        <is>
          <t>Empleado</t>
        </is>
      </c>
      <c r="AI345" s="214" t="n"/>
      <c r="AJ345" s="214" t="n"/>
      <c r="AK345" s="214" t="n"/>
      <c r="AL345" s="214" t="n"/>
      <c r="AM345" s="220" t="n"/>
    </row>
    <row r="346" ht="18" customHeight="1" thickBot="1">
      <c r="A346" s="322" t="inlineStr">
        <is>
          <t>JOSE GREGORIO CHAVEZ ARELLANA</t>
        </is>
      </c>
      <c r="B346" s="332" t="n">
        <v>955838995</v>
      </c>
      <c r="C346" s="240" t="n">
        <v>45635</v>
      </c>
      <c r="D346" s="343" t="inlineStr">
        <is>
          <t>Pendiente</t>
        </is>
      </c>
      <c r="E346" s="378" t="n">
        <v>45636</v>
      </c>
      <c r="F346" s="224" t="inlineStr">
        <is>
          <t>BANCO DE BOGOTA</t>
        </is>
      </c>
      <c r="G346" s="242" t="inlineStr">
        <is>
          <t>Falta perfilamiento - Bogota</t>
        </is>
      </c>
      <c r="H346" s="243" t="inlineStr">
        <is>
          <t>VK 25%</t>
        </is>
      </c>
      <c r="I346" s="225" t="n"/>
      <c r="J346" s="225" t="n"/>
      <c r="K346" s="225" t="n"/>
      <c r="L346" s="225" t="n"/>
      <c r="M346" s="225" t="n"/>
      <c r="N346" s="225" t="n"/>
      <c r="O346" s="225" t="n"/>
      <c r="P346" s="225" t="n"/>
      <c r="Q346" s="225" t="n"/>
      <c r="R346" s="431" t="n">
        <v>8797750</v>
      </c>
      <c r="S346" s="246" t="inlineStr">
        <is>
          <t>Pesos</t>
        </is>
      </c>
      <c r="T346" s="247" t="inlineStr">
        <is>
          <t>Hipotecario</t>
        </is>
      </c>
      <c r="U346" s="242" t="n">
        <v>815442</v>
      </c>
      <c r="V346" s="242" t="n">
        <v>120</v>
      </c>
      <c r="W346" s="242" t="n">
        <v>112</v>
      </c>
      <c r="X346" s="242" t="inlineStr">
        <is>
          <t>8.63%</t>
        </is>
      </c>
      <c r="Y346" s="242" t="n">
        <v>239689</v>
      </c>
      <c r="Z346" s="242" t="n">
        <v>22356</v>
      </c>
      <c r="AA346" s="242" t="n">
        <v>18562</v>
      </c>
      <c r="AB346" s="242" t="n">
        <v>21700</v>
      </c>
      <c r="AC346" s="242" t="n">
        <v>345360</v>
      </c>
      <c r="AD346" s="242" t="n">
        <v>647152</v>
      </c>
      <c r="AE346" s="242" t="n">
        <v>59112012</v>
      </c>
      <c r="AF346" s="242" t="inlineStr">
        <is>
          <t>50-300</t>
        </is>
      </c>
      <c r="AG346" s="242" t="n">
        <v>3080000</v>
      </c>
      <c r="AH346" s="248" t="inlineStr">
        <is>
          <t>Empleado</t>
        </is>
      </c>
      <c r="AI346" s="225" t="n"/>
      <c r="AJ346" s="225" t="n"/>
      <c r="AK346" s="225" t="n"/>
      <c r="AL346" s="225" t="n"/>
      <c r="AM346" s="231" t="n"/>
    </row>
    <row r="347" ht="18" customHeight="1" thickBot="1">
      <c r="A347" s="444" t="inlineStr">
        <is>
          <t>NELSON ERNESTO PEÑA RODRIGUEZ</t>
        </is>
      </c>
      <c r="B347" s="334" t="n">
        <v>90000033611</v>
      </c>
      <c r="C347" s="251" t="n">
        <v>45636</v>
      </c>
      <c r="D347" s="348" t="inlineStr">
        <is>
          <t>Pendiente</t>
        </is>
      </c>
      <c r="E347" s="386" t="n">
        <v>45636</v>
      </c>
      <c r="F347" s="267" t="inlineStr">
        <is>
          <t>BANCOLOMBIA</t>
        </is>
      </c>
      <c r="G347" s="214" t="n"/>
      <c r="H347" s="349" t="inlineStr">
        <is>
          <t>CM</t>
        </is>
      </c>
      <c r="I347" s="214" t="n"/>
      <c r="J347" s="214" t="n"/>
      <c r="K347" s="214" t="n"/>
      <c r="L347" s="351" t="inlineStr">
        <is>
          <t>CM</t>
        </is>
      </c>
      <c r="M347" s="214" t="n"/>
      <c r="N347" s="214" t="n"/>
      <c r="O347" s="214" t="n"/>
      <c r="P347" s="214" t="n"/>
      <c r="Q347" s="214" t="n"/>
      <c r="R347" s="254" t="n">
        <v>79977831</v>
      </c>
      <c r="S347" s="257" t="inlineStr">
        <is>
          <t>Pesos</t>
        </is>
      </c>
      <c r="T347" s="258" t="inlineStr">
        <is>
          <t>Hipotecario</t>
        </is>
      </c>
      <c r="U347" s="254" t="n">
        <v>1235518</v>
      </c>
      <c r="V347" s="254" t="n">
        <v>243</v>
      </c>
      <c r="W347" s="254" t="n">
        <v>165</v>
      </c>
      <c r="X347" s="254" t="inlineStr">
        <is>
          <t>7.77%</t>
        </is>
      </c>
      <c r="Y347" s="254" t="n">
        <v>243581</v>
      </c>
      <c r="Z347" s="254" t="n">
        <v>32258</v>
      </c>
      <c r="AA347" s="254" t="n">
        <v>26303</v>
      </c>
      <c r="AB347" s="254" t="n">
        <v>17534</v>
      </c>
      <c r="AC347" s="254" t="n">
        <v>411705</v>
      </c>
      <c r="AD347" s="254" t="n">
        <v>747718</v>
      </c>
      <c r="AE347" s="254" t="n">
        <v>121434355</v>
      </c>
      <c r="AF347" s="254" t="n">
        <v>300000</v>
      </c>
      <c r="AG347" s="254" t="n">
        <v>6000000</v>
      </c>
      <c r="AH347" s="257" t="inlineStr">
        <is>
          <t>Independiente</t>
        </is>
      </c>
      <c r="AI347" s="214" t="n"/>
      <c r="AJ347" s="214" t="n"/>
      <c r="AK347" s="214" t="n"/>
      <c r="AL347" s="214" t="n"/>
      <c r="AM347" s="220" t="n"/>
    </row>
    <row r="348" ht="18" customHeight="1" thickBot="1">
      <c r="A348" s="482" t="inlineStr">
        <is>
          <t>LUIS MIGUEL VILLAMIZAR COLLAZOS</t>
        </is>
      </c>
      <c r="B348" s="342" t="inlineStr">
        <is>
          <t>570119460032750-8</t>
        </is>
      </c>
      <c r="C348" s="240" t="n">
        <v>45636</v>
      </c>
      <c r="D348" s="343" t="inlineStr">
        <is>
          <t>Pendiente</t>
        </is>
      </c>
      <c r="E348" s="378" t="n">
        <v>45636</v>
      </c>
      <c r="F348" s="333" t="inlineStr">
        <is>
          <t>DAVIVIENDA</t>
        </is>
      </c>
      <c r="G348" s="225" t="n"/>
      <c r="H348" s="344" t="inlineStr">
        <is>
          <t>CM</t>
        </is>
      </c>
      <c r="I348" s="225" t="n"/>
      <c r="J348" s="225" t="n"/>
      <c r="K348" s="225" t="n"/>
      <c r="L348" s="345" t="inlineStr">
        <is>
          <t>CM</t>
        </is>
      </c>
      <c r="M348" s="225" t="n"/>
      <c r="N348" s="225" t="n"/>
      <c r="O348" s="225" t="n"/>
      <c r="P348" s="225" t="n"/>
      <c r="Q348" s="225" t="n"/>
      <c r="R348" s="225" t="n"/>
      <c r="S348" s="246" t="inlineStr">
        <is>
          <t>Pesos</t>
        </is>
      </c>
      <c r="T348" s="247" t="inlineStr">
        <is>
          <t>Hipotecario</t>
        </is>
      </c>
      <c r="U348" s="242" t="n">
        <v>447066</v>
      </c>
      <c r="V348" s="242" t="n">
        <v>240</v>
      </c>
      <c r="W348" s="242" t="n">
        <v>222</v>
      </c>
      <c r="X348" s="242" t="inlineStr">
        <is>
          <t>12.2%</t>
        </is>
      </c>
      <c r="Y348" s="242" t="n">
        <v>225934</v>
      </c>
      <c r="Z348" s="242" t="n">
        <v>12020</v>
      </c>
      <c r="AA348" s="242" t="n">
        <v>14970</v>
      </c>
      <c r="AB348" s="242" t="n">
        <v>0</v>
      </c>
      <c r="AC348" s="242" t="n">
        <v>230022</v>
      </c>
      <c r="AD348" s="242" t="n">
        <v>384116</v>
      </c>
      <c r="AE348" s="242" t="n">
        <v>55455974</v>
      </c>
      <c r="AF348" s="242" t="n">
        <v>200000</v>
      </c>
      <c r="AG348" s="242" t="n">
        <v>4500000</v>
      </c>
      <c r="AH348" s="248" t="inlineStr">
        <is>
          <t>Empleado</t>
        </is>
      </c>
      <c r="AI348" s="225" t="n"/>
      <c r="AJ348" s="225" t="n"/>
      <c r="AK348" s="225" t="n"/>
      <c r="AL348" s="225" t="n"/>
      <c r="AM348" s="231" t="n"/>
    </row>
    <row r="349" ht="18" customHeight="1" thickBot="1">
      <c r="A349" s="340" t="inlineStr">
        <is>
          <t>REINALDO CALDERON REINA</t>
        </is>
      </c>
      <c r="B349" s="347" t="inlineStr">
        <is>
          <t>600046610036507-1</t>
        </is>
      </c>
      <c r="C349" s="251" t="n">
        <v>45637</v>
      </c>
      <c r="D349" s="348" t="inlineStr">
        <is>
          <t>Pendiente</t>
        </is>
      </c>
      <c r="E349" s="386" t="n">
        <v>45637</v>
      </c>
      <c r="F349" s="262" t="inlineStr">
        <is>
          <t>DAVIVIENDA</t>
        </is>
      </c>
      <c r="G349" s="254" t="inlineStr">
        <is>
          <t>quiero informar que soy adriana calderon la hija de reinaldo calderon quien aparece en los créditos mi papa me los saco me presto sus papeles pero quien paga somos mi esposo y yo el no paga ninguno obviamente él tiene un portafolio grade con davivienda pero nosotros pagamos estos créditos y estamos interesados en pagarlos pronto por q el crédito mas grande ya lleva casi dos años y no baja lo q nos prestaron la reunión seria con nosotros mi esposo y yo muchas gracias tener en cuenta nuestra observación</t>
        </is>
      </c>
      <c r="H349" s="349" t="inlineStr">
        <is>
          <t>CM</t>
        </is>
      </c>
      <c r="I349" s="214" t="n"/>
      <c r="J349" s="214" t="n"/>
      <c r="K349" s="214" t="n"/>
      <c r="L349" s="351" t="inlineStr">
        <is>
          <t>CM</t>
        </is>
      </c>
      <c r="M349" s="214" t="n"/>
      <c r="N349" s="214" t="n"/>
      <c r="O349" s="214" t="n"/>
      <c r="P349" s="214" t="n"/>
      <c r="Q349" s="214" t="n"/>
      <c r="R349" s="214" t="n"/>
      <c r="S349" s="257" t="inlineStr">
        <is>
          <t>Pesos</t>
        </is>
      </c>
      <c r="T349" s="387" t="inlineStr">
        <is>
          <t>Leasing H.</t>
        </is>
      </c>
      <c r="U349" s="254" t="n">
        <v>7604000</v>
      </c>
      <c r="V349" s="254" t="n">
        <v>240</v>
      </c>
      <c r="W349" s="254" t="n">
        <v>218</v>
      </c>
      <c r="X349" s="254" t="inlineStr">
        <is>
          <t>17.9%</t>
        </is>
      </c>
      <c r="Y349" s="254" t="n">
        <v>0</v>
      </c>
      <c r="Z349" s="254" t="n">
        <v>565510</v>
      </c>
      <c r="AA349" s="254" t="n">
        <v>288108</v>
      </c>
      <c r="AB349" s="254" t="n">
        <v>0</v>
      </c>
      <c r="AC349" s="254" t="n">
        <v>696843</v>
      </c>
      <c r="AD349" s="254" t="n">
        <v>13653157</v>
      </c>
      <c r="AE349" s="254" t="n">
        <v>493555383</v>
      </c>
      <c r="AF349" s="254" t="n">
        <v>1200000</v>
      </c>
      <c r="AG349" s="254" t="n">
        <v>35000000</v>
      </c>
      <c r="AH349" s="259" t="inlineStr">
        <is>
          <t>Empleado</t>
        </is>
      </c>
      <c r="AI349" s="214" t="n"/>
      <c r="AJ349" s="214" t="n"/>
      <c r="AK349" s="214" t="n"/>
      <c r="AL349" s="214" t="n"/>
      <c r="AM349" s="220" t="n"/>
    </row>
    <row r="350" ht="18" customHeight="1" thickBot="1">
      <c r="A350" s="340" t="inlineStr">
        <is>
          <t>REINALDO CALDERON REINA</t>
        </is>
      </c>
      <c r="B350" s="342" t="inlineStr">
        <is>
          <t>570000280074706-3</t>
        </is>
      </c>
      <c r="C350" s="240" t="n">
        <v>45637</v>
      </c>
      <c r="D350" s="343" t="inlineStr">
        <is>
          <t>Pendiente</t>
        </is>
      </c>
      <c r="E350" s="378" t="n">
        <v>45637</v>
      </c>
      <c r="F350" s="333" t="inlineStr">
        <is>
          <t>DAVIVIENDA</t>
        </is>
      </c>
      <c r="G350" s="225" t="n"/>
      <c r="H350" s="344" t="inlineStr">
        <is>
          <t>CM</t>
        </is>
      </c>
      <c r="I350" s="225" t="n"/>
      <c r="J350" s="225" t="n"/>
      <c r="K350" s="225" t="n"/>
      <c r="L350" s="345" t="inlineStr">
        <is>
          <t>CM</t>
        </is>
      </c>
      <c r="M350" s="225" t="n"/>
      <c r="N350" s="225" t="n"/>
      <c r="O350" s="225" t="n"/>
      <c r="P350" s="225" t="n"/>
      <c r="Q350" s="225" t="n"/>
      <c r="R350" s="225" t="n"/>
      <c r="S350" s="246" t="inlineStr">
        <is>
          <t>Pesos</t>
        </is>
      </c>
      <c r="T350" s="247" t="inlineStr">
        <is>
          <t>Hipotecario</t>
        </is>
      </c>
      <c r="U350" s="242" t="n">
        <v>2524000</v>
      </c>
      <c r="V350" s="242" t="n">
        <v>180</v>
      </c>
      <c r="W350" s="242" t="n">
        <v>112</v>
      </c>
      <c r="X350" s="242" t="inlineStr">
        <is>
          <t>11.5%</t>
        </is>
      </c>
      <c r="Y350" s="242" t="n">
        <v>0</v>
      </c>
      <c r="Z350" s="242" t="n">
        <v>358926</v>
      </c>
      <c r="AA350" s="242" t="n">
        <v>56378</v>
      </c>
      <c r="AB350" s="242" t="n">
        <v>0</v>
      </c>
      <c r="AC350" s="242" t="n">
        <v>744236</v>
      </c>
      <c r="AD350" s="242" t="n">
        <v>1365763</v>
      </c>
      <c r="AE350" s="242" t="n">
        <v>149878906</v>
      </c>
      <c r="AF350" s="242" t="n">
        <v>1200000</v>
      </c>
      <c r="AG350" s="242" t="n">
        <v>3500000</v>
      </c>
      <c r="AH350" s="248" t="inlineStr">
        <is>
          <t>Empleado</t>
        </is>
      </c>
      <c r="AI350" s="225" t="n"/>
      <c r="AJ350" s="225" t="n"/>
      <c r="AK350" s="225" t="n"/>
      <c r="AL350" s="225" t="n"/>
      <c r="AM350" s="231" t="n"/>
    </row>
    <row r="351" ht="18" customHeight="1" thickBot="1">
      <c r="A351" s="506" t="inlineStr">
        <is>
          <t>FERNANDO DE JESUS FRANCO VALENCIA</t>
        </is>
      </c>
      <c r="B351" s="370" t="n">
        <v>30990057753</v>
      </c>
      <c r="C351" s="371" t="n">
        <v>45637</v>
      </c>
      <c r="D351" s="372" t="inlineStr">
        <is>
          <t>Pendiente</t>
        </is>
      </c>
      <c r="E351" s="449" t="n">
        <v>45637</v>
      </c>
      <c r="F351" s="373" t="inlineStr">
        <is>
          <t>BANCOLOMBIA</t>
        </is>
      </c>
      <c r="G351" s="468" t="n"/>
      <c r="H351" s="543" t="inlineStr">
        <is>
          <t>VK 30%</t>
        </is>
      </c>
      <c r="I351" s="492" t="inlineStr">
        <is>
          <t>Acorde al estado del Crédito</t>
        </is>
      </c>
      <c r="J351" s="329" t="n"/>
      <c r="K351" s="329" t="n"/>
      <c r="L351" s="329" t="n"/>
      <c r="M351" s="329" t="n"/>
      <c r="N351" s="329" t="n"/>
      <c r="O351" s="329" t="n"/>
      <c r="P351" s="329" t="n"/>
      <c r="Q351" s="329" t="n"/>
      <c r="R351" s="501" t="n">
        <v>18602286</v>
      </c>
      <c r="S351" s="375" t="inlineStr">
        <is>
          <t>Pesos</t>
        </is>
      </c>
      <c r="T351" s="376" t="inlineStr">
        <is>
          <t>Hipotecario</t>
        </is>
      </c>
      <c r="U351" s="374" t="n">
        <v>543214</v>
      </c>
      <c r="V351" s="374" t="n">
        <v>243</v>
      </c>
      <c r="W351" s="374" t="n">
        <v>135</v>
      </c>
      <c r="X351" s="374" t="inlineStr">
        <is>
          <t>9.3%</t>
        </is>
      </c>
      <c r="Y351" s="374" t="n">
        <v>0</v>
      </c>
      <c r="Z351" s="374" t="n">
        <v>21601</v>
      </c>
      <c r="AA351" s="374" t="n">
        <v>11355</v>
      </c>
      <c r="AB351" s="374" t="n">
        <v>7569</v>
      </c>
      <c r="AC351" s="374" t="n">
        <v>183486</v>
      </c>
      <c r="AD351" s="374" t="n">
        <v>319203</v>
      </c>
      <c r="AE351" s="374" t="n">
        <v>43984439</v>
      </c>
      <c r="AF351" s="329" t="n"/>
      <c r="AG351" s="374" t="n">
        <v>4000000</v>
      </c>
      <c r="AH351" s="375" t="inlineStr">
        <is>
          <t>Independiente</t>
        </is>
      </c>
      <c r="AI351" s="329" t="n"/>
      <c r="AJ351" s="329" t="n"/>
      <c r="AK351" s="329" t="n"/>
      <c r="AL351" s="329" t="n"/>
      <c r="AM351" s="331" t="n"/>
    </row>
    <row r="352" ht="18" customHeight="1" thickBot="1">
      <c r="A352" s="341" t="inlineStr">
        <is>
          <t>JOHNN STID AGUILAR RIAÑO</t>
        </is>
      </c>
      <c r="B352" s="342" t="inlineStr">
        <is>
          <t>600909690036194-6</t>
        </is>
      </c>
      <c r="C352" s="240" t="n">
        <v>45637</v>
      </c>
      <c r="D352" s="343" t="inlineStr">
        <is>
          <t>Pendiente</t>
        </is>
      </c>
      <c r="E352" s="378" t="n">
        <v>45637</v>
      </c>
      <c r="F352" s="333" t="inlineStr">
        <is>
          <t>DAVIVIENDA</t>
        </is>
      </c>
      <c r="G352" s="260" t="inlineStr">
        <is>
          <t>COMPRÓ VIVIENDA NO VIS - ES LEASING HABITACIONAL//Acorde al estado del Crédito</t>
        </is>
      </c>
      <c r="H352" s="243" t="inlineStr">
        <is>
          <t>VK 30%</t>
        </is>
      </c>
      <c r="I352" s="225" t="n"/>
      <c r="J352" s="225" t="n"/>
      <c r="K352" s="225" t="n"/>
      <c r="L352" s="225" t="n"/>
      <c r="M352" s="225" t="n"/>
      <c r="N352" s="225" t="n"/>
      <c r="O352" s="225" t="n"/>
      <c r="P352" s="225" t="n"/>
      <c r="Q352" s="225" t="n"/>
      <c r="R352" s="431" t="n">
        <v>1051211099</v>
      </c>
      <c r="S352" s="246" t="inlineStr">
        <is>
          <t>Pesos</t>
        </is>
      </c>
      <c r="T352" s="448" t="inlineStr">
        <is>
          <t>Leasing H.</t>
        </is>
      </c>
      <c r="U352" s="242" t="n">
        <v>1587000</v>
      </c>
      <c r="V352" s="242" t="n">
        <v>240</v>
      </c>
      <c r="W352" s="242" t="n">
        <v>212</v>
      </c>
      <c r="X352" s="242" t="inlineStr">
        <is>
          <t>13.7%</t>
        </is>
      </c>
      <c r="Y352" s="242" t="n">
        <v>500000</v>
      </c>
      <c r="Z352" s="242" t="n">
        <v>55447</v>
      </c>
      <c r="AA352" s="242" t="n">
        <v>55154</v>
      </c>
      <c r="AB352" s="242" t="n">
        <v>0</v>
      </c>
      <c r="AC352" s="242" t="n">
        <v>202807</v>
      </c>
      <c r="AD352" s="242" t="n">
        <v>1273591</v>
      </c>
      <c r="AE352" s="242" t="n">
        <v>164819547</v>
      </c>
      <c r="AF352" s="225" t="n"/>
      <c r="AG352" s="242" t="n">
        <v>9000000</v>
      </c>
      <c r="AH352" s="248" t="inlineStr">
        <is>
          <t>Empleado</t>
        </is>
      </c>
      <c r="AI352" s="225" t="n"/>
      <c r="AJ352" s="225" t="n"/>
      <c r="AK352" s="225" t="n"/>
      <c r="AL352" s="225" t="n"/>
      <c r="AM352" s="231" t="n"/>
    </row>
    <row r="353" ht="18" customHeight="1" thickBot="1">
      <c r="A353" s="509" t="inlineStr">
        <is>
          <t>GEORGE ESTEBAN GARZON BARRIOS</t>
        </is>
      </c>
      <c r="B353" s="327" t="n">
        <v>90000278665</v>
      </c>
      <c r="C353" s="371" t="n">
        <v>45637</v>
      </c>
      <c r="D353" s="372" t="inlineStr">
        <is>
          <t>Pendiente</t>
        </is>
      </c>
      <c r="E353" s="449" t="n">
        <v>45637</v>
      </c>
      <c r="F353" s="373" t="inlineStr">
        <is>
          <t>BANCOLOMBIA</t>
        </is>
      </c>
      <c r="G353" s="329" t="n"/>
      <c r="H353" s="475" t="inlineStr">
        <is>
          <t>WEB</t>
        </is>
      </c>
      <c r="I353" s="329" t="n"/>
      <c r="J353" s="329" t="n"/>
      <c r="K353" s="329" t="n"/>
      <c r="L353" s="329" t="n"/>
      <c r="M353" s="329" t="n"/>
      <c r="N353" s="329" t="n"/>
      <c r="O353" s="329" t="n"/>
      <c r="P353" s="329" t="n"/>
      <c r="Q353" s="329" t="n"/>
      <c r="R353" s="374" t="n">
        <v>1014277163</v>
      </c>
      <c r="S353" s="375" t="inlineStr">
        <is>
          <t>Pesos</t>
        </is>
      </c>
      <c r="T353" s="376" t="inlineStr">
        <is>
          <t>Hipotecario</t>
        </is>
      </c>
      <c r="U353" s="374" t="n">
        <v>1128059</v>
      </c>
      <c r="V353" s="374" t="n">
        <v>240</v>
      </c>
      <c r="W353" s="374" t="n">
        <v>232</v>
      </c>
      <c r="X353" s="374" t="inlineStr">
        <is>
          <t>11.6%</t>
        </is>
      </c>
      <c r="Y353" s="374" t="n">
        <v>0</v>
      </c>
      <c r="Z353" s="374" t="n">
        <v>11819</v>
      </c>
      <c r="AA353" s="374" t="n">
        <v>14901</v>
      </c>
      <c r="AB353" s="374" t="n">
        <v>9934</v>
      </c>
      <c r="AC353" s="374" t="n">
        <v>129578</v>
      </c>
      <c r="AD353" s="374" t="n">
        <v>953237</v>
      </c>
      <c r="AE353" s="374" t="n">
        <v>105131391</v>
      </c>
      <c r="AF353" s="374" t="n">
        <v>300000</v>
      </c>
      <c r="AG353" s="374" t="n">
        <v>8000000</v>
      </c>
      <c r="AH353" s="375" t="inlineStr">
        <is>
          <t>Independiente</t>
        </is>
      </c>
      <c r="AI353" s="329" t="n"/>
      <c r="AJ353" s="329" t="n"/>
      <c r="AK353" s="329" t="n"/>
      <c r="AL353" s="329" t="n"/>
      <c r="AM353" s="331" t="n"/>
    </row>
    <row r="354" ht="18" customHeight="1" thickBot="1">
      <c r="A354" s="341" t="inlineStr">
        <is>
          <t>DIANA ESPERANZA GONZALEZ AGUILAR</t>
        </is>
      </c>
      <c r="B354" s="342" t="n">
        <v>2872093700</v>
      </c>
      <c r="C354" s="240" t="n">
        <v>45627</v>
      </c>
      <c r="D354" s="343" t="inlineStr">
        <is>
          <t>Pendiente</t>
        </is>
      </c>
      <c r="E354" s="378" t="n">
        <v>45638</v>
      </c>
      <c r="F354" s="246" t="inlineStr">
        <is>
          <t>BANCOOMEVA</t>
        </is>
      </c>
      <c r="G354" s="227" t="inlineStr">
        <is>
          <t>clave feliz190186</t>
        </is>
      </c>
      <c r="H354" s="344" t="inlineStr">
        <is>
          <t>CM</t>
        </is>
      </c>
      <c r="I354" s="242" t="inlineStr">
        <is>
          <t>Solcitar otro extracto ya que el plazo pendiente no coincide con las cuotas pagas y confirmar si el cliente realizo algun tipo de abono a capital</t>
        </is>
      </c>
      <c r="J354" s="394" t="inlineStr">
        <is>
          <t>Cargada CRM</t>
        </is>
      </c>
      <c r="K354" s="378" t="n">
        <v>45630</v>
      </c>
      <c r="L354" s="345" t="inlineStr">
        <is>
          <t>CM</t>
        </is>
      </c>
      <c r="M354" s="225" t="n"/>
      <c r="N354" s="225" t="n"/>
      <c r="O354" s="225" t="n"/>
      <c r="P354" s="225" t="n"/>
      <c r="Q354" s="225" t="n"/>
      <c r="R354" s="242" t="n">
        <v>190186</v>
      </c>
      <c r="S354" s="246" t="inlineStr">
        <is>
          <t>Pesos</t>
        </is>
      </c>
      <c r="T354" s="247" t="inlineStr">
        <is>
          <t>Hipotecario</t>
        </is>
      </c>
      <c r="U354" s="242" t="n">
        <v>3411622</v>
      </c>
      <c r="V354" s="242" t="n">
        <v>240</v>
      </c>
      <c r="W354" s="242" t="n">
        <v>151</v>
      </c>
      <c r="X354" s="242" t="inlineStr">
        <is>
          <t>9.51%</t>
        </is>
      </c>
      <c r="Y354" s="242" t="n">
        <v>0</v>
      </c>
      <c r="Z354" s="242" t="n">
        <v>0</v>
      </c>
      <c r="AA354" s="242" t="n">
        <v>0</v>
      </c>
      <c r="AB354" s="242" t="n">
        <v>0</v>
      </c>
      <c r="AC354" s="242" t="n">
        <v>539743</v>
      </c>
      <c r="AD354" s="242" t="n">
        <v>1165248</v>
      </c>
      <c r="AE354" s="242" t="n">
        <v>152889466</v>
      </c>
      <c r="AF354" s="242" t="n">
        <v>400000</v>
      </c>
      <c r="AG354" s="242" t="n">
        <v>15000000</v>
      </c>
      <c r="AH354" s="248" t="inlineStr">
        <is>
          <t>Empleado</t>
        </is>
      </c>
      <c r="AI354" s="225" t="n"/>
      <c r="AJ354" s="225" t="n"/>
      <c r="AK354" s="225" t="n"/>
      <c r="AL354" s="225" t="n"/>
      <c r="AM354" s="231" t="n"/>
    </row>
    <row r="355" ht="18" customHeight="1" thickBot="1">
      <c r="A355" s="338" t="inlineStr">
        <is>
          <t>SLENY JANNEIDY GARCIA BOTERO</t>
        </is>
      </c>
      <c r="B355" s="347" t="inlineStr">
        <is>
          <t>570040770067530-8</t>
        </is>
      </c>
      <c r="C355" s="251" t="n">
        <v>45638</v>
      </c>
      <c r="D355" s="348" t="inlineStr">
        <is>
          <t>Pendiente</t>
        </is>
      </c>
      <c r="E355" s="386" t="n">
        <v>45638</v>
      </c>
      <c r="F355" s="262" t="inlineStr">
        <is>
          <t>DAVIVIENDA</t>
        </is>
      </c>
      <c r="G355" s="214" t="n"/>
      <c r="H355" s="352" t="inlineStr">
        <is>
          <t>PROPIO</t>
        </is>
      </c>
      <c r="I355" s="214" t="n"/>
      <c r="J355" s="214" t="n"/>
      <c r="K355" s="214" t="n"/>
      <c r="L355" s="392" t="inlineStr">
        <is>
          <t>Finanzas a otro nivel</t>
        </is>
      </c>
      <c r="M355" s="254" t="inlineStr">
        <is>
          <t>YULY HERNANDEZ</t>
        </is>
      </c>
      <c r="N355" s="214" t="n"/>
      <c r="O355" s="214" t="n"/>
      <c r="P355" s="214" t="n"/>
      <c r="Q355" s="214" t="n"/>
      <c r="R355" s="355" t="n">
        <v>1073678684</v>
      </c>
      <c r="S355" s="257" t="inlineStr">
        <is>
          <t>Pesos</t>
        </is>
      </c>
      <c r="T355" s="258" t="inlineStr">
        <is>
          <t>Hipotecario</t>
        </is>
      </c>
      <c r="U355" s="254" t="n">
        <v>682368</v>
      </c>
      <c r="V355" s="254" t="n">
        <v>228</v>
      </c>
      <c r="W355" s="254" t="n">
        <v>197</v>
      </c>
      <c r="X355" s="254" t="inlineStr">
        <is>
          <t>12.56%</t>
        </is>
      </c>
      <c r="Y355" s="254" t="n">
        <v>207631</v>
      </c>
      <c r="Z355" s="254" t="n">
        <v>14543</v>
      </c>
      <c r="AA355" s="254" t="n">
        <v>24718</v>
      </c>
      <c r="AB355" s="254" t="n">
        <v>49367</v>
      </c>
      <c r="AC355" s="254" t="n">
        <v>171912</v>
      </c>
      <c r="AD355" s="254" t="n">
        <v>421459</v>
      </c>
      <c r="AE355" s="254" t="n">
        <v>63423331</v>
      </c>
      <c r="AF355" s="254" t="inlineStr">
        <is>
          <t>50-300</t>
        </is>
      </c>
      <c r="AG355" s="254" t="n">
        <v>4000000</v>
      </c>
      <c r="AH355" s="259" t="inlineStr">
        <is>
          <t>Empleado</t>
        </is>
      </c>
      <c r="AI355" s="214" t="n"/>
      <c r="AJ355" s="214" t="n"/>
      <c r="AK355" s="214" t="n"/>
      <c r="AL355" s="214" t="n"/>
      <c r="AM355" s="220" t="n"/>
    </row>
    <row r="356" ht="18" customHeight="1" thickBot="1">
      <c r="A356" s="341" t="inlineStr">
        <is>
          <t>JAVIER ALBERTO BALAGUERA PACHECO</t>
        </is>
      </c>
      <c r="B356" s="1441" t="inlineStr">
        <is>
          <t>570606750031136-5</t>
        </is>
      </c>
      <c r="C356" s="687" t="n">
        <v>46003</v>
      </c>
      <c r="D356" s="686" t="inlineStr">
        <is>
          <t>Actualizar</t>
        </is>
      </c>
      <c r="E356" s="1315" t="n">
        <v>46003</v>
      </c>
      <c r="F356" s="710" t="inlineStr">
        <is>
          <t>DAVIVIENDA</t>
        </is>
      </c>
      <c r="G356" s="688" t="n"/>
      <c r="H356" s="711" t="inlineStr">
        <is>
          <t>WEB</t>
        </is>
      </c>
      <c r="I356" s="691" t="inlineStr">
        <is>
          <t>RECORDAR MORA</t>
        </is>
      </c>
      <c r="J356" s="688" t="n"/>
      <c r="K356" s="687" t="n">
        <v>46004</v>
      </c>
      <c r="L356" s="688" t="n"/>
      <c r="M356" s="688" t="n"/>
      <c r="N356" s="687" t="n">
        <v>46004</v>
      </c>
      <c r="O356" s="688" t="n"/>
      <c r="P356" s="1442" t="inlineStr">
        <is>
          <t>https://tinyurl.com/mur89cbj</t>
        </is>
      </c>
      <c r="Q356" s="688" t="n"/>
      <c r="R356" s="694" t="n">
        <v>1090412106</v>
      </c>
      <c r="S356" s="692" t="inlineStr">
        <is>
          <t>Pesos</t>
        </is>
      </c>
      <c r="T356" s="693" t="inlineStr">
        <is>
          <t>Hipotecario</t>
        </is>
      </c>
      <c r="U356" s="694" t="n">
        <v>350497</v>
      </c>
      <c r="V356" s="694" t="n">
        <v>240</v>
      </c>
      <c r="W356" s="694" t="n">
        <v>196</v>
      </c>
      <c r="X356" s="694" t="inlineStr">
        <is>
          <t>12.05%</t>
        </is>
      </c>
      <c r="Y356" s="694" t="n">
        <v>165502</v>
      </c>
      <c r="Z356" s="694" t="n">
        <v>21178</v>
      </c>
      <c r="AA356" s="694" t="n">
        <v>38292</v>
      </c>
      <c r="AB356" s="694" t="n">
        <v>62347</v>
      </c>
      <c r="AC356" s="694" t="n">
        <v>140020</v>
      </c>
      <c r="AD356" s="694" t="n">
        <v>492534</v>
      </c>
      <c r="AE356" s="694" t="n">
        <v>40680260</v>
      </c>
      <c r="AF356" s="694" t="inlineStr">
        <is>
          <t>$50.000 a $300.000</t>
        </is>
      </c>
      <c r="AG356" s="694" t="inlineStr">
        <is>
          <t>$2,600,000</t>
        </is>
      </c>
      <c r="AH356" s="721" t="inlineStr">
        <is>
          <t>Vis Davivienda</t>
        </is>
      </c>
      <c r="AI356" s="691" t="inlineStr">
        <is>
          <t>javierbala0525@gmail.com</t>
        </is>
      </c>
      <c r="AJ356" s="694" t="n">
        <v>3004218468</v>
      </c>
      <c r="AK356" s="691" t="inlineStr">
        <is>
          <t>CUCUTA</t>
        </is>
      </c>
      <c r="AL356" s="688" t="n"/>
      <c r="AM356" s="410" t="n"/>
    </row>
    <row r="357" ht="18" customHeight="1" thickBot="1">
      <c r="A357" s="325" t="inlineStr">
        <is>
          <t>JORGE RAMON DUMAR LOBO</t>
        </is>
      </c>
      <c r="B357" s="419" t="inlineStr">
        <is>
          <t>570047770032811-7</t>
        </is>
      </c>
      <c r="C357" s="420" t="n">
        <v>45638</v>
      </c>
      <c r="D357" s="421" t="inlineStr">
        <is>
          <t>Pendiente</t>
        </is>
      </c>
      <c r="E357" s="422" t="n">
        <v>45638</v>
      </c>
      <c r="F357" s="277" t="inlineStr">
        <is>
          <t>DAVIVIENDA</t>
        </is>
      </c>
      <c r="G357" s="278" t="n"/>
      <c r="H357" s="453" t="inlineStr">
        <is>
          <t>WEB</t>
        </is>
      </c>
      <c r="I357" s="425" t="inlineStr">
        <is>
          <t>Los ingresos relacionados son míos y de mi esposa, dado que el crédito está a nombre de los dos</t>
        </is>
      </c>
      <c r="J357" s="278" t="n"/>
      <c r="K357" s="278" t="n"/>
      <c r="L357" s="421" t="inlineStr">
        <is>
          <t>Soluciones Financieras</t>
        </is>
      </c>
      <c r="M357" s="425" t="inlineStr">
        <is>
          <t>YENNY BELTRAN</t>
        </is>
      </c>
      <c r="N357" s="278" t="n"/>
      <c r="O357" s="278" t="n"/>
      <c r="P357" s="278" t="n"/>
      <c r="Q357" s="278" t="n"/>
      <c r="R357" s="425" t="n">
        <v>1069473763</v>
      </c>
      <c r="S357" s="426" t="inlineStr">
        <is>
          <t>Pesos</t>
        </is>
      </c>
      <c r="T357" s="427" t="inlineStr">
        <is>
          <t>Hipotecario</t>
        </is>
      </c>
      <c r="U357" s="425" t="n">
        <v>3546000</v>
      </c>
      <c r="V357" s="425" t="n">
        <v>240</v>
      </c>
      <c r="W357" s="425" t="n">
        <v>238</v>
      </c>
      <c r="X357" s="425" t="inlineStr">
        <is>
          <t>10.95%</t>
        </is>
      </c>
      <c r="Y357" s="425" t="n">
        <v>0</v>
      </c>
      <c r="Z357" s="425" t="n">
        <v>154207</v>
      </c>
      <c r="AA357" s="425" t="n">
        <v>136228</v>
      </c>
      <c r="AB357" s="425" t="n">
        <v>0</v>
      </c>
      <c r="AC357" s="425" t="n">
        <v>410188</v>
      </c>
      <c r="AD357" s="425" t="n">
        <v>2845376</v>
      </c>
      <c r="AE357" s="425" t="n">
        <v>326977811</v>
      </c>
      <c r="AF357" s="425" t="n">
        <v>1000000</v>
      </c>
      <c r="AG357" s="425" t="n">
        <v>13750305</v>
      </c>
      <c r="AH357" s="428" t="inlineStr">
        <is>
          <t>Empleado</t>
        </is>
      </c>
      <c r="AI357" s="278" t="n"/>
      <c r="AJ357" s="278" t="n"/>
      <c r="AK357" s="278" t="n"/>
      <c r="AL357" s="278" t="n"/>
      <c r="AM357" s="286" t="n"/>
    </row>
    <row r="358" ht="18" customHeight="1" thickBot="1">
      <c r="A358" s="369" t="inlineStr">
        <is>
          <t>EDGAR PINZON</t>
        </is>
      </c>
      <c r="B358" s="370" t="n">
        <v>199201652863</v>
      </c>
      <c r="C358" s="371" t="n">
        <v>45635</v>
      </c>
      <c r="D358" s="372" t="inlineStr">
        <is>
          <t>Pendiente</t>
        </is>
      </c>
      <c r="E358" s="449" t="n">
        <v>45635</v>
      </c>
      <c r="F358" s="377" t="inlineStr">
        <is>
          <t>CAJA SOCIAL</t>
        </is>
      </c>
      <c r="G358" s="329" t="n"/>
      <c r="H358" s="543" t="inlineStr">
        <is>
          <t>VK 25%</t>
        </is>
      </c>
      <c r="I358" s="329" t="n"/>
      <c r="J358" s="329" t="n"/>
      <c r="K358" s="329" t="n"/>
      <c r="L358" s="329" t="n"/>
      <c r="M358" s="329" t="n"/>
      <c r="N358" s="329" t="n"/>
      <c r="O358" s="329" t="n"/>
      <c r="P358" s="329" t="n"/>
      <c r="Q358" s="329" t="n"/>
      <c r="R358" s="329" t="n"/>
      <c r="S358" s="375" t="inlineStr">
        <is>
          <t>Pesos</t>
        </is>
      </c>
      <c r="T358" s="376" t="inlineStr">
        <is>
          <t>Hipotecario</t>
        </is>
      </c>
      <c r="U358" s="374" t="n">
        <v>3189070</v>
      </c>
      <c r="V358" s="374" t="n">
        <v>170</v>
      </c>
      <c r="W358" s="374" t="n">
        <v>169</v>
      </c>
      <c r="X358" s="374" t="inlineStr">
        <is>
          <t>10.8%</t>
        </is>
      </c>
      <c r="Y358" s="374" t="n">
        <v>0</v>
      </c>
      <c r="Z358" s="374" t="n">
        <v>110627</v>
      </c>
      <c r="AA358" s="374" t="n">
        <v>106262</v>
      </c>
      <c r="AB358" s="374" t="n">
        <v>95538</v>
      </c>
      <c r="AC358" s="374" t="n">
        <v>672834</v>
      </c>
      <c r="AD358" s="374" t="n">
        <v>2203808</v>
      </c>
      <c r="AE358" s="374" t="n">
        <v>258764118</v>
      </c>
      <c r="AF358" s="329" t="n"/>
      <c r="AG358" s="374" t="n">
        <v>12000000</v>
      </c>
      <c r="AH358" s="375" t="inlineStr">
        <is>
          <t>Independiente</t>
        </is>
      </c>
      <c r="AI358" s="329" t="n"/>
      <c r="AJ358" s="329" t="n"/>
      <c r="AK358" s="329" t="n"/>
      <c r="AL358" s="329" t="n"/>
      <c r="AM358" s="331" t="n"/>
    </row>
    <row r="359" ht="18" customHeight="1" thickBot="1">
      <c r="A359" s="544" t="inlineStr">
        <is>
          <t>JARLING CUERO AMU</t>
        </is>
      </c>
      <c r="B359" s="342" t="n">
        <v>133201338193</v>
      </c>
      <c r="C359" s="240" t="n">
        <v>45632</v>
      </c>
      <c r="D359" s="343" t="inlineStr">
        <is>
          <t>Pendiente</t>
        </is>
      </c>
      <c r="E359" s="378" t="n">
        <v>45636</v>
      </c>
      <c r="F359" s="248" t="inlineStr">
        <is>
          <t>CAJA SOCIAL</t>
        </is>
      </c>
      <c r="G359" s="225" t="n"/>
      <c r="H359" s="243" t="inlineStr">
        <is>
          <t>VK 30%</t>
        </is>
      </c>
      <c r="I359" s="242" t="inlineStr">
        <is>
          <t>falta infomacion del cliente</t>
        </is>
      </c>
      <c r="J359" s="225" t="n"/>
      <c r="K359" s="225" t="n"/>
      <c r="L359" s="225" t="n"/>
      <c r="M359" s="225" t="n"/>
      <c r="N359" s="225" t="n"/>
      <c r="O359" s="225" t="n"/>
      <c r="P359" s="225" t="n"/>
      <c r="Q359" s="225" t="n"/>
      <c r="R359" s="242" t="n">
        <v>1003152239</v>
      </c>
      <c r="S359" s="246" t="inlineStr">
        <is>
          <t>Pesos</t>
        </is>
      </c>
      <c r="T359" s="247" t="inlineStr">
        <is>
          <t>Hipotecario</t>
        </is>
      </c>
      <c r="U359" s="242" t="n">
        <v>1068790</v>
      </c>
      <c r="V359" s="242" t="n">
        <v>87</v>
      </c>
      <c r="W359" s="242" t="n">
        <v>70</v>
      </c>
      <c r="X359" s="242" t="inlineStr">
        <is>
          <t>11.8%</t>
        </is>
      </c>
      <c r="Y359" s="242" t="n">
        <v>0</v>
      </c>
      <c r="Z359" s="242" t="n">
        <v>12299</v>
      </c>
      <c r="AA359" s="242" t="n">
        <v>14232</v>
      </c>
      <c r="AB359" s="242" t="n">
        <v>7686</v>
      </c>
      <c r="AC359" s="242" t="n">
        <v>534749</v>
      </c>
      <c r="AD359" s="242" t="n">
        <v>499823</v>
      </c>
      <c r="AE359" s="242" t="n">
        <v>53523293</v>
      </c>
      <c r="AF359" s="242" t="n">
        <v>100000</v>
      </c>
      <c r="AG359" s="242" t="n">
        <v>5000000</v>
      </c>
      <c r="AH359" s="248" t="inlineStr">
        <is>
          <t>Empleado</t>
        </is>
      </c>
      <c r="AI359" s="225" t="n"/>
      <c r="AJ359" s="225" t="n"/>
      <c r="AK359" s="225" t="n"/>
      <c r="AL359" s="225" t="n"/>
      <c r="AM359" s="231" t="n"/>
    </row>
    <row r="360" ht="18" customHeight="1" thickBot="1">
      <c r="A360" s="326" t="inlineStr">
        <is>
          <t>JORGE ENRIQUE CAMACHO PARRA</t>
        </is>
      </c>
      <c r="B360" s="334" t="n">
        <v>955536963</v>
      </c>
      <c r="C360" s="251" t="n">
        <v>45600</v>
      </c>
      <c r="D360" s="348" t="inlineStr">
        <is>
          <t>Actualizar</t>
        </is>
      </c>
      <c r="E360" s="386" t="n">
        <v>45637</v>
      </c>
      <c r="F360" s="213" t="inlineStr">
        <is>
          <t>BANCO DE BOGOTA</t>
        </is>
      </c>
      <c r="G360" s="254" t="inlineStr">
        <is>
          <t>el cliente sigue muy interesado y logró una disminución de la tasa de interés por lo que les pido por favor ayuda para actualizar el estudio. lo adjunto al mail.</t>
        </is>
      </c>
      <c r="H360" s="349" t="inlineStr">
        <is>
          <t>CM</t>
        </is>
      </c>
      <c r="I360" s="214" t="n"/>
      <c r="J360" s="214" t="n"/>
      <c r="K360" s="214" t="n"/>
      <c r="L360" s="351" t="inlineStr">
        <is>
          <t>CM</t>
        </is>
      </c>
      <c r="M360" s="214" t="n"/>
      <c r="N360" s="251" t="n">
        <v>45603</v>
      </c>
      <c r="O360" s="214" t="n"/>
      <c r="P360" s="256" t="inlineStr">
        <is>
          <t>https://tinyurl.com/a4vk9vcy</t>
        </is>
      </c>
      <c r="Q360" s="214" t="n"/>
      <c r="R360" s="254" t="n">
        <v>11440472</v>
      </c>
      <c r="S360" s="257" t="inlineStr">
        <is>
          <t>Pesos</t>
        </is>
      </c>
      <c r="T360" s="258" t="inlineStr">
        <is>
          <t>Hipotecario</t>
        </is>
      </c>
      <c r="U360" s="254" t="n">
        <v>1458759</v>
      </c>
      <c r="V360" s="254" t="n">
        <v>240</v>
      </c>
      <c r="W360" s="254" t="n">
        <v>231</v>
      </c>
      <c r="X360" s="254" t="inlineStr">
        <is>
          <t>12.05%</t>
        </is>
      </c>
      <c r="Y360" s="254" t="n">
        <v>0</v>
      </c>
      <c r="Z360" s="254" t="n">
        <v>30395</v>
      </c>
      <c r="AA360" s="254" t="n">
        <v>47124</v>
      </c>
      <c r="AB360" s="254" t="n">
        <v>0</v>
      </c>
      <c r="AC360" s="254" t="n">
        <v>112953</v>
      </c>
      <c r="AD360" s="254" t="n">
        <v>1268287</v>
      </c>
      <c r="AE360" s="254" t="n">
        <v>129604591</v>
      </c>
      <c r="AF360" s="254" t="n">
        <v>300000</v>
      </c>
      <c r="AG360" s="254" t="n">
        <v>6100000</v>
      </c>
      <c r="AH360" s="392" t="inlineStr">
        <is>
          <t>Emp/Ind</t>
        </is>
      </c>
      <c r="AI360" s="214" t="n"/>
      <c r="AJ360" s="214" t="n"/>
      <c r="AK360" s="214" t="n"/>
      <c r="AL360" s="214" t="n"/>
      <c r="AM360" s="220" t="n"/>
    </row>
    <row r="361" ht="18" customHeight="1" thickBot="1">
      <c r="A361" s="341" t="inlineStr">
        <is>
          <t>ANGIE CAROLINA SANCHEZ OLIVO</t>
        </is>
      </c>
      <c r="B361" s="332" t="n">
        <v>1053224348</v>
      </c>
      <c r="C361" s="240" t="n">
        <v>45630</v>
      </c>
      <c r="D361" s="343" t="inlineStr">
        <is>
          <t>Pendiente</t>
        </is>
      </c>
      <c r="E361" s="378" t="n">
        <v>45637</v>
      </c>
      <c r="F361" s="224" t="inlineStr">
        <is>
          <t>BANCO DE BOGOTA</t>
        </is>
      </c>
      <c r="G361" s="225" t="n"/>
      <c r="H361" s="344" t="inlineStr">
        <is>
          <t>CM</t>
        </is>
      </c>
      <c r="I361" s="225" t="n"/>
      <c r="J361" s="225" t="n"/>
      <c r="K361" s="225" t="n"/>
      <c r="L361" s="225" t="n"/>
      <c r="M361" s="225" t="n"/>
      <c r="N361" s="225" t="n"/>
      <c r="O361" s="225" t="n"/>
      <c r="P361" s="225" t="n"/>
      <c r="Q361" s="225" t="n"/>
      <c r="R361" s="225" t="n"/>
      <c r="S361" s="246" t="inlineStr">
        <is>
          <t>Pesos</t>
        </is>
      </c>
      <c r="T361" s="247" t="inlineStr">
        <is>
          <t>Hipotecario</t>
        </is>
      </c>
      <c r="U361" s="242" t="n">
        <v>1128291</v>
      </c>
      <c r="V361" s="242" t="n">
        <v>120</v>
      </c>
      <c r="W361" s="242" t="n">
        <v>119</v>
      </c>
      <c r="X361" s="242" t="inlineStr">
        <is>
          <t>11.35%</t>
        </is>
      </c>
      <c r="Y361" s="242" t="n">
        <v>0</v>
      </c>
      <c r="Z361" s="242" t="n">
        <v>11918</v>
      </c>
      <c r="AA361" s="242" t="n">
        <v>30824</v>
      </c>
      <c r="AB361" s="242" t="n">
        <v>0</v>
      </c>
      <c r="AC361" s="242" t="n">
        <v>370499</v>
      </c>
      <c r="AD361" s="242" t="n">
        <v>715050</v>
      </c>
      <c r="AE361" s="242" t="n">
        <v>79874102</v>
      </c>
      <c r="AF361" s="242" t="n">
        <v>500000</v>
      </c>
      <c r="AG361" s="242" t="n">
        <v>4000000</v>
      </c>
      <c r="AH361" s="248" t="inlineStr">
        <is>
          <t>Empleado</t>
        </is>
      </c>
      <c r="AI361" s="225" t="n"/>
      <c r="AJ361" s="225" t="n"/>
      <c r="AK361" s="225" t="n"/>
      <c r="AL361" s="225" t="n"/>
      <c r="AM361" s="231" t="n"/>
    </row>
    <row r="362" ht="18" customHeight="1" thickBot="1">
      <c r="A362" s="325" t="inlineStr">
        <is>
          <t>FABIAN IGNACIO PEREZ SANTUARIO</t>
        </is>
      </c>
      <c r="B362" s="347" t="n">
        <v>855171750</v>
      </c>
      <c r="C362" s="251" t="n">
        <v>45633</v>
      </c>
      <c r="D362" s="348" t="inlineStr">
        <is>
          <t>Pendiente</t>
        </is>
      </c>
      <c r="E362" s="386" t="n">
        <v>45637</v>
      </c>
      <c r="F362" s="213" t="inlineStr">
        <is>
          <t>BANCO DE BOGOTA</t>
        </is>
      </c>
      <c r="G362" s="254" t="inlineStr">
        <is>
          <t xml:space="preserve">Por favor realizar estudio para compra de cartera con Jose Rojas, se envía extracto y formato de perfilamiento al correo el 7 de Diciembre
</t>
        </is>
      </c>
      <c r="H362" s="457" t="inlineStr">
        <is>
          <t>VK 30%</t>
        </is>
      </c>
      <c r="I362" s="254" t="inlineStr">
        <is>
          <t>Se envía extracto sin mora al correo el 11 de diciembre</t>
        </is>
      </c>
      <c r="J362" s="214" t="n"/>
      <c r="K362" s="214" t="n"/>
      <c r="L362" s="214" t="n"/>
      <c r="M362" s="214" t="n"/>
      <c r="N362" s="214" t="n"/>
      <c r="O362" s="214" t="n"/>
      <c r="P362" s="214" t="n"/>
      <c r="Q362" s="214" t="n"/>
      <c r="R362" s="278" t="n"/>
      <c r="S362" s="257" t="inlineStr">
        <is>
          <t>Pesos</t>
        </is>
      </c>
      <c r="T362" s="258" t="inlineStr">
        <is>
          <t>Hipotecario</t>
        </is>
      </c>
      <c r="U362" s="254" t="n">
        <v>1683857</v>
      </c>
      <c r="V362" s="254" t="n">
        <v>360</v>
      </c>
      <c r="W362" s="254" t="n">
        <v>308</v>
      </c>
      <c r="X362" s="254" t="inlineStr">
        <is>
          <t>17.31%</t>
        </is>
      </c>
      <c r="Y362" s="254" t="n">
        <v>0</v>
      </c>
      <c r="Z362" s="254" t="n">
        <v>179160</v>
      </c>
      <c r="AA362" s="254" t="n">
        <v>31566</v>
      </c>
      <c r="AB362" s="254" t="n">
        <v>0</v>
      </c>
      <c r="AC362" s="254" t="n">
        <v>0</v>
      </c>
      <c r="AD362" s="254" t="n">
        <v>1473131</v>
      </c>
      <c r="AE362" s="254" t="n">
        <v>109661672</v>
      </c>
      <c r="AF362" s="214" t="n"/>
      <c r="AG362" s="254" t="n">
        <v>13700000</v>
      </c>
      <c r="AH362" s="259" t="inlineStr">
        <is>
          <t>Empleado</t>
        </is>
      </c>
      <c r="AI362" s="214" t="n"/>
      <c r="AJ362" s="214" t="n"/>
      <c r="AK362" s="214" t="n"/>
      <c r="AL362" s="214" t="n"/>
      <c r="AM362" s="220" t="n"/>
    </row>
    <row r="363" ht="18" customHeight="1" thickBot="1">
      <c r="A363" s="322" t="inlineStr">
        <is>
          <t>JHON GILBERTO MORELO ROMERO</t>
        </is>
      </c>
      <c r="B363" s="342" t="n">
        <v>132209976736</v>
      </c>
      <c r="C363" s="240" t="n">
        <v>45637</v>
      </c>
      <c r="D363" s="343" t="inlineStr">
        <is>
          <t>Pendiente</t>
        </is>
      </c>
      <c r="E363" s="378" t="n">
        <v>45637</v>
      </c>
      <c r="F363" s="248" t="inlineStr">
        <is>
          <t>CAJA SOCIAL</t>
        </is>
      </c>
      <c r="G363" s="225" t="n"/>
      <c r="H363" s="243" t="inlineStr">
        <is>
          <t>VK 30%</t>
        </is>
      </c>
      <c r="I363" s="225" t="n"/>
      <c r="J363" s="225" t="n"/>
      <c r="K363" s="225" t="n"/>
      <c r="L363" s="225" t="n"/>
      <c r="M363" s="225" t="n"/>
      <c r="N363" s="225" t="n"/>
      <c r="O363" s="225" t="n"/>
      <c r="P363" s="225" t="n"/>
      <c r="Q363" s="225" t="n"/>
      <c r="R363" s="431" t="n">
        <v>254102</v>
      </c>
      <c r="S363" s="246" t="inlineStr">
        <is>
          <t>Pesos</t>
        </is>
      </c>
      <c r="T363" s="247" t="inlineStr">
        <is>
          <t>Hipotecario</t>
        </is>
      </c>
      <c r="U363" s="242" t="n">
        <v>595740</v>
      </c>
      <c r="V363" s="242" t="n">
        <v>242</v>
      </c>
      <c r="W363" s="242" t="n">
        <v>178</v>
      </c>
      <c r="X363" s="242" t="inlineStr">
        <is>
          <t>7.2%</t>
        </is>
      </c>
      <c r="Y363" s="242" t="n">
        <v>0</v>
      </c>
      <c r="Z363" s="242" t="n">
        <v>24048</v>
      </c>
      <c r="AA363" s="242" t="n">
        <v>19368</v>
      </c>
      <c r="AB363" s="242" t="n">
        <v>17413</v>
      </c>
      <c r="AC363" s="242" t="n">
        <v>189658</v>
      </c>
      <c r="AD363" s="242" t="n">
        <v>345252</v>
      </c>
      <c r="AE363" s="242" t="n">
        <v>59417161</v>
      </c>
      <c r="AF363" s="242" t="inlineStr">
        <is>
          <t>50-300</t>
        </is>
      </c>
      <c r="AG363" s="242" t="n">
        <v>4000000</v>
      </c>
      <c r="AH363" s="248" t="inlineStr">
        <is>
          <t>Empleado</t>
        </is>
      </c>
      <c r="AI363" s="225" t="n"/>
      <c r="AJ363" s="225" t="n"/>
      <c r="AK363" s="225" t="n"/>
      <c r="AL363" s="225" t="n"/>
      <c r="AM363" s="231" t="n"/>
    </row>
    <row r="364" ht="18" customHeight="1" thickBot="1">
      <c r="A364" s="444" t="inlineStr">
        <is>
          <t>GEORGE ESTEBAN GARZON BARRIOS</t>
        </is>
      </c>
      <c r="B364" s="334" t="n">
        <v>90000278665</v>
      </c>
      <c r="C364" s="251" t="n">
        <v>45637</v>
      </c>
      <c r="D364" s="348" t="inlineStr">
        <is>
          <t>Pendiente</t>
        </is>
      </c>
      <c r="E364" s="386" t="n">
        <v>45637</v>
      </c>
      <c r="F364" s="267" t="inlineStr">
        <is>
          <t>BANCOLOMBIA</t>
        </is>
      </c>
      <c r="G364" s="214" t="n"/>
      <c r="H364" s="460" t="inlineStr">
        <is>
          <t>WEB</t>
        </is>
      </c>
      <c r="I364" s="214" t="n"/>
      <c r="J364" s="214" t="n"/>
      <c r="K364" s="214" t="n"/>
      <c r="L364" s="214" t="n"/>
      <c r="M364" s="214" t="n"/>
      <c r="N364" s="214" t="n"/>
      <c r="O364" s="214" t="n"/>
      <c r="P364" s="214" t="n"/>
      <c r="Q364" s="214" t="n"/>
      <c r="R364" s="254" t="n">
        <v>1014277163</v>
      </c>
      <c r="S364" s="257" t="inlineStr">
        <is>
          <t>Pesos</t>
        </is>
      </c>
      <c r="T364" s="258" t="inlineStr">
        <is>
          <t>Hipotecario</t>
        </is>
      </c>
      <c r="U364" s="254" t="n">
        <v>1128059</v>
      </c>
      <c r="V364" s="254" t="n">
        <v>240</v>
      </c>
      <c r="W364" s="254" t="n">
        <v>232</v>
      </c>
      <c r="X364" s="254" t="inlineStr">
        <is>
          <t>11.6%</t>
        </is>
      </c>
      <c r="Y364" s="254" t="n">
        <v>0</v>
      </c>
      <c r="Z364" s="254" t="n">
        <v>11819</v>
      </c>
      <c r="AA364" s="254" t="n">
        <v>14901</v>
      </c>
      <c r="AB364" s="254" t="n">
        <v>9934</v>
      </c>
      <c r="AC364" s="254" t="n">
        <v>129578</v>
      </c>
      <c r="AD364" s="254" t="n">
        <v>953237</v>
      </c>
      <c r="AE364" s="254" t="n">
        <v>105131391</v>
      </c>
      <c r="AF364" s="254" t="n">
        <v>300000</v>
      </c>
      <c r="AG364" s="254" t="n">
        <v>8000000</v>
      </c>
      <c r="AH364" s="257" t="inlineStr">
        <is>
          <t>Independiente</t>
        </is>
      </c>
      <c r="AI364" s="214" t="n"/>
      <c r="AJ364" s="214" t="n"/>
      <c r="AK364" s="214" t="n"/>
      <c r="AL364" s="214" t="n"/>
      <c r="AM364" s="220" t="n"/>
    </row>
    <row r="365" ht="18" customHeight="1" thickBot="1">
      <c r="A365" s="545" t="inlineStr">
        <is>
          <t>YERLY JESUS GARCIA TIQUE</t>
        </is>
      </c>
      <c r="B365" s="342" t="n">
        <v>133200171208</v>
      </c>
      <c r="C365" s="240" t="n">
        <v>45637</v>
      </c>
      <c r="D365" s="343" t="inlineStr">
        <is>
          <t>Pendiente</t>
        </is>
      </c>
      <c r="E365" s="378" t="n">
        <v>45637</v>
      </c>
      <c r="F365" s="248" t="inlineStr">
        <is>
          <t>CAJA SOCIAL</t>
        </is>
      </c>
      <c r="G365" s="225" t="n"/>
      <c r="H365" s="344" t="inlineStr">
        <is>
          <t>CM</t>
        </is>
      </c>
      <c r="I365" s="225" t="n"/>
      <c r="J365" s="225" t="n"/>
      <c r="K365" s="225" t="n"/>
      <c r="L365" s="345" t="inlineStr">
        <is>
          <t>CM</t>
        </is>
      </c>
      <c r="M365" s="225" t="n"/>
      <c r="N365" s="225" t="n"/>
      <c r="O365" s="225" t="n"/>
      <c r="P365" s="225" t="n"/>
      <c r="Q365" s="225" t="n"/>
      <c r="R365" s="225" t="n"/>
      <c r="S365" s="246" t="inlineStr">
        <is>
          <t>Pesos</t>
        </is>
      </c>
      <c r="T365" s="247" t="inlineStr">
        <is>
          <t>Hipotecario</t>
        </is>
      </c>
      <c r="U365" s="242" t="n">
        <v>1672510</v>
      </c>
      <c r="V365" s="242" t="n">
        <v>155</v>
      </c>
      <c r="W365" s="242" t="n">
        <v>96</v>
      </c>
      <c r="X365" s="242" t="inlineStr">
        <is>
          <t>9.9%</t>
        </is>
      </c>
      <c r="Y365" s="242" t="n">
        <v>0</v>
      </c>
      <c r="Z365" s="242" t="n">
        <v>44493</v>
      </c>
      <c r="AA365" s="242" t="n">
        <v>34056</v>
      </c>
      <c r="AB365" s="242" t="n">
        <v>30302</v>
      </c>
      <c r="AC365" s="242" t="n">
        <v>731586</v>
      </c>
      <c r="AD365" s="242" t="n">
        <v>832072</v>
      </c>
      <c r="AE365" s="242" t="n">
        <v>105355765</v>
      </c>
      <c r="AF365" s="242" t="n">
        <v>500000</v>
      </c>
      <c r="AG365" s="242" t="n">
        <v>6000000</v>
      </c>
      <c r="AH365" s="248" t="inlineStr">
        <is>
          <t>Empleado</t>
        </is>
      </c>
      <c r="AI365" s="225" t="n"/>
      <c r="AJ365" s="225" t="n"/>
      <c r="AK365" s="225" t="n"/>
      <c r="AL365" s="225" t="n"/>
      <c r="AM365" s="231" t="n"/>
    </row>
    <row r="366" ht="18" customHeight="1" thickBot="1">
      <c r="A366" s="338" t="inlineStr">
        <is>
          <t>JAVIER ALBERTO BALAGUERA PACHECO</t>
        </is>
      </c>
      <c r="B366" s="347" t="inlineStr">
        <is>
          <t>570606750031136-5</t>
        </is>
      </c>
      <c r="C366" s="251" t="n">
        <v>45638</v>
      </c>
      <c r="D366" s="472" t="inlineStr">
        <is>
          <t>Mora</t>
        </is>
      </c>
      <c r="E366" s="386" t="n">
        <v>45638</v>
      </c>
      <c r="F366" s="262" t="inlineStr">
        <is>
          <t>DAVIVIENDA</t>
        </is>
      </c>
      <c r="G366" s="214" t="n"/>
      <c r="H366" s="460" t="inlineStr">
        <is>
          <t>WEB</t>
        </is>
      </c>
      <c r="I366" s="214" t="n"/>
      <c r="J366" s="214" t="n"/>
      <c r="K366" s="214" t="n"/>
      <c r="L366" s="214" t="n"/>
      <c r="M366" s="214" t="n"/>
      <c r="N366" s="214" t="n"/>
      <c r="O366" s="214" t="n"/>
      <c r="P366" s="214" t="n"/>
      <c r="Q366" s="214" t="n"/>
      <c r="R366" s="254" t="n">
        <v>1090412106</v>
      </c>
      <c r="S366" s="257" t="inlineStr">
        <is>
          <t>Pesos</t>
        </is>
      </c>
      <c r="T366" s="258" t="inlineStr">
        <is>
          <t>Hipotecario</t>
        </is>
      </c>
      <c r="U366" s="254" t="n">
        <v>346226</v>
      </c>
      <c r="V366" s="254" t="n">
        <v>240</v>
      </c>
      <c r="W366" s="254" t="n">
        <v>208</v>
      </c>
      <c r="X366" s="254" t="inlineStr">
        <is>
          <t>12.05%</t>
        </is>
      </c>
      <c r="Y366" s="254" t="n">
        <v>168773</v>
      </c>
      <c r="Z366" s="254" t="n">
        <v>9542</v>
      </c>
      <c r="AA366" s="254" t="n">
        <v>17910</v>
      </c>
      <c r="AB366" s="254" t="n">
        <v>28511</v>
      </c>
      <c r="AC366" s="254" t="n">
        <v>62175</v>
      </c>
      <c r="AD366" s="254" t="n">
        <v>226542</v>
      </c>
      <c r="AE366" s="254" t="n">
        <v>41770763</v>
      </c>
      <c r="AF366" s="254" t="n">
        <v>360000</v>
      </c>
      <c r="AG366" s="254" t="n">
        <v>1800000</v>
      </c>
      <c r="AH366" s="259" t="inlineStr">
        <is>
          <t>Empleado</t>
        </is>
      </c>
      <c r="AI366" s="214" t="n"/>
      <c r="AJ366" s="214" t="n"/>
      <c r="AK366" s="214" t="n"/>
      <c r="AL366" s="214" t="n"/>
      <c r="AM366" s="220" t="n"/>
    </row>
    <row r="367" ht="18" customHeight="1" thickBot="1">
      <c r="A367" s="341" t="inlineStr">
        <is>
          <t>DIANA ESPERANZA GONZALEZ AGUILAR</t>
        </is>
      </c>
      <c r="B367" s="342" t="n">
        <v>2872093700</v>
      </c>
      <c r="C367" s="240" t="n">
        <v>45627</v>
      </c>
      <c r="D367" s="343" t="inlineStr">
        <is>
          <t>Pendiente</t>
        </is>
      </c>
      <c r="E367" s="378" t="n">
        <v>45638</v>
      </c>
      <c r="F367" s="246" t="inlineStr">
        <is>
          <t>BANCOOMEVA</t>
        </is>
      </c>
      <c r="G367" s="227" t="inlineStr">
        <is>
          <t>clave feliz190186</t>
        </is>
      </c>
      <c r="H367" s="344" t="inlineStr">
        <is>
          <t>CM</t>
        </is>
      </c>
      <c r="I367" s="242" t="inlineStr">
        <is>
          <t>Solcitar otro extracto ya que el plazo pendiente no coincide con las cuotas pagas y confirmar si el cliente realizo algun tipo de abono a capital</t>
        </is>
      </c>
      <c r="J367" s="394" t="inlineStr">
        <is>
          <t>Cargada CRM</t>
        </is>
      </c>
      <c r="K367" s="378" t="n">
        <v>45630</v>
      </c>
      <c r="L367" s="345" t="inlineStr">
        <is>
          <t>CM</t>
        </is>
      </c>
      <c r="M367" s="225" t="n"/>
      <c r="N367" s="225" t="n"/>
      <c r="O367" s="225" t="n"/>
      <c r="P367" s="225" t="n"/>
      <c r="Q367" s="225" t="n"/>
      <c r="R367" s="242" t="n">
        <v>190186</v>
      </c>
      <c r="S367" s="246" t="inlineStr">
        <is>
          <t>Pesos</t>
        </is>
      </c>
      <c r="T367" s="247" t="inlineStr">
        <is>
          <t>Hipotecario</t>
        </is>
      </c>
      <c r="U367" s="242" t="n">
        <v>3411622</v>
      </c>
      <c r="V367" s="242" t="n">
        <v>240</v>
      </c>
      <c r="W367" s="242" t="n">
        <v>151</v>
      </c>
      <c r="X367" s="242" t="inlineStr">
        <is>
          <t>9.51%</t>
        </is>
      </c>
      <c r="Y367" s="242" t="n">
        <v>0</v>
      </c>
      <c r="Z367" s="242" t="n">
        <v>0</v>
      </c>
      <c r="AA367" s="242" t="n">
        <v>0</v>
      </c>
      <c r="AB367" s="242" t="n">
        <v>0</v>
      </c>
      <c r="AC367" s="242" t="n">
        <v>539743</v>
      </c>
      <c r="AD367" s="242" t="n">
        <v>1165248</v>
      </c>
      <c r="AE367" s="242" t="n">
        <v>152889466</v>
      </c>
      <c r="AF367" s="242" t="n">
        <v>400000</v>
      </c>
      <c r="AG367" s="242" t="n">
        <v>15000000</v>
      </c>
      <c r="AH367" s="248" t="inlineStr">
        <is>
          <t>Empleado</t>
        </is>
      </c>
      <c r="AI367" s="225" t="n"/>
      <c r="AJ367" s="225" t="n"/>
      <c r="AK367" s="225" t="n"/>
      <c r="AL367" s="225" t="n"/>
      <c r="AM367" s="231" t="n"/>
    </row>
    <row r="368" ht="18" customHeight="1" thickBot="1">
      <c r="A368" s="444" t="inlineStr">
        <is>
          <t>SLENY JANNEIDY GARCIA BOTERO</t>
        </is>
      </c>
      <c r="B368" s="347" t="inlineStr">
        <is>
          <t>570040770067530-8</t>
        </is>
      </c>
      <c r="C368" s="251" t="n">
        <v>45638</v>
      </c>
      <c r="D368" s="348" t="inlineStr">
        <is>
          <t>Pendiente</t>
        </is>
      </c>
      <c r="E368" s="386" t="n">
        <v>45638</v>
      </c>
      <c r="F368" s="262" t="inlineStr">
        <is>
          <t>DAVIVIENDA</t>
        </is>
      </c>
      <c r="G368" s="214" t="n"/>
      <c r="H368" s="352" t="inlineStr">
        <is>
          <t>PROPIO</t>
        </is>
      </c>
      <c r="I368" s="214" t="n"/>
      <c r="J368" s="214" t="n"/>
      <c r="K368" s="214" t="n"/>
      <c r="L368" s="392" t="inlineStr">
        <is>
          <t>Finanzas a otro nivel</t>
        </is>
      </c>
      <c r="M368" s="254" t="inlineStr">
        <is>
          <t>YULY HERNANDEZ</t>
        </is>
      </c>
      <c r="N368" s="214" t="n"/>
      <c r="O368" s="214" t="n"/>
      <c r="P368" s="214" t="n"/>
      <c r="Q368" s="214" t="n"/>
      <c r="R368" s="355" t="n">
        <v>1073678684</v>
      </c>
      <c r="S368" s="257" t="inlineStr">
        <is>
          <t>Pesos</t>
        </is>
      </c>
      <c r="T368" s="258" t="inlineStr">
        <is>
          <t>Hipotecario</t>
        </is>
      </c>
      <c r="U368" s="254" t="n">
        <v>682368</v>
      </c>
      <c r="V368" s="254" t="n">
        <v>228</v>
      </c>
      <c r="W368" s="254" t="n">
        <v>197</v>
      </c>
      <c r="X368" s="254" t="inlineStr">
        <is>
          <t>12.56%</t>
        </is>
      </c>
      <c r="Y368" s="254" t="n">
        <v>207631</v>
      </c>
      <c r="Z368" s="254" t="n">
        <v>14543</v>
      </c>
      <c r="AA368" s="254" t="n">
        <v>24718</v>
      </c>
      <c r="AB368" s="254" t="n">
        <v>49367</v>
      </c>
      <c r="AC368" s="254" t="n">
        <v>171912</v>
      </c>
      <c r="AD368" s="254" t="n">
        <v>421459</v>
      </c>
      <c r="AE368" s="254" t="n">
        <v>63423331</v>
      </c>
      <c r="AF368" s="254" t="inlineStr">
        <is>
          <t>50-300</t>
        </is>
      </c>
      <c r="AG368" s="254" t="n">
        <v>4000000</v>
      </c>
      <c r="AH368" s="259" t="inlineStr">
        <is>
          <t>Empleado</t>
        </is>
      </c>
      <c r="AI368" s="214" t="n"/>
      <c r="AJ368" s="214" t="n"/>
      <c r="AK368" s="214" t="n"/>
      <c r="AL368" s="214" t="n"/>
      <c r="AM368" s="220" t="n"/>
    </row>
    <row r="369" ht="18" customHeight="1" thickBot="1">
      <c r="A369" s="482" t="inlineStr">
        <is>
          <t>JORGE RAMON DUMAR LOBO</t>
        </is>
      </c>
      <c r="B369" s="342" t="inlineStr">
        <is>
          <t>570047770032811-7</t>
        </is>
      </c>
      <c r="C369" s="240" t="n">
        <v>45638</v>
      </c>
      <c r="D369" s="343" t="inlineStr">
        <is>
          <t>Pendiente</t>
        </is>
      </c>
      <c r="E369" s="378" t="n">
        <v>45638</v>
      </c>
      <c r="F369" s="333" t="inlineStr">
        <is>
          <t>DAVIVIENDA</t>
        </is>
      </c>
      <c r="G369" s="225" t="n"/>
      <c r="H369" s="507" t="inlineStr">
        <is>
          <t>WEB</t>
        </is>
      </c>
      <c r="I369" s="242" t="inlineStr">
        <is>
          <t>Los ingresos relacionados son míos y de mi esposa, dado que el crédito está a nombre de los dos</t>
        </is>
      </c>
      <c r="J369" s="225" t="n"/>
      <c r="K369" s="225" t="n"/>
      <c r="L369" s="343" t="inlineStr">
        <is>
          <t>Soluciones Financieras</t>
        </is>
      </c>
      <c r="M369" s="242" t="inlineStr">
        <is>
          <t>YENNY BELTRAN</t>
        </is>
      </c>
      <c r="N369" s="225" t="n"/>
      <c r="O369" s="225" t="n"/>
      <c r="P369" s="225" t="n"/>
      <c r="Q369" s="225" t="n"/>
      <c r="R369" s="242" t="n">
        <v>1069473763</v>
      </c>
      <c r="S369" s="246" t="inlineStr">
        <is>
          <t>Pesos</t>
        </is>
      </c>
      <c r="T369" s="247" t="inlineStr">
        <is>
          <t>Hipotecario</t>
        </is>
      </c>
      <c r="U369" s="242" t="n">
        <v>3546000</v>
      </c>
      <c r="V369" s="242" t="n">
        <v>240</v>
      </c>
      <c r="W369" s="242" t="n">
        <v>238</v>
      </c>
      <c r="X369" s="242" t="inlineStr">
        <is>
          <t>10.95%</t>
        </is>
      </c>
      <c r="Y369" s="242" t="n">
        <v>0</v>
      </c>
      <c r="Z369" s="242" t="n">
        <v>154207</v>
      </c>
      <c r="AA369" s="242" t="n">
        <v>136228</v>
      </c>
      <c r="AB369" s="242" t="n">
        <v>0</v>
      </c>
      <c r="AC369" s="242" t="n">
        <v>410188</v>
      </c>
      <c r="AD369" s="242" t="n">
        <v>2845376</v>
      </c>
      <c r="AE369" s="242" t="n">
        <v>326977811</v>
      </c>
      <c r="AF369" s="242" t="n">
        <v>1000000</v>
      </c>
      <c r="AG369" s="242" t="n">
        <v>13750305</v>
      </c>
      <c r="AH369" s="248" t="inlineStr">
        <is>
          <t>Empleado</t>
        </is>
      </c>
      <c r="AI369" s="225" t="n"/>
      <c r="AJ369" s="225" t="n"/>
      <c r="AK369" s="225" t="n"/>
      <c r="AL369" s="225" t="n"/>
      <c r="AM369" s="231" t="n"/>
    </row>
    <row r="370" ht="18" customHeight="1" thickBot="1">
      <c r="A370" s="323" t="inlineStr">
        <is>
          <t>JUAN CARLOS QUIJANO APONTE</t>
        </is>
      </c>
      <c r="B370" s="334" t="n">
        <v>204119077300</v>
      </c>
      <c r="C370" s="251" t="n">
        <v>45638</v>
      </c>
      <c r="D370" s="348" t="inlineStr">
        <is>
          <t>Pendiente</t>
        </is>
      </c>
      <c r="E370" s="386" t="n">
        <v>45638</v>
      </c>
      <c r="F370" s="398" t="inlineStr">
        <is>
          <t>COLPATRIA</t>
        </is>
      </c>
      <c r="G370" s="214" t="n"/>
      <c r="H370" s="460" t="inlineStr">
        <is>
          <t>WEB</t>
        </is>
      </c>
      <c r="I370" s="214" t="n"/>
      <c r="J370" s="214" t="n"/>
      <c r="K370" s="214" t="n"/>
      <c r="L370" s="348" t="inlineStr">
        <is>
          <t>Soluciones Financieras</t>
        </is>
      </c>
      <c r="M370" s="425" t="inlineStr">
        <is>
          <t>YENNY BELTRAN</t>
        </is>
      </c>
      <c r="N370" s="214" t="n"/>
      <c r="O370" s="214" t="n"/>
      <c r="P370" s="214" t="n"/>
      <c r="Q370" s="214" t="n"/>
      <c r="R370" s="278" t="n"/>
      <c r="S370" s="257" t="inlineStr">
        <is>
          <t>Pesos</t>
        </is>
      </c>
      <c r="T370" s="258" t="inlineStr">
        <is>
          <t>Hipotecario</t>
        </is>
      </c>
      <c r="U370" s="254" t="n">
        <v>1284164</v>
      </c>
      <c r="V370" s="254" t="n">
        <v>141</v>
      </c>
      <c r="W370" s="254" t="n">
        <v>128</v>
      </c>
      <c r="X370" s="254" t="inlineStr">
        <is>
          <t>16.44%</t>
        </is>
      </c>
      <c r="Y370" s="254" t="n">
        <v>0</v>
      </c>
      <c r="Z370" s="254" t="n">
        <v>29635</v>
      </c>
      <c r="AA370" s="254" t="n">
        <v>0</v>
      </c>
      <c r="AB370" s="254" t="n">
        <v>0</v>
      </c>
      <c r="AC370" s="254" t="n">
        <v>241845</v>
      </c>
      <c r="AD370" s="254" t="n">
        <v>1012683</v>
      </c>
      <c r="AE370" s="254" t="n">
        <v>78159474</v>
      </c>
      <c r="AF370" s="254" t="n">
        <v>500000</v>
      </c>
      <c r="AG370" s="254" t="n">
        <v>18000000</v>
      </c>
      <c r="AH370" s="259" t="inlineStr">
        <is>
          <t>Empleado</t>
        </is>
      </c>
      <c r="AI370" s="214" t="n"/>
      <c r="AJ370" s="214" t="n"/>
      <c r="AK370" s="214" t="n"/>
      <c r="AL370" s="214" t="n"/>
      <c r="AM370" s="220" t="n"/>
    </row>
    <row r="371" ht="18" customHeight="1" thickBot="1">
      <c r="A371" s="341" t="inlineStr">
        <is>
          <t>XIMENA CAROLINA ANDRADE VARGAS</t>
        </is>
      </c>
      <c r="B371" s="342" t="n">
        <v>1053527208</v>
      </c>
      <c r="C371" s="240" t="n">
        <v>45638</v>
      </c>
      <c r="D371" s="343" t="inlineStr">
        <is>
          <t>Pendiente</t>
        </is>
      </c>
      <c r="E371" s="378" t="n">
        <v>45638</v>
      </c>
      <c r="F371" s="224" t="inlineStr">
        <is>
          <t>BANCO DE BOGOTA</t>
        </is>
      </c>
      <c r="G371" s="225" t="n"/>
      <c r="H371" s="397" t="inlineStr">
        <is>
          <t>PROPIO</t>
        </is>
      </c>
      <c r="I371" s="225" t="n"/>
      <c r="J371" s="225" t="n"/>
      <c r="K371" s="225" t="n"/>
      <c r="L371" s="246" t="inlineStr">
        <is>
          <t>Lideres del futuro</t>
        </is>
      </c>
      <c r="M371" s="260" t="inlineStr">
        <is>
          <t>CHRISTIAN JEFERSON ROMERO MORENO</t>
        </is>
      </c>
      <c r="N371" s="225" t="n"/>
      <c r="O371" s="225" t="n"/>
      <c r="P371" s="225" t="n"/>
      <c r="Q371" s="225" t="n"/>
      <c r="R371" s="431" t="n">
        <v>1019045592</v>
      </c>
      <c r="S371" s="246" t="inlineStr">
        <is>
          <t>Pesos</t>
        </is>
      </c>
      <c r="T371" s="247" t="inlineStr">
        <is>
          <t>Hipotecario</t>
        </is>
      </c>
      <c r="U371" s="242" t="n">
        <v>2770612</v>
      </c>
      <c r="V371" s="242" t="n">
        <v>240</v>
      </c>
      <c r="W371" s="242" t="n">
        <v>239</v>
      </c>
      <c r="X371" s="242" t="inlineStr">
        <is>
          <t>12.68%</t>
        </is>
      </c>
      <c r="Y371" s="242" t="n">
        <v>0</v>
      </c>
      <c r="Z371" s="242" t="n">
        <v>49749</v>
      </c>
      <c r="AA371" s="242" t="n">
        <v>61640</v>
      </c>
      <c r="AB371" s="242" t="n">
        <v>0</v>
      </c>
      <c r="AC371" s="242" t="n">
        <v>244223</v>
      </c>
      <c r="AD371" s="242" t="n">
        <v>2415000</v>
      </c>
      <c r="AE371" s="242" t="n">
        <v>15180000</v>
      </c>
      <c r="AF371" s="242" t="inlineStr">
        <is>
          <t>300-600</t>
        </is>
      </c>
      <c r="AG371" s="242" t="n">
        <v>15180000</v>
      </c>
      <c r="AH371" s="440" t="inlineStr">
        <is>
          <t>Emp/Ind</t>
        </is>
      </c>
      <c r="AI371" s="225" t="n"/>
      <c r="AJ371" s="225" t="n"/>
      <c r="AK371" s="225" t="n"/>
      <c r="AL371" s="225" t="n"/>
      <c r="AM371" s="231" t="n"/>
    </row>
    <row r="372" ht="18" customHeight="1" thickBot="1">
      <c r="A372" s="338" t="inlineStr">
        <is>
          <t>CRISTIAN ALBERTO PARRA FRANCO</t>
        </is>
      </c>
      <c r="B372" s="347" t="n">
        <v>758594568</v>
      </c>
      <c r="C372" s="251" t="n">
        <v>45638</v>
      </c>
      <c r="D372" s="348" t="inlineStr">
        <is>
          <t>Pendiente</t>
        </is>
      </c>
      <c r="E372" s="386" t="n">
        <v>45638</v>
      </c>
      <c r="F372" s="213" t="inlineStr">
        <is>
          <t>BANCO DE BOGOTA</t>
        </is>
      </c>
      <c r="G372" s="214" t="n"/>
      <c r="H372" s="457" t="inlineStr">
        <is>
          <t>VK 30%</t>
        </is>
      </c>
      <c r="I372" s="214" t="n"/>
      <c r="J372" s="214" t="n"/>
      <c r="K372" s="214" t="n"/>
      <c r="L372" s="214" t="n"/>
      <c r="M372" s="214" t="n"/>
      <c r="N372" s="214" t="n"/>
      <c r="O372" s="214" t="n"/>
      <c r="P372" s="214" t="n"/>
      <c r="Q372" s="214" t="n"/>
      <c r="R372" s="430" t="n">
        <v>1060652659</v>
      </c>
      <c r="S372" s="257" t="inlineStr">
        <is>
          <t>Pesos</t>
        </is>
      </c>
      <c r="T372" s="258" t="inlineStr">
        <is>
          <t>Hipotecario</t>
        </is>
      </c>
      <c r="U372" s="254" t="n">
        <v>773089</v>
      </c>
      <c r="V372" s="254" t="n">
        <v>240</v>
      </c>
      <c r="W372" s="254" t="n">
        <v>214</v>
      </c>
      <c r="X372" s="254" t="inlineStr">
        <is>
          <t>8.73%</t>
        </is>
      </c>
      <c r="Y372" s="254" t="n">
        <v>266256</v>
      </c>
      <c r="Z372" s="254" t="n">
        <v>14477</v>
      </c>
      <c r="AA372" s="254" t="n">
        <v>25612</v>
      </c>
      <c r="AB372" s="254" t="n">
        <v>0</v>
      </c>
      <c r="AC372" s="254" t="n">
        <v>53371</v>
      </c>
      <c r="AD372" s="254" t="n">
        <v>945885</v>
      </c>
      <c r="AE372" s="254" t="n">
        <v>81784898</v>
      </c>
      <c r="AF372" s="254" t="inlineStr">
        <is>
          <t>50-300</t>
        </is>
      </c>
      <c r="AG372" s="254" t="n">
        <v>3820000</v>
      </c>
      <c r="AH372" s="259" t="inlineStr">
        <is>
          <t>Empleado</t>
        </is>
      </c>
      <c r="AI372" s="214" t="n"/>
      <c r="AJ372" s="214" t="n"/>
      <c r="AK372" s="214" t="n"/>
      <c r="AL372" s="214" t="n"/>
      <c r="AM372" s="220" t="n"/>
    </row>
    <row r="373" ht="18" customHeight="1" thickBot="1">
      <c r="A373" s="339" t="inlineStr">
        <is>
          <t>DIEGO ALEJANDRO MARTIN BERMUDEZ</t>
        </is>
      </c>
      <c r="B373" s="342" t="inlineStr">
        <is>
          <t>570040770066982-2</t>
        </is>
      </c>
      <c r="C373" s="240" t="n">
        <v>45638</v>
      </c>
      <c r="D373" s="343" t="inlineStr">
        <is>
          <t>Pendiente</t>
        </is>
      </c>
      <c r="E373" s="378" t="n">
        <v>45638</v>
      </c>
      <c r="F373" s="333" t="inlineStr">
        <is>
          <t>DAVIVIENDA</t>
        </is>
      </c>
      <c r="G373" s="225" t="n"/>
      <c r="H373" s="397" t="inlineStr">
        <is>
          <t>PROPIO</t>
        </is>
      </c>
      <c r="I373" s="225" t="n"/>
      <c r="J373" s="225" t="n"/>
      <c r="K373" s="225" t="n"/>
      <c r="L373" s="343" t="inlineStr">
        <is>
          <t>Soluciones Financieras</t>
        </is>
      </c>
      <c r="M373" s="242" t="inlineStr">
        <is>
          <t>LORENA SALINAS</t>
        </is>
      </c>
      <c r="N373" s="225" t="n"/>
      <c r="O373" s="225" t="n"/>
      <c r="P373" s="225" t="n"/>
      <c r="Q373" s="225" t="n"/>
      <c r="R373" s="431" t="n">
        <v>1007402198</v>
      </c>
      <c r="S373" s="246" t="inlineStr">
        <is>
          <t>Pesos</t>
        </is>
      </c>
      <c r="T373" s="247" t="inlineStr">
        <is>
          <t>Hipotecario</t>
        </is>
      </c>
      <c r="U373" s="242" t="n">
        <v>307473</v>
      </c>
      <c r="V373" s="242" t="n">
        <v>240</v>
      </c>
      <c r="W373" s="242" t="n">
        <v>221</v>
      </c>
      <c r="X373" s="242" t="inlineStr">
        <is>
          <t>13.25%</t>
        </is>
      </c>
      <c r="Y373" s="242" t="n">
        <v>109526</v>
      </c>
      <c r="Z373" s="242" t="n">
        <v>14416</v>
      </c>
      <c r="AA373" s="242" t="n">
        <v>32136</v>
      </c>
      <c r="AB373" s="242" t="n">
        <v>0</v>
      </c>
      <c r="AC373" s="242" t="n">
        <v>88572</v>
      </c>
      <c r="AD373" s="242" t="n">
        <v>478635</v>
      </c>
      <c r="AE373" s="242" t="n">
        <v>33807848</v>
      </c>
      <c r="AF373" s="242" t="inlineStr">
        <is>
          <t>50-300</t>
        </is>
      </c>
      <c r="AG373" s="242" t="n">
        <v>4000000</v>
      </c>
      <c r="AH373" s="248" t="inlineStr">
        <is>
          <t>Empleado</t>
        </is>
      </c>
      <c r="AI373" s="225" t="n"/>
      <c r="AJ373" s="225" t="n"/>
      <c r="AK373" s="225" t="n"/>
      <c r="AL373" s="225" t="n"/>
      <c r="AM373" s="231" t="n"/>
    </row>
    <row r="374" ht="18" customHeight="1" thickBot="1">
      <c r="A374" s="323" t="inlineStr">
        <is>
          <t>JUAN CARLOS QUIJANO APONTE</t>
        </is>
      </c>
      <c r="B374" s="347" t="n">
        <v>204119071722</v>
      </c>
      <c r="C374" s="251" t="n">
        <v>45638</v>
      </c>
      <c r="D374" s="348" t="inlineStr">
        <is>
          <t>Pendiente</t>
        </is>
      </c>
      <c r="E374" s="386" t="n">
        <v>45638</v>
      </c>
      <c r="F374" s="398" t="inlineStr">
        <is>
          <t>COLPATRIA</t>
        </is>
      </c>
      <c r="G374" s="214" t="n"/>
      <c r="H374" s="460" t="inlineStr">
        <is>
          <t>WEB</t>
        </is>
      </c>
      <c r="I374" s="214" t="n"/>
      <c r="J374" s="214" t="n"/>
      <c r="K374" s="214" t="n"/>
      <c r="L374" s="348" t="inlineStr">
        <is>
          <t>Soluciones Financieras</t>
        </is>
      </c>
      <c r="M374" s="254" t="inlineStr">
        <is>
          <t>YENNY BELTRAN</t>
        </is>
      </c>
      <c r="N374" s="214" t="n"/>
      <c r="O374" s="214" t="n"/>
      <c r="P374" s="214" t="n"/>
      <c r="Q374" s="214" t="n"/>
      <c r="R374" s="214" t="n"/>
      <c r="S374" s="257" t="inlineStr">
        <is>
          <t>Pesos</t>
        </is>
      </c>
      <c r="T374" s="258" t="inlineStr">
        <is>
          <t>Hipotecario</t>
        </is>
      </c>
      <c r="U374" s="254" t="n">
        <v>1697812</v>
      </c>
      <c r="V374" s="254" t="n">
        <v>220</v>
      </c>
      <c r="W374" s="254" t="n">
        <v>184</v>
      </c>
      <c r="X374" s="254" t="inlineStr">
        <is>
          <t>10.79%</t>
        </is>
      </c>
      <c r="Y374" s="254" t="n">
        <v>0</v>
      </c>
      <c r="Z374" s="254" t="n">
        <v>0</v>
      </c>
      <c r="AA374" s="254" t="n">
        <v>0</v>
      </c>
      <c r="AB374" s="254" t="n">
        <v>0</v>
      </c>
      <c r="AC374" s="254" t="n">
        <v>529732</v>
      </c>
      <c r="AD374" s="254" t="n">
        <v>1168079</v>
      </c>
      <c r="AE374" s="254" t="n">
        <v>183913523</v>
      </c>
      <c r="AF374" s="254" t="n">
        <v>500000</v>
      </c>
      <c r="AG374" s="254" t="n">
        <v>18000000</v>
      </c>
      <c r="AH374" s="259" t="inlineStr">
        <is>
          <t>Empleado</t>
        </is>
      </c>
      <c r="AI374" s="214" t="n"/>
      <c r="AJ374" s="214" t="n"/>
      <c r="AK374" s="214" t="n"/>
      <c r="AL374" s="214" t="n"/>
      <c r="AM374" s="220" t="n"/>
    </row>
    <row r="375" ht="18" customHeight="1" thickBot="1">
      <c r="A375" s="322" t="inlineStr">
        <is>
          <t>GIOVANNY ANDRES DUQUINO HERNANDEZ</t>
        </is>
      </c>
      <c r="B375" s="342" t="n">
        <v>132208639995</v>
      </c>
      <c r="C375" s="240" t="n">
        <v>45639</v>
      </c>
      <c r="D375" s="343" t="inlineStr">
        <is>
          <t>Pendiente</t>
        </is>
      </c>
      <c r="E375" s="378" t="n">
        <v>45639</v>
      </c>
      <c r="F375" s="248" t="inlineStr">
        <is>
          <t>CAJA SOCIAL</t>
        </is>
      </c>
      <c r="G375" s="242" t="inlineStr">
        <is>
          <t>Este es un recibo de mayo de 2024, es el que tengo a la mano por el</t>
        </is>
      </c>
      <c r="H375" s="344" t="inlineStr">
        <is>
          <t>CM</t>
        </is>
      </c>
      <c r="I375" s="225" t="n"/>
      <c r="J375" s="225" t="n"/>
      <c r="K375" s="225" t="n"/>
      <c r="L375" s="345" t="inlineStr">
        <is>
          <t>CM</t>
        </is>
      </c>
      <c r="M375" s="225" t="n"/>
      <c r="N375" s="225" t="n"/>
      <c r="O375" s="225" t="n"/>
      <c r="P375" s="225" t="n"/>
      <c r="Q375" s="225" t="n"/>
      <c r="R375" s="225" t="n"/>
      <c r="S375" s="246" t="inlineStr">
        <is>
          <t>Pesos</t>
        </is>
      </c>
      <c r="T375" s="247" t="inlineStr">
        <is>
          <t>Hipotecario</t>
        </is>
      </c>
      <c r="U375" s="242" t="n">
        <v>998955</v>
      </c>
      <c r="V375" s="242" t="n">
        <v>183</v>
      </c>
      <c r="W375" s="242" t="n">
        <v>86</v>
      </c>
      <c r="X375" s="242" t="inlineStr">
        <is>
          <t>1.75%</t>
        </is>
      </c>
      <c r="Y375" s="242" t="n">
        <v>117455</v>
      </c>
      <c r="Z375" s="242" t="n">
        <v>19508</v>
      </c>
      <c r="AA375" s="242" t="n">
        <v>28060</v>
      </c>
      <c r="AB375" s="242" t="n">
        <v>25228</v>
      </c>
      <c r="AC375" s="242" t="n">
        <v>449281</v>
      </c>
      <c r="AD375" s="242" t="n">
        <v>594332</v>
      </c>
      <c r="AE375" s="242" t="n">
        <v>57021755</v>
      </c>
      <c r="AF375" s="242" t="n">
        <v>300000</v>
      </c>
      <c r="AG375" s="242" t="n">
        <v>6800000</v>
      </c>
      <c r="AH375" s="248" t="inlineStr">
        <is>
          <t>Empleado</t>
        </is>
      </c>
      <c r="AI375" s="225" t="n"/>
      <c r="AJ375" s="225" t="n"/>
      <c r="AK375" s="225" t="n"/>
      <c r="AL375" s="225" t="n"/>
      <c r="AM375" s="231" t="n"/>
    </row>
    <row r="376" ht="18" customHeight="1" thickBot="1">
      <c r="A376" s="402" t="inlineStr">
        <is>
          <t>JOHN ALEXANDER PEÑA SANTOS</t>
        </is>
      </c>
      <c r="B376" s="356" t="inlineStr">
        <is>
          <t>570404700050486-9</t>
        </is>
      </c>
      <c r="C376" s="357" t="n">
        <v>45639</v>
      </c>
      <c r="D376" s="479" t="inlineStr">
        <is>
          <t>Mora</t>
        </is>
      </c>
      <c r="E376" s="400" t="n">
        <v>45639</v>
      </c>
      <c r="F376" s="359" t="inlineStr">
        <is>
          <t>DAVIVIENDA</t>
        </is>
      </c>
      <c r="G376" s="363" t="inlineStr">
        <is>
          <t>extracto en mora y falta informacion</t>
        </is>
      </c>
      <c r="H376" s="360" t="n"/>
      <c r="I376" s="360" t="n"/>
      <c r="J376" s="360" t="n"/>
      <c r="K376" s="360" t="n"/>
      <c r="L376" s="360" t="n"/>
      <c r="M376" s="360" t="n"/>
      <c r="N376" s="360" t="n"/>
      <c r="O376" s="360" t="n"/>
      <c r="P376" s="360" t="n"/>
      <c r="Q376" s="360" t="n"/>
      <c r="R376" s="360" t="n"/>
      <c r="S376" s="365" t="inlineStr">
        <is>
          <t>Pesos</t>
        </is>
      </c>
      <c r="T376" s="366" t="inlineStr">
        <is>
          <t>Hipotecario</t>
        </is>
      </c>
      <c r="U376" s="363" t="n">
        <v>783000</v>
      </c>
      <c r="V376" s="363" t="n">
        <v>120</v>
      </c>
      <c r="W376" s="363" t="n">
        <v>113</v>
      </c>
      <c r="X376" s="478" t="n">
        <v>0.14</v>
      </c>
      <c r="Y376" s="363" t="n">
        <v>0</v>
      </c>
      <c r="Z376" s="363" t="n">
        <v>11564</v>
      </c>
      <c r="AA376" s="363" t="n">
        <v>19438</v>
      </c>
      <c r="AB376" s="363" t="n">
        <v>0</v>
      </c>
      <c r="AC376" s="363" t="n">
        <v>212123</v>
      </c>
      <c r="AD376" s="363" t="n">
        <v>539875</v>
      </c>
      <c r="AE376" s="363" t="n">
        <v>49529408</v>
      </c>
      <c r="AF376" s="360" t="n"/>
      <c r="AG376" s="360" t="n"/>
      <c r="AH376" s="360" t="n"/>
      <c r="AI376" s="360" t="n"/>
      <c r="AJ376" s="360" t="n"/>
      <c r="AK376" s="360" t="n"/>
      <c r="AL376" s="360" t="n"/>
      <c r="AM376" s="368" t="n"/>
    </row>
    <row r="377" ht="18" customHeight="1" thickBot="1">
      <c r="A377" s="402" t="inlineStr">
        <is>
          <t>JAIME MENESES QUINEME</t>
        </is>
      </c>
      <c r="B377" s="356" t="n">
        <v>90000172067</v>
      </c>
      <c r="C377" s="357" t="n">
        <v>45639</v>
      </c>
      <c r="D377" s="358" t="inlineStr">
        <is>
          <t>Pendiente</t>
        </is>
      </c>
      <c r="E377" s="400" t="n">
        <v>45639</v>
      </c>
      <c r="F377" s="442" t="inlineStr">
        <is>
          <t>BANCOLOMBIA</t>
        </is>
      </c>
      <c r="G377" s="360" t="n"/>
      <c r="H377" s="360" t="n"/>
      <c r="I377" s="360" t="n"/>
      <c r="J377" s="360" t="n"/>
      <c r="K377" s="360" t="n"/>
      <c r="L377" s="360" t="n"/>
      <c r="M377" s="360" t="n"/>
      <c r="N377" s="360" t="n"/>
      <c r="O377" s="360" t="n"/>
      <c r="P377" s="360" t="n"/>
      <c r="Q377" s="360" t="n"/>
      <c r="R377" s="465" t="n">
        <v>79297165</v>
      </c>
      <c r="S377" s="365" t="inlineStr">
        <is>
          <t>Pesos</t>
        </is>
      </c>
      <c r="T377" s="366" t="inlineStr">
        <is>
          <t>Hipotecario</t>
        </is>
      </c>
      <c r="U377" s="363" t="n">
        <v>3265885</v>
      </c>
      <c r="V377" s="363" t="n">
        <v>240</v>
      </c>
      <c r="W377" s="363" t="n">
        <v>206</v>
      </c>
      <c r="X377" s="363" t="inlineStr">
        <is>
          <t>9.3%</t>
        </is>
      </c>
      <c r="Y377" s="363" t="n">
        <v>454263</v>
      </c>
      <c r="Z377" s="363" t="n">
        <v>149178</v>
      </c>
      <c r="AA377" s="363" t="n">
        <v>36202</v>
      </c>
      <c r="AB377" s="363" t="n">
        <v>24134</v>
      </c>
      <c r="AC377" s="363" t="n">
        <v>406031</v>
      </c>
      <c r="AD377" s="363" t="n">
        <v>1021855</v>
      </c>
      <c r="AE377" s="363" t="n">
        <v>199505643</v>
      </c>
      <c r="AF377" s="363" t="n">
        <v>200000</v>
      </c>
      <c r="AG377" s="363" t="n">
        <v>6000000</v>
      </c>
      <c r="AH377" s="365" t="inlineStr">
        <is>
          <t>Independiente</t>
        </is>
      </c>
      <c r="AI377" s="360" t="n"/>
      <c r="AJ377" s="360" t="n"/>
      <c r="AK377" s="360" t="n"/>
      <c r="AL377" s="360" t="n"/>
      <c r="AM377" s="368" t="n"/>
    </row>
    <row r="378" ht="18" customHeight="1" thickBot="1">
      <c r="A378" s="341" t="inlineStr">
        <is>
          <t>ANDREA CAROLINA GOMEZ CAÑON</t>
        </is>
      </c>
      <c r="B378" s="356" t="inlineStr">
        <is>
          <t>570040770100829-3</t>
        </is>
      </c>
      <c r="C378" s="357" t="n">
        <v>45639</v>
      </c>
      <c r="D378" s="479" t="inlineStr">
        <is>
          <t>Mora</t>
        </is>
      </c>
      <c r="E378" s="400" t="n">
        <v>45639</v>
      </c>
      <c r="F378" s="359" t="inlineStr">
        <is>
          <t>DAVIVIENDA</t>
        </is>
      </c>
      <c r="G378" s="360" t="n"/>
      <c r="H378" s="361" t="inlineStr">
        <is>
          <t>CM</t>
        </is>
      </c>
      <c r="I378" s="360" t="n"/>
      <c r="J378" s="360" t="n"/>
      <c r="K378" s="360" t="n"/>
      <c r="L378" s="362" t="inlineStr">
        <is>
          <t>CM</t>
        </is>
      </c>
      <c r="M378" s="360" t="n"/>
      <c r="N378" s="360" t="n"/>
      <c r="O378" s="360" t="n"/>
      <c r="P378" s="360" t="n"/>
      <c r="Q378" s="360" t="n"/>
      <c r="R378" s="360" t="n"/>
      <c r="S378" s="365" t="inlineStr">
        <is>
          <t>Pesos</t>
        </is>
      </c>
      <c r="T378" s="366" t="inlineStr">
        <is>
          <t>Hipotecario</t>
        </is>
      </c>
      <c r="U378" s="363" t="n">
        <v>1425000</v>
      </c>
      <c r="V378" s="363" t="n">
        <v>240</v>
      </c>
      <c r="W378" s="363" t="n">
        <v>237</v>
      </c>
      <c r="X378" s="363" t="inlineStr">
        <is>
          <t>10.95%</t>
        </is>
      </c>
      <c r="Y378" s="363" t="n">
        <v>0</v>
      </c>
      <c r="Z378" s="363" t="n">
        <v>44072</v>
      </c>
      <c r="AA378" s="363" t="n">
        <v>38290</v>
      </c>
      <c r="AB378" s="363" t="n">
        <v>0</v>
      </c>
      <c r="AC378" s="363" t="n">
        <v>168700</v>
      </c>
      <c r="AD378" s="363" t="n">
        <v>1173299</v>
      </c>
      <c r="AE378" s="363" t="n">
        <v>136075384</v>
      </c>
      <c r="AF378" s="363" t="n">
        <v>250000</v>
      </c>
      <c r="AG378" s="363" t="n">
        <v>3500000</v>
      </c>
      <c r="AH378" s="401" t="inlineStr">
        <is>
          <t>Empleado</t>
        </is>
      </c>
      <c r="AI378" s="360" t="n"/>
      <c r="AJ378" s="360" t="n"/>
      <c r="AK378" s="360" t="n"/>
      <c r="AL378" s="360" t="n"/>
      <c r="AM378" s="368" t="n"/>
    </row>
    <row r="379" ht="18" customHeight="1" thickBot="1">
      <c r="A379" s="444" t="inlineStr">
        <is>
          <t>FREDY ALEXANDER GARCIA HERNANDEZ</t>
        </is>
      </c>
      <c r="B379" s="347" t="n">
        <v>90000217278</v>
      </c>
      <c r="C379" s="251" t="n">
        <v>45639</v>
      </c>
      <c r="D379" s="348" t="inlineStr">
        <is>
          <t>Pendiente</t>
        </is>
      </c>
      <c r="E379" s="386" t="n">
        <v>45639</v>
      </c>
      <c r="F379" s="267" t="inlineStr">
        <is>
          <t>BANCOLOMBIA</t>
        </is>
      </c>
      <c r="G379" s="254" t="inlineStr">
        <is>
          <t xml:space="preserve">EL CLIENTE QUIERE VER UNA OPCIÓN INCREMENTANDO 1 MLL A LA CUOTA QUE LE QUEDE EN $1.880.000 PERO TAMBIÉN QUIERE VER QUE CUOTA DEBE TENER PARA QUE EL CRÉDITO QUEDE EN 2 AÑOS Y 4 AÑOS.COMPRÓ VIVIENDA USADA. 
</t>
        </is>
      </c>
      <c r="H379" s="457" t="inlineStr">
        <is>
          <t>VK 30%</t>
        </is>
      </c>
      <c r="I379" s="214" t="n"/>
      <c r="J379" s="214" t="n"/>
      <c r="K379" s="214" t="n"/>
      <c r="L379" s="214" t="n"/>
      <c r="M379" s="214" t="n"/>
      <c r="N379" s="214" t="n"/>
      <c r="O379" s="214" t="n"/>
      <c r="P379" s="214" t="n"/>
      <c r="Q379" s="214" t="n"/>
      <c r="R379" s="355" t="n">
        <v>1121837056</v>
      </c>
      <c r="S379" s="257" t="inlineStr">
        <is>
          <t>Pesos</t>
        </is>
      </c>
      <c r="T379" s="258" t="inlineStr">
        <is>
          <t>Hipotecario</t>
        </is>
      </c>
      <c r="U379" s="254" t="n">
        <v>880858</v>
      </c>
      <c r="V379" s="254" t="n">
        <v>180</v>
      </c>
      <c r="W379" s="254" t="n">
        <v>156</v>
      </c>
      <c r="X379" s="254" t="inlineStr">
        <is>
          <t>9.95%</t>
        </is>
      </c>
      <c r="Y379" s="254" t="n">
        <v>0</v>
      </c>
      <c r="Z379" s="254" t="n">
        <v>11122</v>
      </c>
      <c r="AA379" s="254" t="n">
        <v>16180</v>
      </c>
      <c r="AB379" s="254" t="n">
        <v>10786</v>
      </c>
      <c r="AC379" s="254" t="n">
        <v>260952</v>
      </c>
      <c r="AD379" s="254" t="n">
        <v>581818</v>
      </c>
      <c r="AE379" s="254" t="n">
        <v>73459081</v>
      </c>
      <c r="AF379" s="254" t="inlineStr">
        <is>
          <t>900-1200</t>
        </is>
      </c>
      <c r="AG379" s="254" t="n">
        <v>14000000</v>
      </c>
      <c r="AH379" s="259" t="inlineStr">
        <is>
          <t>Empleado</t>
        </is>
      </c>
      <c r="AI379" s="214" t="n"/>
      <c r="AJ379" s="214" t="n"/>
      <c r="AK379" s="214" t="n"/>
      <c r="AL379" s="214" t="n"/>
      <c r="AM379" s="220" t="n"/>
    </row>
    <row r="380" ht="18" customHeight="1" thickBot="1">
      <c r="A380" s="322" t="inlineStr">
        <is>
          <t>ELVIN JAVIER GUZMAN BELLO</t>
        </is>
      </c>
      <c r="B380" s="221" t="inlineStr">
        <is>
          <t>570238110011538-9</t>
        </is>
      </c>
      <c r="C380" s="240" t="n">
        <v>45640</v>
      </c>
      <c r="D380" s="343" t="inlineStr">
        <is>
          <t>Pendiente</t>
        </is>
      </c>
      <c r="E380" s="378" t="n">
        <v>45640</v>
      </c>
      <c r="F380" s="333" t="inlineStr">
        <is>
          <t>DAVIVIENDA</t>
        </is>
      </c>
      <c r="G380" s="225" t="n"/>
      <c r="H380" s="344" t="inlineStr">
        <is>
          <t>CM</t>
        </is>
      </c>
      <c r="I380" s="225" t="n"/>
      <c r="J380" s="225" t="n"/>
      <c r="K380" s="225" t="n"/>
      <c r="L380" s="345" t="inlineStr">
        <is>
          <t>CM</t>
        </is>
      </c>
      <c r="M380" s="225" t="n"/>
      <c r="N380" s="225" t="n"/>
      <c r="O380" s="225" t="n"/>
      <c r="P380" s="225" t="n"/>
      <c r="Q380" s="225" t="n"/>
      <c r="R380" s="242" t="n">
        <v>1129520958</v>
      </c>
      <c r="S380" s="246" t="inlineStr">
        <is>
          <t>Pesos</t>
        </is>
      </c>
      <c r="T380" s="247" t="inlineStr">
        <is>
          <t>Hipotecario</t>
        </is>
      </c>
      <c r="U380" s="242" t="n">
        <v>972731</v>
      </c>
      <c r="V380" s="242" t="n">
        <v>240</v>
      </c>
      <c r="W380" s="242" t="n">
        <v>229</v>
      </c>
      <c r="X380" s="418" t="n">
        <v>0.14</v>
      </c>
      <c r="Y380" s="242" t="n">
        <v>346268</v>
      </c>
      <c r="Z380" s="242" t="n">
        <v>24964</v>
      </c>
      <c r="AA380" s="242" t="n">
        <v>29816</v>
      </c>
      <c r="AB380" s="242" t="n">
        <v>0</v>
      </c>
      <c r="AC380" s="242" t="n">
        <v>101634</v>
      </c>
      <c r="AD380" s="242" t="n">
        <v>815764</v>
      </c>
      <c r="AE380" s="242" t="n">
        <v>105852775</v>
      </c>
      <c r="AF380" s="242" t="n">
        <v>100000</v>
      </c>
      <c r="AG380" s="242" t="n">
        <v>5500000</v>
      </c>
      <c r="AH380" s="248" t="inlineStr">
        <is>
          <t>Empleado</t>
        </is>
      </c>
      <c r="AI380" s="225" t="n"/>
      <c r="AJ380" s="225" t="n"/>
      <c r="AK380" s="225" t="n"/>
      <c r="AL380" s="225" t="n"/>
      <c r="AM380" s="231" t="n"/>
    </row>
    <row r="381" ht="18" customHeight="1" thickBot="1">
      <c r="A381" s="338" t="inlineStr">
        <is>
          <t>ELIZABETH MARTINEZ ESLAVA</t>
        </is>
      </c>
      <c r="B381" s="347" t="inlineStr">
        <is>
          <t>570045610059504-6</t>
        </is>
      </c>
      <c r="C381" s="251" t="n">
        <v>45640</v>
      </c>
      <c r="D381" s="348" t="inlineStr">
        <is>
          <t>Pendiente</t>
        </is>
      </c>
      <c r="E381" s="386" t="n">
        <v>45640</v>
      </c>
      <c r="F381" s="262" t="inlineStr">
        <is>
          <t>DAVIVIENDA</t>
        </is>
      </c>
      <c r="G381" s="495" t="n"/>
      <c r="H381" s="349" t="inlineStr">
        <is>
          <t>CM</t>
        </is>
      </c>
      <c r="I381" s="214" t="n"/>
      <c r="J381" s="214" t="n"/>
      <c r="K381" s="214" t="n"/>
      <c r="L381" s="351" t="inlineStr">
        <is>
          <t>CM</t>
        </is>
      </c>
      <c r="M381" s="214" t="n"/>
      <c r="N381" s="214" t="n"/>
      <c r="O381" s="214" t="n"/>
      <c r="P381" s="214" t="n"/>
      <c r="Q381" s="214" t="n"/>
      <c r="R381" s="254" t="n">
        <v>1073515517</v>
      </c>
      <c r="S381" s="257" t="inlineStr">
        <is>
          <t>Pesos</t>
        </is>
      </c>
      <c r="T381" s="258" t="inlineStr">
        <is>
          <t>Hipotecario</t>
        </is>
      </c>
      <c r="U381" s="254" t="n">
        <v>927000</v>
      </c>
      <c r="V381" s="254" t="n">
        <v>240</v>
      </c>
      <c r="W381" s="254" t="n">
        <v>238</v>
      </c>
      <c r="X381" s="254" t="inlineStr">
        <is>
          <t>10.95%</t>
        </is>
      </c>
      <c r="Y381" s="254" t="n">
        <v>0</v>
      </c>
      <c r="Z381" s="254" t="n">
        <v>19077</v>
      </c>
      <c r="AA381" s="254" t="n">
        <v>33900</v>
      </c>
      <c r="AB381" s="254" t="n">
        <v>0</v>
      </c>
      <c r="AC381" s="254" t="n">
        <v>110065</v>
      </c>
      <c r="AD381" s="254" t="n">
        <v>763934</v>
      </c>
      <c r="AE381" s="254" t="n">
        <v>87731826</v>
      </c>
      <c r="AF381" s="254" t="n">
        <v>300000</v>
      </c>
      <c r="AG381" s="254" t="n">
        <v>2700000</v>
      </c>
      <c r="AH381" s="259" t="inlineStr">
        <is>
          <t>Empleado</t>
        </is>
      </c>
      <c r="AI381" s="214" t="n"/>
      <c r="AJ381" s="214" t="n"/>
      <c r="AK381" s="214" t="n"/>
      <c r="AL381" s="214" t="n"/>
      <c r="AM381" s="220" t="n"/>
    </row>
    <row r="382" ht="18" customHeight="1" thickBot="1">
      <c r="A382" s="546" t="inlineStr">
        <is>
          <t>JONNY FREDY QUIÑONES OLMOS</t>
        </is>
      </c>
      <c r="B382" s="438" t="n">
        <v>853818095</v>
      </c>
      <c r="C382" s="404" t="n">
        <v>45637</v>
      </c>
      <c r="D382" s="405" t="inlineStr">
        <is>
          <t>Pendiente</t>
        </is>
      </c>
      <c r="E382" s="406" t="n">
        <v>45642</v>
      </c>
      <c r="F382" s="538" t="inlineStr">
        <is>
          <t>BANCO DE BOGOTA</t>
        </is>
      </c>
      <c r="G382" s="410" t="n"/>
      <c r="H382" s="407" t="inlineStr">
        <is>
          <t>WEB</t>
        </is>
      </c>
      <c r="I382" s="410" t="n"/>
      <c r="J382" s="410" t="n"/>
      <c r="K382" s="410" t="n"/>
      <c r="L382" s="410" t="n"/>
      <c r="M382" s="410" t="n"/>
      <c r="N382" s="410" t="n"/>
      <c r="O382" s="410" t="n"/>
      <c r="P382" s="410" t="n"/>
      <c r="Q382" s="410" t="n"/>
      <c r="R382" s="410" t="n"/>
      <c r="S382" s="412" t="inlineStr">
        <is>
          <t>Pesos</t>
        </is>
      </c>
      <c r="T382" s="413" t="inlineStr">
        <is>
          <t>Hipotecario</t>
        </is>
      </c>
      <c r="U382" s="414" t="n">
        <v>971664</v>
      </c>
      <c r="V382" s="414" t="n">
        <v>240</v>
      </c>
      <c r="W382" s="414" t="n">
        <v>210</v>
      </c>
      <c r="X382" s="414" t="inlineStr">
        <is>
          <t>16.62%</t>
        </is>
      </c>
      <c r="Y382" s="414" t="n">
        <v>0</v>
      </c>
      <c r="Z382" s="414" t="n">
        <v>19934</v>
      </c>
      <c r="AA382" s="414" t="n">
        <v>26930</v>
      </c>
      <c r="AB382" s="414" t="n">
        <v>0</v>
      </c>
      <c r="AC382" s="414" t="n">
        <v>0</v>
      </c>
      <c r="AD382" s="414" t="n">
        <v>924800</v>
      </c>
      <c r="AE382" s="414" t="n">
        <v>971664</v>
      </c>
      <c r="AF382" s="414" t="n">
        <v>200000</v>
      </c>
      <c r="AG382" s="414" t="n">
        <v>4400000</v>
      </c>
      <c r="AH382" s="415" t="inlineStr">
        <is>
          <t>Empleado</t>
        </is>
      </c>
      <c r="AI382" s="410" t="n"/>
      <c r="AJ382" s="410" t="n"/>
      <c r="AK382" s="410" t="n"/>
      <c r="AL382" s="410" t="n"/>
      <c r="AM382" s="416" t="n"/>
    </row>
    <row r="383" ht="18" customHeight="1" thickBot="1">
      <c r="A383" s="341" t="inlineStr">
        <is>
          <t>YULY PAOLA PRIETO VILLARRAGA</t>
        </is>
      </c>
      <c r="B383" s="342" t="n">
        <v>132208292194</v>
      </c>
      <c r="C383" s="240" t="n">
        <v>45642</v>
      </c>
      <c r="D383" s="343" t="inlineStr">
        <is>
          <t>Pendiente</t>
        </is>
      </c>
      <c r="E383" s="378" t="n">
        <v>45642</v>
      </c>
      <c r="F383" s="248" t="inlineStr">
        <is>
          <t>CAJA SOCIAL</t>
        </is>
      </c>
      <c r="G383" s="225" t="n"/>
      <c r="H383" s="397" t="inlineStr">
        <is>
          <t>PROPIO</t>
        </is>
      </c>
      <c r="I383" s="225" t="n"/>
      <c r="J383" s="225" t="n"/>
      <c r="K383" s="225" t="n"/>
      <c r="L383" s="343" t="inlineStr">
        <is>
          <t>Soluciones Financieras</t>
        </is>
      </c>
      <c r="M383" s="242" t="inlineStr">
        <is>
          <t>JOSE ROJAS</t>
        </is>
      </c>
      <c r="N383" s="225" t="n"/>
      <c r="O383" s="225" t="n"/>
      <c r="P383" s="225" t="n"/>
      <c r="Q383" s="225" t="n"/>
      <c r="R383" s="242" t="n">
        <v>52957684</v>
      </c>
      <c r="S383" s="246" t="inlineStr">
        <is>
          <t>Pesos</t>
        </is>
      </c>
      <c r="T383" s="247" t="inlineStr">
        <is>
          <t>Hipotecario</t>
        </is>
      </c>
      <c r="U383" s="242" t="n">
        <v>452410</v>
      </c>
      <c r="V383" s="242" t="n">
        <v>240</v>
      </c>
      <c r="W383" s="242" t="n">
        <v>129</v>
      </c>
      <c r="X383" s="418" t="n">
        <v>0.1</v>
      </c>
      <c r="Y383" s="242" t="n">
        <v>0</v>
      </c>
      <c r="Z383" s="242" t="n">
        <v>12037</v>
      </c>
      <c r="AA383" s="242" t="n">
        <v>17109</v>
      </c>
      <c r="AB383" s="242" t="n">
        <v>15383</v>
      </c>
      <c r="AC383" s="242" t="n">
        <v>145410</v>
      </c>
      <c r="AD383" s="242" t="n">
        <v>262481</v>
      </c>
      <c r="AE383" s="242" t="n">
        <v>32916611</v>
      </c>
      <c r="AF383" s="242" t="n">
        <v>600000</v>
      </c>
      <c r="AG383" s="242" t="n">
        <v>2000000</v>
      </c>
      <c r="AH383" s="248" t="inlineStr">
        <is>
          <t>Empleado</t>
        </is>
      </c>
      <c r="AI383" s="225" t="n"/>
      <c r="AJ383" s="225" t="n"/>
      <c r="AK383" s="225" t="n"/>
      <c r="AL383" s="225" t="n"/>
      <c r="AM383" s="231" t="n"/>
    </row>
    <row r="384" ht="18" customHeight="1" thickBot="1">
      <c r="A384" s="444" t="inlineStr">
        <is>
          <t>SANDRA PAOLA MONROY RUIZ</t>
        </is>
      </c>
      <c r="B384" s="419" t="inlineStr">
        <is>
          <t>570000750109093-7</t>
        </is>
      </c>
      <c r="C384" s="420" t="n">
        <v>45642</v>
      </c>
      <c r="D384" s="421" t="inlineStr">
        <is>
          <t>Pendiente</t>
        </is>
      </c>
      <c r="E384" s="422" t="n">
        <v>45642</v>
      </c>
      <c r="F384" s="277" t="inlineStr">
        <is>
          <t>DAVIVIENDA</t>
        </is>
      </c>
      <c r="G384" s="278" t="n"/>
      <c r="H384" s="424" t="inlineStr">
        <is>
          <t>PROPIO</t>
        </is>
      </c>
      <c r="I384" s="278" t="n"/>
      <c r="J384" s="278" t="n"/>
      <c r="K384" s="278" t="n"/>
      <c r="L384" s="434" t="inlineStr">
        <is>
          <t>Guardianes Del Ahorro</t>
        </is>
      </c>
      <c r="M384" s="425" t="inlineStr">
        <is>
          <t>YISSEL LEON</t>
        </is>
      </c>
      <c r="N384" s="278" t="n"/>
      <c r="O384" s="278" t="n"/>
      <c r="P384" s="278" t="n"/>
      <c r="Q384" s="278" t="n"/>
      <c r="R384" s="430" t="n">
        <v>53097041</v>
      </c>
      <c r="S384" s="426" t="inlineStr">
        <is>
          <t>Pesos</t>
        </is>
      </c>
      <c r="T384" s="427" t="inlineStr">
        <is>
          <t>Hipotecario</t>
        </is>
      </c>
      <c r="U384" s="425" t="n">
        <v>3551000</v>
      </c>
      <c r="V384" s="425" t="n">
        <v>240</v>
      </c>
      <c r="W384" s="425" t="n">
        <v>230</v>
      </c>
      <c r="X384" s="425" t="inlineStr">
        <is>
          <t>17.6%</t>
        </is>
      </c>
      <c r="Y384" s="425" t="n">
        <v>0</v>
      </c>
      <c r="Z384" s="425" t="n">
        <v>58818</v>
      </c>
      <c r="AA384" s="425" t="n">
        <v>93910</v>
      </c>
      <c r="AB384" s="425" t="n">
        <v>0</v>
      </c>
      <c r="AC384" s="425" t="n">
        <v>190259</v>
      </c>
      <c r="AD384" s="425" t="n">
        <v>3208012</v>
      </c>
      <c r="AE384" s="425" t="n">
        <v>238403147</v>
      </c>
      <c r="AF384" s="425" t="inlineStr">
        <is>
          <t>300-600</t>
        </is>
      </c>
      <c r="AG384" s="430" t="n">
        <v>11500000</v>
      </c>
      <c r="AH384" s="428" t="inlineStr">
        <is>
          <t>Empleado</t>
        </is>
      </c>
      <c r="AI384" s="278" t="n"/>
      <c r="AJ384" s="278" t="n"/>
      <c r="AK384" s="278" t="n"/>
      <c r="AL384" s="278" t="n"/>
      <c r="AM384" s="286" t="n"/>
    </row>
    <row r="385" ht="18" customHeight="1" thickBot="1">
      <c r="A385" s="337" t="inlineStr">
        <is>
          <t xml:space="preserve">JOSE CARLOS BUENO ORTIZ
</t>
        </is>
      </c>
      <c r="B385" s="356" t="n">
        <v>104119262085</v>
      </c>
      <c r="C385" s="357" t="n">
        <v>45642</v>
      </c>
      <c r="D385" s="358" t="inlineStr">
        <is>
          <t>Pendiente</t>
        </is>
      </c>
      <c r="E385" s="400" t="n">
        <v>45642</v>
      </c>
      <c r="F385" s="524" t="inlineStr">
        <is>
          <t>COLPATRIA</t>
        </is>
      </c>
      <c r="G385" s="360" t="n"/>
      <c r="H385" s="480" t="inlineStr">
        <is>
          <t>VK 30%</t>
        </is>
      </c>
      <c r="I385" s="360" t="n"/>
      <c r="J385" s="360" t="n"/>
      <c r="K385" s="360" t="n"/>
      <c r="L385" s="360" t="n"/>
      <c r="M385" s="360" t="n"/>
      <c r="N385" s="360" t="n"/>
      <c r="O385" s="360" t="n"/>
      <c r="P385" s="360" t="n"/>
      <c r="Q385" s="360" t="n"/>
      <c r="R385" s="363" t="n">
        <v>84088508</v>
      </c>
      <c r="S385" s="365" t="inlineStr">
        <is>
          <t>Pesos</t>
        </is>
      </c>
      <c r="T385" s="366" t="inlineStr">
        <is>
          <t>Hipotecario</t>
        </is>
      </c>
      <c r="U385" s="363" t="n">
        <v>1878251</v>
      </c>
      <c r="V385" s="363" t="n">
        <v>240</v>
      </c>
      <c r="W385" s="363" t="n">
        <v>204</v>
      </c>
      <c r="X385" s="363" t="inlineStr">
        <is>
          <t>10.5%</t>
        </is>
      </c>
      <c r="Y385" s="363" t="n">
        <v>0</v>
      </c>
      <c r="Z385" s="363" t="n">
        <v>101647</v>
      </c>
      <c r="AA385" s="363" t="n">
        <v>0</v>
      </c>
      <c r="AB385" s="363" t="n">
        <v>0</v>
      </c>
      <c r="AC385" s="363" t="n">
        <v>322221</v>
      </c>
      <c r="AD385" s="363" t="n">
        <v>1454382</v>
      </c>
      <c r="AE385" s="363" t="n">
        <v>173589811</v>
      </c>
      <c r="AF385" s="363" t="inlineStr">
        <is>
          <t>300-600</t>
        </is>
      </c>
      <c r="AG385" s="363" t="n">
        <v>15000000</v>
      </c>
      <c r="AH385" s="401" t="inlineStr">
        <is>
          <t>Empleado</t>
        </is>
      </c>
      <c r="AI385" s="360" t="n"/>
      <c r="AJ385" s="360" t="n"/>
      <c r="AK385" s="360" t="n"/>
      <c r="AL385" s="360" t="n"/>
      <c r="AM385" s="368" t="n"/>
    </row>
    <row r="386" ht="18" customHeight="1" thickBot="1">
      <c r="A386" s="444" t="inlineStr">
        <is>
          <t>HUGO JUNIOR AGUDELO CORTES</t>
        </is>
      </c>
      <c r="B386" s="347" t="inlineStr">
        <is>
          <t>570909310002174-8</t>
        </is>
      </c>
      <c r="C386" s="251" t="n">
        <v>45642</v>
      </c>
      <c r="D386" s="348" t="inlineStr">
        <is>
          <t>Pendiente</t>
        </is>
      </c>
      <c r="E386" s="386" t="n">
        <v>45642</v>
      </c>
      <c r="F386" s="262" t="inlineStr">
        <is>
          <t>DAVIVIENDA</t>
        </is>
      </c>
      <c r="G386" s="214" t="n"/>
      <c r="H386" s="349" t="inlineStr">
        <is>
          <t>CM</t>
        </is>
      </c>
      <c r="I386" s="214" t="n"/>
      <c r="J386" s="214" t="n"/>
      <c r="K386" s="214" t="n"/>
      <c r="L386" s="351" t="inlineStr">
        <is>
          <t>CM</t>
        </is>
      </c>
      <c r="M386" s="214" t="n"/>
      <c r="N386" s="214" t="n"/>
      <c r="O386" s="214" t="n"/>
      <c r="P386" s="214" t="n"/>
      <c r="Q386" s="214" t="n"/>
      <c r="R386" s="214" t="n"/>
      <c r="S386" s="257" t="inlineStr">
        <is>
          <t>Pesos</t>
        </is>
      </c>
      <c r="T386" s="258" t="inlineStr">
        <is>
          <t>Hipotecario</t>
        </is>
      </c>
      <c r="U386" s="254" t="n">
        <v>1505000</v>
      </c>
      <c r="V386" s="254" t="n">
        <v>120</v>
      </c>
      <c r="W386" s="254" t="n">
        <v>108</v>
      </c>
      <c r="X386" s="354" t="n">
        <v>0.14</v>
      </c>
      <c r="Y386" s="254" t="n">
        <v>0</v>
      </c>
      <c r="Z386" s="254" t="n">
        <v>29973</v>
      </c>
      <c r="AA386" s="254" t="n">
        <v>30750</v>
      </c>
      <c r="AB386" s="254" t="n">
        <v>0</v>
      </c>
      <c r="AC386" s="254" t="n">
        <v>436493</v>
      </c>
      <c r="AD386" s="254" t="n">
        <v>1007783</v>
      </c>
      <c r="AE386" s="254" t="n">
        <v>91449617</v>
      </c>
      <c r="AF386" s="254" t="n">
        <v>300000</v>
      </c>
      <c r="AG386" s="254" t="n">
        <v>13000000</v>
      </c>
      <c r="AH386" s="259" t="inlineStr">
        <is>
          <t>Empleado</t>
        </is>
      </c>
      <c r="AI386" s="214" t="n"/>
      <c r="AJ386" s="214" t="n"/>
      <c r="AK386" s="214" t="n"/>
      <c r="AL386" s="214" t="n"/>
      <c r="AM386" s="220" t="n"/>
    </row>
    <row r="387" ht="18" customHeight="1" thickBot="1">
      <c r="A387" s="322" t="inlineStr">
        <is>
          <t>ANDRES DAVID GOMEZ LARA</t>
        </is>
      </c>
      <c r="B387" s="342" t="n">
        <v>199201563350</v>
      </c>
      <c r="C387" s="240" t="n">
        <v>45638</v>
      </c>
      <c r="D387" s="343" t="inlineStr">
        <is>
          <t>Pendiente</t>
        </is>
      </c>
      <c r="E387" s="378" t="n">
        <v>45643</v>
      </c>
      <c r="F387" s="248" t="inlineStr">
        <is>
          <t>CAJA SOCIAL</t>
        </is>
      </c>
      <c r="G387" s="225" t="n"/>
      <c r="H387" s="243" t="inlineStr">
        <is>
          <t>VK 30%</t>
        </is>
      </c>
      <c r="I387" s="242" t="inlineStr">
        <is>
          <t>Buen dia, correo recibido pero falta información del cliente como actividad económica, ingresos y abono efectivo.</t>
        </is>
      </c>
      <c r="J387" s="225" t="n"/>
      <c r="K387" s="225" t="n"/>
      <c r="L387" s="225" t="n"/>
      <c r="M387" s="225" t="n"/>
      <c r="N387" s="225" t="n"/>
      <c r="O387" s="225" t="n"/>
      <c r="P387" s="225" t="n"/>
      <c r="Q387" s="225" t="n"/>
      <c r="R387" s="225" t="n"/>
      <c r="S387" s="246" t="inlineStr">
        <is>
          <t>Pesos</t>
        </is>
      </c>
      <c r="T387" s="247" t="inlineStr">
        <is>
          <t>Hipotecario</t>
        </is>
      </c>
      <c r="U387" s="242" t="n">
        <v>5459880</v>
      </c>
      <c r="V387" s="242" t="n">
        <v>240</v>
      </c>
      <c r="W387" s="242" t="n">
        <v>220</v>
      </c>
      <c r="X387" s="242" t="inlineStr">
        <is>
          <t>19.3%</t>
        </is>
      </c>
      <c r="Y387" s="242" t="n">
        <v>0</v>
      </c>
      <c r="Z387" s="242" t="n">
        <v>133896</v>
      </c>
      <c r="AA387" s="242" t="n">
        <v>44617</v>
      </c>
      <c r="AB387" s="242" t="n">
        <v>15266</v>
      </c>
      <c r="AC387" s="242" t="n">
        <v>197396</v>
      </c>
      <c r="AD387" s="242" t="n">
        <v>5061248</v>
      </c>
      <c r="AE387" s="242" t="n">
        <v>166023340</v>
      </c>
      <c r="AF387" s="242" t="inlineStr">
        <is>
          <t>50-300</t>
        </is>
      </c>
      <c r="AG387" s="242" t="n">
        <v>5000000</v>
      </c>
      <c r="AH387" s="246" t="inlineStr">
        <is>
          <t>Independiente</t>
        </is>
      </c>
      <c r="AI387" s="225" t="n"/>
      <c r="AJ387" s="225" t="n"/>
      <c r="AK387" s="225" t="n"/>
      <c r="AL387" s="225" t="n"/>
      <c r="AM387" s="231" t="n"/>
    </row>
    <row r="388" ht="18" customHeight="1" thickBot="1">
      <c r="A388" s="444" t="inlineStr">
        <is>
          <t>YULIANA ANGELICA DE LA TORRE MORENO</t>
        </is>
      </c>
      <c r="B388" s="419" t="n">
        <v>133200760324</v>
      </c>
      <c r="C388" s="420" t="n">
        <v>45643</v>
      </c>
      <c r="D388" s="421" t="inlineStr">
        <is>
          <t>Pendiente</t>
        </is>
      </c>
      <c r="E388" s="422" t="n">
        <v>45643</v>
      </c>
      <c r="F388" s="428" t="inlineStr">
        <is>
          <t>CAJA SOCIAL</t>
        </is>
      </c>
      <c r="G388" s="278" t="n"/>
      <c r="H388" s="435" t="inlineStr">
        <is>
          <t>CM</t>
        </is>
      </c>
      <c r="I388" s="278" t="n"/>
      <c r="J388" s="278" t="n"/>
      <c r="K388" s="278" t="n"/>
      <c r="L388" s="436" t="inlineStr">
        <is>
          <t>CM</t>
        </is>
      </c>
      <c r="M388" s="278" t="n"/>
      <c r="N388" s="278" t="n"/>
      <c r="O388" s="278" t="n"/>
      <c r="P388" s="278" t="n"/>
      <c r="Q388" s="278" t="n"/>
      <c r="R388" s="425" t="n">
        <v>1113040129</v>
      </c>
      <c r="S388" s="426" t="inlineStr">
        <is>
          <t>Pesos</t>
        </is>
      </c>
      <c r="T388" s="427" t="inlineStr">
        <is>
          <t>Hipotecario</t>
        </is>
      </c>
      <c r="U388" s="425" t="n">
        <v>729432</v>
      </c>
      <c r="V388" s="425" t="n">
        <v>240</v>
      </c>
      <c r="W388" s="425" t="n">
        <v>202</v>
      </c>
      <c r="X388" s="425" t="inlineStr">
        <is>
          <t>7.65%</t>
        </is>
      </c>
      <c r="Y388" s="425" t="n">
        <v>258878</v>
      </c>
      <c r="Z388" s="425" t="n">
        <v>26180</v>
      </c>
      <c r="AA388" s="425" t="n">
        <v>19397</v>
      </c>
      <c r="AB388" s="425" t="n">
        <v>10864</v>
      </c>
      <c r="AC388" s="425" t="n">
        <v>202338</v>
      </c>
      <c r="AD388" s="425" t="n">
        <v>729530</v>
      </c>
      <c r="AE388" s="425" t="n">
        <v>79077367</v>
      </c>
      <c r="AF388" s="425" t="n">
        <v>100000</v>
      </c>
      <c r="AG388" s="425" t="n">
        <v>3877000</v>
      </c>
      <c r="AH388" s="428" t="inlineStr">
        <is>
          <t>Empleado</t>
        </is>
      </c>
      <c r="AI388" s="278" t="n"/>
      <c r="AJ388" s="278" t="n"/>
      <c r="AK388" s="278" t="n"/>
      <c r="AL388" s="278" t="n"/>
      <c r="AM388" s="286" t="n"/>
    </row>
    <row r="389" ht="18" customHeight="1" thickBot="1">
      <c r="A389" s="369" t="inlineStr">
        <is>
          <t>CLARA XIMENA CAMARGO SANABRIA</t>
        </is>
      </c>
      <c r="B389" s="370" t="n">
        <v>90000306926</v>
      </c>
      <c r="C389" s="449" t="n">
        <v>45577</v>
      </c>
      <c r="D389" s="372" t="inlineStr">
        <is>
          <t>Actualizar</t>
        </is>
      </c>
      <c r="E389" s="449" t="n">
        <v>45577</v>
      </c>
      <c r="F389" s="373" t="inlineStr">
        <is>
          <t>BANCOLOMBIA</t>
        </is>
      </c>
      <c r="G389" s="469" t="inlineStr">
        <is>
          <t>Estimados buenas tardes
Revisamos con la cliente el extracto de diciembre y hay un cambio muy significativo en el aporte a capital, ¿esto varía en algo el estudio realizado en octubre? Por favor podemos actualizar el estudio . Adjunto el nuevo extracto al mail. gracias</t>
        </is>
      </c>
      <c r="H389" s="451" t="inlineStr">
        <is>
          <t>CM</t>
        </is>
      </c>
      <c r="I389" s="329" t="n"/>
      <c r="J389" s="329" t="n"/>
      <c r="K389" s="329" t="n"/>
      <c r="L389" s="452" t="inlineStr">
        <is>
          <t>CM</t>
        </is>
      </c>
      <c r="M389" s="374" t="inlineStr">
        <is>
          <t>CM</t>
        </is>
      </c>
      <c r="N389" s="329" t="n"/>
      <c r="O389" s="329" t="n"/>
      <c r="P389" s="330" t="inlineStr">
        <is>
          <t>https://tinyurl.com/4pwa3due</t>
        </is>
      </c>
      <c r="Q389" s="329" t="n"/>
      <c r="R389" s="329" t="n"/>
      <c r="S389" s="375" t="inlineStr">
        <is>
          <t>Pesos</t>
        </is>
      </c>
      <c r="T389" s="376" t="inlineStr">
        <is>
          <t>Hipotecario</t>
        </is>
      </c>
      <c r="U389" s="374" t="n">
        <v>1161672</v>
      </c>
      <c r="V389" s="374" t="n">
        <v>300</v>
      </c>
      <c r="W389" s="374" t="n">
        <v>292</v>
      </c>
      <c r="X389" s="374" t="inlineStr">
        <is>
          <t>12.25</t>
        </is>
      </c>
      <c r="Y389" s="374" t="n">
        <v>0</v>
      </c>
      <c r="Z389" s="374" t="n">
        <v>1251</v>
      </c>
      <c r="AA389" s="374" t="n">
        <v>17849</v>
      </c>
      <c r="AB389" s="374" t="n">
        <v>11899</v>
      </c>
      <c r="AC389" s="374" t="n">
        <v>70187</v>
      </c>
      <c r="AD389" s="374" t="n">
        <v>1049686</v>
      </c>
      <c r="AE389" s="374" t="n">
        <v>108479018</v>
      </c>
      <c r="AF389" s="374" t="n">
        <v>100000</v>
      </c>
      <c r="AG389" s="374" t="n">
        <v>2940000</v>
      </c>
      <c r="AH389" s="377" t="inlineStr">
        <is>
          <t>Empleado</t>
        </is>
      </c>
      <c r="AI389" s="329" t="n"/>
      <c r="AJ389" s="329" t="n"/>
      <c r="AK389" s="329" t="n"/>
      <c r="AL389" s="374" t="n">
        <v>7651254146</v>
      </c>
      <c r="AM389" s="331" t="n"/>
    </row>
    <row r="390" ht="18" customHeight="1" thickBot="1">
      <c r="A390" s="547" t="inlineStr">
        <is>
          <t>VICTOR GUATAME GONZALEZ</t>
        </is>
      </c>
      <c r="B390" s="342" t="n">
        <v>134200149728</v>
      </c>
      <c r="C390" s="378" t="n">
        <v>45632</v>
      </c>
      <c r="D390" s="343" t="inlineStr">
        <is>
          <t>Pendiente</t>
        </is>
      </c>
      <c r="E390" s="378" t="n">
        <v>45632</v>
      </c>
      <c r="F390" s="248" t="inlineStr">
        <is>
          <t>CAJA SOCIAL</t>
        </is>
      </c>
      <c r="G390" s="260" t="inlineStr">
        <is>
          <t xml:space="preserve">No se encuentra en mora, buen habito de pago solo unos días// Por favor realizar estudio con Jose Rojas para venta de cartera, gracias
</t>
        </is>
      </c>
      <c r="H390" s="397" t="inlineStr">
        <is>
          <t>PROPIO</t>
        </is>
      </c>
      <c r="I390" s="242" t="inlineStr">
        <is>
          <t xml:space="preserve">Por favor realizar estudio con Jose Rojas para venta de cartera, gracias
</t>
        </is>
      </c>
      <c r="J390" s="549" t="inlineStr">
        <is>
          <t>Resuelta</t>
        </is>
      </c>
      <c r="K390" s="378" t="n">
        <v>45635</v>
      </c>
      <c r="L390" s="343" t="inlineStr">
        <is>
          <t>Soluciones Financieras</t>
        </is>
      </c>
      <c r="M390" s="242" t="inlineStr">
        <is>
          <t>LORENA SALINAS</t>
        </is>
      </c>
      <c r="N390" s="240" t="n">
        <v>45635</v>
      </c>
      <c r="O390" s="225" t="n"/>
      <c r="P390" s="245" t="inlineStr">
        <is>
          <t>https://tinyurl.com/mctc667b</t>
        </is>
      </c>
      <c r="Q390" s="225" t="n"/>
      <c r="R390" s="242" t="n">
        <v>200149728</v>
      </c>
      <c r="S390" s="246" t="inlineStr">
        <is>
          <t>Pesos</t>
        </is>
      </c>
      <c r="T390" s="247" t="inlineStr">
        <is>
          <t>Hipotecario</t>
        </is>
      </c>
      <c r="U390" s="242" t="n">
        <v>1259550</v>
      </c>
      <c r="V390" s="242" t="n">
        <v>240</v>
      </c>
      <c r="W390" s="242" t="n">
        <v>231</v>
      </c>
      <c r="X390" s="418" t="n">
        <v>0.14</v>
      </c>
      <c r="Y390" s="242" t="n">
        <v>0</v>
      </c>
      <c r="Z390" s="242" t="n">
        <v>66634</v>
      </c>
      <c r="AA390" s="242" t="n">
        <v>27900</v>
      </c>
      <c r="AB390" s="242" t="n">
        <v>25084</v>
      </c>
      <c r="AC390" s="242" t="n">
        <v>86397</v>
      </c>
      <c r="AD390" s="242" t="n">
        <v>992819</v>
      </c>
      <c r="AE390" s="242" t="n">
        <v>45237538</v>
      </c>
      <c r="AF390" s="242" t="inlineStr">
        <is>
          <t>50-300</t>
        </is>
      </c>
      <c r="AG390" s="242" t="n">
        <v>4000000</v>
      </c>
      <c r="AH390" s="248" t="inlineStr">
        <is>
          <t>Empleado</t>
        </is>
      </c>
      <c r="AI390" s="225" t="n"/>
      <c r="AJ390" s="225" t="n"/>
      <c r="AK390" s="225" t="n"/>
      <c r="AL390" s="225" t="n"/>
      <c r="AM390" s="231" t="n"/>
    </row>
    <row r="391" ht="18" customHeight="1" thickBot="1">
      <c r="A391" s="326" t="inlineStr">
        <is>
          <t>ANDRES DAVID GOMEZ LARA</t>
        </is>
      </c>
      <c r="B391" s="347" t="n">
        <v>199201563350</v>
      </c>
      <c r="C391" s="386" t="n">
        <v>45638</v>
      </c>
      <c r="D391" s="348" t="inlineStr">
        <is>
          <t>Pendiente</t>
        </is>
      </c>
      <c r="E391" s="386" t="n">
        <v>45643</v>
      </c>
      <c r="F391" s="259" t="inlineStr">
        <is>
          <t>CAJA SOCIAL</t>
        </is>
      </c>
      <c r="G391" s="214" t="n"/>
      <c r="H391" s="457" t="inlineStr">
        <is>
          <t>VK 30%</t>
        </is>
      </c>
      <c r="I391" s="254" t="inlineStr">
        <is>
          <t>Buen dia, correo recibido pero falta información del cliente como actividad económica, ingresos y abono efectivo.</t>
        </is>
      </c>
      <c r="J391" s="214" t="n"/>
      <c r="K391" s="214" t="n"/>
      <c r="L391" s="214" t="n"/>
      <c r="M391" s="214" t="n"/>
      <c r="N391" s="214" t="n"/>
      <c r="O391" s="214" t="n"/>
      <c r="P391" s="214" t="n"/>
      <c r="Q391" s="214" t="n"/>
      <c r="R391" s="214" t="n"/>
      <c r="S391" s="257" t="inlineStr">
        <is>
          <t>Pesos</t>
        </is>
      </c>
      <c r="T391" s="258" t="inlineStr">
        <is>
          <t>Hipotecario</t>
        </is>
      </c>
      <c r="U391" s="254" t="n">
        <v>5459880</v>
      </c>
      <c r="V391" s="254" t="n">
        <v>240</v>
      </c>
      <c r="W391" s="254" t="n">
        <v>220</v>
      </c>
      <c r="X391" s="254" t="inlineStr">
        <is>
          <t>19.3%</t>
        </is>
      </c>
      <c r="Y391" s="254" t="n">
        <v>0</v>
      </c>
      <c r="Z391" s="254" t="n">
        <v>133896</v>
      </c>
      <c r="AA391" s="254" t="n">
        <v>44617</v>
      </c>
      <c r="AB391" s="254" t="n">
        <v>15266</v>
      </c>
      <c r="AC391" s="254" t="n">
        <v>197396</v>
      </c>
      <c r="AD391" s="254" t="n">
        <v>5061248</v>
      </c>
      <c r="AE391" s="254" t="n">
        <v>166023340</v>
      </c>
      <c r="AF391" s="254" t="inlineStr">
        <is>
          <t>50-300</t>
        </is>
      </c>
      <c r="AG391" s="254" t="n">
        <v>5000000</v>
      </c>
      <c r="AH391" s="257" t="inlineStr">
        <is>
          <t>Independiente</t>
        </is>
      </c>
      <c r="AI391" s="214" t="n"/>
      <c r="AJ391" s="214" t="n"/>
      <c r="AK391" s="214" t="n"/>
      <c r="AL391" s="214" t="n"/>
      <c r="AM391" s="220" t="n"/>
    </row>
    <row r="392" ht="18" customHeight="1" thickBot="1">
      <c r="A392" s="341" t="inlineStr">
        <is>
          <t>ALEXANDER FLOREZ URANGO</t>
        </is>
      </c>
      <c r="B392" s="332" t="n">
        <v>656793983</v>
      </c>
      <c r="C392" s="378" t="n">
        <v>45639</v>
      </c>
      <c r="D392" s="343" t="inlineStr">
        <is>
          <t>Pendiente</t>
        </is>
      </c>
      <c r="E392" s="378" t="n">
        <v>45643</v>
      </c>
      <c r="F392" s="224" t="inlineStr">
        <is>
          <t>BANCO DE BOGOTA</t>
        </is>
      </c>
      <c r="G392" s="225" t="n"/>
      <c r="H392" s="243" t="inlineStr">
        <is>
          <t>VK 25%</t>
        </is>
      </c>
      <c r="I392" s="225" t="n"/>
      <c r="J392" s="225" t="n"/>
      <c r="K392" s="225" t="n"/>
      <c r="L392" s="225" t="n"/>
      <c r="M392" s="225" t="n"/>
      <c r="N392" s="225" t="n"/>
      <c r="O392" s="225" t="n"/>
      <c r="P392" s="225" t="n"/>
      <c r="Q392" s="225" t="n"/>
      <c r="R392" s="225" t="n"/>
      <c r="S392" s="246" t="inlineStr">
        <is>
          <t>Pesos</t>
        </is>
      </c>
      <c r="T392" s="247" t="inlineStr">
        <is>
          <t>Hipotecario</t>
        </is>
      </c>
      <c r="U392" s="242" t="n">
        <v>569533</v>
      </c>
      <c r="V392" s="242" t="n">
        <v>360</v>
      </c>
      <c r="W392" s="242" t="n">
        <v>316</v>
      </c>
      <c r="X392" s="242" t="inlineStr">
        <is>
          <t>7.47%</t>
        </is>
      </c>
      <c r="Y392" s="242" t="n">
        <v>247202</v>
      </c>
      <c r="Z392" s="242" t="n">
        <v>13441</v>
      </c>
      <c r="AA392" s="242" t="n">
        <v>21336</v>
      </c>
      <c r="AB392" s="242" t="n">
        <v>0</v>
      </c>
      <c r="AC392" s="242" t="n">
        <v>64469</v>
      </c>
      <c r="AD392" s="242" t="n">
        <v>717488</v>
      </c>
      <c r="AE392" s="242" t="n">
        <v>75811347</v>
      </c>
      <c r="AF392" s="242" t="n">
        <v>150000</v>
      </c>
      <c r="AG392" s="242" t="n">
        <v>3200000</v>
      </c>
      <c r="AH392" s="248" t="inlineStr">
        <is>
          <t>Empleado</t>
        </is>
      </c>
      <c r="AI392" s="225" t="n"/>
      <c r="AJ392" s="225" t="n"/>
      <c r="AK392" s="225" t="n"/>
      <c r="AL392" s="225" t="n"/>
      <c r="AM392" s="231" t="n"/>
    </row>
    <row r="393" ht="18" customHeight="1" thickBot="1">
      <c r="A393" s="338" t="inlineStr">
        <is>
          <t>YULIANA ANGELICA DE LA TORRE MORENO</t>
        </is>
      </c>
      <c r="B393" s="347" t="n">
        <v>133200760324</v>
      </c>
      <c r="C393" s="386" t="n">
        <v>45643</v>
      </c>
      <c r="D393" s="348" t="inlineStr">
        <is>
          <t>Pendiente</t>
        </is>
      </c>
      <c r="E393" s="386" t="n">
        <v>45643</v>
      </c>
      <c r="F393" s="259" t="inlineStr">
        <is>
          <t>CAJA SOCIAL</t>
        </is>
      </c>
      <c r="G393" s="214" t="n"/>
      <c r="H393" s="349" t="inlineStr">
        <is>
          <t>CM</t>
        </is>
      </c>
      <c r="I393" s="214" t="n"/>
      <c r="J393" s="214" t="n"/>
      <c r="K393" s="214" t="n"/>
      <c r="L393" s="351" t="inlineStr">
        <is>
          <t>CM</t>
        </is>
      </c>
      <c r="M393" s="214" t="n"/>
      <c r="N393" s="214" t="n"/>
      <c r="O393" s="214" t="n"/>
      <c r="P393" s="214" t="n"/>
      <c r="Q393" s="214" t="n"/>
      <c r="R393" s="254" t="n">
        <v>1113040129</v>
      </c>
      <c r="S393" s="257" t="inlineStr">
        <is>
          <t>Pesos</t>
        </is>
      </c>
      <c r="T393" s="258" t="inlineStr">
        <is>
          <t>Hipotecario</t>
        </is>
      </c>
      <c r="U393" s="254" t="n">
        <v>729432</v>
      </c>
      <c r="V393" s="254" t="n">
        <v>240</v>
      </c>
      <c r="W393" s="254" t="n">
        <v>202</v>
      </c>
      <c r="X393" s="254" t="inlineStr">
        <is>
          <t>7.65%</t>
        </is>
      </c>
      <c r="Y393" s="254" t="n">
        <v>258878</v>
      </c>
      <c r="Z393" s="254" t="n">
        <v>26180</v>
      </c>
      <c r="AA393" s="254" t="n">
        <v>19397</v>
      </c>
      <c r="AB393" s="254" t="n">
        <v>10864</v>
      </c>
      <c r="AC393" s="254" t="n">
        <v>202338</v>
      </c>
      <c r="AD393" s="254" t="n">
        <v>729530</v>
      </c>
      <c r="AE393" s="254" t="n">
        <v>79077367</v>
      </c>
      <c r="AF393" s="254" t="n">
        <v>100000</v>
      </c>
      <c r="AG393" s="254" t="n">
        <v>3877000</v>
      </c>
      <c r="AH393" s="259" t="inlineStr">
        <is>
          <t>Empleado</t>
        </is>
      </c>
      <c r="AI393" s="214" t="n"/>
      <c r="AJ393" s="214" t="n"/>
      <c r="AK393" s="214" t="n"/>
      <c r="AL393" s="214" t="n"/>
      <c r="AM393" s="220" t="n"/>
    </row>
    <row r="394" ht="18" customHeight="1" thickBot="1">
      <c r="A394" s="341" t="inlineStr">
        <is>
          <t>LEIDY JULIETH BRAVO BOLAÑOS</t>
        </is>
      </c>
      <c r="B394" s="342" t="n">
        <v>90000146734</v>
      </c>
      <c r="C394" s="378" t="n">
        <v>45643</v>
      </c>
      <c r="D394" s="343" t="inlineStr">
        <is>
          <t>Pendiente</t>
        </is>
      </c>
      <c r="E394" s="378" t="n">
        <v>45643</v>
      </c>
      <c r="F394" s="241" t="inlineStr">
        <is>
          <t>BANCOLOMBIA</t>
        </is>
      </c>
      <c r="G394" s="225" t="n"/>
      <c r="H394" s="225" t="n"/>
      <c r="I394" s="225" t="n"/>
      <c r="J394" s="225" t="n"/>
      <c r="K394" s="225" t="n"/>
      <c r="L394" s="246" t="inlineStr">
        <is>
          <t>Lideres del futuro</t>
        </is>
      </c>
      <c r="M394" s="242" t="inlineStr">
        <is>
          <t>Leidy Yulieth Bravo Bolaños</t>
        </is>
      </c>
      <c r="N394" s="225" t="n"/>
      <c r="O394" s="225" t="n"/>
      <c r="P394" s="225" t="n"/>
      <c r="Q394" s="225" t="n"/>
      <c r="R394" s="242" t="n">
        <v>1088973447</v>
      </c>
      <c r="S394" s="246" t="inlineStr">
        <is>
          <t>Pesos</t>
        </is>
      </c>
      <c r="T394" s="247" t="inlineStr">
        <is>
          <t>Hipotecario</t>
        </is>
      </c>
      <c r="U394" s="242" t="n">
        <v>491056</v>
      </c>
      <c r="V394" s="242" t="n">
        <v>240</v>
      </c>
      <c r="W394" s="242" t="n">
        <v>200</v>
      </c>
      <c r="X394" s="242" t="inlineStr">
        <is>
          <t>5.98%</t>
        </is>
      </c>
      <c r="Y394" s="242" t="n">
        <v>193164</v>
      </c>
      <c r="Z394" s="242" t="n">
        <v>6946</v>
      </c>
      <c r="AA394" s="242" t="n">
        <v>13344</v>
      </c>
      <c r="AB394" s="242" t="n">
        <v>8895</v>
      </c>
      <c r="AC394" s="242" t="n">
        <v>174672</v>
      </c>
      <c r="AD394" s="242" t="n">
        <v>287198</v>
      </c>
      <c r="AE394" s="242" t="n">
        <v>59147424</v>
      </c>
      <c r="AF394" s="242" t="inlineStr">
        <is>
          <t>50-300</t>
        </is>
      </c>
      <c r="AG394" s="242" t="n">
        <v>5300000</v>
      </c>
      <c r="AH394" s="248" t="inlineStr">
        <is>
          <t>Empleado</t>
        </is>
      </c>
      <c r="AI394" s="225" t="n"/>
      <c r="AJ394" s="225" t="n"/>
      <c r="AK394" s="225" t="n"/>
      <c r="AL394" s="225" t="n"/>
      <c r="AM394" s="231" t="n"/>
    </row>
    <row r="395" ht="18" customHeight="1" thickBot="1">
      <c r="A395" s="444" t="inlineStr">
        <is>
          <t>YISELA BASABE VARGAS</t>
        </is>
      </c>
      <c r="B395" s="334" t="n">
        <v>957434436</v>
      </c>
      <c r="C395" s="386" t="n">
        <v>45638</v>
      </c>
      <c r="D395" s="472" t="inlineStr">
        <is>
          <t>Mora</t>
        </is>
      </c>
      <c r="E395" s="386" t="n">
        <v>45644</v>
      </c>
      <c r="F395" s="213" t="inlineStr">
        <is>
          <t>BANCO DE BOGOTA</t>
        </is>
      </c>
      <c r="G395" s="254" t="inlineStr">
        <is>
          <t>Buenos días, envío formato de perfilamiento de la cliente del asunto para que puedan elaborar el estudio financiero.
La cliente informa que se encuentra al día en el banco, pero que el otro extracto lo puede proporcionar la primera semana de Enero.
Gracias
Paula O.</t>
        </is>
      </c>
      <c r="H395" s="349" t="inlineStr">
        <is>
          <t>CM</t>
        </is>
      </c>
      <c r="I395" s="254" t="inlineStr">
        <is>
          <t>FALTA PERFILAMIENTO - BOGOTA</t>
        </is>
      </c>
      <c r="J395" s="214" t="n"/>
      <c r="K395" s="214" t="n"/>
      <c r="L395" s="351" t="inlineStr">
        <is>
          <t>CM</t>
        </is>
      </c>
      <c r="M395" s="214" t="n"/>
      <c r="N395" s="214" t="n"/>
      <c r="O395" s="214" t="n"/>
      <c r="P395" s="214" t="n"/>
      <c r="Q395" s="214" t="n"/>
      <c r="R395" s="254" t="n">
        <v>1072706843</v>
      </c>
      <c r="S395" s="257" t="inlineStr">
        <is>
          <t>Pesos</t>
        </is>
      </c>
      <c r="T395" s="258" t="inlineStr">
        <is>
          <t>Hipotecario</t>
        </is>
      </c>
      <c r="U395" s="254" t="n">
        <v>294506</v>
      </c>
      <c r="V395" s="254" t="n">
        <v>240</v>
      </c>
      <c r="W395" s="254" t="n">
        <v>234</v>
      </c>
      <c r="X395" s="254" t="inlineStr">
        <is>
          <t>9.8%</t>
        </is>
      </c>
      <c r="Y395" s="254" t="n">
        <v>118486</v>
      </c>
      <c r="Z395" s="254" t="n">
        <v>4828</v>
      </c>
      <c r="AA395" s="254" t="n">
        <v>18562</v>
      </c>
      <c r="AB395" s="254" t="n">
        <v>0</v>
      </c>
      <c r="AC395" s="254" t="n">
        <v>43519</v>
      </c>
      <c r="AD395" s="254" t="n">
        <v>346082</v>
      </c>
      <c r="AE395" s="254" t="n">
        <v>29227384</v>
      </c>
      <c r="AF395" s="254" t="n">
        <v>200000</v>
      </c>
      <c r="AG395" s="254" t="n">
        <v>1500000</v>
      </c>
      <c r="AH395" s="259" t="inlineStr">
        <is>
          <t>Empleado</t>
        </is>
      </c>
      <c r="AI395" s="214" t="n"/>
      <c r="AJ395" s="214" t="n"/>
      <c r="AK395" s="214" t="n"/>
      <c r="AL395" s="214" t="n"/>
      <c r="AM395" s="220" t="n"/>
    </row>
    <row r="396" ht="18" customHeight="1" thickBot="1">
      <c r="A396" s="548" t="inlineStr">
        <is>
          <t>ISRAEL ARBOLEDA MONTOYA</t>
        </is>
      </c>
      <c r="B396" s="332" t="n">
        <v>959564531</v>
      </c>
      <c r="C396" s="378" t="n">
        <v>45644</v>
      </c>
      <c r="D396" s="343" t="inlineStr">
        <is>
          <t>Pendiente</t>
        </is>
      </c>
      <c r="E396" s="378" t="n">
        <v>45644</v>
      </c>
      <c r="F396" s="224" t="inlineStr">
        <is>
          <t>BANCO DE BOGOTA</t>
        </is>
      </c>
      <c r="G396" s="225" t="n"/>
      <c r="H396" s="344" t="inlineStr">
        <is>
          <t>CM</t>
        </is>
      </c>
      <c r="I396" s="225" t="n"/>
      <c r="J396" s="225" t="n"/>
      <c r="K396" s="225" t="n"/>
      <c r="L396" s="345" t="inlineStr">
        <is>
          <t>CM</t>
        </is>
      </c>
      <c r="M396" s="225" t="n"/>
      <c r="N396" s="225" t="n"/>
      <c r="O396" s="225" t="n"/>
      <c r="P396" s="225" t="n"/>
      <c r="Q396" s="225" t="n"/>
      <c r="R396" s="242" t="n">
        <v>8103276</v>
      </c>
      <c r="S396" s="246" t="inlineStr">
        <is>
          <t>Pesos</t>
        </is>
      </c>
      <c r="T396" s="247" t="inlineStr">
        <is>
          <t>Hipotecario</t>
        </is>
      </c>
      <c r="U396" s="242" t="n">
        <v>1260896</v>
      </c>
      <c r="V396" s="242" t="n">
        <v>180</v>
      </c>
      <c r="W396" s="242" t="n">
        <v>178</v>
      </c>
      <c r="X396" s="242" t="inlineStr">
        <is>
          <t>12.68%</t>
        </is>
      </c>
      <c r="Y396" s="242" t="n">
        <v>0</v>
      </c>
      <c r="Z396" s="242" t="n">
        <v>29691</v>
      </c>
      <c r="AA396" s="242" t="n">
        <v>30937</v>
      </c>
      <c r="AB396" s="242" t="n">
        <v>0</v>
      </c>
      <c r="AC396" s="242" t="n">
        <v>37882</v>
      </c>
      <c r="AD396" s="242" t="n">
        <v>1162385</v>
      </c>
      <c r="AE396" s="242" t="n">
        <v>100391124</v>
      </c>
      <c r="AF396" s="242" t="n">
        <v>300000</v>
      </c>
      <c r="AG396" s="242" t="n">
        <v>5000000</v>
      </c>
      <c r="AH396" s="248" t="inlineStr">
        <is>
          <t>Empleado</t>
        </is>
      </c>
      <c r="AI396" s="225" t="n"/>
      <c r="AJ396" s="225" t="n"/>
      <c r="AK396" s="225" t="n"/>
      <c r="AL396" s="225" t="n"/>
      <c r="AM396" s="231" t="n"/>
    </row>
    <row r="397" ht="18" customHeight="1" thickBot="1">
      <c r="A397" s="444" t="inlineStr">
        <is>
          <t>JAVIER MAURICIO GUTIERREZ DURAN</t>
        </is>
      </c>
      <c r="B397" s="419" t="n">
        <v>90000254482</v>
      </c>
      <c r="C397" s="422" t="n">
        <v>45644</v>
      </c>
      <c r="D397" s="421" t="inlineStr">
        <is>
          <t>Pendiente</t>
        </is>
      </c>
      <c r="E397" s="422" t="n">
        <v>45644</v>
      </c>
      <c r="F397" s="484" t="inlineStr">
        <is>
          <t>BANCOLOMBIA</t>
        </is>
      </c>
      <c r="G397" s="278" t="n"/>
      <c r="H397" s="446" t="inlineStr">
        <is>
          <t>VK 30%</t>
        </is>
      </c>
      <c r="I397" s="278" t="n"/>
      <c r="J397" s="278" t="n"/>
      <c r="K397" s="278" t="n"/>
      <c r="L397" s="278" t="n"/>
      <c r="M397" s="278" t="n"/>
      <c r="N397" s="278" t="n"/>
      <c r="O397" s="278" t="n"/>
      <c r="P397" s="278" t="n"/>
      <c r="Q397" s="278" t="n"/>
      <c r="R397" s="425" t="n">
        <v>93089630</v>
      </c>
      <c r="S397" s="426" t="inlineStr">
        <is>
          <t>Pesos</t>
        </is>
      </c>
      <c r="T397" s="427" t="inlineStr">
        <is>
          <t>Hipotecario</t>
        </is>
      </c>
      <c r="U397" s="425" t="n">
        <v>753376</v>
      </c>
      <c r="V397" s="425" t="n">
        <v>240</v>
      </c>
      <c r="W397" s="425" t="n">
        <v>227</v>
      </c>
      <c r="X397" s="425" t="inlineStr">
        <is>
          <t>9.65%</t>
        </is>
      </c>
      <c r="Y397" s="425" t="n">
        <v>251291</v>
      </c>
      <c r="Z397" s="425" t="n">
        <v>16946</v>
      </c>
      <c r="AA397" s="425" t="n">
        <v>13344</v>
      </c>
      <c r="AB397" s="425" t="n">
        <v>8895</v>
      </c>
      <c r="AC397" s="425" t="n">
        <v>123887</v>
      </c>
      <c r="AD397" s="425" t="n">
        <v>592398</v>
      </c>
      <c r="AE397" s="425" t="n">
        <v>77388052</v>
      </c>
      <c r="AF397" s="278" t="n"/>
      <c r="AG397" s="278" t="n"/>
      <c r="AH397" s="278" t="n"/>
      <c r="AI397" s="278" t="n"/>
      <c r="AJ397" s="278" t="n"/>
      <c r="AK397" s="278" t="n"/>
      <c r="AL397" s="278" t="n"/>
      <c r="AM397" s="286" t="n"/>
    </row>
    <row r="398" ht="18" customHeight="1" thickBot="1">
      <c r="A398" t="inlineStr">
        <is>
          <t>YURLEY TATIANA SALAZAR BARAJAS</t>
        </is>
      </c>
      <c r="B398" s="403" t="inlineStr">
        <is>
          <t>570505820094594-2</t>
        </is>
      </c>
      <c r="C398" s="406" t="n">
        <v>45629</v>
      </c>
      <c r="D398" s="405" t="inlineStr">
        <is>
          <t>Pendiente</t>
        </is>
      </c>
      <c r="E398" s="406" t="n">
        <v>45644</v>
      </c>
      <c r="F398" s="503" t="inlineStr">
        <is>
          <t>DAVIVIENDA</t>
        </is>
      </c>
      <c r="G398" s="410" t="n"/>
      <c r="H398" s="409" t="inlineStr">
        <is>
          <t>CM</t>
        </is>
      </c>
      <c r="I398" s="414" t="inlineStr">
        <is>
          <t>Solicitar siguiente el siguiente extracto.</t>
        </is>
      </c>
      <c r="J398" s="550" t="inlineStr">
        <is>
          <t>Cargada CRM</t>
        </is>
      </c>
      <c r="K398" s="410" t="n"/>
      <c r="L398" s="410" t="n"/>
      <c r="M398" s="410" t="n"/>
      <c r="N398" s="410" t="n"/>
      <c r="O398" s="410" t="n"/>
      <c r="P398" s="410" t="n"/>
      <c r="Q398" s="410" t="n"/>
      <c r="R398" s="410" t="n"/>
      <c r="S398" s="412" t="inlineStr">
        <is>
          <t>Pesos</t>
        </is>
      </c>
      <c r="T398" s="413" t="inlineStr">
        <is>
          <t>Hipotecario</t>
        </is>
      </c>
      <c r="U398" s="414" t="n">
        <v>671221</v>
      </c>
      <c r="V398" s="414" t="n">
        <v>240</v>
      </c>
      <c r="W398" s="414" t="n">
        <v>238</v>
      </c>
      <c r="X398" s="414" t="inlineStr">
        <is>
          <t>10.95%</t>
        </is>
      </c>
      <c r="Y398" s="414" t="n">
        <v>301778</v>
      </c>
      <c r="Z398" s="414" t="n">
        <v>20083</v>
      </c>
      <c r="AA398" s="414" t="n">
        <v>34630</v>
      </c>
      <c r="AB398" s="414" t="n">
        <v>0</v>
      </c>
      <c r="AC398" s="414" t="n">
        <v>116247</v>
      </c>
      <c r="AD398" s="414" t="n">
        <v>502087</v>
      </c>
      <c r="AE398" s="414" t="n">
        <v>92298078</v>
      </c>
      <c r="AF398" s="414" t="n">
        <v>300000</v>
      </c>
      <c r="AG398" s="414" t="n">
        <v>4000000</v>
      </c>
      <c r="AH398" s="415" t="inlineStr">
        <is>
          <t>Empleado</t>
        </is>
      </c>
      <c r="AI398" s="410" t="n"/>
      <c r="AJ398" s="410" t="n"/>
      <c r="AK398" s="410" t="n"/>
      <c r="AL398" s="410" t="n"/>
      <c r="AM398" s="416" t="n"/>
    </row>
    <row r="399" ht="18" customHeight="1" thickBot="1">
      <c r="A399" s="337" t="inlineStr">
        <is>
          <t>ANA ESTHER HERNANDEZ CASTRO</t>
        </is>
      </c>
      <c r="B399" s="356" t="n">
        <v>753749199</v>
      </c>
      <c r="C399" s="357" t="n">
        <v>45642</v>
      </c>
      <c r="D399" s="358" t="inlineStr">
        <is>
          <t>Pendiente</t>
        </is>
      </c>
      <c r="E399" s="400" t="n">
        <v>45645</v>
      </c>
      <c r="F399" s="476" t="inlineStr">
        <is>
          <t>BANCO DE BOGOTA</t>
        </is>
      </c>
      <c r="G399" s="360" t="n"/>
      <c r="H399" s="480" t="inlineStr">
        <is>
          <t>VK 30%</t>
        </is>
      </c>
      <c r="I399" s="363" t="inlineStr">
        <is>
          <t>Falta perfilamiento - Bogota</t>
        </is>
      </c>
      <c r="J399" s="360" t="n"/>
      <c r="K399" s="360" t="n"/>
      <c r="L399" s="360" t="n"/>
      <c r="M399" s="360" t="n"/>
      <c r="N399" s="360" t="n"/>
      <c r="O399" s="360" t="n"/>
      <c r="P399" s="360" t="n"/>
      <c r="Q399" s="360" t="n"/>
      <c r="R399" s="363" t="n">
        <v>2620186</v>
      </c>
      <c r="S399" s="365" t="inlineStr">
        <is>
          <t>Pesos</t>
        </is>
      </c>
      <c r="T399" s="366" t="inlineStr">
        <is>
          <t>Hipotecario</t>
        </is>
      </c>
      <c r="U399" s="363" t="n">
        <v>435160</v>
      </c>
      <c r="V399" s="363" t="n">
        <v>240</v>
      </c>
      <c r="W399" s="363" t="n">
        <v>209</v>
      </c>
      <c r="X399" s="363" t="inlineStr">
        <is>
          <t>7.71%</t>
        </is>
      </c>
      <c r="Y399" s="363" t="n">
        <v>154643</v>
      </c>
      <c r="Z399" s="363" t="n">
        <v>14077</v>
      </c>
      <c r="AA399" s="363" t="n">
        <v>17087</v>
      </c>
      <c r="AB399" s="363" t="n">
        <v>0</v>
      </c>
      <c r="AC399" s="363" t="n">
        <v>100941</v>
      </c>
      <c r="AD399" s="363" t="n">
        <v>457697</v>
      </c>
      <c r="AE399" s="363" t="n">
        <v>47444537</v>
      </c>
      <c r="AF399" s="360" t="n"/>
      <c r="AG399" s="363" t="n">
        <v>1600000</v>
      </c>
      <c r="AH399" s="401" t="inlineStr">
        <is>
          <t>Empleado</t>
        </is>
      </c>
      <c r="AI399" s="360" t="n"/>
      <c r="AJ399" s="360" t="n"/>
      <c r="AK399" s="360" t="n"/>
      <c r="AL399" s="360" t="n"/>
      <c r="AM399" s="368" t="n"/>
    </row>
    <row r="400" ht="18" customHeight="1" thickBot="1">
      <c r="A400" s="2010" t="inlineStr">
        <is>
          <t>CESAR ESTEBAN BUITRAGO BUITRAGO</t>
        </is>
      </c>
      <c r="B400" s="2012" t="n">
        <v>955050825</v>
      </c>
      <c r="C400" s="2013" t="n">
        <v>46041</v>
      </c>
      <c r="D400" s="2014" t="inlineStr">
        <is>
          <t>Pendiente</t>
        </is>
      </c>
      <c r="E400" s="1804" t="n">
        <v>46049</v>
      </c>
      <c r="F400" s="2015" t="inlineStr">
        <is>
          <t>BANCO DE BOGOTA</t>
        </is>
      </c>
      <c r="G400" s="2016" t="n"/>
      <c r="H400" s="2017" t="inlineStr">
        <is>
          <t>CM</t>
        </is>
      </c>
      <c r="I400" s="2018" t="inlineStr">
        <is>
          <t>Falta perfilamiento - Bogota</t>
        </is>
      </c>
      <c r="J400" s="2016" t="n"/>
      <c r="K400" s="2016" t="n"/>
      <c r="L400" s="2019" t="inlineStr">
        <is>
          <t>Finanzas a otro nivel</t>
        </is>
      </c>
      <c r="M400" s="2018" t="inlineStr">
        <is>
          <t>NELLY ROA</t>
        </is>
      </c>
      <c r="N400" s="2013" t="n">
        <v>46041</v>
      </c>
      <c r="O400" s="2016" t="n"/>
      <c r="P400" s="2016" t="n"/>
      <c r="Q400" s="2016" t="n"/>
      <c r="R400" s="2020" t="inlineStr">
        <is>
          <t>N/A</t>
        </is>
      </c>
      <c r="S400" s="2021" t="inlineStr">
        <is>
          <t>Pesos</t>
        </is>
      </c>
      <c r="T400" s="2022" t="inlineStr">
        <is>
          <t>Hipotecario</t>
        </is>
      </c>
      <c r="U400" s="2023" t="n">
        <v>2169868</v>
      </c>
      <c r="V400" s="2018" t="n">
        <v>240</v>
      </c>
      <c r="W400" s="2018" t="n">
        <v>214</v>
      </c>
      <c r="X400" s="2023" t="inlineStr">
        <is>
          <t>17.04%</t>
        </is>
      </c>
      <c r="Y400" s="2023" t="n">
        <v>0</v>
      </c>
      <c r="Z400" s="2023" t="n">
        <v>28050</v>
      </c>
      <c r="AA400" s="2023" t="n">
        <v>37841</v>
      </c>
      <c r="AB400" s="2023" t="n">
        <v>0</v>
      </c>
      <c r="AC400" s="2023" t="n">
        <v>125970</v>
      </c>
      <c r="AD400" s="2023" t="n">
        <v>1978006</v>
      </c>
      <c r="AE400" s="2023" t="n">
        <v>150969781</v>
      </c>
      <c r="AF400" s="3686" t="n">
        <v>150</v>
      </c>
      <c r="AG400" s="2023" t="inlineStr">
        <is>
          <t>$5,910,000</t>
        </is>
      </c>
      <c r="AH400" s="2025" t="inlineStr">
        <is>
          <t>Empleado</t>
        </is>
      </c>
      <c r="AI400" s="2018" t="inlineStr">
        <is>
          <t>tebibigo1206@gmail.com</t>
        </is>
      </c>
      <c r="AJ400" s="2018" t="n">
        <v>3219506643</v>
      </c>
      <c r="AK400" s="2018" t="inlineStr">
        <is>
          <t>BOGOTA</t>
        </is>
      </c>
      <c r="AL400" s="2026" t="n"/>
      <c r="AM400" s="2027" t="n"/>
    </row>
    <row r="401" ht="18" customHeight="1" thickBot="1">
      <c r="A401" s="1801" t="inlineStr">
        <is>
          <t>BRIGITH MASSIEL GRANADOS SIERRA</t>
        </is>
      </c>
      <c r="B401" s="1814" t="n">
        <v>959092113</v>
      </c>
      <c r="C401" s="1815" t="n">
        <v>46042</v>
      </c>
      <c r="D401" s="786" t="inlineStr">
        <is>
          <t>Pendiente</t>
        </is>
      </c>
      <c r="E401" s="1815" t="n">
        <v>46049</v>
      </c>
      <c r="F401" s="1943" t="inlineStr">
        <is>
          <t>BANCO DE BOGOTA</t>
        </is>
      </c>
      <c r="G401" s="2028" t="inlineStr">
        <is>
          <t>Buen día a extractos@mejorahora.net envié perfilamiento, favor generar estudio tenemos cita para el jueves. Mil gracias.</t>
        </is>
      </c>
      <c r="H401" s="801" t="inlineStr">
        <is>
          <t>CM</t>
        </is>
      </c>
      <c r="I401" s="1817" t="inlineStr">
        <is>
          <t>Falta perfilamiento - Bogota</t>
        </is>
      </c>
      <c r="J401" s="793" t="n"/>
      <c r="K401" s="793" t="n"/>
      <c r="L401" s="1826" t="inlineStr">
        <is>
          <t>Visionarios</t>
        </is>
      </c>
      <c r="M401" s="1817" t="inlineStr">
        <is>
          <t>PAOLA HERNANDEZ</t>
        </is>
      </c>
      <c r="N401" s="1815" t="n">
        <v>46042</v>
      </c>
      <c r="O401" s="793" t="n"/>
      <c r="P401" s="793" t="n"/>
      <c r="Q401" s="793" t="n"/>
      <c r="R401" s="1817" t="n">
        <v>1092387496</v>
      </c>
      <c r="S401" s="787" t="inlineStr">
        <is>
          <t>Pesos</t>
        </is>
      </c>
      <c r="T401" s="796" t="inlineStr">
        <is>
          <t>Hipotecario</t>
        </is>
      </c>
      <c r="U401" s="1819" t="n">
        <v>626964</v>
      </c>
      <c r="V401" s="1817" t="n">
        <v>360</v>
      </c>
      <c r="W401" s="1817" t="n">
        <v>342</v>
      </c>
      <c r="X401" s="1819" t="inlineStr">
        <is>
          <t>8.37%</t>
        </is>
      </c>
      <c r="Y401" s="1819" t="n">
        <v>249838</v>
      </c>
      <c r="Z401" s="1819" t="n">
        <v>13060</v>
      </c>
      <c r="AA401" s="1819" t="n">
        <v>21488</v>
      </c>
      <c r="AB401" s="1819" t="n">
        <v>21700</v>
      </c>
      <c r="AC401" s="1819" t="n">
        <v>7654</v>
      </c>
      <c r="AD401" s="1819" t="n">
        <v>812900</v>
      </c>
      <c r="AE401" s="1819" t="n">
        <v>76712166</v>
      </c>
      <c r="AF401" s="3679" t="n">
        <v>200</v>
      </c>
      <c r="AG401" s="1819" t="inlineStr">
        <is>
          <t>$2,400,000</t>
        </is>
      </c>
      <c r="AH401" s="783" t="inlineStr">
        <is>
          <t>Empleado</t>
        </is>
      </c>
      <c r="AI401" s="1817" t="inlineStr">
        <is>
          <t>brigithgranados7@gmail.com</t>
        </is>
      </c>
      <c r="AJ401" s="1817" t="n">
        <v>3123435133</v>
      </c>
      <c r="AK401" s="1817" t="inlineStr">
        <is>
          <t>CUCUTA</t>
        </is>
      </c>
      <c r="AL401" s="793" t="n"/>
      <c r="AM401" s="798" t="n"/>
    </row>
    <row r="402" ht="18" customHeight="1" thickBot="1">
      <c r="A402" s="1801" t="inlineStr">
        <is>
          <t>JASSIEL DAVID SEGRERA CANTILLO</t>
        </is>
      </c>
      <c r="B402" s="1821" t="n">
        <v>1055107577</v>
      </c>
      <c r="C402" s="1822" t="n">
        <v>46042</v>
      </c>
      <c r="D402" s="786" t="inlineStr">
        <is>
          <t>Pendiente</t>
        </is>
      </c>
      <c r="E402" s="1822" t="n">
        <v>46049</v>
      </c>
      <c r="F402" s="799" t="inlineStr">
        <is>
          <t>FNA (Fondo Nacional del Ahorro)</t>
        </is>
      </c>
      <c r="G402" s="784" t="n"/>
      <c r="H402" s="801" t="inlineStr">
        <is>
          <t>CM</t>
        </is>
      </c>
      <c r="I402" s="1823" t="inlineStr">
        <is>
          <t>Falta perfilamiento - Bogota</t>
        </is>
      </c>
      <c r="J402" s="784" t="n"/>
      <c r="K402" s="784" t="n"/>
      <c r="L402" s="800" t="inlineStr">
        <is>
          <t>Finanzas a otro nivel</t>
        </is>
      </c>
      <c r="M402" s="1823" t="inlineStr">
        <is>
          <t>PAULA OSORNO</t>
        </is>
      </c>
      <c r="N402" s="1822" t="n">
        <v>46043</v>
      </c>
      <c r="O402" s="784" t="n"/>
      <c r="P402" s="784" t="n"/>
      <c r="Q402" s="784" t="n"/>
      <c r="R402" s="1823" t="n">
        <v>1065596106</v>
      </c>
      <c r="S402" s="787" t="inlineStr">
        <is>
          <t>Pesos</t>
        </is>
      </c>
      <c r="T402" s="788" t="inlineStr">
        <is>
          <t>Hipotecario</t>
        </is>
      </c>
      <c r="U402" s="1824" t="n">
        <v>1300010</v>
      </c>
      <c r="V402" s="1823" t="n">
        <v>360</v>
      </c>
      <c r="W402" s="1823" t="n">
        <v>338</v>
      </c>
      <c r="X402" s="1824" t="inlineStr">
        <is>
          <t>12.01%</t>
        </is>
      </c>
      <c r="Y402" s="1824" t="n">
        <v>0</v>
      </c>
      <c r="Z402" s="1824" t="n">
        <v>24092</v>
      </c>
      <c r="AA402" s="1824" t="n">
        <v>21893</v>
      </c>
      <c r="AB402" s="1824" t="n">
        <v>0</v>
      </c>
      <c r="AC402" s="1824" t="n">
        <v>226093</v>
      </c>
      <c r="AD402" s="1824" t="n">
        <v>1027920</v>
      </c>
      <c r="AE402" s="1824" t="n">
        <v>125558730</v>
      </c>
      <c r="AF402" s="3680" t="n">
        <v>300</v>
      </c>
      <c r="AG402" s="1824" t="inlineStr">
        <is>
          <t>$8,000,000</t>
        </is>
      </c>
      <c r="AH402" s="783" t="inlineStr">
        <is>
          <t>Empleado</t>
        </is>
      </c>
      <c r="AI402" s="1823" t="inlineStr">
        <is>
          <t>xilenyscastro@gmail.com</t>
        </is>
      </c>
      <c r="AJ402" s="1823" t="n">
        <v>3158485819</v>
      </c>
      <c r="AK402" s="1823" t="inlineStr">
        <is>
          <t>VALLEDUPAR</t>
        </is>
      </c>
      <c r="AL402" s="1941" t="n"/>
      <c r="AM402" s="789" t="n"/>
    </row>
    <row r="403" ht="18" customHeight="1" thickBot="1">
      <c r="A403" s="1801" t="inlineStr">
        <is>
          <t>LINA MARIA SOSA ROJAS</t>
        </is>
      </c>
      <c r="B403" s="1814" t="n">
        <v>754506378</v>
      </c>
      <c r="C403" s="1815" t="n">
        <v>46044</v>
      </c>
      <c r="D403" s="786" t="inlineStr">
        <is>
          <t>Pendiente</t>
        </is>
      </c>
      <c r="E403" s="1815" t="n">
        <v>46049</v>
      </c>
      <c r="F403" s="1943" t="inlineStr">
        <is>
          <t>BANCO DE BOGOTA</t>
        </is>
      </c>
      <c r="G403" s="784" t="n"/>
      <c r="H403" s="801" t="inlineStr">
        <is>
          <t>CM</t>
        </is>
      </c>
      <c r="I403" s="1817" t="inlineStr">
        <is>
          <t>Falta perfilamiento - Bogota</t>
        </is>
      </c>
      <c r="J403" s="793" t="n"/>
      <c r="K403" s="793" t="n"/>
      <c r="L403" s="793" t="n"/>
      <c r="M403" s="793" t="n"/>
      <c r="N403" s="1815" t="n">
        <v>46044</v>
      </c>
      <c r="O403" s="793" t="n"/>
      <c r="P403" s="793" t="n"/>
      <c r="Q403" s="793" t="n"/>
      <c r="R403" s="1817" t="n">
        <v>43161121</v>
      </c>
      <c r="S403" s="787" t="inlineStr">
        <is>
          <t>Pesos</t>
        </is>
      </c>
      <c r="T403" s="796" t="inlineStr">
        <is>
          <t>Hipotecario</t>
        </is>
      </c>
      <c r="U403" s="1819" t="n">
        <v>7391288</v>
      </c>
      <c r="V403" s="1817" t="n">
        <v>213</v>
      </c>
      <c r="W403" s="1817" t="n">
        <v>169</v>
      </c>
      <c r="X403" s="1819" t="inlineStr">
        <is>
          <t>8.44%</t>
        </is>
      </c>
      <c r="Y403" s="1819" t="n">
        <v>0</v>
      </c>
      <c r="Z403" s="1819" t="n">
        <v>323462</v>
      </c>
      <c r="AA403" s="1819" t="n">
        <v>241527</v>
      </c>
      <c r="AB403" s="1819" t="n">
        <v>0</v>
      </c>
      <c r="AC403" s="1819" t="n">
        <v>2012313</v>
      </c>
      <c r="AD403" s="1819" t="n">
        <v>4813985</v>
      </c>
      <c r="AE403" s="1819" t="n">
        <v>690826671</v>
      </c>
      <c r="AF403" s="3679" t="n">
        <v>500</v>
      </c>
      <c r="AG403" s="1819" t="inlineStr">
        <is>
          <t>$32,500,000</t>
        </is>
      </c>
      <c r="AH403" s="800" t="inlineStr">
        <is>
          <t>Emp/Ind</t>
        </is>
      </c>
      <c r="AI403" s="1817" t="inlineStr">
        <is>
          <t>gerencia@industriasgenio.com</t>
        </is>
      </c>
      <c r="AJ403" s="1817" t="inlineStr">
        <is>
          <t>311 3218787</t>
        </is>
      </c>
      <c r="AK403" s="1817" t="inlineStr">
        <is>
          <t>SABANETA</t>
        </is>
      </c>
      <c r="AL403" s="1818" t="n"/>
      <c r="AM403" s="798" t="n"/>
    </row>
    <row r="404" ht="18" customHeight="1" thickBot="1">
      <c r="A404" s="1801" t="inlineStr">
        <is>
          <t>JEIMI CAROLINA CASTILLO TORRES</t>
        </is>
      </c>
      <c r="B404" s="1821" t="inlineStr">
        <is>
          <t>570046820066967-0</t>
        </is>
      </c>
      <c r="C404" s="1822" t="n">
        <v>46044</v>
      </c>
      <c r="D404" s="786" t="inlineStr">
        <is>
          <t>Pendiente</t>
        </is>
      </c>
      <c r="E404" s="1822" t="n">
        <v>46049</v>
      </c>
      <c r="F404" s="792" t="inlineStr">
        <is>
          <t>DAVIVIENDA</t>
        </is>
      </c>
      <c r="G404" s="2028" t="inlineStr">
        <is>
          <t>Buen día.
Adjunto Proyección de pago y perfilamiento de la señora JEIMI CAROLINA CASTILLO TORRES, para realizar estudio, el cliente ya está creado en CRM, de la campaña CM. 
Me solicitaron Plan de pagos y me envió la proyección del año 2026.
Clave 1023015253.
Quedo atenta.</t>
        </is>
      </c>
      <c r="H404" s="801" t="inlineStr">
        <is>
          <t>CM</t>
        </is>
      </c>
      <c r="I404" s="1823" t="inlineStr">
        <is>
          <t>Solicitar plan de pagos, cuota del extracto no es acorde a la tasa cobrada</t>
        </is>
      </c>
      <c r="J404" s="795" t="inlineStr">
        <is>
          <t>Cargada CRM</t>
        </is>
      </c>
      <c r="K404" s="2029" t="n">
        <v>46045</v>
      </c>
      <c r="L404" s="784" t="n"/>
      <c r="M404" s="784" t="n"/>
      <c r="N404" s="784" t="n"/>
      <c r="O404" s="784" t="n"/>
      <c r="P404" s="784" t="n"/>
      <c r="Q404" s="784" t="n"/>
      <c r="R404" s="2030" t="n">
        <v>1023015253</v>
      </c>
      <c r="S404" s="787" t="inlineStr">
        <is>
          <t>Pesos</t>
        </is>
      </c>
      <c r="T404" s="788" t="inlineStr">
        <is>
          <t>Hipotecario</t>
        </is>
      </c>
      <c r="U404" s="1824" t="n">
        <v>1805000</v>
      </c>
      <c r="V404" s="1823" t="n">
        <v>240</v>
      </c>
      <c r="W404" s="1823" t="n">
        <v>238</v>
      </c>
      <c r="X404" s="1824" t="inlineStr">
        <is>
          <t>12.6%</t>
        </is>
      </c>
      <c r="Y404" s="1824" t="n">
        <v>0</v>
      </c>
      <c r="Z404" s="1824" t="n">
        <v>49410</v>
      </c>
      <c r="AA404" s="1824" t="n">
        <v>48914</v>
      </c>
      <c r="AB404" s="1824" t="n">
        <v>99400</v>
      </c>
      <c r="AC404" s="1824" t="n">
        <v>157400</v>
      </c>
      <c r="AD404" s="1824" t="n">
        <v>1436875</v>
      </c>
      <c r="AE404" s="1824" t="n">
        <v>145546152</v>
      </c>
      <c r="AF404" s="1824" t="inlineStr">
        <is>
          <t>$1,000,000</t>
        </is>
      </c>
      <c r="AG404" s="1824" t="inlineStr">
        <is>
          <t>$6,900,000</t>
        </is>
      </c>
      <c r="AH404" s="968" t="inlineStr">
        <is>
          <t>Vis Davivienda</t>
        </is>
      </c>
      <c r="AI404" s="1823" t="inlineStr">
        <is>
          <t>carolinacastillo0824cc@gmail.com</t>
        </is>
      </c>
      <c r="AJ404" s="1823" t="inlineStr">
        <is>
          <t>311 4937097</t>
        </is>
      </c>
      <c r="AK404" s="1823" t="inlineStr">
        <is>
          <t>BOGOTA</t>
        </is>
      </c>
      <c r="AL404" s="1941" t="n"/>
      <c r="AM404" s="789" t="n"/>
    </row>
    <row r="405" ht="18" customHeight="1" thickBot="1">
      <c r="A405" s="1801" t="inlineStr">
        <is>
          <t>DAYANA CAROLINA ROJAS MONTALVO</t>
        </is>
      </c>
      <c r="B405" s="1814" t="n">
        <v>856250681</v>
      </c>
      <c r="C405" s="1815" t="n">
        <v>46046</v>
      </c>
      <c r="D405" s="786" t="inlineStr">
        <is>
          <t>Pendiente</t>
        </is>
      </c>
      <c r="E405" s="1815" t="n">
        <v>46049</v>
      </c>
      <c r="F405" s="1943" t="inlineStr">
        <is>
          <t>BANCO DE BOGOTA</t>
        </is>
      </c>
      <c r="G405" s="784" t="n"/>
      <c r="H405" s="801" t="inlineStr">
        <is>
          <t>CM</t>
        </is>
      </c>
      <c r="I405" s="1817" t="inlineStr">
        <is>
          <t>Falta perfilamiento - Bogota</t>
        </is>
      </c>
      <c r="J405" s="793" t="n"/>
      <c r="K405" s="793" t="n"/>
      <c r="L405" s="793" t="n"/>
      <c r="M405" s="793" t="n"/>
      <c r="N405" s="1815" t="n">
        <v>46046</v>
      </c>
      <c r="O405" s="793" t="n"/>
      <c r="P405" s="793" t="n"/>
      <c r="Q405" s="793" t="n"/>
      <c r="R405" s="1817" t="n">
        <v>1143122778</v>
      </c>
      <c r="S405" s="787" t="inlineStr">
        <is>
          <t>Pesos</t>
        </is>
      </c>
      <c r="T405" s="796" t="inlineStr">
        <is>
          <t>Hipotecario</t>
        </is>
      </c>
      <c r="U405" s="1819" t="n">
        <v>863025</v>
      </c>
      <c r="V405" s="1817" t="n">
        <v>360</v>
      </c>
      <c r="W405" s="1817" t="n">
        <v>328</v>
      </c>
      <c r="X405" s="1819" t="inlineStr">
        <is>
          <t>10.85%</t>
        </is>
      </c>
      <c r="Y405" s="1819" t="n">
        <v>290910</v>
      </c>
      <c r="Z405" s="1819" t="n">
        <v>21612</v>
      </c>
      <c r="AA405" s="1819" t="n">
        <v>26418</v>
      </c>
      <c r="AB405" s="1819" t="n">
        <v>0</v>
      </c>
      <c r="AC405" s="1819" t="n">
        <v>48449</v>
      </c>
      <c r="AD405" s="1819" t="n">
        <v>1057456</v>
      </c>
      <c r="AE405" s="1819" t="n">
        <v>89358008</v>
      </c>
      <c r="AF405" s="3679" t="n">
        <v>200</v>
      </c>
      <c r="AG405" s="1819" t="inlineStr">
        <is>
          <t>$5,500,000</t>
        </is>
      </c>
      <c r="AH405" s="783" t="inlineStr">
        <is>
          <t>Empleado</t>
        </is>
      </c>
      <c r="AI405" s="1817" t="inlineStr">
        <is>
          <t>dayrojasmo1990@gmail.com</t>
        </is>
      </c>
      <c r="AJ405" s="1817" t="n">
        <v>3005487530</v>
      </c>
      <c r="AK405" s="1817" t="inlineStr">
        <is>
          <t>CARTAGENA</t>
        </is>
      </c>
      <c r="AL405" s="1818" t="n"/>
      <c r="AM405" s="798" t="n"/>
    </row>
    <row r="406" ht="18" customHeight="1" thickBot="1">
      <c r="A406" s="1801" t="inlineStr">
        <is>
          <t>VALENTINA MUÑOZ URREA</t>
        </is>
      </c>
      <c r="B406" s="1821" t="n">
        <v>856409878</v>
      </c>
      <c r="C406" s="1822" t="n">
        <v>46046</v>
      </c>
      <c r="D406" s="786" t="inlineStr">
        <is>
          <t>Pendiente</t>
        </is>
      </c>
      <c r="E406" s="1822" t="n">
        <v>46049</v>
      </c>
      <c r="F406" s="1943" t="inlineStr">
        <is>
          <t>BANCO DE BOGOTA</t>
        </is>
      </c>
      <c r="G406" s="784" t="n"/>
      <c r="H406" s="801" t="inlineStr">
        <is>
          <t>CM</t>
        </is>
      </c>
      <c r="I406" s="1823" t="inlineStr">
        <is>
          <t>Falta perfilamiento - Bogota</t>
        </is>
      </c>
      <c r="J406" s="784" t="n"/>
      <c r="K406" s="784" t="n"/>
      <c r="L406" s="784" t="n"/>
      <c r="M406" s="784" t="n"/>
      <c r="N406" s="1822" t="n">
        <v>46046</v>
      </c>
      <c r="O406" s="784" t="n"/>
      <c r="P406" s="784" t="n"/>
      <c r="Q406" s="784" t="n"/>
      <c r="R406" s="1827" t="inlineStr">
        <is>
          <t>N/A</t>
        </is>
      </c>
      <c r="S406" s="787" t="inlineStr">
        <is>
          <t>Pesos</t>
        </is>
      </c>
      <c r="T406" s="788" t="inlineStr">
        <is>
          <t>Hipotecario</t>
        </is>
      </c>
      <c r="U406" s="1824" t="n">
        <v>536564</v>
      </c>
      <c r="V406" s="1823" t="n">
        <v>360</v>
      </c>
      <c r="W406" s="1823" t="n">
        <v>314</v>
      </c>
      <c r="X406" s="1824" t="inlineStr">
        <is>
          <t>10.98%</t>
        </is>
      </c>
      <c r="Y406" s="1824" t="n">
        <v>176913</v>
      </c>
      <c r="Z406" s="1824" t="n">
        <v>10613</v>
      </c>
      <c r="AA406" s="1824" t="n">
        <v>21214</v>
      </c>
      <c r="AB406" s="1824" t="n">
        <v>0</v>
      </c>
      <c r="AC406" s="1824" t="n">
        <v>63310</v>
      </c>
      <c r="AD406" s="1824" t="n">
        <v>454862</v>
      </c>
      <c r="AE406" s="1824" t="n">
        <v>54409119</v>
      </c>
      <c r="AF406" s="3680" t="n">
        <v>300</v>
      </c>
      <c r="AG406" s="1824" t="inlineStr">
        <is>
          <t>$2,800,000</t>
        </is>
      </c>
      <c r="AH406" s="783" t="inlineStr">
        <is>
          <t>Empleado</t>
        </is>
      </c>
      <c r="AI406" s="1823" t="inlineStr">
        <is>
          <t>vvalentina41@gmail.com</t>
        </is>
      </c>
      <c r="AJ406" s="1823" t="inlineStr">
        <is>
          <t>34 612 46 45 87</t>
        </is>
      </c>
      <c r="AK406" s="1823" t="inlineStr">
        <is>
          <t>BENIDORM</t>
        </is>
      </c>
      <c r="AL406" s="1941" t="n"/>
      <c r="AM406" s="789" t="n"/>
    </row>
    <row r="407" ht="18" customHeight="1" thickBot="1">
      <c r="A407" s="2011" t="inlineStr">
        <is>
          <t>JONATHAN REVELO ZULUAGA</t>
        </is>
      </c>
      <c r="B407" s="1944" t="n">
        <v>1055992762</v>
      </c>
      <c r="C407" s="1833" t="n">
        <v>46046</v>
      </c>
      <c r="D407" s="1834" t="inlineStr">
        <is>
          <t>Pendiente</t>
        </is>
      </c>
      <c r="E407" s="1815" t="n">
        <v>46049</v>
      </c>
      <c r="F407" s="2031" t="inlineStr">
        <is>
          <t>BANCO DE BOGOTA</t>
        </is>
      </c>
      <c r="G407" s="1829" t="n"/>
      <c r="H407" s="1836" t="inlineStr">
        <is>
          <t>CM</t>
        </is>
      </c>
      <c r="I407" s="1839" t="inlineStr">
        <is>
          <t>Falta perfilamiento - Bogota</t>
        </is>
      </c>
      <c r="J407" s="1837" t="n"/>
      <c r="K407" s="1837" t="n"/>
      <c r="L407" s="1840" t="inlineStr">
        <is>
          <t>Lideres del futuro</t>
        </is>
      </c>
      <c r="M407" s="1839" t="inlineStr">
        <is>
          <t>ROSARIO RAMIREZ</t>
        </is>
      </c>
      <c r="N407" s="1833" t="n">
        <v>46048</v>
      </c>
      <c r="O407" s="1837" t="n"/>
      <c r="P407" s="1837" t="n"/>
      <c r="Q407" s="1837" t="n"/>
      <c r="R407" s="2032" t="inlineStr">
        <is>
          <t>N/A</t>
        </is>
      </c>
      <c r="S407" s="1840" t="inlineStr">
        <is>
          <t>Pesos</t>
        </is>
      </c>
      <c r="T407" s="1841" t="inlineStr">
        <is>
          <t>Hipotecario</t>
        </is>
      </c>
      <c r="U407" s="1842" t="n">
        <v>1346905</v>
      </c>
      <c r="V407" s="1839" t="n">
        <v>240</v>
      </c>
      <c r="W407" s="1839" t="n">
        <v>230</v>
      </c>
      <c r="X407" s="1842" t="inlineStr">
        <is>
          <t>12.01%</t>
        </is>
      </c>
      <c r="Y407" s="1842" t="n">
        <v>0</v>
      </c>
      <c r="Z407" s="1842" t="n">
        <v>23069</v>
      </c>
      <c r="AA407" s="1842" t="n">
        <v>30993</v>
      </c>
      <c r="AB407" s="1842" t="n">
        <v>0</v>
      </c>
      <c r="AC407" s="1842" t="n">
        <v>145561</v>
      </c>
      <c r="AD407" s="1842" t="n">
        <v>1147281</v>
      </c>
      <c r="AE407" s="1842" t="n">
        <v>121470624</v>
      </c>
      <c r="AF407" s="3687" t="n">
        <v>400</v>
      </c>
      <c r="AG407" s="1842" t="inlineStr">
        <is>
          <t>$12,200,000</t>
        </is>
      </c>
      <c r="AH407" s="1844" t="inlineStr">
        <is>
          <t>Empleado</t>
        </is>
      </c>
      <c r="AI407" s="1839" t="inlineStr">
        <is>
          <t>jonhymol@hotmail.com</t>
        </is>
      </c>
      <c r="AJ407" s="1839" t="inlineStr">
        <is>
          <t>313)550-1347</t>
        </is>
      </c>
      <c r="AK407" s="1839" t="inlineStr">
        <is>
          <t>CALI</t>
        </is>
      </c>
      <c r="AL407" s="1837" t="n"/>
      <c r="AM407" s="1845" t="n"/>
    </row>
    <row r="408" ht="18" customHeight="1" thickBot="1">
      <c r="A408" s="551" t="inlineStr">
        <is>
          <t>EDNA PATRICIA CARDENAS GUEVARA</t>
        </is>
      </c>
      <c r="B408" s="502" t="n">
        <v>102296010812</v>
      </c>
      <c r="C408" s="404" t="n">
        <v>46046</v>
      </c>
      <c r="D408" s="405" t="inlineStr">
        <is>
          <t>Pendiente</t>
        </is>
      </c>
      <c r="E408" s="404" t="n">
        <v>46050</v>
      </c>
      <c r="F408" s="439" t="inlineStr">
        <is>
          <t>FNA (Fondo Nacional del Ahorro)</t>
        </is>
      </c>
      <c r="G408" s="2002" t="n"/>
      <c r="H408" s="409" t="inlineStr">
        <is>
          <t>CM</t>
        </is>
      </c>
      <c r="I408" s="410" t="n"/>
      <c r="J408" s="410" t="n"/>
      <c r="K408" s="410" t="n"/>
      <c r="L408" s="591" t="inlineStr">
        <is>
          <t>Finanzas a otro nivel</t>
        </is>
      </c>
      <c r="M408" s="414" t="inlineStr">
        <is>
          <t>YULY HERNANDEZ</t>
        </is>
      </c>
      <c r="N408" s="410" t="n"/>
      <c r="O408" s="410" t="n"/>
      <c r="P408" s="410" t="n"/>
      <c r="Q408" s="410" t="n"/>
      <c r="R408" s="928" t="n">
        <v>1022960108</v>
      </c>
      <c r="S408" s="412" t="inlineStr">
        <is>
          <t>Pesos</t>
        </is>
      </c>
      <c r="T408" s="413" t="inlineStr">
        <is>
          <t>Hipotecario</t>
        </is>
      </c>
      <c r="U408" s="818" t="n">
        <v>567484</v>
      </c>
      <c r="V408" s="414" t="n">
        <v>240</v>
      </c>
      <c r="W408" s="414" t="n">
        <v>231</v>
      </c>
      <c r="X408" s="875" t="n">
        <v>0.1</v>
      </c>
      <c r="Y408" s="818" t="n">
        <v>265279</v>
      </c>
      <c r="Z408" s="818" t="n">
        <v>26137</v>
      </c>
      <c r="AA408" s="818" t="n">
        <v>21876</v>
      </c>
      <c r="AB408" s="818" t="n">
        <v>16694</v>
      </c>
      <c r="AC408" s="818" t="n">
        <v>121890</v>
      </c>
      <c r="AD408" s="818" t="n">
        <v>646164</v>
      </c>
      <c r="AE408" s="818" t="n">
        <v>81032549</v>
      </c>
      <c r="AF408" s="410" t="n"/>
      <c r="AG408" s="818" t="inlineStr">
        <is>
          <t>$2,200,000</t>
        </is>
      </c>
      <c r="AH408" s="415" t="inlineStr">
        <is>
          <t>Empleado</t>
        </is>
      </c>
      <c r="AI408" s="414" t="inlineStr">
        <is>
          <t>patoc1208@gmail.com</t>
        </is>
      </c>
      <c r="AJ408" s="414" t="n">
        <v>3143088545</v>
      </c>
      <c r="AK408" s="414" t="inlineStr">
        <is>
          <t>BOGOTA</t>
        </is>
      </c>
      <c r="AL408" s="410" t="n"/>
      <c r="AM408" s="416" t="n"/>
    </row>
    <row r="409" ht="18" customHeight="1" thickBot="1">
      <c r="A409" s="2033" t="inlineStr">
        <is>
          <t>ANDRES RODRIGUEZ LARA</t>
        </is>
      </c>
      <c r="B409" s="221" t="inlineStr">
        <is>
          <t>571313600204375-9</t>
        </is>
      </c>
      <c r="C409" s="240" t="n">
        <v>46049</v>
      </c>
      <c r="D409" s="343" t="inlineStr">
        <is>
          <t>Pendiente</t>
        </is>
      </c>
      <c r="E409" s="225" t="n"/>
      <c r="F409" s="333" t="inlineStr">
        <is>
          <t>DAVIVIENDA</t>
        </is>
      </c>
      <c r="G409" s="272" t="n"/>
      <c r="H409" s="344" t="inlineStr">
        <is>
          <t>CM</t>
        </is>
      </c>
      <c r="I409" s="242" t="inlineStr">
        <is>
          <t>Falta perfilamiento - Bogota</t>
        </is>
      </c>
      <c r="J409" s="225" t="n"/>
      <c r="K409" s="225" t="n"/>
      <c r="L409" s="225" t="n"/>
      <c r="M409" s="225" t="n"/>
      <c r="N409" s="240" t="n">
        <v>46050</v>
      </c>
      <c r="O409" s="225" t="n"/>
      <c r="P409" s="225" t="n"/>
      <c r="Q409" s="473" t="n"/>
      <c r="R409" s="390" t="inlineStr">
        <is>
          <t>N/A</t>
        </is>
      </c>
      <c r="S409" s="246" t="inlineStr">
        <is>
          <t>Pesos</t>
        </is>
      </c>
      <c r="T409" s="247" t="inlineStr">
        <is>
          <t>Hipotecario</t>
        </is>
      </c>
      <c r="U409" s="741" t="n">
        <v>3681000</v>
      </c>
      <c r="V409" s="242" t="n">
        <v>180</v>
      </c>
      <c r="W409" s="242" t="n">
        <v>173</v>
      </c>
      <c r="X409" s="741" t="inlineStr">
        <is>
          <t>11.1%</t>
        </is>
      </c>
      <c r="Y409" s="741" t="n">
        <v>0</v>
      </c>
      <c r="Z409" s="741" t="n">
        <v>213775</v>
      </c>
      <c r="AA409" s="741" t="n">
        <v>109728</v>
      </c>
      <c r="AB409" s="741" t="n">
        <v>0</v>
      </c>
      <c r="AC409" s="741" t="n">
        <v>725918</v>
      </c>
      <c r="AD409" s="741" t="n">
        <v>2627618</v>
      </c>
      <c r="AE409" s="741" t="n">
        <v>298063034</v>
      </c>
      <c r="AF409" s="3661" t="n">
        <v>200</v>
      </c>
      <c r="AG409" s="741" t="inlineStr">
        <is>
          <t>$20,000,000</t>
        </is>
      </c>
      <c r="AH409" s="248" t="inlineStr">
        <is>
          <t>Empleado</t>
        </is>
      </c>
      <c r="AI409" s="242" t="inlineStr">
        <is>
          <t>astridsanchez30@yahoo.co.uk</t>
        </is>
      </c>
      <c r="AJ409" s="242" t="inlineStr">
        <is>
          <t>41 77 949 31 59</t>
        </is>
      </c>
      <c r="AK409" s="242" t="inlineStr">
        <is>
          <t>GINEBRA</t>
        </is>
      </c>
      <c r="AL409" s="225" t="n"/>
      <c r="AM409" s="231" t="n"/>
    </row>
    <row r="410" ht="18" customFormat="1" customHeight="1" s="1314" thickBot="1">
      <c r="A410" s="2034" t="inlineStr">
        <is>
          <t>JOSE LUIS RODRIGUEZ ROJAS</t>
        </is>
      </c>
      <c r="B410" s="1321" t="n">
        <v>90000371756</v>
      </c>
      <c r="C410" s="1322" t="n">
        <v>46049</v>
      </c>
      <c r="D410" s="1326" t="inlineStr">
        <is>
          <t>Pendiente</t>
        </is>
      </c>
      <c r="E410" s="1305" t="n"/>
      <c r="F410" s="1325" t="inlineStr">
        <is>
          <t>BANCOLOMBIA</t>
        </is>
      </c>
      <c r="G410" s="1305" t="n"/>
      <c r="H410" s="1306" t="inlineStr">
        <is>
          <t>CM</t>
        </is>
      </c>
      <c r="I410" s="1305" t="n"/>
      <c r="J410" s="1305" t="n"/>
      <c r="K410" s="1305" t="n"/>
      <c r="L410" s="1305" t="n"/>
      <c r="M410" s="1305" t="n"/>
      <c r="N410" s="1305" t="n"/>
      <c r="O410" s="1305" t="n"/>
      <c r="P410" s="1305" t="n"/>
      <c r="Q410" s="1361" t="n"/>
      <c r="R410" s="1362" t="inlineStr">
        <is>
          <t>N/A</t>
        </is>
      </c>
      <c r="S410" s="1311" t="inlineStr">
        <is>
          <t>Pesos</t>
        </is>
      </c>
      <c r="T410" s="1308" t="inlineStr">
        <is>
          <t>Hipotecario</t>
        </is>
      </c>
      <c r="U410" s="1310" t="n">
        <v>1533181</v>
      </c>
      <c r="V410" s="1307" t="n">
        <v>240</v>
      </c>
      <c r="W410" s="1307" t="n">
        <v>237</v>
      </c>
      <c r="X410" s="1457" t="n">
        <v>0.13</v>
      </c>
      <c r="Y410" s="1310" t="n">
        <v>0</v>
      </c>
      <c r="Z410" s="1310" t="n">
        <v>28382</v>
      </c>
      <c r="AA410" s="1310" t="n">
        <v>18910</v>
      </c>
      <c r="AB410" s="1310" t="n">
        <v>12606</v>
      </c>
      <c r="AC410" s="1310" t="n">
        <v>0</v>
      </c>
      <c r="AD410" s="1310" t="n">
        <v>0</v>
      </c>
      <c r="AE410" s="1310" t="n">
        <v>131343892</v>
      </c>
      <c r="AF410" s="1310" t="inlineStr">
        <is>
          <t>$3,000,000</t>
        </is>
      </c>
      <c r="AG410" s="1310" t="inlineStr">
        <is>
          <t>$8,000,000</t>
        </is>
      </c>
      <c r="AH410" s="1304" t="inlineStr">
        <is>
          <t>Empleado</t>
        </is>
      </c>
      <c r="AI410" s="1307" t="inlineStr">
        <is>
          <t>joseluisrodriguezrojas1984@gmail.com</t>
        </is>
      </c>
      <c r="AJ410" s="1307" t="inlineStr">
        <is>
          <t>34 692 25 57 63</t>
        </is>
      </c>
      <c r="AK410" s="1307" t="inlineStr">
        <is>
          <t>MADRID</t>
        </is>
      </c>
      <c r="AL410" s="1305" t="n"/>
      <c r="AM410" s="1313" t="n"/>
    </row>
    <row r="411" ht="18" customHeight="1" thickBot="1">
      <c r="A411" s="338" t="inlineStr">
        <is>
          <t>CLAUDIA MARCELA PARDO DIAZ</t>
        </is>
      </c>
      <c r="B411" s="334" t="n">
        <v>1053706121</v>
      </c>
      <c r="C411" s="251" t="n">
        <v>45649</v>
      </c>
      <c r="D411" s="348" t="inlineStr">
        <is>
          <t>Pendiente</t>
        </is>
      </c>
      <c r="E411" s="386" t="n">
        <v>45649</v>
      </c>
      <c r="F411" s="213" t="inlineStr">
        <is>
          <t>BANCO DE BOGOTA</t>
        </is>
      </c>
      <c r="G411" s="214" t="n"/>
      <c r="H411" s="349" t="inlineStr">
        <is>
          <t>CM</t>
        </is>
      </c>
      <c r="I411" s="214" t="n"/>
      <c r="J411" s="214" t="n"/>
      <c r="K411" s="214" t="n"/>
      <c r="L411" s="351" t="inlineStr">
        <is>
          <t>CM</t>
        </is>
      </c>
      <c r="M411" s="214" t="n"/>
      <c r="N411" s="214" t="n"/>
      <c r="O411" s="214" t="n"/>
      <c r="P411" s="214" t="n"/>
      <c r="Q411" s="214" t="n"/>
      <c r="R411" s="254" t="n">
        <v>52622285</v>
      </c>
      <c r="S411" s="257" t="inlineStr">
        <is>
          <t>Pesos</t>
        </is>
      </c>
      <c r="T411" s="258" t="inlineStr">
        <is>
          <t>Hipotecario</t>
        </is>
      </c>
      <c r="U411" s="254" t="n">
        <v>1704112</v>
      </c>
      <c r="V411" s="254" t="n">
        <v>180</v>
      </c>
      <c r="W411" s="254" t="n">
        <v>179</v>
      </c>
      <c r="X411" s="254" t="inlineStr">
        <is>
          <t>11.48%</t>
        </is>
      </c>
      <c r="Y411" s="254" t="n">
        <v>0</v>
      </c>
      <c r="Z411" s="254" t="n">
        <v>94635</v>
      </c>
      <c r="AA411" s="254" t="n">
        <v>34196</v>
      </c>
      <c r="AB411" s="254" t="n">
        <v>47550</v>
      </c>
      <c r="AC411" s="254" t="n">
        <v>299231</v>
      </c>
      <c r="AD411" s="254" t="n">
        <v>1228500</v>
      </c>
      <c r="AE411" s="254" t="n">
        <v>135913481</v>
      </c>
      <c r="AF411" s="254" t="n">
        <v>300000</v>
      </c>
      <c r="AG411" s="254" t="n">
        <v>5000000</v>
      </c>
      <c r="AH411" s="259" t="inlineStr">
        <is>
          <t>Empleado</t>
        </is>
      </c>
      <c r="AI411" s="214" t="n"/>
      <c r="AJ411" s="214" t="n"/>
      <c r="AK411" s="214" t="n"/>
      <c r="AL411" s="214" t="n"/>
      <c r="AM411" s="220" t="n"/>
    </row>
    <row r="412" ht="18" customHeight="1" thickBot="1">
      <c r="A412" s="551" t="inlineStr">
        <is>
          <t>IVAN DARIO MIRANDA BUELVAS</t>
        </is>
      </c>
      <c r="B412" s="403" t="n">
        <v>754832373</v>
      </c>
      <c r="C412" s="404" t="n">
        <v>45650</v>
      </c>
      <c r="D412" s="405" t="inlineStr">
        <is>
          <t>Pendiente</t>
        </is>
      </c>
      <c r="E412" s="406" t="n">
        <v>45650</v>
      </c>
      <c r="F412" s="538" t="inlineStr">
        <is>
          <t>BANCO DE BOGOTA</t>
        </is>
      </c>
      <c r="G412" s="414" t="inlineStr">
        <is>
          <t>Acorde al estado del Crédito</t>
        </is>
      </c>
      <c r="H412" s="539" t="inlineStr">
        <is>
          <t>PROPIO</t>
        </is>
      </c>
      <c r="I412" s="410" t="n"/>
      <c r="J412" s="410" t="n"/>
      <c r="K412" s="410" t="n"/>
      <c r="L412" s="553" t="inlineStr">
        <is>
          <t>Visionarios</t>
        </is>
      </c>
      <c r="M412" s="414" t="inlineStr">
        <is>
          <t>PAOLA MILENA HERNANDEZ PAJOY</t>
        </is>
      </c>
      <c r="N412" s="410" t="n"/>
      <c r="O412" s="410" t="n"/>
      <c r="P412" s="410" t="n"/>
      <c r="Q412" s="410" t="n"/>
      <c r="R412" s="414" t="n">
        <v>1065664487</v>
      </c>
      <c r="S412" s="412" t="inlineStr">
        <is>
          <t>Pesos</t>
        </is>
      </c>
      <c r="T412" s="413" t="inlineStr">
        <is>
          <t>Hipotecario</t>
        </is>
      </c>
      <c r="U412" s="414" t="n">
        <v>391707</v>
      </c>
      <c r="V412" s="414" t="n">
        <v>360</v>
      </c>
      <c r="W412" s="414" t="n">
        <v>329</v>
      </c>
      <c r="X412" s="414" t="inlineStr">
        <is>
          <t>8.11%</t>
        </is>
      </c>
      <c r="Y412" s="414" t="n">
        <v>161020</v>
      </c>
      <c r="Z412" s="414" t="n">
        <v>8460</v>
      </c>
      <c r="AA412" s="414" t="n">
        <v>19611</v>
      </c>
      <c r="AB412" s="414" t="n">
        <v>0</v>
      </c>
      <c r="AC412" s="414" t="n">
        <v>11574</v>
      </c>
      <c r="AD412" s="414" t="n">
        <v>513082</v>
      </c>
      <c r="AE412" s="414" t="n">
        <v>49415879</v>
      </c>
      <c r="AF412" s="410" t="n"/>
      <c r="AG412" s="414" t="n">
        <v>5000000</v>
      </c>
      <c r="AH412" s="415" t="inlineStr">
        <is>
          <t>Empleado</t>
        </is>
      </c>
      <c r="AI412" s="410" t="n"/>
      <c r="AJ412" s="410" t="n"/>
      <c r="AK412" s="410" t="n"/>
      <c r="AL412" s="410" t="n"/>
      <c r="AM412" s="416" t="n"/>
    </row>
    <row r="413" ht="18" customHeight="1" thickBot="1">
      <c r="A413" s="322" t="inlineStr">
        <is>
          <t>CARMEN NOHEMI CELIS GONZALEZ</t>
        </is>
      </c>
      <c r="B413" s="332" t="n">
        <v>858980586</v>
      </c>
      <c r="C413" s="240" t="n">
        <v>45638</v>
      </c>
      <c r="D413" s="343" t="inlineStr">
        <is>
          <t>Pendiente</t>
        </is>
      </c>
      <c r="E413" s="378" t="n">
        <v>45652</v>
      </c>
      <c r="F413" s="224" t="inlineStr">
        <is>
          <t>BANCO DE BOGOTA</t>
        </is>
      </c>
      <c r="G413" s="225" t="n"/>
      <c r="H413" s="507" t="inlineStr">
        <is>
          <t>WEB</t>
        </is>
      </c>
      <c r="I413" s="225" t="n"/>
      <c r="J413" s="225" t="n"/>
      <c r="K413" s="225" t="n"/>
      <c r="L413" s="225" t="n"/>
      <c r="M413" s="225" t="n"/>
      <c r="N413" s="225" t="n"/>
      <c r="O413" s="225" t="n"/>
      <c r="P413" s="225" t="n"/>
      <c r="Q413" s="225" t="n"/>
      <c r="R413" s="242" t="n">
        <v>1090383988</v>
      </c>
      <c r="S413" s="246" t="inlineStr">
        <is>
          <t>Pesos</t>
        </is>
      </c>
      <c r="T413" s="247" t="inlineStr">
        <is>
          <t>Hipotecario</t>
        </is>
      </c>
      <c r="U413" s="242" t="n">
        <v>823871</v>
      </c>
      <c r="V413" s="242" t="n">
        <v>360</v>
      </c>
      <c r="W413" s="242" t="n">
        <v>344</v>
      </c>
      <c r="X413" s="242" t="inlineStr">
        <is>
          <t>9.64%</t>
        </is>
      </c>
      <c r="Y413" s="242" t="n">
        <v>305218</v>
      </c>
      <c r="Z413" s="242" t="n">
        <v>23123</v>
      </c>
      <c r="AA413" s="242" t="n">
        <v>27362</v>
      </c>
      <c r="AB413" s="242" t="n">
        <v>0</v>
      </c>
      <c r="AC413" s="242" t="n">
        <v>31045</v>
      </c>
      <c r="AD413" s="242" t="n">
        <v>1047559</v>
      </c>
      <c r="AE413" s="242" t="n">
        <v>93704363</v>
      </c>
      <c r="AF413" s="242" t="n">
        <v>200000</v>
      </c>
      <c r="AG413" s="242" t="n">
        <v>3000000</v>
      </c>
      <c r="AH413" s="248" t="inlineStr">
        <is>
          <t>Empleado</t>
        </is>
      </c>
      <c r="AI413" s="225" t="n"/>
      <c r="AJ413" s="225" t="n"/>
      <c r="AK413" s="225" t="n"/>
      <c r="AL413" s="225" t="n"/>
      <c r="AM413" s="231" t="n"/>
    </row>
    <row r="414" ht="18" customHeight="1" thickBot="1">
      <c r="A414" s="552" t="inlineStr">
        <is>
          <t>DALGI MAIRENA MORENO BALLESTEROS</t>
        </is>
      </c>
      <c r="B414" s="334" t="n">
        <v>957729476</v>
      </c>
      <c r="C414" s="251" t="n">
        <v>45652</v>
      </c>
      <c r="D414" s="348" t="inlineStr">
        <is>
          <t>Pendiente</t>
        </is>
      </c>
      <c r="E414" s="386" t="n">
        <v>45652</v>
      </c>
      <c r="F414" s="213" t="inlineStr">
        <is>
          <t>BANCO DE BOGOTA</t>
        </is>
      </c>
      <c r="G414" s="214" t="n"/>
      <c r="H414" s="349" t="inlineStr">
        <is>
          <t>CM</t>
        </is>
      </c>
      <c r="I414" s="214" t="n"/>
      <c r="J414" s="214" t="n"/>
      <c r="K414" s="214" t="n"/>
      <c r="L414" s="351" t="inlineStr">
        <is>
          <t>CM</t>
        </is>
      </c>
      <c r="M414" s="214" t="n"/>
      <c r="N414" s="214" t="n"/>
      <c r="O414" s="214" t="n"/>
      <c r="P414" s="214" t="n"/>
      <c r="Q414" s="214" t="n"/>
      <c r="R414" s="254" t="n">
        <v>1052409995</v>
      </c>
      <c r="S414" s="257" t="inlineStr">
        <is>
          <t>Pesos</t>
        </is>
      </c>
      <c r="T414" s="258" t="inlineStr">
        <is>
          <t>Hipotecario</t>
        </is>
      </c>
      <c r="U414" s="254" t="n">
        <v>878509</v>
      </c>
      <c r="V414" s="254" t="n">
        <v>360</v>
      </c>
      <c r="W414" s="254" t="n">
        <v>353</v>
      </c>
      <c r="X414" s="254" t="inlineStr">
        <is>
          <t>7.21%</t>
        </is>
      </c>
      <c r="Y414" s="254" t="n">
        <v>405402</v>
      </c>
      <c r="Z414" s="254" t="n">
        <v>19194</v>
      </c>
      <c r="AA414" s="254" t="n">
        <v>31623</v>
      </c>
      <c r="AB414" s="254" t="n">
        <v>0</v>
      </c>
      <c r="AC414" s="254" t="n">
        <v>0</v>
      </c>
      <c r="AD414" s="254" t="n">
        <v>1233094</v>
      </c>
      <c r="AE414" s="254" t="n">
        <v>124471954</v>
      </c>
      <c r="AF414" s="254" t="n">
        <v>300000</v>
      </c>
      <c r="AG414" s="254" t="n">
        <v>3200000</v>
      </c>
      <c r="AH414" s="259" t="inlineStr">
        <is>
          <t>Empleado</t>
        </is>
      </c>
      <c r="AI414" s="214" t="n"/>
      <c r="AJ414" s="214" t="n"/>
      <c r="AK414" s="214" t="n"/>
      <c r="AL414" s="214" t="n"/>
      <c r="AM414" s="220" t="n"/>
    </row>
    <row r="415" ht="18" customHeight="1" thickBot="1">
      <c r="A415" s="341" t="inlineStr">
        <is>
          <t>JONATHAN HERNANDEZ ESPINOSA</t>
        </is>
      </c>
      <c r="B415" s="342" t="inlineStr">
        <is>
          <t>570101700079308-8</t>
        </is>
      </c>
      <c r="C415" s="240" t="n">
        <v>45652</v>
      </c>
      <c r="D415" s="343" t="inlineStr">
        <is>
          <t>Pendiente</t>
        </is>
      </c>
      <c r="E415" s="378" t="n">
        <v>45652</v>
      </c>
      <c r="F415" s="333" t="inlineStr">
        <is>
          <t>DAVIVIENDA</t>
        </is>
      </c>
      <c r="G415" s="242" t="inlineStr">
        <is>
          <t>Acorde al estado del Crédito</t>
        </is>
      </c>
      <c r="H415" s="225" t="n"/>
      <c r="I415" s="225" t="n"/>
      <c r="J415" s="225" t="n"/>
      <c r="K415" s="225" t="n"/>
      <c r="L415" s="225" t="n"/>
      <c r="M415" s="225" t="n"/>
      <c r="N415" s="225" t="n"/>
      <c r="O415" s="225" t="n"/>
      <c r="P415" s="225" t="n"/>
      <c r="Q415" s="225" t="n"/>
      <c r="R415" s="242" t="n">
        <v>1144158346</v>
      </c>
      <c r="S415" s="246" t="inlineStr">
        <is>
          <t>Pesos</t>
        </is>
      </c>
      <c r="T415" s="247" t="inlineStr">
        <is>
          <t>Hipotecario</t>
        </is>
      </c>
      <c r="U415" s="242" t="n">
        <v>983426</v>
      </c>
      <c r="V415" s="242" t="n">
        <v>240</v>
      </c>
      <c r="W415" s="242" t="n">
        <v>238</v>
      </c>
      <c r="X415" s="242" t="inlineStr">
        <is>
          <t>10.95%</t>
        </is>
      </c>
      <c r="Y415" s="242" t="n">
        <v>449573</v>
      </c>
      <c r="Z415" s="242" t="n">
        <v>30405</v>
      </c>
      <c r="AA415" s="242" t="n">
        <v>34808</v>
      </c>
      <c r="AB415" s="242" t="n">
        <v>0</v>
      </c>
      <c r="AC415" s="242" t="n">
        <v>172385</v>
      </c>
      <c r="AD415" s="242" t="n">
        <v>745401</v>
      </c>
      <c r="AE415" s="242" t="n">
        <v>137327614</v>
      </c>
      <c r="AF415" s="225" t="n"/>
      <c r="AG415" s="242" t="n">
        <v>4000000</v>
      </c>
      <c r="AH415" s="346" t="inlineStr">
        <is>
          <t>Vis Davivienda</t>
        </is>
      </c>
      <c r="AI415" s="225" t="n"/>
      <c r="AJ415" s="225" t="n"/>
      <c r="AK415" s="225" t="n"/>
      <c r="AL415" s="225" t="n"/>
      <c r="AM415" s="231" t="n"/>
    </row>
    <row r="416" ht="18" customHeight="1" thickBot="1">
      <c r="A416" s="337" t="inlineStr">
        <is>
          <t>EDWIN HERNANDEZ ARIZA</t>
        </is>
      </c>
      <c r="B416" s="432" t="n">
        <v>103377871702</v>
      </c>
      <c r="C416" s="357" t="n">
        <v>45640</v>
      </c>
      <c r="D416" s="358" t="inlineStr">
        <is>
          <t>Pendiente</t>
        </is>
      </c>
      <c r="E416" s="400" t="n">
        <v>45652</v>
      </c>
      <c r="F416" s="498" t="inlineStr">
        <is>
          <t>FNA (Fondo Nacional del Ahorro)</t>
        </is>
      </c>
      <c r="G416" s="360" t="n"/>
      <c r="H416" s="361" t="inlineStr">
        <is>
          <t>CM</t>
        </is>
      </c>
      <c r="I416" s="363" t="inlineStr">
        <is>
          <t>Falta perfilamiento - FNA</t>
        </is>
      </c>
      <c r="J416" s="360" t="n"/>
      <c r="K416" s="360" t="n"/>
      <c r="L416" s="360" t="n"/>
      <c r="M416" s="360" t="n"/>
      <c r="N416" s="360" t="n"/>
      <c r="O416" s="360" t="n"/>
      <c r="P416" s="360" t="n"/>
      <c r="Q416" s="360" t="n"/>
      <c r="R416" s="360" t="n"/>
      <c r="S416" s="365" t="inlineStr">
        <is>
          <t>Pesos</t>
        </is>
      </c>
      <c r="T416" s="366" t="inlineStr">
        <is>
          <t>Hipotecario</t>
        </is>
      </c>
      <c r="U416" s="363" t="n">
        <v>562000</v>
      </c>
      <c r="V416" s="363" t="n">
        <v>168</v>
      </c>
      <c r="W416" s="363" t="n">
        <v>153</v>
      </c>
      <c r="X416" s="363" t="inlineStr">
        <is>
          <t>8.99%</t>
        </is>
      </c>
      <c r="Y416" s="363" t="n">
        <v>0</v>
      </c>
      <c r="Z416" s="363" t="n">
        <v>60934</v>
      </c>
      <c r="AA416" s="363" t="n">
        <v>0</v>
      </c>
      <c r="AB416" s="363" t="n">
        <v>0</v>
      </c>
      <c r="AC416" s="363" t="n">
        <v>171397</v>
      </c>
      <c r="AD416" s="363" t="n">
        <v>328699</v>
      </c>
      <c r="AE416" s="363" t="n">
        <v>45655047</v>
      </c>
      <c r="AF416" s="363" t="n">
        <v>300000</v>
      </c>
      <c r="AG416" s="363" t="n">
        <v>5000000</v>
      </c>
      <c r="AH416" s="401" t="inlineStr">
        <is>
          <t>Empleado</t>
        </is>
      </c>
      <c r="AI416" s="360" t="n"/>
      <c r="AJ416" s="360" t="n"/>
      <c r="AK416" s="360" t="n"/>
      <c r="AL416" s="360" t="n"/>
      <c r="AM416" s="368" t="n"/>
    </row>
    <row r="417" ht="18" customHeight="1" thickBot="1">
      <c r="A417" s="338" t="inlineStr">
        <is>
          <t>DIANA MORALES ROZO</t>
        </is>
      </c>
      <c r="B417" s="334" t="n">
        <v>32407671</v>
      </c>
      <c r="C417" s="251" t="n">
        <v>45645</v>
      </c>
      <c r="D417" s="348" t="inlineStr">
        <is>
          <t>Pendiente</t>
        </is>
      </c>
      <c r="E417" s="386" t="n">
        <v>45652</v>
      </c>
      <c r="F417" s="458" t="inlineStr">
        <is>
          <t>AV VILLAS</t>
        </is>
      </c>
      <c r="G417" s="214" t="n"/>
      <c r="H417" s="349" t="inlineStr">
        <is>
          <t>CM</t>
        </is>
      </c>
      <c r="I417" s="254" t="inlineStr">
        <is>
          <t>Falta perfilamiento - AV VILLAS</t>
        </is>
      </c>
      <c r="J417" s="214" t="n"/>
      <c r="K417" s="214" t="n"/>
      <c r="L417" s="214" t="n"/>
      <c r="M417" s="214" t="n"/>
      <c r="N417" s="214" t="n"/>
      <c r="O417" s="214" t="n"/>
      <c r="P417" s="214" t="n"/>
      <c r="Q417" s="214" t="n"/>
      <c r="R417" s="254" t="n">
        <v>1018410842</v>
      </c>
      <c r="S417" s="257" t="inlineStr">
        <is>
          <t>Pesos</t>
        </is>
      </c>
      <c r="T417" s="258" t="inlineStr">
        <is>
          <t>Hipotecario</t>
        </is>
      </c>
      <c r="U417" s="254" t="n">
        <v>2049108</v>
      </c>
      <c r="V417" s="254" t="n">
        <v>240</v>
      </c>
      <c r="W417" s="254" t="n">
        <v>236</v>
      </c>
      <c r="X417" s="254" t="inlineStr">
        <is>
          <t>17.05%</t>
        </is>
      </c>
      <c r="Y417" s="254" t="n">
        <v>0</v>
      </c>
      <c r="Z417" s="254" t="n">
        <v>70985</v>
      </c>
      <c r="AA417" s="254" t="n">
        <v>40526</v>
      </c>
      <c r="AB417" s="254" t="n">
        <v>0</v>
      </c>
      <c r="AC417" s="254" t="n">
        <v>176305</v>
      </c>
      <c r="AD417" s="254" t="n">
        <v>1774151</v>
      </c>
      <c r="AE417" s="254" t="n">
        <v>173310385</v>
      </c>
      <c r="AF417" s="254" t="n">
        <v>500000</v>
      </c>
      <c r="AG417" s="254" t="n">
        <v>8100000</v>
      </c>
      <c r="AH417" s="259" t="inlineStr">
        <is>
          <t>Empleado</t>
        </is>
      </c>
      <c r="AI417" s="214" t="n"/>
      <c r="AJ417" s="214" t="n"/>
      <c r="AK417" s="214" t="n"/>
      <c r="AL417" s="214" t="n"/>
      <c r="AM417" s="220" t="n"/>
    </row>
    <row r="418" ht="18" customHeight="1" thickBot="1">
      <c r="A418" s="341" t="inlineStr">
        <is>
          <t>JOSE DAVID CHAVARRO MORENO</t>
        </is>
      </c>
      <c r="B418" s="342" t="n">
        <v>957060767</v>
      </c>
      <c r="C418" s="240" t="n">
        <v>45649</v>
      </c>
      <c r="D418" s="343" t="inlineStr">
        <is>
          <t>Pendiente</t>
        </is>
      </c>
      <c r="E418" s="378" t="n">
        <v>45652</v>
      </c>
      <c r="F418" s="224" t="inlineStr">
        <is>
          <t>BANCO DE BOGOTA</t>
        </is>
      </c>
      <c r="G418" s="225" t="n"/>
      <c r="H418" s="507" t="inlineStr">
        <is>
          <t>WEB</t>
        </is>
      </c>
      <c r="I418" s="242" t="inlineStr">
        <is>
          <t>Falta perfilamiento - Bogota</t>
        </is>
      </c>
      <c r="J418" s="225" t="n"/>
      <c r="K418" s="225" t="n"/>
      <c r="L418" s="225" t="n"/>
      <c r="M418" s="225" t="n"/>
      <c r="N418" s="225" t="n"/>
      <c r="O418" s="225" t="n"/>
      <c r="P418" s="225" t="n"/>
      <c r="Q418" s="225" t="n"/>
      <c r="R418" s="225" t="n"/>
      <c r="S418" s="246" t="inlineStr">
        <is>
          <t>Pesos</t>
        </is>
      </c>
      <c r="T418" s="247" t="inlineStr">
        <is>
          <t>Hipotecario</t>
        </is>
      </c>
      <c r="U418" s="242" t="n">
        <v>1061220</v>
      </c>
      <c r="V418" s="242" t="n">
        <v>180</v>
      </c>
      <c r="W418" s="242" t="n">
        <v>172</v>
      </c>
      <c r="X418" s="242" t="inlineStr">
        <is>
          <t>13.62%</t>
        </is>
      </c>
      <c r="Y418" s="242" t="n">
        <v>0</v>
      </c>
      <c r="Z418" s="242" t="n">
        <v>22016</v>
      </c>
      <c r="AA418" s="242" t="n">
        <v>35418</v>
      </c>
      <c r="AB418" s="242" t="n">
        <v>0</v>
      </c>
      <c r="AC418" s="242" t="n">
        <v>18710</v>
      </c>
      <c r="AD418" s="242" t="n">
        <v>965075</v>
      </c>
      <c r="AE418" s="242" t="n">
        <v>79559720</v>
      </c>
      <c r="AF418" s="242" t="n">
        <v>500000</v>
      </c>
      <c r="AG418" s="242" t="n">
        <v>5000000</v>
      </c>
      <c r="AH418" s="248" t="inlineStr">
        <is>
          <t>Empleado</t>
        </is>
      </c>
      <c r="AI418" s="225" t="n"/>
      <c r="AJ418" s="225" t="n"/>
      <c r="AK418" s="225" t="n"/>
      <c r="AL418" s="225" t="n"/>
      <c r="AM418" s="231" t="n"/>
    </row>
    <row r="419" ht="18" customHeight="1" thickBot="1">
      <c r="A419" s="338" t="inlineStr">
        <is>
          <t>ANA BETULIA DIAZ PARDO</t>
        </is>
      </c>
      <c r="B419" s="347" t="n">
        <v>133201253494</v>
      </c>
      <c r="C419" s="251" t="n">
        <v>45652</v>
      </c>
      <c r="D419" s="348" t="inlineStr">
        <is>
          <t>Pendiente</t>
        </is>
      </c>
      <c r="E419" s="386" t="n">
        <v>45652</v>
      </c>
      <c r="F419" s="259" t="inlineStr">
        <is>
          <t>CAJA SOCIAL</t>
        </is>
      </c>
      <c r="G419" s="214" t="n"/>
      <c r="H419" s="352" t="inlineStr">
        <is>
          <t>PROPIO</t>
        </is>
      </c>
      <c r="I419" s="214" t="n"/>
      <c r="J419" s="214" t="n"/>
      <c r="K419" s="214" t="n"/>
      <c r="L419" s="348" t="inlineStr">
        <is>
          <t>Soluciones Financieras</t>
        </is>
      </c>
      <c r="M419" s="254" t="inlineStr">
        <is>
          <t>LORENA SALINAS</t>
        </is>
      </c>
      <c r="N419" s="214" t="n"/>
      <c r="O419" s="214" t="n"/>
      <c r="P419" s="214" t="n"/>
      <c r="Q419" s="214" t="n"/>
      <c r="R419" s="254" t="n">
        <v>1121818849</v>
      </c>
      <c r="S419" s="257" t="inlineStr">
        <is>
          <t>Pesos</t>
        </is>
      </c>
      <c r="T419" s="258" t="inlineStr">
        <is>
          <t>Hipotecario</t>
        </is>
      </c>
      <c r="U419" s="254" t="n">
        <v>1780150</v>
      </c>
      <c r="V419" s="254" t="n">
        <v>240</v>
      </c>
      <c r="W419" s="254" t="n">
        <v>219</v>
      </c>
      <c r="X419" s="254" t="inlineStr">
        <is>
          <t>19.3%</t>
        </is>
      </c>
      <c r="Y419" s="254" t="n">
        <v>0</v>
      </c>
      <c r="Z419" s="254" t="n">
        <v>39559</v>
      </c>
      <c r="AA419" s="254" t="n">
        <v>15629</v>
      </c>
      <c r="AB419" s="254" t="n">
        <v>8754</v>
      </c>
      <c r="AC419" s="254" t="n">
        <v>67571</v>
      </c>
      <c r="AD419" s="254" t="n">
        <v>1648636</v>
      </c>
      <c r="AE419" s="254" t="n">
        <v>111284620</v>
      </c>
      <c r="AF419" s="254" t="inlineStr">
        <is>
          <t>50-300</t>
        </is>
      </c>
      <c r="AG419" s="254" t="n">
        <v>8000000</v>
      </c>
      <c r="AH419" s="259" t="inlineStr">
        <is>
          <t>Empleado</t>
        </is>
      </c>
      <c r="AI419" s="214" t="n"/>
      <c r="AJ419" s="214" t="n"/>
      <c r="AK419" s="214" t="n"/>
      <c r="AL419" s="214" t="n"/>
      <c r="AM419" s="220" t="n"/>
    </row>
    <row r="420" ht="18" customHeight="1" thickBot="1">
      <c r="A420" s="341" t="inlineStr">
        <is>
          <t>MANUEL RICARDO DIAZ CASTRO</t>
        </is>
      </c>
      <c r="B420" s="342" t="n">
        <v>132207922954</v>
      </c>
      <c r="C420" s="240" t="n">
        <v>45652</v>
      </c>
      <c r="D420" s="343" t="inlineStr">
        <is>
          <t>Pendiente</t>
        </is>
      </c>
      <c r="E420" s="378" t="n">
        <v>45652</v>
      </c>
      <c r="F420" s="248" t="inlineStr">
        <is>
          <t>CAJA SOCIAL</t>
        </is>
      </c>
      <c r="G420" s="225" t="n"/>
      <c r="H420" s="397" t="inlineStr">
        <is>
          <t>PROPIO</t>
        </is>
      </c>
      <c r="I420" s="225" t="n"/>
      <c r="J420" s="225" t="n"/>
      <c r="K420" s="225" t="n"/>
      <c r="L420" s="343" t="inlineStr">
        <is>
          <t>Soluciones Financieras</t>
        </is>
      </c>
      <c r="M420" s="242" t="inlineStr">
        <is>
          <t>LORENA SALINAS</t>
        </is>
      </c>
      <c r="N420" s="225" t="n"/>
      <c r="O420" s="225" t="n"/>
      <c r="P420" s="225" t="n"/>
      <c r="Q420" s="225" t="n"/>
      <c r="R420" s="242" t="n">
        <v>3061350</v>
      </c>
      <c r="S420" s="246" t="inlineStr">
        <is>
          <t>Pesos</t>
        </is>
      </c>
      <c r="T420" s="247" t="inlineStr">
        <is>
          <t>Hipotecario</t>
        </is>
      </c>
      <c r="U420" s="242" t="n">
        <v>1064340</v>
      </c>
      <c r="V420" s="242" t="n">
        <v>183</v>
      </c>
      <c r="W420" s="242" t="n">
        <v>63</v>
      </c>
      <c r="X420" s="242" t="inlineStr">
        <is>
          <t>9.99%</t>
        </is>
      </c>
      <c r="Y420" s="242" t="n">
        <v>0</v>
      </c>
      <c r="Z420" s="242" t="n">
        <v>119956</v>
      </c>
      <c r="AA420" s="242" t="n">
        <v>25542</v>
      </c>
      <c r="AB420" s="242" t="n">
        <v>14306</v>
      </c>
      <c r="AC420" s="242" t="n">
        <v>545042</v>
      </c>
      <c r="AD420" s="242" t="n">
        <v>359493</v>
      </c>
      <c r="AE420" s="242" t="n">
        <v>45125613</v>
      </c>
      <c r="AF420" s="242" t="inlineStr">
        <is>
          <t>50-300</t>
        </is>
      </c>
      <c r="AG420" s="242" t="n">
        <v>5000000</v>
      </c>
      <c r="AH420" s="248" t="inlineStr">
        <is>
          <t>Empleado</t>
        </is>
      </c>
      <c r="AI420" s="225" t="n"/>
      <c r="AJ420" s="225" t="n"/>
      <c r="AK420" s="225" t="n"/>
      <c r="AL420" s="225" t="n"/>
      <c r="AM420" s="231" t="n"/>
    </row>
    <row r="421" ht="18" customHeight="1" thickBot="1">
      <c r="A421" s="444" t="inlineStr">
        <is>
          <t>ANYI LIZETH LOSADA VALENCIA</t>
        </is>
      </c>
      <c r="B421" s="210" t="inlineStr">
        <is>
          <t>037301-03-0000000743</t>
        </is>
      </c>
      <c r="C421" s="251" t="n">
        <v>45652</v>
      </c>
      <c r="D421" s="472" t="inlineStr">
        <is>
          <t>Mora</t>
        </is>
      </c>
      <c r="E421" s="386" t="n">
        <v>45652</v>
      </c>
      <c r="F421" s="458" t="inlineStr">
        <is>
          <t>LA HIPOTECARIA</t>
        </is>
      </c>
      <c r="G421" s="214" t="n"/>
      <c r="H421" s="349" t="inlineStr">
        <is>
          <t>CM</t>
        </is>
      </c>
      <c r="I421" s="214" t="n"/>
      <c r="J421" s="214" t="n"/>
      <c r="K421" s="214" t="n"/>
      <c r="L421" s="351" t="inlineStr">
        <is>
          <t>CM</t>
        </is>
      </c>
      <c r="M421" s="214" t="n"/>
      <c r="N421" s="214" t="n"/>
      <c r="O421" s="214" t="n"/>
      <c r="P421" s="214" t="n"/>
      <c r="Q421" s="214" t="n"/>
      <c r="R421" s="254" t="n">
        <v>38555903</v>
      </c>
      <c r="S421" s="257" t="inlineStr">
        <is>
          <t>Pesos</t>
        </is>
      </c>
      <c r="T421" s="258" t="inlineStr">
        <is>
          <t>Hipotecario</t>
        </is>
      </c>
      <c r="U421" s="254" t="n">
        <v>1005654</v>
      </c>
      <c r="V421" s="254" t="n">
        <v>240</v>
      </c>
      <c r="W421" s="254" t="n">
        <v>239</v>
      </c>
      <c r="X421" s="254" t="inlineStr">
        <is>
          <t>11.25%</t>
        </is>
      </c>
      <c r="Y421" s="254" t="n">
        <v>264910</v>
      </c>
      <c r="Z421" s="254" t="n">
        <v>31444</v>
      </c>
      <c r="AA421" s="254" t="n">
        <v>30142</v>
      </c>
      <c r="AB421" s="254" t="n">
        <v>19677</v>
      </c>
      <c r="AC421" s="254" t="n">
        <v>290912</v>
      </c>
      <c r="AD421" s="254" t="n">
        <v>896281</v>
      </c>
      <c r="AE421" s="254" t="n">
        <v>65882479</v>
      </c>
      <c r="AF421" s="254" t="n">
        <v>300000</v>
      </c>
      <c r="AG421" s="254" t="n">
        <v>3000000</v>
      </c>
      <c r="AH421" s="259" t="inlineStr">
        <is>
          <t>Empleado</t>
        </is>
      </c>
      <c r="AI421" s="214" t="n"/>
      <c r="AJ421" s="214" t="n"/>
      <c r="AK421" s="214" t="n"/>
      <c r="AL421" s="214" t="n"/>
      <c r="AM421" s="220" t="n"/>
    </row>
    <row r="422" ht="18" customHeight="1" thickBot="1">
      <c r="A422" s="548" t="inlineStr">
        <is>
          <t>LUIS ANGEL MARTES PINEDA</t>
        </is>
      </c>
      <c r="B422" s="342" t="n">
        <v>958338752</v>
      </c>
      <c r="C422" s="240" t="n">
        <v>45653</v>
      </c>
      <c r="D422" s="456" t="inlineStr">
        <is>
          <t>Mora</t>
        </is>
      </c>
      <c r="E422" s="378" t="n">
        <v>45653</v>
      </c>
      <c r="F422" s="224" t="inlineStr">
        <is>
          <t>BANCO DE BOGOTA</t>
        </is>
      </c>
      <c r="G422" s="225" t="n"/>
      <c r="H422" s="243" t="inlineStr">
        <is>
          <t>VK 25%</t>
        </is>
      </c>
      <c r="I422" s="225" t="n"/>
      <c r="J422" s="225" t="n"/>
      <c r="K422" s="225" t="n"/>
      <c r="L422" s="225" t="n"/>
      <c r="M422" s="225" t="n"/>
      <c r="N422" s="225" t="n"/>
      <c r="O422" s="225" t="n"/>
      <c r="P422" s="225" t="n"/>
      <c r="Q422" s="225" t="n"/>
      <c r="R422" s="225" t="n"/>
      <c r="S422" s="246" t="inlineStr">
        <is>
          <t>Pesos</t>
        </is>
      </c>
      <c r="T422" s="247" t="inlineStr">
        <is>
          <t>Hipotecario</t>
        </is>
      </c>
      <c r="U422" s="242" t="n">
        <v>672611</v>
      </c>
      <c r="V422" s="242" t="n">
        <v>360</v>
      </c>
      <c r="W422" s="242" t="n">
        <v>355</v>
      </c>
      <c r="X422" s="242" t="inlineStr">
        <is>
          <t>9.16%</t>
        </is>
      </c>
      <c r="Y422" s="242" t="n">
        <v>258891</v>
      </c>
      <c r="Z422" s="242" t="n">
        <v>25004</v>
      </c>
      <c r="AA422" s="242" t="n">
        <v>20803</v>
      </c>
      <c r="AB422" s="242" t="n">
        <v>0</v>
      </c>
      <c r="AC422" s="242" t="n">
        <v>46775</v>
      </c>
      <c r="AD422" s="242" t="n">
        <v>838920</v>
      </c>
      <c r="AE422" s="242" t="n">
        <v>79438985</v>
      </c>
      <c r="AF422" s="225" t="n"/>
      <c r="AG422" s="242" t="n">
        <v>2223500</v>
      </c>
      <c r="AH422" s="248" t="inlineStr">
        <is>
          <t>Empleado</t>
        </is>
      </c>
      <c r="AI422" s="225" t="n"/>
      <c r="AJ422" s="225" t="n"/>
      <c r="AK422" s="225" t="n"/>
      <c r="AL422" s="225" t="n"/>
      <c r="AM422" s="231" t="n"/>
    </row>
    <row r="423" ht="18" customHeight="1" thickBot="1">
      <c r="A423" s="338" t="inlineStr">
        <is>
          <t>MAHOLY YOLANDA LOPEZ JAIMES</t>
        </is>
      </c>
      <c r="B423" s="347" t="n">
        <v>90000313667</v>
      </c>
      <c r="C423" s="251" t="n">
        <v>45653</v>
      </c>
      <c r="D423" s="348" t="inlineStr">
        <is>
          <t>Pendiente</t>
        </is>
      </c>
      <c r="E423" s="386" t="n">
        <v>45653</v>
      </c>
      <c r="F423" s="267" t="inlineStr">
        <is>
          <t>BANCOLOMBIA</t>
        </is>
      </c>
      <c r="G423" s="214" t="n"/>
      <c r="H423" s="352" t="inlineStr">
        <is>
          <t>PROPIO</t>
        </is>
      </c>
      <c r="I423" s="214" t="n"/>
      <c r="J423" s="214" t="n"/>
      <c r="K423" s="214" t="n"/>
      <c r="L423" s="398" t="inlineStr">
        <is>
          <t>Visionarios</t>
        </is>
      </c>
      <c r="M423" s="254" t="inlineStr">
        <is>
          <t>Yeiner Alejandro Moron Quintero</t>
        </is>
      </c>
      <c r="N423" s="214" t="n"/>
      <c r="O423" s="214" t="n"/>
      <c r="P423" s="214" t="n"/>
      <c r="Q423" s="214" t="n"/>
      <c r="R423" s="254" t="n">
        <v>1092353007</v>
      </c>
      <c r="S423" s="257" t="inlineStr">
        <is>
          <t>Pesos</t>
        </is>
      </c>
      <c r="T423" s="258" t="inlineStr">
        <is>
          <t>Hipotecario</t>
        </is>
      </c>
      <c r="U423" s="254" t="n">
        <v>1462836</v>
      </c>
      <c r="V423" s="254" t="n">
        <v>180</v>
      </c>
      <c r="W423" s="254" t="n">
        <v>180</v>
      </c>
      <c r="X423" s="254" t="inlineStr">
        <is>
          <t>10.6%</t>
        </is>
      </c>
      <c r="Y423" s="254" t="n">
        <v>0</v>
      </c>
      <c r="Z423" s="254" t="n">
        <v>14149</v>
      </c>
      <c r="AA423" s="254" t="n">
        <v>10799</v>
      </c>
      <c r="AB423" s="254" t="n">
        <v>7199</v>
      </c>
      <c r="AC423" s="254" t="n">
        <v>0</v>
      </c>
      <c r="AD423" s="254" t="n">
        <v>0</v>
      </c>
      <c r="AE423" s="254" t="n">
        <v>131152549</v>
      </c>
      <c r="AF423" s="254" t="inlineStr">
        <is>
          <t>300-600</t>
        </is>
      </c>
      <c r="AG423" s="254" t="n">
        <v>12500000</v>
      </c>
      <c r="AH423" s="259" t="inlineStr">
        <is>
          <t>Empleado</t>
        </is>
      </c>
      <c r="AI423" s="214" t="n"/>
      <c r="AJ423" s="214" t="n"/>
      <c r="AK423" s="214" t="n"/>
      <c r="AL423" s="214" t="n"/>
      <c r="AM423" s="220" t="n"/>
    </row>
    <row r="424" ht="18" customHeight="1" thickBot="1">
      <c r="A424" s="341" t="inlineStr">
        <is>
          <t>LUZ ADRIANA HERRERA MORA</t>
        </is>
      </c>
      <c r="B424" s="342" t="n">
        <v>858214897</v>
      </c>
      <c r="C424" s="240" t="n">
        <v>45653</v>
      </c>
      <c r="D424" s="343" t="inlineStr">
        <is>
          <t>Pendiente</t>
        </is>
      </c>
      <c r="E424" s="378" t="n">
        <v>45653</v>
      </c>
      <c r="F424" s="224" t="inlineStr">
        <is>
          <t>BANCO DE BOGOTA</t>
        </is>
      </c>
      <c r="G424" s="225" t="n"/>
      <c r="H424" s="397" t="inlineStr">
        <is>
          <t>PROPIO</t>
        </is>
      </c>
      <c r="I424" s="225" t="n"/>
      <c r="J424" s="225" t="n"/>
      <c r="K424" s="225" t="n"/>
      <c r="L424" s="246" t="inlineStr">
        <is>
          <t>Lideres del futuro</t>
        </is>
      </c>
      <c r="M424" s="242" t="inlineStr">
        <is>
          <t>LAURA LONDOÑO</t>
        </is>
      </c>
      <c r="N424" s="225" t="n"/>
      <c r="O424" s="225" t="n"/>
      <c r="P424" s="225" t="n"/>
      <c r="Q424" s="225" t="n"/>
      <c r="R424" s="242" t="n">
        <v>1070983839</v>
      </c>
      <c r="S424" s="246" t="inlineStr">
        <is>
          <t>Pesos</t>
        </is>
      </c>
      <c r="T424" s="247" t="inlineStr">
        <is>
          <t>Hipotecario</t>
        </is>
      </c>
      <c r="U424" s="242" t="n">
        <v>827365</v>
      </c>
      <c r="V424" s="242" t="n">
        <v>360</v>
      </c>
      <c r="W424" s="242" t="n">
        <v>342</v>
      </c>
      <c r="X424" s="242" t="inlineStr">
        <is>
          <t>11.78%</t>
        </is>
      </c>
      <c r="Y424" s="242" t="n">
        <v>263617</v>
      </c>
      <c r="Z424" s="242" t="n">
        <v>12079</v>
      </c>
      <c r="AA424" s="242" t="n">
        <v>31821</v>
      </c>
      <c r="AB424" s="242" t="n">
        <v>0</v>
      </c>
      <c r="AC424" s="242" t="n">
        <v>17508</v>
      </c>
      <c r="AD424" s="242" t="n">
        <v>1029573</v>
      </c>
      <c r="AE424" s="242" t="n">
        <v>80984127</v>
      </c>
      <c r="AF424" s="242" t="inlineStr">
        <is>
          <t>50-300</t>
        </is>
      </c>
      <c r="AG424" s="242" t="n">
        <v>3400000</v>
      </c>
      <c r="AH424" s="248" t="inlineStr">
        <is>
          <t>Empleado</t>
        </is>
      </c>
      <c r="AI424" s="225" t="n"/>
      <c r="AJ424" s="225" t="n"/>
      <c r="AK424" s="225" t="n"/>
      <c r="AL424" s="225" t="n"/>
      <c r="AM424" s="231" t="n"/>
    </row>
    <row r="425" ht="18" customHeight="1" thickBot="1">
      <c r="A425" s="554" t="inlineStr">
        <is>
          <t>ALBERTO MARIO ROSALES DURAN</t>
        </is>
      </c>
      <c r="B425" s="502" t="n">
        <v>653410448</v>
      </c>
      <c r="C425" s="404" t="n">
        <v>45649</v>
      </c>
      <c r="D425" s="405" t="inlineStr">
        <is>
          <t>Pendiente</t>
        </is>
      </c>
      <c r="E425" s="406" t="n">
        <v>45654</v>
      </c>
      <c r="F425" s="538" t="inlineStr">
        <is>
          <t>BANCO DE BOGOTA</t>
        </is>
      </c>
      <c r="G425" s="410" t="n"/>
      <c r="H425" s="409" t="inlineStr">
        <is>
          <t>CM</t>
        </is>
      </c>
      <c r="I425" s="414" t="inlineStr">
        <is>
          <t>Falta perfilamiento - Bogota</t>
        </is>
      </c>
      <c r="J425" s="410" t="n"/>
      <c r="K425" s="410" t="n"/>
      <c r="L425" s="410" t="n"/>
      <c r="M425" s="410" t="n"/>
      <c r="N425" s="410" t="n"/>
      <c r="O425" s="410" t="n"/>
      <c r="P425" s="410" t="n"/>
      <c r="Q425" s="410" t="n"/>
      <c r="R425" s="414" t="n">
        <v>1143444423</v>
      </c>
      <c r="S425" s="412" t="inlineStr">
        <is>
          <t>Pesos</t>
        </is>
      </c>
      <c r="T425" s="413" t="inlineStr">
        <is>
          <t>Hipotecario</t>
        </is>
      </c>
      <c r="U425" s="414" t="n">
        <v>1514978</v>
      </c>
      <c r="V425" s="414" t="n">
        <v>240</v>
      </c>
      <c r="W425" s="414" t="n">
        <v>188</v>
      </c>
      <c r="X425" s="414" t="inlineStr">
        <is>
          <t>9.4%</t>
        </is>
      </c>
      <c r="Y425" s="414" t="n">
        <v>454263</v>
      </c>
      <c r="Z425" s="414" t="n">
        <v>31264</v>
      </c>
      <c r="AA425" s="414" t="n">
        <v>56758</v>
      </c>
      <c r="AB425" s="414" t="n">
        <v>0</v>
      </c>
      <c r="AC425" s="414" t="n">
        <v>565514</v>
      </c>
      <c r="AD425" s="414" t="n">
        <v>1315704</v>
      </c>
      <c r="AE425" s="414" t="n">
        <v>175628787</v>
      </c>
      <c r="AF425" s="414" t="n">
        <v>200000</v>
      </c>
      <c r="AG425" s="414" t="n">
        <v>13950000</v>
      </c>
      <c r="AH425" s="415" t="inlineStr">
        <is>
          <t>Empleado</t>
        </is>
      </c>
      <c r="AI425" s="410" t="n"/>
      <c r="AJ425" s="410" t="n"/>
      <c r="AK425" s="410" t="n"/>
      <c r="AL425" s="410" t="n"/>
      <c r="AM425" s="416" t="n"/>
    </row>
    <row r="426" ht="18" customHeight="1" thickBot="1">
      <c r="A426" s="548" t="inlineStr">
        <is>
          <t>JOHN WELFAN DAZA GUTIERREZ</t>
        </is>
      </c>
      <c r="B426" s="237" t="n">
        <v>90000300416</v>
      </c>
      <c r="C426" s="240" t="n">
        <v>45654</v>
      </c>
      <c r="D426" s="343" t="inlineStr">
        <is>
          <t>Pendiente</t>
        </is>
      </c>
      <c r="E426" s="378" t="n">
        <v>45654</v>
      </c>
      <c r="F426" s="241" t="inlineStr">
        <is>
          <t>BANCOLOMBIA</t>
        </is>
      </c>
      <c r="G426" s="225" t="n"/>
      <c r="H426" s="507" t="inlineStr">
        <is>
          <t>WEB</t>
        </is>
      </c>
      <c r="I426" s="225" t="n"/>
      <c r="J426" s="225" t="n"/>
      <c r="K426" s="225" t="n"/>
      <c r="L426" s="225" t="n"/>
      <c r="M426" s="225" t="n"/>
      <c r="N426" s="225" t="n"/>
      <c r="O426" s="225" t="n"/>
      <c r="P426" s="225" t="n"/>
      <c r="Q426" s="225" t="n"/>
      <c r="R426" s="225" t="n"/>
      <c r="S426" s="246" t="inlineStr">
        <is>
          <t>Pesos</t>
        </is>
      </c>
      <c r="T426" s="247" t="inlineStr">
        <is>
          <t>Hipotecario</t>
        </is>
      </c>
      <c r="U426" s="242" t="n">
        <v>891031</v>
      </c>
      <c r="V426" s="242" t="n">
        <v>300</v>
      </c>
      <c r="W426" s="242" t="n">
        <v>292</v>
      </c>
      <c r="X426" s="242" t="inlineStr">
        <is>
          <t>12.1%</t>
        </is>
      </c>
      <c r="Y426" s="242" t="n">
        <v>0</v>
      </c>
      <c r="Z426" s="242" t="n">
        <v>14731</v>
      </c>
      <c r="AA426" s="242" t="n">
        <v>14376</v>
      </c>
      <c r="AB426" s="242" t="n">
        <v>9584</v>
      </c>
      <c r="AC426" s="242" t="n">
        <v>58173</v>
      </c>
      <c r="AD426" s="242" t="n">
        <v>797165</v>
      </c>
      <c r="AE426" s="242" t="n">
        <v>83376229</v>
      </c>
      <c r="AF426" s="242" t="n">
        <v>300000</v>
      </c>
      <c r="AG426" s="242" t="n">
        <v>2800000</v>
      </c>
      <c r="AH426" s="248" t="inlineStr">
        <is>
          <t>Empleado</t>
        </is>
      </c>
      <c r="AI426" s="225" t="n"/>
      <c r="AJ426" s="225" t="n"/>
      <c r="AK426" s="225" t="n"/>
      <c r="AL426" s="225" t="n"/>
      <c r="AM426" s="231" t="n"/>
    </row>
    <row r="427" ht="18" customHeight="1" thickBot="1">
      <c r="A427" s="338" t="inlineStr">
        <is>
          <t>ANA ZULAY GONZALEZ GARCES</t>
        </is>
      </c>
      <c r="B427" s="249" t="inlineStr">
        <is>
          <t>570606680016335-1</t>
        </is>
      </c>
      <c r="C427" s="251" t="n">
        <v>45654</v>
      </c>
      <c r="D427" s="348" t="inlineStr">
        <is>
          <t>Pendiente</t>
        </is>
      </c>
      <c r="E427" s="386" t="n">
        <v>45654</v>
      </c>
      <c r="F427" s="262" t="inlineStr">
        <is>
          <t>DAVIVIENDA</t>
        </is>
      </c>
      <c r="G427" s="214" t="n"/>
      <c r="H427" s="352" t="inlineStr">
        <is>
          <t>PROPIO</t>
        </is>
      </c>
      <c r="I427" s="214" t="n"/>
      <c r="J427" s="214" t="n"/>
      <c r="K427" s="214" t="n"/>
      <c r="L427" s="398" t="inlineStr">
        <is>
          <t>Visionarios</t>
        </is>
      </c>
      <c r="M427" s="254" t="inlineStr">
        <is>
          <t>Daniel Fernandez</t>
        </is>
      </c>
      <c r="N427" s="214" t="n"/>
      <c r="O427" s="214" t="n"/>
      <c r="P427" s="214" t="n"/>
      <c r="Q427" s="214" t="n"/>
      <c r="R427" s="254" t="n">
        <v>37276729</v>
      </c>
      <c r="S427" s="257" t="inlineStr">
        <is>
          <t>Pesos</t>
        </is>
      </c>
      <c r="T427" s="258" t="inlineStr">
        <is>
          <t>Hipotecario</t>
        </is>
      </c>
      <c r="U427" s="254" t="n">
        <v>528097</v>
      </c>
      <c r="V427" s="254" t="n">
        <v>108</v>
      </c>
      <c r="W427" s="254" t="n">
        <v>89</v>
      </c>
      <c r="X427" s="254" t="inlineStr">
        <is>
          <t>12.75%</t>
        </is>
      </c>
      <c r="Y427" s="254" t="n">
        <v>113902</v>
      </c>
      <c r="Z427" s="254" t="n">
        <v>17550</v>
      </c>
      <c r="AA427" s="254" t="n">
        <v>34333</v>
      </c>
      <c r="AB427" s="254" t="n">
        <v>0</v>
      </c>
      <c r="AC427" s="254" t="n">
        <v>239070</v>
      </c>
      <c r="AD427" s="254" t="n">
        <v>237398</v>
      </c>
      <c r="AE427" s="254" t="n">
        <v>35031879</v>
      </c>
      <c r="AF427" s="254" t="inlineStr">
        <is>
          <t>50-300</t>
        </is>
      </c>
      <c r="AG427" s="254" t="n">
        <v>2800000</v>
      </c>
      <c r="AH427" s="259" t="inlineStr">
        <is>
          <t>Empleado</t>
        </is>
      </c>
      <c r="AI427" s="214" t="n"/>
      <c r="AJ427" s="214" t="n"/>
      <c r="AK427" s="214" t="n"/>
      <c r="AL427" s="214" t="n"/>
      <c r="AM427" s="220" t="n"/>
    </row>
    <row r="428" ht="18" customHeight="1" thickBot="1">
      <c r="A428" s="341" t="inlineStr">
        <is>
          <t>MONICA ANDREA CORREA TROCHEZ</t>
        </is>
      </c>
      <c r="B428" s="237" t="n">
        <v>134200209086</v>
      </c>
      <c r="C428" s="240" t="n">
        <v>45654</v>
      </c>
      <c r="D428" s="343" t="inlineStr">
        <is>
          <t>Pendiente</t>
        </is>
      </c>
      <c r="E428" s="378" t="n">
        <v>45654</v>
      </c>
      <c r="F428" s="248" t="inlineStr">
        <is>
          <t>CAJA SOCIAL</t>
        </is>
      </c>
      <c r="G428" s="225" t="n"/>
      <c r="H428" s="344" t="inlineStr">
        <is>
          <t>CM</t>
        </is>
      </c>
      <c r="I428" s="225" t="n"/>
      <c r="J428" s="225" t="n"/>
      <c r="K428" s="225" t="n"/>
      <c r="L428" s="345" t="inlineStr">
        <is>
          <t>CM</t>
        </is>
      </c>
      <c r="M428" s="225" t="n"/>
      <c r="N428" s="225" t="n"/>
      <c r="O428" s="225" t="n"/>
      <c r="P428" s="225" t="n"/>
      <c r="Q428" s="225" t="n"/>
      <c r="R428" s="242" t="n">
        <v>1130635983</v>
      </c>
      <c r="S428" s="246" t="inlineStr">
        <is>
          <t>Pesos</t>
        </is>
      </c>
      <c r="T428" s="247" t="inlineStr">
        <is>
          <t>Hipotecario</t>
        </is>
      </c>
      <c r="U428" s="242" t="n">
        <v>1199632</v>
      </c>
      <c r="V428" s="242" t="n">
        <v>240</v>
      </c>
      <c r="W428" s="242" t="n">
        <v>238</v>
      </c>
      <c r="X428" s="242" t="inlineStr">
        <is>
          <t>8.8%</t>
        </is>
      </c>
      <c r="Y428" s="242" t="n">
        <v>413168</v>
      </c>
      <c r="Z428" s="242" t="n">
        <v>29349</v>
      </c>
      <c r="AA428" s="242" t="n">
        <v>28043</v>
      </c>
      <c r="AB428" s="242" t="n">
        <v>15707</v>
      </c>
      <c r="AC428" s="242" t="n">
        <v>211398</v>
      </c>
      <c r="AD428" s="242" t="n">
        <v>1273139</v>
      </c>
      <c r="AE428" s="242" t="n">
        <v>126206893</v>
      </c>
      <c r="AF428" s="242" t="n">
        <v>200000</v>
      </c>
      <c r="AG428" s="242" t="n">
        <v>2600000</v>
      </c>
      <c r="AH428" s="248" t="inlineStr">
        <is>
          <t>Empleado</t>
        </is>
      </c>
      <c r="AI428" s="225" t="n"/>
      <c r="AJ428" s="225" t="n"/>
      <c r="AK428" s="225" t="n"/>
      <c r="AL428" s="225" t="n"/>
      <c r="AM428" s="231" t="n"/>
    </row>
    <row r="429" ht="18" customHeight="1" thickBot="1">
      <c r="A429" s="444" t="inlineStr">
        <is>
          <t>TANIA LORENA RAMIREZ GARCIA</t>
        </is>
      </c>
      <c r="B429" s="555" t="inlineStr">
        <is>
          <t>570030780058204-2</t>
        </is>
      </c>
      <c r="C429" s="420" t="n">
        <v>45656</v>
      </c>
      <c r="D429" s="421" t="inlineStr">
        <is>
          <t>Pendiente</t>
        </is>
      </c>
      <c r="E429" s="422" t="n">
        <v>45656</v>
      </c>
      <c r="F429" s="277" t="inlineStr">
        <is>
          <t>DAVIVIENDA</t>
        </is>
      </c>
      <c r="G429" s="278" t="n"/>
      <c r="H429" s="424" t="inlineStr">
        <is>
          <t>PROPIO</t>
        </is>
      </c>
      <c r="I429" s="278" t="n"/>
      <c r="J429" s="278" t="n"/>
      <c r="K429" s="278" t="n"/>
      <c r="L429" s="428" t="inlineStr">
        <is>
          <t>Imperio Financiero</t>
        </is>
      </c>
      <c r="M429" s="425" t="inlineStr">
        <is>
          <t>Adriana Milena Suarez Ortega</t>
        </is>
      </c>
      <c r="N429" s="278" t="n"/>
      <c r="O429" s="278" t="n"/>
      <c r="P429" s="278" t="n"/>
      <c r="Q429" s="278" t="n"/>
      <c r="R429" s="425" t="n">
        <v>1013623731</v>
      </c>
      <c r="S429" s="426" t="inlineStr">
        <is>
          <t>Pesos</t>
        </is>
      </c>
      <c r="T429" s="427" t="inlineStr">
        <is>
          <t>Hipotecario</t>
        </is>
      </c>
      <c r="U429" s="425" t="n">
        <v>1463000</v>
      </c>
      <c r="V429" s="425" t="n">
        <v>240</v>
      </c>
      <c r="W429" s="425" t="n">
        <v>214</v>
      </c>
      <c r="X429" s="425" t="inlineStr">
        <is>
          <t>18.1%</t>
        </is>
      </c>
      <c r="Y429" s="425" t="n">
        <v>0</v>
      </c>
      <c r="Z429" s="425" t="n">
        <v>132974</v>
      </c>
      <c r="AA429" s="425" t="n">
        <v>110022</v>
      </c>
      <c r="AB429" s="425" t="n">
        <v>0</v>
      </c>
      <c r="AC429" s="425" t="n">
        <v>391730</v>
      </c>
      <c r="AD429" s="425" t="n">
        <v>5723401</v>
      </c>
      <c r="AE429" s="425" t="n">
        <v>127923489</v>
      </c>
      <c r="AF429" s="425" t="inlineStr">
        <is>
          <t>50-300</t>
        </is>
      </c>
      <c r="AG429" s="425" t="n">
        <v>11200000</v>
      </c>
      <c r="AH429" s="428" t="inlineStr">
        <is>
          <t>Empleado</t>
        </is>
      </c>
      <c r="AI429" s="278" t="n"/>
      <c r="AJ429" s="278" t="n"/>
      <c r="AK429" s="278" t="n"/>
      <c r="AL429" s="278" t="n"/>
      <c r="AM429" s="286" t="n"/>
    </row>
    <row r="430" ht="18" customHeight="1" thickBot="1">
      <c r="A430" s="546" t="inlineStr">
        <is>
          <t>LEIDY CRISTINA RAMIREZ ARISTIZABAL</t>
        </is>
      </c>
      <c r="B430" s="556" t="n">
        <v>30990052952</v>
      </c>
      <c r="C430" s="404" t="n">
        <v>45656</v>
      </c>
      <c r="D430" s="405" t="inlineStr">
        <is>
          <t>Pendiente</t>
        </is>
      </c>
      <c r="E430" s="406" t="n">
        <v>45656</v>
      </c>
      <c r="F430" s="486" t="inlineStr">
        <is>
          <t>BANCOLOMBIA</t>
        </is>
      </c>
      <c r="G430" s="410" t="n"/>
      <c r="H430" s="539" t="inlineStr">
        <is>
          <t>PROPIO</t>
        </is>
      </c>
      <c r="I430" s="410" t="n"/>
      <c r="J430" s="410" t="n"/>
      <c r="K430" s="410" t="n"/>
      <c r="L430" s="405" t="inlineStr">
        <is>
          <t>Soluciones Financieras</t>
        </is>
      </c>
      <c r="M430" s="414" t="inlineStr">
        <is>
          <t>LORENA SALINAS</t>
        </is>
      </c>
      <c r="N430" s="410" t="n"/>
      <c r="O430" s="410" t="n"/>
      <c r="P430" s="410" t="n"/>
      <c r="Q430" s="410" t="n"/>
      <c r="R430" s="414" t="n">
        <v>1036422632</v>
      </c>
      <c r="S430" s="412" t="inlineStr">
        <is>
          <t>Pesos</t>
        </is>
      </c>
      <c r="T430" s="413" t="inlineStr">
        <is>
          <t>Hipotecario</t>
        </is>
      </c>
      <c r="U430" s="414" t="n">
        <v>796194</v>
      </c>
      <c r="V430" s="414" t="n">
        <v>360</v>
      </c>
      <c r="W430" s="414" t="n">
        <v>234</v>
      </c>
      <c r="X430" s="414" t="inlineStr">
        <is>
          <t>12.85%</t>
        </is>
      </c>
      <c r="Y430" s="414" t="n">
        <v>0</v>
      </c>
      <c r="Z430" s="414" t="n">
        <v>9053</v>
      </c>
      <c r="AA430" s="414" t="n">
        <v>14557</v>
      </c>
      <c r="AB430" s="414" t="n">
        <v>9704</v>
      </c>
      <c r="AC430" s="414" t="n">
        <v>71616</v>
      </c>
      <c r="AD430" s="414" t="n">
        <v>354807</v>
      </c>
      <c r="AE430" s="414" t="n">
        <v>68730618</v>
      </c>
      <c r="AF430" s="414" t="inlineStr">
        <is>
          <t>50-300</t>
        </is>
      </c>
      <c r="AG430" s="414" t="n">
        <v>3000000</v>
      </c>
      <c r="AH430" s="415" t="inlineStr">
        <is>
          <t>Empleado</t>
        </is>
      </c>
      <c r="AI430" s="410" t="n"/>
      <c r="AJ430" s="410" t="n"/>
      <c r="AK430" s="410" t="n"/>
      <c r="AL430" s="410" t="n"/>
      <c r="AM430" s="416" t="n"/>
    </row>
    <row r="431" ht="18" customHeight="1" thickBot="1">
      <c r="A431" s="341" t="inlineStr">
        <is>
          <t>VERONICA VIVIANA MATABANCHOY CAICEDO</t>
        </is>
      </c>
      <c r="B431" s="237" t="inlineStr">
        <is>
          <t>571010680013646-2</t>
        </is>
      </c>
      <c r="C431" s="240" t="n">
        <v>45656</v>
      </c>
      <c r="D431" s="343" t="inlineStr">
        <is>
          <t>Pendiente</t>
        </is>
      </c>
      <c r="E431" s="378" t="n">
        <v>45656</v>
      </c>
      <c r="F431" s="333" t="inlineStr">
        <is>
          <t>DAVIVIENDA</t>
        </is>
      </c>
      <c r="G431" s="225" t="n"/>
      <c r="H431" s="397" t="inlineStr">
        <is>
          <t>PROPIO</t>
        </is>
      </c>
      <c r="I431" s="225" t="n"/>
      <c r="J431" s="225" t="n"/>
      <c r="K431" s="225" t="n"/>
      <c r="L431" s="343" t="inlineStr">
        <is>
          <t>Soluciones Financieras</t>
        </is>
      </c>
      <c r="M431" s="242" t="inlineStr">
        <is>
          <t>LORENA SALINAS</t>
        </is>
      </c>
      <c r="N431" s="225" t="n"/>
      <c r="O431" s="225" t="n"/>
      <c r="P431" s="225" t="n"/>
      <c r="Q431" s="225" t="n"/>
      <c r="R431" s="242" t="n">
        <v>800136462</v>
      </c>
      <c r="S431" s="246" t="inlineStr">
        <is>
          <t>Pesos</t>
        </is>
      </c>
      <c r="T431" s="247" t="inlineStr">
        <is>
          <t>Hipotecario</t>
        </is>
      </c>
      <c r="U431" s="242" t="n">
        <v>563412</v>
      </c>
      <c r="V431" s="242" t="n">
        <v>240</v>
      </c>
      <c r="W431" s="242" t="n">
        <v>142</v>
      </c>
      <c r="X431" s="242" t="inlineStr">
        <is>
          <t>12.75%</t>
        </is>
      </c>
      <c r="Y431" s="242" t="n">
        <v>151587</v>
      </c>
      <c r="Z431" s="242" t="n">
        <v>21164</v>
      </c>
      <c r="AA431" s="242" t="n">
        <v>36211</v>
      </c>
      <c r="AB431" s="242" t="n">
        <v>38715</v>
      </c>
      <c r="AC431" s="242" t="n">
        <v>154944</v>
      </c>
      <c r="AD431" s="242" t="n">
        <v>312871</v>
      </c>
      <c r="AE431" s="242" t="n">
        <v>46458985</v>
      </c>
      <c r="AF431" s="242" t="inlineStr">
        <is>
          <t>50-300</t>
        </is>
      </c>
      <c r="AG431" s="242" t="n">
        <v>4000000</v>
      </c>
      <c r="AH431" s="248" t="inlineStr">
        <is>
          <t>Empleado</t>
        </is>
      </c>
      <c r="AI431" s="225" t="n"/>
      <c r="AJ431" s="225" t="n"/>
      <c r="AK431" s="225" t="n"/>
      <c r="AL431" s="225" t="n"/>
      <c r="AM431" s="231" t="n"/>
    </row>
    <row r="432" ht="18" customHeight="1" thickBot="1">
      <c r="A432" s="2007" t="inlineStr">
        <is>
          <t>ANGIE LORENA SILVA GONZALEZ</t>
        </is>
      </c>
      <c r="B432" s="466" t="n">
        <v>90000152164</v>
      </c>
      <c r="C432" s="357" t="n">
        <v>46048</v>
      </c>
      <c r="D432" s="358" t="inlineStr">
        <is>
          <t>Pendiente</t>
        </is>
      </c>
      <c r="E432" s="357" t="n">
        <v>46048</v>
      </c>
      <c r="F432" s="442" t="inlineStr">
        <is>
          <t>BANCOLOMBIA</t>
        </is>
      </c>
      <c r="G432" s="1540" t="n"/>
      <c r="H432" s="361" t="inlineStr">
        <is>
          <t>CM</t>
        </is>
      </c>
      <c r="I432" s="360" t="n"/>
      <c r="J432" s="360" t="n"/>
      <c r="K432" s="360" t="n"/>
      <c r="L432" s="360" t="n"/>
      <c r="M432" s="360" t="n"/>
      <c r="N432" s="360" t="n"/>
      <c r="O432" s="360" t="n"/>
      <c r="P432" s="360" t="n"/>
      <c r="Q432" s="360" t="n"/>
      <c r="R432" s="2009" t="n">
        <v>1076660399</v>
      </c>
      <c r="S432" s="365" t="inlineStr">
        <is>
          <t>Pesos</t>
        </is>
      </c>
      <c r="T432" s="366" t="inlineStr">
        <is>
          <t>Hipotecario</t>
        </is>
      </c>
      <c r="U432" s="808" t="n">
        <v>757497</v>
      </c>
      <c r="V432" s="363" t="n">
        <v>192</v>
      </c>
      <c r="W432" s="363" t="n">
        <v>126</v>
      </c>
      <c r="X432" s="808" t="inlineStr">
        <is>
          <t>7.66%</t>
        </is>
      </c>
      <c r="Y432" s="808" t="n">
        <v>187266</v>
      </c>
      <c r="Z432" s="808" t="n">
        <v>5682</v>
      </c>
      <c r="AA432" s="808" t="n">
        <v>12762</v>
      </c>
      <c r="AB432" s="808" t="n">
        <v>8507</v>
      </c>
      <c r="AC432" s="808" t="n">
        <v>375292</v>
      </c>
      <c r="AD432" s="808" t="n">
        <v>355253</v>
      </c>
      <c r="AE432" s="808" t="n">
        <v>57350538</v>
      </c>
      <c r="AF432" s="3688" t="n">
        <v>150</v>
      </c>
      <c r="AG432" s="808" t="inlineStr">
        <is>
          <t>$2,500,000</t>
        </is>
      </c>
      <c r="AH432" s="401" t="inlineStr">
        <is>
          <t>Empleado</t>
        </is>
      </c>
      <c r="AI432" s="363" t="inlineStr">
        <is>
          <t>lizbethrocha17@gmail.com</t>
        </is>
      </c>
      <c r="AJ432" s="363" t="inlineStr">
        <is>
          <t>7 323 3258239</t>
        </is>
      </c>
      <c r="AK432" s="363" t="inlineStr">
        <is>
          <t>UBATE</t>
        </is>
      </c>
      <c r="AL432" s="360" t="n"/>
      <c r="AM432" s="368" t="n"/>
    </row>
    <row r="433" ht="18" customHeight="1" thickBot="1">
      <c r="A433" s="2008" t="inlineStr">
        <is>
          <t>CAROLINA SCOLARO VALDERRAMA</t>
        </is>
      </c>
      <c r="B433" s="210" t="n">
        <v>90000350377</v>
      </c>
      <c r="C433" s="251" t="n">
        <v>46048</v>
      </c>
      <c r="D433" s="348" t="inlineStr">
        <is>
          <t>Pendiente</t>
        </is>
      </c>
      <c r="E433" s="251" t="n">
        <v>46048</v>
      </c>
      <c r="F433" s="267" t="inlineStr">
        <is>
          <t>BANCOLOMBIA</t>
        </is>
      </c>
      <c r="G433" s="278" t="n"/>
      <c r="H433" s="349" t="inlineStr">
        <is>
          <t>CM</t>
        </is>
      </c>
      <c r="I433" s="214" t="n"/>
      <c r="J433" s="214" t="n"/>
      <c r="K433" s="214" t="n"/>
      <c r="L433" s="214" t="n"/>
      <c r="M433" s="214" t="n"/>
      <c r="N433" s="214" t="n"/>
      <c r="O433" s="214" t="n"/>
      <c r="P433" s="214" t="n"/>
      <c r="Q433" s="214" t="n"/>
      <c r="R433" s="254" t="n">
        <v>43738357</v>
      </c>
      <c r="S433" s="257" t="inlineStr">
        <is>
          <t>Pesos</t>
        </is>
      </c>
      <c r="T433" s="258" t="inlineStr">
        <is>
          <t>Hipotecario</t>
        </is>
      </c>
      <c r="U433" s="739" t="n">
        <v>1564474</v>
      </c>
      <c r="V433" s="254" t="n">
        <v>246</v>
      </c>
      <c r="W433" s="254" t="n">
        <v>240</v>
      </c>
      <c r="X433" s="739" t="inlineStr">
        <is>
          <t>10.6%</t>
        </is>
      </c>
      <c r="Y433" s="739" t="n">
        <v>0</v>
      </c>
      <c r="Z433" s="739" t="n">
        <v>69449</v>
      </c>
      <c r="AA433" s="739" t="n">
        <v>17269</v>
      </c>
      <c r="AB433" s="739" t="n">
        <v>111524</v>
      </c>
      <c r="AC433" s="739" t="n">
        <v>0</v>
      </c>
      <c r="AD433" s="739" t="n">
        <v>29749</v>
      </c>
      <c r="AE433" s="739" t="n">
        <v>164162302</v>
      </c>
      <c r="AF433" s="3660" t="n">
        <v>300</v>
      </c>
      <c r="AG433" s="739" t="inlineStr">
        <is>
          <t>$10,000,000</t>
        </is>
      </c>
      <c r="AH433" s="259" t="inlineStr">
        <is>
          <t>Empleado</t>
        </is>
      </c>
      <c r="AI433" s="254" t="inlineStr">
        <is>
          <t>gerencia@laconscienciadelamor.org</t>
        </is>
      </c>
      <c r="AJ433" s="254" t="inlineStr">
        <is>
          <t>316 7427706</t>
        </is>
      </c>
      <c r="AK433" s="254" t="inlineStr">
        <is>
          <t>CALI</t>
        </is>
      </c>
      <c r="AL433" s="214" t="n"/>
      <c r="AM433" s="220" t="n"/>
    </row>
    <row r="434" ht="18" customHeight="1" thickBot="1">
      <c r="A434" s="341" t="inlineStr">
        <is>
          <t>FABIAN ALBERTO CORREA LOZANO</t>
        </is>
      </c>
      <c r="B434" s="221" t="inlineStr">
        <is>
          <t>600303020037528-6</t>
        </is>
      </c>
      <c r="C434" s="240" t="n">
        <v>46048</v>
      </c>
      <c r="D434" s="343" t="inlineStr">
        <is>
          <t>Pendiente</t>
        </is>
      </c>
      <c r="E434" s="240" t="n">
        <v>46048</v>
      </c>
      <c r="F434" s="333" t="inlineStr">
        <is>
          <t>DAVIVIENDA</t>
        </is>
      </c>
      <c r="G434" s="272" t="n"/>
      <c r="H434" s="344" t="inlineStr">
        <is>
          <t>CM</t>
        </is>
      </c>
      <c r="I434" s="225" t="n"/>
      <c r="J434" s="225" t="n"/>
      <c r="K434" s="225" t="n"/>
      <c r="L434" s="225" t="n"/>
      <c r="M434" s="225" t="n"/>
      <c r="N434" s="225" t="n"/>
      <c r="O434" s="225" t="n"/>
      <c r="P434" s="225" t="n"/>
      <c r="Q434" s="225" t="n"/>
      <c r="R434" s="242" t="n">
        <v>1020400400</v>
      </c>
      <c r="S434" s="246" t="inlineStr">
        <is>
          <t>Pesos</t>
        </is>
      </c>
      <c r="T434" s="448" t="inlineStr">
        <is>
          <t>Leasing H.</t>
        </is>
      </c>
      <c r="U434" s="741" t="n">
        <v>1228000</v>
      </c>
      <c r="V434" s="242" t="n">
        <v>240</v>
      </c>
      <c r="W434" s="242" t="n">
        <v>188</v>
      </c>
      <c r="X434" s="741" t="inlineStr">
        <is>
          <t>8.4%</t>
        </is>
      </c>
      <c r="Y434" s="741" t="n">
        <v>0</v>
      </c>
      <c r="Z434" s="741" t="n">
        <v>51739</v>
      </c>
      <c r="AA434" s="741" t="n">
        <v>68116</v>
      </c>
      <c r="AB434" s="741" t="n">
        <v>0</v>
      </c>
      <c r="AC434" s="741" t="n">
        <v>407336</v>
      </c>
      <c r="AD434" s="741" t="n">
        <v>701074</v>
      </c>
      <c r="AE434" s="741" t="n">
        <v>104009383</v>
      </c>
      <c r="AF434" s="3661" t="n">
        <v>300</v>
      </c>
      <c r="AG434" s="741" t="inlineStr">
        <is>
          <t>$7,368,000</t>
        </is>
      </c>
      <c r="AH434" s="248" t="inlineStr">
        <is>
          <t>Empleado</t>
        </is>
      </c>
      <c r="AI434" s="242" t="inlineStr">
        <is>
          <t>soyfabiancorrea@gmail.com</t>
        </is>
      </c>
      <c r="AJ434" s="242" t="inlineStr">
        <is>
          <t>305 3426806</t>
        </is>
      </c>
      <c r="AK434" s="242" t="inlineStr">
        <is>
          <t>BELLO</t>
        </is>
      </c>
      <c r="AL434" s="225" t="n"/>
      <c r="AM434" s="231" t="n"/>
    </row>
    <row r="435" ht="18" customHeight="1" thickBot="1">
      <c r="A435" s="338" t="inlineStr">
        <is>
          <t>ANNY MILENA MARTINEZ ZAPATA</t>
        </is>
      </c>
      <c r="B435" s="210" t="n">
        <v>90000344141</v>
      </c>
      <c r="C435" s="251" t="n">
        <v>46048</v>
      </c>
      <c r="D435" s="348" t="inlineStr">
        <is>
          <t>Pendiente</t>
        </is>
      </c>
      <c r="E435" s="251" t="n">
        <v>46048</v>
      </c>
      <c r="F435" s="267" t="inlineStr">
        <is>
          <t>BANCOLOMBIA</t>
        </is>
      </c>
      <c r="G435" s="278" t="n"/>
      <c r="H435" s="349" t="inlineStr">
        <is>
          <t>CM</t>
        </is>
      </c>
      <c r="I435" s="214" t="n"/>
      <c r="J435" s="214" t="n"/>
      <c r="K435" s="214" t="n"/>
      <c r="L435" s="214" t="n"/>
      <c r="M435" s="214" t="n"/>
      <c r="N435" s="214" t="n"/>
      <c r="O435" s="214" t="n"/>
      <c r="P435" s="214" t="n"/>
      <c r="Q435" s="214" t="n"/>
      <c r="R435" s="254" t="n">
        <v>43879383</v>
      </c>
      <c r="S435" s="257" t="inlineStr">
        <is>
          <t>Pesos</t>
        </is>
      </c>
      <c r="T435" s="258" t="inlineStr">
        <is>
          <t>Hipotecario</t>
        </is>
      </c>
      <c r="U435" s="739" t="n">
        <v>2260626</v>
      </c>
      <c r="V435" s="254" t="n">
        <v>240</v>
      </c>
      <c r="W435" s="254" t="n">
        <v>232</v>
      </c>
      <c r="X435" s="739" t="inlineStr">
        <is>
          <t>12.1%</t>
        </is>
      </c>
      <c r="Y435" s="739" t="n">
        <v>0</v>
      </c>
      <c r="Z435" s="739" t="n">
        <v>48993</v>
      </c>
      <c r="AA435" s="739" t="n">
        <v>49196</v>
      </c>
      <c r="AB435" s="739" t="n">
        <v>32795</v>
      </c>
      <c r="AC435" s="739" t="n">
        <v>231844</v>
      </c>
      <c r="AD435" s="739" t="n">
        <v>1897797</v>
      </c>
      <c r="AE435" s="739" t="n">
        <v>199485532</v>
      </c>
      <c r="AF435" s="3660" t="n">
        <v>300</v>
      </c>
      <c r="AG435" s="739" t="inlineStr">
        <is>
          <t>$16,000,000</t>
        </is>
      </c>
      <c r="AH435" s="259" t="inlineStr">
        <is>
          <t>Empleado</t>
        </is>
      </c>
      <c r="AI435" s="254" t="inlineStr">
        <is>
          <t>annymilena21@yahoo.com</t>
        </is>
      </c>
      <c r="AJ435" s="254" t="inlineStr">
        <is>
          <t>311 6346080</t>
        </is>
      </c>
      <c r="AK435" s="254" t="inlineStr">
        <is>
          <t>MEDELLIN</t>
        </is>
      </c>
      <c r="AL435" s="214" t="n"/>
      <c r="AM435" s="220" t="n"/>
    </row>
    <row r="436" ht="18" customHeight="1" thickBot="1">
      <c r="A436" s="341" t="inlineStr">
        <is>
          <t>JOHANNA ARIAS GIRAL</t>
        </is>
      </c>
      <c r="B436" s="221" t="n">
        <v>134200240114</v>
      </c>
      <c r="C436" s="240" t="n">
        <v>46048</v>
      </c>
      <c r="D436" s="343" t="inlineStr">
        <is>
          <t>Pendiente</t>
        </is>
      </c>
      <c r="E436" s="240" t="n">
        <v>46048</v>
      </c>
      <c r="F436" s="248" t="inlineStr">
        <is>
          <t>CAJA SOCIAL</t>
        </is>
      </c>
      <c r="G436" s="272" t="n"/>
      <c r="H436" s="344" t="inlineStr">
        <is>
          <t>CM</t>
        </is>
      </c>
      <c r="I436" s="225" t="n"/>
      <c r="J436" s="225" t="n"/>
      <c r="K436" s="225" t="n"/>
      <c r="L436" s="225" t="n"/>
      <c r="M436" s="225" t="n"/>
      <c r="N436" s="225" t="n"/>
      <c r="O436" s="225" t="n"/>
      <c r="P436" s="225" t="n"/>
      <c r="Q436" s="225" t="n"/>
      <c r="R436" s="242" t="n">
        <v>1010171144</v>
      </c>
      <c r="S436" s="246" t="inlineStr">
        <is>
          <t>Pesos</t>
        </is>
      </c>
      <c r="T436" s="247" t="inlineStr">
        <is>
          <t>Hipotecario</t>
        </is>
      </c>
      <c r="U436" s="741" t="n">
        <v>2058290</v>
      </c>
      <c r="V436" s="242" t="n">
        <v>96</v>
      </c>
      <c r="W436" s="242" t="n">
        <v>85</v>
      </c>
      <c r="X436" s="741" t="inlineStr">
        <is>
          <t>10.8%</t>
        </is>
      </c>
      <c r="Y436" s="741" t="n">
        <v>0</v>
      </c>
      <c r="Z436" s="741" t="n">
        <v>28448</v>
      </c>
      <c r="AA436" s="741" t="n">
        <v>34918</v>
      </c>
      <c r="AB436" s="741" t="n">
        <v>30972</v>
      </c>
      <c r="AC436" s="741" t="n">
        <v>941741</v>
      </c>
      <c r="AD436" s="741" t="n">
        <v>1022210</v>
      </c>
      <c r="AE436" s="741" t="n">
        <v>119097155</v>
      </c>
      <c r="AF436" s="3661" t="n">
        <v>200</v>
      </c>
      <c r="AG436" s="741" t="inlineStr">
        <is>
          <t>$8,000,000</t>
        </is>
      </c>
      <c r="AH436" s="248" t="inlineStr">
        <is>
          <t>Empleado</t>
        </is>
      </c>
      <c r="AI436" s="242" t="inlineStr">
        <is>
          <t>jariasgiral@gmail.com</t>
        </is>
      </c>
      <c r="AJ436" s="242" t="inlineStr">
        <is>
          <t>316 6532003</t>
        </is>
      </c>
      <c r="AK436" s="242" t="inlineStr">
        <is>
          <t>ZIPAQUIRA</t>
        </is>
      </c>
      <c r="AL436" s="225" t="n"/>
      <c r="AM436" s="231" t="n"/>
    </row>
    <row r="437" ht="18" customHeight="1" thickBot="1">
      <c r="A437" s="444" t="inlineStr">
        <is>
          <t>VERONICA OBREGON SIERRA</t>
        </is>
      </c>
      <c r="B437" s="210" t="n">
        <v>90000388506</v>
      </c>
      <c r="C437" s="251" t="n">
        <v>46048</v>
      </c>
      <c r="D437" s="348" t="inlineStr">
        <is>
          <t>Pendiente</t>
        </is>
      </c>
      <c r="E437" s="251" t="n">
        <v>46048</v>
      </c>
      <c r="F437" s="267" t="inlineStr">
        <is>
          <t>BANCOLOMBIA</t>
        </is>
      </c>
      <c r="G437" s="278" t="n"/>
      <c r="H437" s="349" t="inlineStr">
        <is>
          <t>CM</t>
        </is>
      </c>
      <c r="I437" s="214" t="n"/>
      <c r="J437" s="214" t="n"/>
      <c r="K437" s="214" t="n"/>
      <c r="L437" s="214" t="n"/>
      <c r="M437" s="214" t="n"/>
      <c r="N437" s="214" t="n"/>
      <c r="O437" s="214" t="n"/>
      <c r="P437" s="214" t="n"/>
      <c r="Q437" s="214" t="n"/>
      <c r="R437" s="254" t="n">
        <v>1037622682</v>
      </c>
      <c r="S437" s="257" t="inlineStr">
        <is>
          <t>Pesos</t>
        </is>
      </c>
      <c r="T437" s="258" t="inlineStr">
        <is>
          <t>Hipotecario</t>
        </is>
      </c>
      <c r="U437" s="739" t="n">
        <v>4340457</v>
      </c>
      <c r="V437" s="254" t="n">
        <v>180</v>
      </c>
      <c r="W437" s="254" t="n">
        <v>180</v>
      </c>
      <c r="X437" s="739" t="inlineStr">
        <is>
          <t>12.55%</t>
        </is>
      </c>
      <c r="Y437" s="739" t="n">
        <v>0</v>
      </c>
      <c r="Z437" s="739" t="n">
        <v>44887</v>
      </c>
      <c r="AA437" s="739" t="n">
        <v>73023</v>
      </c>
      <c r="AB437" s="739" t="n">
        <v>48680</v>
      </c>
      <c r="AC437" s="739" t="n">
        <v>0</v>
      </c>
      <c r="AD437" s="739" t="n">
        <v>0</v>
      </c>
      <c r="AE437" s="739" t="n">
        <v>351006066</v>
      </c>
      <c r="AF437" s="739" t="inlineStr">
        <is>
          <t>$5,000,000</t>
        </is>
      </c>
      <c r="AG437" s="739" t="inlineStr">
        <is>
          <t>$20,000,000</t>
        </is>
      </c>
      <c r="AH437" s="257" t="inlineStr">
        <is>
          <t>Independiente</t>
        </is>
      </c>
      <c r="AI437" s="254" t="inlineStr">
        <is>
          <t>verito_m_30@hotmail.com</t>
        </is>
      </c>
      <c r="AJ437" s="254" t="inlineStr">
        <is>
          <t>314 6472587</t>
        </is>
      </c>
      <c r="AK437" s="254" t="inlineStr">
        <is>
          <t>LA ESTRELLA</t>
        </is>
      </c>
      <c r="AL437" s="214" t="n"/>
      <c r="AM437" s="220" t="n"/>
    </row>
    <row r="438" ht="18" customHeight="1" thickBot="1">
      <c r="A438" s="548" t="inlineStr">
        <is>
          <t>XIMENA OSORIO CARDOSO</t>
        </is>
      </c>
      <c r="B438" s="221" t="n">
        <v>6680819509</v>
      </c>
      <c r="C438" s="240" t="n">
        <v>46048</v>
      </c>
      <c r="D438" s="343" t="inlineStr">
        <is>
          <t>Pendiente</t>
        </is>
      </c>
      <c r="E438" s="240" t="n">
        <v>46049</v>
      </c>
      <c r="F438" s="233" t="inlineStr">
        <is>
          <t>FNA (Fondo Nacional del Ahorro)</t>
        </is>
      </c>
      <c r="G438" s="272" t="n"/>
      <c r="H438" s="344" t="inlineStr">
        <is>
          <t>CM</t>
        </is>
      </c>
      <c r="I438" s="242" t="inlineStr">
        <is>
          <t>Falta perfilamiento - FNA</t>
        </is>
      </c>
      <c r="J438" s="225" t="n"/>
      <c r="K438" s="225" t="n"/>
      <c r="L438" s="225" t="n"/>
      <c r="M438" s="225" t="n"/>
      <c r="N438" s="240" t="n">
        <v>46048</v>
      </c>
      <c r="O438" s="225" t="n"/>
      <c r="P438" s="225" t="n"/>
      <c r="Q438" s="225" t="n"/>
      <c r="R438" s="242" t="n">
        <v>66808195</v>
      </c>
      <c r="S438" s="246" t="inlineStr">
        <is>
          <t>Pesos</t>
        </is>
      </c>
      <c r="T438" s="247" t="inlineStr">
        <is>
          <t>Hipotecario</t>
        </is>
      </c>
      <c r="U438" s="741" t="n">
        <v>699507</v>
      </c>
      <c r="V438" s="242" t="n">
        <v>171</v>
      </c>
      <c r="W438" s="242" t="n">
        <v>124</v>
      </c>
      <c r="X438" s="741" t="inlineStr">
        <is>
          <t>8.75%</t>
        </is>
      </c>
      <c r="Y438" s="741" t="n">
        <v>0</v>
      </c>
      <c r="Z438" s="741" t="n">
        <v>17151</v>
      </c>
      <c r="AA438" s="741" t="n">
        <v>25447</v>
      </c>
      <c r="AB438" s="741" t="n">
        <v>14023</v>
      </c>
      <c r="AC438" s="741" t="n">
        <v>268672</v>
      </c>
      <c r="AD438" s="741" t="n">
        <v>374214</v>
      </c>
      <c r="AE438" s="741" t="n">
        <v>53347810</v>
      </c>
      <c r="AF438" s="3661" t="n">
        <v>100</v>
      </c>
      <c r="AG438" s="741" t="inlineStr">
        <is>
          <t>$6,600,000</t>
        </is>
      </c>
      <c r="AH438" s="246" t="inlineStr">
        <is>
          <t>Independiente</t>
        </is>
      </c>
      <c r="AI438" s="242" t="inlineStr">
        <is>
          <t>ximenaosoriox@gmail.com</t>
        </is>
      </c>
      <c r="AJ438" s="242" t="n">
        <v>3002049372</v>
      </c>
      <c r="AK438" s="242" t="inlineStr">
        <is>
          <t>CALI</t>
        </is>
      </c>
      <c r="AL438" s="225" t="n"/>
      <c r="AM438" s="231" t="n"/>
    </row>
    <row r="439" ht="18" customHeight="1" thickBot="1">
      <c r="A439" s="338" t="inlineStr">
        <is>
          <t>ELIANA ROCIO RODRIGUEZ LAMUS</t>
        </is>
      </c>
      <c r="B439" s="210" t="n">
        <v>133200893077</v>
      </c>
      <c r="C439" s="251" t="n">
        <v>46049</v>
      </c>
      <c r="D439" s="348" t="inlineStr">
        <is>
          <t>Pendiente</t>
        </is>
      </c>
      <c r="E439" s="251" t="n">
        <v>46049</v>
      </c>
      <c r="F439" s="259" t="inlineStr">
        <is>
          <t>CAJA SOCIAL</t>
        </is>
      </c>
      <c r="G439" s="278" t="n"/>
      <c r="H439" s="349" t="inlineStr">
        <is>
          <t>CM</t>
        </is>
      </c>
      <c r="I439" s="214" t="n"/>
      <c r="J439" s="214" t="n"/>
      <c r="K439" s="214" t="n"/>
      <c r="L439" s="214" t="n"/>
      <c r="M439" s="214" t="n"/>
      <c r="N439" s="214" t="n"/>
      <c r="O439" s="214" t="n"/>
      <c r="P439" s="214" t="n"/>
      <c r="Q439" s="214" t="n"/>
      <c r="R439" s="573" t="n">
        <v>1030539584</v>
      </c>
      <c r="S439" s="257" t="inlineStr">
        <is>
          <t>Pesos</t>
        </is>
      </c>
      <c r="T439" s="258" t="inlineStr">
        <is>
          <t>Hipotecario</t>
        </is>
      </c>
      <c r="U439" s="739" t="n">
        <v>904770</v>
      </c>
      <c r="V439" s="254" t="n">
        <v>240</v>
      </c>
      <c r="W439" s="254" t="n">
        <v>193</v>
      </c>
      <c r="X439" s="739" t="inlineStr">
        <is>
          <t>10.4%</t>
        </is>
      </c>
      <c r="Y439" s="739" t="n">
        <v>0</v>
      </c>
      <c r="Z439" s="739" t="n">
        <v>28842</v>
      </c>
      <c r="AA439" s="739" t="n">
        <v>22651</v>
      </c>
      <c r="AB439" s="739" t="n">
        <v>20365</v>
      </c>
      <c r="AC439" s="739" t="n">
        <v>168302</v>
      </c>
      <c r="AD439" s="739" t="n">
        <v>664609</v>
      </c>
      <c r="AE439" s="739" t="n">
        <v>80275812</v>
      </c>
      <c r="AF439" s="3660" t="n">
        <v>100</v>
      </c>
      <c r="AG439" s="739" t="inlineStr">
        <is>
          <t>$2,200,000</t>
        </is>
      </c>
      <c r="AH439" s="259" t="inlineStr">
        <is>
          <t>Empleado</t>
        </is>
      </c>
      <c r="AI439" s="254" t="inlineStr">
        <is>
          <t>rocio.lamus@gmail.com</t>
        </is>
      </c>
      <c r="AJ439" s="254" t="n">
        <v>3134586650</v>
      </c>
      <c r="AK439" s="254" t="inlineStr">
        <is>
          <t>BOGOTA</t>
        </is>
      </c>
      <c r="AL439" s="214" t="n"/>
      <c r="AM439" s="220" t="n"/>
    </row>
    <row r="440" ht="18" customHeight="1" thickBot="1">
      <c r="A440" s="341" t="inlineStr">
        <is>
          <t>OLGA LILIANA BUSTOS RUIZ</t>
        </is>
      </c>
      <c r="B440" s="221" t="inlineStr">
        <is>
          <t>570040770104752-3</t>
        </is>
      </c>
      <c r="C440" s="240" t="n">
        <v>46049</v>
      </c>
      <c r="D440" s="456" t="inlineStr">
        <is>
          <t>Mora</t>
        </is>
      </c>
      <c r="E440" s="240" t="n">
        <v>46049</v>
      </c>
      <c r="F440" s="333" t="inlineStr">
        <is>
          <t>DAVIVIENDA</t>
        </is>
      </c>
      <c r="G440" s="1087" t="n"/>
      <c r="H440" s="344" t="inlineStr">
        <is>
          <t>CM</t>
        </is>
      </c>
      <c r="I440" s="225" t="n"/>
      <c r="J440" s="225" t="n"/>
      <c r="K440" s="225" t="n"/>
      <c r="L440" s="225" t="n"/>
      <c r="M440" s="225" t="n"/>
      <c r="N440" s="225" t="n"/>
      <c r="O440" s="225" t="n"/>
      <c r="P440" s="225" t="n"/>
      <c r="Q440" s="473" t="n"/>
      <c r="R440" s="390" t="inlineStr">
        <is>
          <t>N/A</t>
        </is>
      </c>
      <c r="S440" s="246" t="inlineStr">
        <is>
          <t>Pesos</t>
        </is>
      </c>
      <c r="T440" s="247" t="inlineStr">
        <is>
          <t>Hipotecario</t>
        </is>
      </c>
      <c r="U440" s="741" t="n">
        <v>1539000</v>
      </c>
      <c r="V440" s="242" t="n">
        <v>240</v>
      </c>
      <c r="W440" s="242" t="n">
        <v>220</v>
      </c>
      <c r="X440" s="741" t="inlineStr">
        <is>
          <t>12.5%</t>
        </is>
      </c>
      <c r="Y440" s="741" t="n">
        <v>0</v>
      </c>
      <c r="Z440" s="741" t="n">
        <v>94568</v>
      </c>
      <c r="AA440" s="741" t="n">
        <v>76576</v>
      </c>
      <c r="AB440" s="741" t="n">
        <v>0</v>
      </c>
      <c r="AC440" s="741" t="n">
        <v>163308</v>
      </c>
      <c r="AD440" s="741" t="n">
        <v>1309827</v>
      </c>
      <c r="AE440" s="741" t="n">
        <v>131984754</v>
      </c>
      <c r="AF440" s="3661" t="n">
        <v>100</v>
      </c>
      <c r="AG440" s="741" t="inlineStr">
        <is>
          <t>$2,634,000</t>
        </is>
      </c>
      <c r="AH440" s="248" t="inlineStr">
        <is>
          <t>Empleado</t>
        </is>
      </c>
      <c r="AI440" s="242" t="inlineStr">
        <is>
          <t>olilianabustosr.0415@gmail.com</t>
        </is>
      </c>
      <c r="AJ440" s="242" t="n">
        <v>3012515487</v>
      </c>
      <c r="AK440" s="242" t="inlineStr">
        <is>
          <t>MADRID</t>
        </is>
      </c>
      <c r="AL440" s="225" t="n"/>
      <c r="AM440" s="231" t="n"/>
    </row>
    <row r="441" ht="18" customHeight="1" thickBot="1">
      <c r="A441" s="2035" t="inlineStr">
        <is>
          <t>ARACELY DEL CARMEN FARIÑO MADARRIAGA</t>
        </is>
      </c>
      <c r="B441" s="502" t="n">
        <v>90000246579</v>
      </c>
      <c r="C441" s="404" t="n">
        <v>46049</v>
      </c>
      <c r="D441" s="405" t="inlineStr">
        <is>
          <t>Pendiente</t>
        </is>
      </c>
      <c r="E441" s="404" t="n">
        <v>46049</v>
      </c>
      <c r="F441" s="486" t="inlineStr">
        <is>
          <t>BANCOLOMBIA</t>
        </is>
      </c>
      <c r="G441" s="568" t="n"/>
      <c r="H441" s="409" t="inlineStr">
        <is>
          <t>CM</t>
        </is>
      </c>
      <c r="I441" s="410" t="n"/>
      <c r="J441" s="410" t="n"/>
      <c r="K441" s="410" t="n"/>
      <c r="L441" s="591" t="inlineStr">
        <is>
          <t>Finanzas a otro nivel</t>
        </is>
      </c>
      <c r="M441" s="414" t="inlineStr">
        <is>
          <t>PAULA OSORNO</t>
        </is>
      </c>
      <c r="N441" s="410" t="n"/>
      <c r="O441" s="410" t="n"/>
      <c r="P441" s="410" t="n"/>
      <c r="Q441" s="410" t="n"/>
      <c r="R441" s="600" t="n">
        <v>39414705</v>
      </c>
      <c r="S441" s="412" t="inlineStr">
        <is>
          <t>Pesos</t>
        </is>
      </c>
      <c r="T441" s="413" t="inlineStr">
        <is>
          <t>Hipotecario</t>
        </is>
      </c>
      <c r="U441" s="818" t="n">
        <v>1696019</v>
      </c>
      <c r="V441" s="414" t="n">
        <v>240</v>
      </c>
      <c r="W441" s="414" t="n">
        <v>211</v>
      </c>
      <c r="X441" s="818" t="inlineStr">
        <is>
          <t>16.65%</t>
        </is>
      </c>
      <c r="Y441" s="818" t="n">
        <v>0</v>
      </c>
      <c r="Z441" s="818" t="n">
        <v>46120</v>
      </c>
      <c r="AA441" s="818" t="n">
        <v>9345</v>
      </c>
      <c r="AB441" s="818" t="n">
        <v>6230</v>
      </c>
      <c r="AC441" s="818" t="n">
        <v>108888</v>
      </c>
      <c r="AD441" s="818" t="n">
        <v>1525435</v>
      </c>
      <c r="AE441" s="818" t="n">
        <v>118329220</v>
      </c>
      <c r="AF441" s="3670" t="n">
        <v>300</v>
      </c>
      <c r="AG441" s="818" t="inlineStr">
        <is>
          <t>$3,000,000</t>
        </is>
      </c>
      <c r="AH441" s="415" t="inlineStr">
        <is>
          <t>Empleado</t>
        </is>
      </c>
      <c r="AI441" s="414" t="inlineStr">
        <is>
          <t>arafama75@gmail.com</t>
        </is>
      </c>
      <c r="AJ441" s="414" t="n">
        <v>3117053237</v>
      </c>
      <c r="AK441" s="414" t="inlineStr">
        <is>
          <t>APARTADO</t>
        </is>
      </c>
      <c r="AL441" s="410" t="n"/>
      <c r="AM441" s="416" t="n"/>
    </row>
    <row r="442" ht="18" customHeight="1" thickBot="1">
      <c r="A442" s="1999" t="inlineStr">
        <is>
          <t>DIANA CAROLINA ATEHORTUA RINCON</t>
        </is>
      </c>
      <c r="B442" s="221" t="inlineStr">
        <is>
          <t>570047560031136-5</t>
        </is>
      </c>
      <c r="C442" s="240" t="n">
        <v>46049</v>
      </c>
      <c r="D442" s="343" t="inlineStr">
        <is>
          <t>Pendiente</t>
        </is>
      </c>
      <c r="E442" s="240" t="n">
        <v>46049</v>
      </c>
      <c r="F442" s="569" t="inlineStr">
        <is>
          <t>DAVIVIENDA</t>
        </is>
      </c>
      <c r="G442" s="593" t="inlineStr">
        <is>
          <t>Buenas noches a correo de extractos
Esta cliente tiene otro credito diferente al ya cargado en la plataforma.
Favor sobre este nuevo credito hacer propuesta
Ingresos $ 8.000.000
Vivienda NO VIS
Abono inteligente :$ 300.000 a $600.000
Gracias</t>
        </is>
      </c>
      <c r="H442" s="344" t="inlineStr">
        <is>
          <t>CM</t>
        </is>
      </c>
      <c r="I442" s="225" t="n"/>
      <c r="J442" s="225" t="n"/>
      <c r="K442" s="225" t="n"/>
      <c r="L442" s="440" t="inlineStr">
        <is>
          <t>Finanzas a otro nivel</t>
        </is>
      </c>
      <c r="M442" s="242" t="inlineStr">
        <is>
          <t>YULY HERNANDEZ</t>
        </is>
      </c>
      <c r="N442" s="225" t="n"/>
      <c r="O442" s="225" t="n"/>
      <c r="P442" s="225" t="n"/>
      <c r="Q442" s="225" t="n"/>
      <c r="R442" s="389" t="n">
        <v>52530625</v>
      </c>
      <c r="S442" s="246" t="inlineStr">
        <is>
          <t>Pesos</t>
        </is>
      </c>
      <c r="T442" s="247" t="inlineStr">
        <is>
          <t>Hipotecario</t>
        </is>
      </c>
      <c r="U442" s="741" t="n">
        <v>1076000</v>
      </c>
      <c r="V442" s="242" t="n">
        <v>240</v>
      </c>
      <c r="W442" s="242" t="n">
        <v>227</v>
      </c>
      <c r="X442" s="741" t="inlineStr">
        <is>
          <t>10.95%</t>
        </is>
      </c>
      <c r="Y442" s="741" t="n">
        <v>0</v>
      </c>
      <c r="Z442" s="741" t="n">
        <v>54610</v>
      </c>
      <c r="AA442" s="741" t="n">
        <v>99268</v>
      </c>
      <c r="AB442" s="741" t="n">
        <v>0</v>
      </c>
      <c r="AC442" s="741" t="n">
        <v>277872</v>
      </c>
      <c r="AD442" s="741" t="n">
        <v>1720776</v>
      </c>
      <c r="AE442" s="741" t="n">
        <v>98866802</v>
      </c>
      <c r="AF442" s="227" t="inlineStr">
        <is>
          <t>300.000 a $600.000</t>
        </is>
      </c>
      <c r="AG442" s="741" t="inlineStr">
        <is>
          <t>$8,000,000</t>
        </is>
      </c>
      <c r="AH442" s="248" t="inlineStr">
        <is>
          <t>Empleado</t>
        </is>
      </c>
      <c r="AI442" s="242" t="inlineStr">
        <is>
          <t>dicaritol21@hotmail.com</t>
        </is>
      </c>
      <c r="AJ442" s="242" t="n">
        <v>3002887389</v>
      </c>
      <c r="AK442" s="242" t="inlineStr">
        <is>
          <t>BOGOTA</t>
        </is>
      </c>
      <c r="AL442" s="225" t="n"/>
      <c r="AM442" s="231" t="n"/>
    </row>
    <row r="443" ht="18" customHeight="1" thickBot="1">
      <c r="A443" s="338" t="inlineStr">
        <is>
          <t>HENRY BUTRON DIAZ</t>
        </is>
      </c>
      <c r="B443" s="210" t="inlineStr">
        <is>
          <t>600505820081173-5</t>
        </is>
      </c>
      <c r="C443" s="251" t="n">
        <v>46049</v>
      </c>
      <c r="D443" s="348" t="inlineStr">
        <is>
          <t>Pendiente</t>
        </is>
      </c>
      <c r="E443" s="251" t="n">
        <v>46049</v>
      </c>
      <c r="F443" s="262" t="inlineStr">
        <is>
          <t>DAVIVIENDA</t>
        </is>
      </c>
      <c r="G443" s="278" t="n"/>
      <c r="H443" s="349" t="inlineStr">
        <is>
          <t>CM</t>
        </is>
      </c>
      <c r="I443" s="214" t="n"/>
      <c r="J443" s="214" t="n"/>
      <c r="K443" s="214" t="n"/>
      <c r="L443" s="214" t="n"/>
      <c r="M443" s="214" t="n"/>
      <c r="N443" s="214" t="n"/>
      <c r="O443" s="214" t="n"/>
      <c r="P443" s="214" t="n"/>
      <c r="Q443" s="335" t="n"/>
      <c r="R443" s="390" t="inlineStr">
        <is>
          <t>N/A</t>
        </is>
      </c>
      <c r="S443" s="257" t="inlineStr">
        <is>
          <t>Pesos</t>
        </is>
      </c>
      <c r="T443" s="387" t="inlineStr">
        <is>
          <t>Leasing H.</t>
        </is>
      </c>
      <c r="U443" s="739" t="n">
        <v>1080000</v>
      </c>
      <c r="V443" s="254" t="n">
        <v>240</v>
      </c>
      <c r="W443" s="254" t="n">
        <v>213</v>
      </c>
      <c r="X443" s="821" t="n">
        <v>0.14</v>
      </c>
      <c r="Y443" s="739" t="n">
        <v>0</v>
      </c>
      <c r="Z443" s="739" t="n">
        <v>53180</v>
      </c>
      <c r="AA443" s="739" t="n">
        <v>31446</v>
      </c>
      <c r="AB443" s="739" t="n">
        <v>0</v>
      </c>
      <c r="AC443" s="739" t="n">
        <v>97114</v>
      </c>
      <c r="AD443" s="739" t="n">
        <v>989259</v>
      </c>
      <c r="AE443" s="739" t="n">
        <v>81930509</v>
      </c>
      <c r="AF443" s="3660" t="n">
        <v>100</v>
      </c>
      <c r="AG443" s="739" t="inlineStr">
        <is>
          <t>$5,000,000</t>
        </is>
      </c>
      <c r="AH443" s="259" t="inlineStr">
        <is>
          <t>Empleado</t>
        </is>
      </c>
      <c r="AI443" s="254" t="inlineStr">
        <is>
          <t>hbutrondiaz@yahoo.com</t>
        </is>
      </c>
      <c r="AJ443" s="254" t="inlineStr">
        <is>
          <t>320 7193209</t>
        </is>
      </c>
      <c r="AK443" s="254" t="inlineStr">
        <is>
          <t>CARTAGENA</t>
        </is>
      </c>
      <c r="AL443" s="214" t="n"/>
      <c r="AM443" s="220" t="n"/>
    </row>
    <row r="444" ht="18" customHeight="1" thickBot="1">
      <c r="A444" s="341" t="inlineStr">
        <is>
          <t>CLAUDIA YAMILE RUIZ GERENA</t>
        </is>
      </c>
      <c r="B444" s="221" t="inlineStr">
        <is>
          <t>600000550106792-6</t>
        </is>
      </c>
      <c r="C444" s="240" t="n">
        <v>46049</v>
      </c>
      <c r="D444" s="343" t="inlineStr">
        <is>
          <t>Pendiente</t>
        </is>
      </c>
      <c r="E444" s="240" t="n">
        <v>46049</v>
      </c>
      <c r="F444" s="333" t="inlineStr">
        <is>
          <t>DAVIVIENDA</t>
        </is>
      </c>
      <c r="G444" s="272" t="n"/>
      <c r="H444" s="344" t="inlineStr">
        <is>
          <t>CM</t>
        </is>
      </c>
      <c r="I444" s="225" t="n"/>
      <c r="J444" s="225" t="n"/>
      <c r="K444" s="225" t="n"/>
      <c r="L444" s="225" t="n"/>
      <c r="M444" s="225" t="n"/>
      <c r="N444" s="225" t="n"/>
      <c r="O444" s="225" t="n"/>
      <c r="P444" s="225" t="n"/>
      <c r="Q444" s="225" t="n"/>
      <c r="R444" s="242" t="n">
        <v>52822818</v>
      </c>
      <c r="S444" s="246" t="inlineStr">
        <is>
          <t>Pesos</t>
        </is>
      </c>
      <c r="T444" s="448" t="inlineStr">
        <is>
          <t>Leasing H.</t>
        </is>
      </c>
      <c r="U444" s="741" t="n">
        <v>3976000</v>
      </c>
      <c r="V444" s="242" t="n">
        <v>180</v>
      </c>
      <c r="W444" s="242" t="n">
        <v>171</v>
      </c>
      <c r="X444" s="811" t="n">
        <v>0.09</v>
      </c>
      <c r="Y444" s="741" t="n">
        <v>0</v>
      </c>
      <c r="Z444" s="741" t="n">
        <v>90344</v>
      </c>
      <c r="AA444" s="741" t="n">
        <v>98188</v>
      </c>
      <c r="AB444" s="741" t="n">
        <v>220600</v>
      </c>
      <c r="AC444" s="741" t="n">
        <v>1264484</v>
      </c>
      <c r="AD444" s="741" t="n">
        <v>2526383</v>
      </c>
      <c r="AE444" s="741" t="n">
        <v>350431141</v>
      </c>
      <c r="AF444" s="3661" t="n">
        <v>300</v>
      </c>
      <c r="AG444" s="741" t="inlineStr">
        <is>
          <t>$18,000,000</t>
        </is>
      </c>
      <c r="AH444" s="248" t="inlineStr">
        <is>
          <t>Empleado</t>
        </is>
      </c>
      <c r="AI444" s="242" t="inlineStr">
        <is>
          <t>cyruizg@gmail.com</t>
        </is>
      </c>
      <c r="AJ444" s="242" t="inlineStr">
        <is>
          <t>313 4902471</t>
        </is>
      </c>
      <c r="AK444" s="242" t="inlineStr">
        <is>
          <t>BOGOTA</t>
        </is>
      </c>
      <c r="AL444" s="225" t="n"/>
      <c r="AM444" s="231" t="n"/>
    </row>
    <row r="445" ht="18" customHeight="1" thickBot="1">
      <c r="A445" s="338" t="inlineStr">
        <is>
          <t>ZAYLETH YURANY ANDRADE ROZO</t>
        </is>
      </c>
      <c r="B445" s="210" t="n">
        <v>90000187994</v>
      </c>
      <c r="C445" s="251" t="n">
        <v>46049</v>
      </c>
      <c r="D445" s="348" t="inlineStr">
        <is>
          <t>Pendiente</t>
        </is>
      </c>
      <c r="E445" s="251" t="n">
        <v>46049</v>
      </c>
      <c r="F445" s="267" t="inlineStr">
        <is>
          <t>BANCOLOMBIA</t>
        </is>
      </c>
      <c r="G445" s="278" t="n"/>
      <c r="H445" s="349" t="inlineStr">
        <is>
          <t>CM</t>
        </is>
      </c>
      <c r="I445" s="214" t="n"/>
      <c r="J445" s="214" t="n"/>
      <c r="K445" s="214" t="n"/>
      <c r="L445" s="214" t="n"/>
      <c r="M445" s="214" t="n"/>
      <c r="N445" s="214" t="n"/>
      <c r="O445" s="214" t="n"/>
      <c r="P445" s="214" t="n"/>
      <c r="Q445" s="214" t="n"/>
      <c r="R445" s="573" t="n">
        <v>1033816311</v>
      </c>
      <c r="S445" s="257" t="inlineStr">
        <is>
          <t>Pesos</t>
        </is>
      </c>
      <c r="T445" s="258" t="inlineStr">
        <is>
          <t>Hipotecario</t>
        </is>
      </c>
      <c r="U445" s="739" t="n">
        <v>701701</v>
      </c>
      <c r="V445" s="254" t="n">
        <v>180</v>
      </c>
      <c r="W445" s="254" t="n">
        <v>136</v>
      </c>
      <c r="X445" s="739" t="inlineStr">
        <is>
          <t>7.67%</t>
        </is>
      </c>
      <c r="Y445" s="739" t="n">
        <v>201626</v>
      </c>
      <c r="Z445" s="739" t="n">
        <v>5040</v>
      </c>
      <c r="AA445" s="739" t="n">
        <v>15235</v>
      </c>
      <c r="AB445" s="739" t="n">
        <v>10156</v>
      </c>
      <c r="AC445" s="739" t="n">
        <v>289017</v>
      </c>
      <c r="AD445" s="739" t="n">
        <v>382253</v>
      </c>
      <c r="AE445" s="739" t="n">
        <v>61638063</v>
      </c>
      <c r="AF445" s="3660" t="n">
        <v>702</v>
      </c>
      <c r="AG445" s="739" t="inlineStr">
        <is>
          <t>$4,850,000</t>
        </is>
      </c>
      <c r="AH445" s="259" t="inlineStr">
        <is>
          <t>Empleado</t>
        </is>
      </c>
      <c r="AI445" s="254" t="inlineStr">
        <is>
          <t>zayleth.andrade@gmail.com</t>
        </is>
      </c>
      <c r="AJ445" s="254" t="inlineStr">
        <is>
          <t>304 3855887</t>
        </is>
      </c>
      <c r="AK445" s="254" t="inlineStr">
        <is>
          <t>BOGOTA</t>
        </is>
      </c>
      <c r="AL445" s="214" t="n"/>
      <c r="AM445" s="220" t="n"/>
    </row>
    <row r="446" ht="18" customFormat="1" customHeight="1" s="1314" thickBot="1">
      <c r="A446" s="341" t="inlineStr">
        <is>
          <t>SAIDY ISABEL ELGUEDO FIGUEROA</t>
        </is>
      </c>
      <c r="B446" s="221" t="inlineStr">
        <is>
          <t>570505270012341-5</t>
        </is>
      </c>
      <c r="C446" s="240" t="n">
        <v>46049</v>
      </c>
      <c r="D446" s="343" t="inlineStr">
        <is>
          <t>Pendiente</t>
        </is>
      </c>
      <c r="E446" s="240" t="n">
        <v>46049</v>
      </c>
      <c r="F446" s="333" t="inlineStr">
        <is>
          <t>DAVIVIENDA</t>
        </is>
      </c>
      <c r="G446" s="272" t="n"/>
      <c r="H446" s="344" t="inlineStr">
        <is>
          <t>CM</t>
        </is>
      </c>
      <c r="I446" s="225" t="n"/>
      <c r="J446" s="225" t="n"/>
      <c r="K446" s="225" t="n"/>
      <c r="L446" s="225" t="n"/>
      <c r="M446" s="225" t="n"/>
      <c r="N446" s="225" t="n"/>
      <c r="O446" s="225" t="n"/>
      <c r="P446" s="225" t="n"/>
      <c r="Q446" s="473" t="n"/>
      <c r="R446" s="390" t="inlineStr">
        <is>
          <t>N/A</t>
        </is>
      </c>
      <c r="S446" s="246" t="inlineStr">
        <is>
          <t>Pesos</t>
        </is>
      </c>
      <c r="T446" s="247" t="inlineStr">
        <is>
          <t>Hipotecario</t>
        </is>
      </c>
      <c r="U446" s="741" t="n">
        <v>934000</v>
      </c>
      <c r="V446" s="242" t="n">
        <v>240</v>
      </c>
      <c r="W446" s="242" t="n">
        <v>226</v>
      </c>
      <c r="X446" s="741" t="inlineStr">
        <is>
          <t>10.95%</t>
        </is>
      </c>
      <c r="Y446" s="741" t="n">
        <v>0</v>
      </c>
      <c r="Z446" s="741" t="n">
        <v>18764</v>
      </c>
      <c r="AA446" s="741" t="n">
        <v>36548</v>
      </c>
      <c r="AB446" s="741" t="n">
        <v>0</v>
      </c>
      <c r="AC446" s="741" t="n">
        <v>161405</v>
      </c>
      <c r="AD446" s="741" t="n">
        <v>714282</v>
      </c>
      <c r="AE446" s="741" t="n">
        <v>82142190</v>
      </c>
      <c r="AF446" s="3661" t="n">
        <v>200</v>
      </c>
      <c r="AG446" s="741" t="inlineStr">
        <is>
          <t>$3,000,000</t>
        </is>
      </c>
      <c r="AH446" s="248" t="inlineStr">
        <is>
          <t>Empleado</t>
        </is>
      </c>
      <c r="AI446" s="242" t="inlineStr">
        <is>
          <t>saidyelguedo@gmail.com</t>
        </is>
      </c>
      <c r="AJ446" s="242" t="inlineStr">
        <is>
          <t>300 2974471</t>
        </is>
      </c>
      <c r="AK446" s="242" t="inlineStr">
        <is>
          <t>CARTAGENA</t>
        </is>
      </c>
      <c r="AL446" s="225" t="n"/>
      <c r="AM446" s="231" t="n"/>
    </row>
    <row r="447" ht="18" customHeight="1" thickBot="1">
      <c r="A447" s="338" t="inlineStr">
        <is>
          <t>SERGIO OSWALDO PANIAGUA MONTOYA</t>
        </is>
      </c>
      <c r="B447" s="210" t="inlineStr">
        <is>
          <t>570336030001182-9</t>
        </is>
      </c>
      <c r="C447" s="251" t="n">
        <v>46049</v>
      </c>
      <c r="D447" s="348" t="inlineStr">
        <is>
          <t>Pendiente</t>
        </is>
      </c>
      <c r="E447" s="251" t="n">
        <v>46049</v>
      </c>
      <c r="F447" s="262" t="inlineStr">
        <is>
          <t>DAVIVIENDA</t>
        </is>
      </c>
      <c r="G447" s="278" t="n"/>
      <c r="H447" s="349" t="inlineStr">
        <is>
          <t>CM</t>
        </is>
      </c>
      <c r="I447" s="214" t="n"/>
      <c r="J447" s="214" t="n"/>
      <c r="K447" s="214" t="n"/>
      <c r="L447" s="214" t="n"/>
      <c r="M447" s="214" t="n"/>
      <c r="N447" s="214" t="n"/>
      <c r="O447" s="214" t="n"/>
      <c r="P447" s="214" t="n"/>
      <c r="Q447" s="335" t="n"/>
      <c r="R447" s="390" t="inlineStr">
        <is>
          <t>N/A</t>
        </is>
      </c>
      <c r="S447" s="257" t="inlineStr">
        <is>
          <t>Pesos</t>
        </is>
      </c>
      <c r="T447" s="258" t="inlineStr">
        <is>
          <t>Hipotecario</t>
        </is>
      </c>
      <c r="U447" s="739" t="n">
        <v>587449</v>
      </c>
      <c r="V447" s="254" t="n">
        <v>240</v>
      </c>
      <c r="W447" s="254" t="n">
        <v>159</v>
      </c>
      <c r="X447" s="821" t="n">
        <v>0.12</v>
      </c>
      <c r="Y447" s="739" t="n">
        <v>194550</v>
      </c>
      <c r="Z447" s="739" t="n">
        <v>53666</v>
      </c>
      <c r="AA447" s="739" t="n">
        <v>0</v>
      </c>
      <c r="AB447" s="739" t="n">
        <v>0</v>
      </c>
      <c r="AC447" s="739" t="n">
        <v>162561</v>
      </c>
      <c r="AD447" s="739" t="n">
        <v>370356</v>
      </c>
      <c r="AE447" s="739" t="n">
        <v>59481252</v>
      </c>
      <c r="AF447" s="3660" t="n">
        <v>100</v>
      </c>
      <c r="AG447" s="739" t="inlineStr">
        <is>
          <t>$3,200,000</t>
        </is>
      </c>
      <c r="AH447" s="259" t="inlineStr">
        <is>
          <t>Empleado</t>
        </is>
      </c>
      <c r="AI447" s="254" t="inlineStr">
        <is>
          <t>karitoviana@hotmail.com</t>
        </is>
      </c>
      <c r="AJ447" s="254" t="inlineStr">
        <is>
          <t>302 3020148</t>
        </is>
      </c>
      <c r="AK447" s="254" t="inlineStr">
        <is>
          <t>MEDELLIN</t>
        </is>
      </c>
      <c r="AL447" s="214" t="n"/>
      <c r="AM447" s="220" t="n"/>
    </row>
    <row r="448" ht="18" customHeight="1" thickBot="1">
      <c r="A448" s="341" t="inlineStr">
        <is>
          <t>BRAHIAN STEVEN PARRADO CADENA</t>
        </is>
      </c>
      <c r="B448" s="221" t="n">
        <v>90000260851</v>
      </c>
      <c r="C448" s="240" t="n">
        <v>46049</v>
      </c>
      <c r="D448" s="343" t="inlineStr">
        <is>
          <t>Pendiente</t>
        </is>
      </c>
      <c r="E448" s="240" t="n">
        <v>46049</v>
      </c>
      <c r="F448" s="241" t="inlineStr">
        <is>
          <t>BANCOLOMBIA</t>
        </is>
      </c>
      <c r="G448" s="272" t="n"/>
      <c r="H448" s="344" t="inlineStr">
        <is>
          <t>CM</t>
        </is>
      </c>
      <c r="I448" s="225" t="n"/>
      <c r="J448" s="225" t="n"/>
      <c r="K448" s="225" t="n"/>
      <c r="L448" s="225" t="n"/>
      <c r="M448" s="225" t="n"/>
      <c r="N448" s="225" t="n"/>
      <c r="O448" s="225" t="n"/>
      <c r="P448" s="225" t="n"/>
      <c r="Q448" s="225" t="n"/>
      <c r="R448" s="242" t="n">
        <v>1122141589</v>
      </c>
      <c r="S448" s="246" t="inlineStr">
        <is>
          <t>Pesos</t>
        </is>
      </c>
      <c r="T448" s="247" t="inlineStr">
        <is>
          <t>Hipotecario</t>
        </is>
      </c>
      <c r="U448" s="741" t="n">
        <v>493255</v>
      </c>
      <c r="V448" s="242" t="n">
        <v>240</v>
      </c>
      <c r="W448" s="242" t="n">
        <v>215</v>
      </c>
      <c r="X448" s="741" t="inlineStr">
        <is>
          <t>9.65%</t>
        </is>
      </c>
      <c r="Y448" s="741" t="n">
        <v>159888</v>
      </c>
      <c r="Z448" s="741" t="n">
        <v>4523</v>
      </c>
      <c r="AA448" s="741" t="n">
        <v>13061</v>
      </c>
      <c r="AB448" s="741" t="n">
        <v>8707</v>
      </c>
      <c r="AC448" s="741" t="n">
        <v>89913</v>
      </c>
      <c r="AD448" s="741" t="n">
        <v>377050</v>
      </c>
      <c r="AE448" s="741" t="n">
        <v>49117830</v>
      </c>
      <c r="AF448" s="3661" t="n">
        <v>200</v>
      </c>
      <c r="AG448" s="741" t="inlineStr">
        <is>
          <t>$4,200,000</t>
        </is>
      </c>
      <c r="AH448" s="248" t="inlineStr">
        <is>
          <t>Empleado</t>
        </is>
      </c>
      <c r="AI448" s="242" t="inlineStr">
        <is>
          <t>yulidani96@hotmail.com</t>
        </is>
      </c>
      <c r="AJ448" s="242" t="inlineStr">
        <is>
          <t>312 3923222</t>
        </is>
      </c>
      <c r="AK448" s="242" t="inlineStr">
        <is>
          <t>ACACIAS</t>
        </is>
      </c>
      <c r="AL448" s="225" t="n"/>
      <c r="AM448" s="231" t="n"/>
    </row>
    <row r="449" ht="18" customHeight="1" thickBot="1">
      <c r="A449" s="2036" t="inlineStr">
        <is>
          <t>JUAN STEEVEN GIRALDO GARCIA</t>
        </is>
      </c>
      <c r="B449" s="210" t="n">
        <v>90000326002</v>
      </c>
      <c r="C449" s="251" t="n">
        <v>46049</v>
      </c>
      <c r="D449" s="348" t="inlineStr">
        <is>
          <t>Pendiente</t>
        </is>
      </c>
      <c r="E449" s="251" t="n">
        <v>46049</v>
      </c>
      <c r="F449" s="267" t="inlineStr">
        <is>
          <t>BANCOLOMBIA</t>
        </is>
      </c>
      <c r="G449" s="278" t="n"/>
      <c r="H449" s="349" t="inlineStr">
        <is>
          <t>CM</t>
        </is>
      </c>
      <c r="I449" s="214" t="n"/>
      <c r="J449" s="214" t="n"/>
      <c r="K449" s="214" t="n"/>
      <c r="L449" s="214" t="n"/>
      <c r="M449" s="214" t="n"/>
      <c r="N449" s="214" t="n"/>
      <c r="O449" s="214" t="n"/>
      <c r="P449" s="214" t="n"/>
      <c r="Q449" s="214" t="n"/>
      <c r="R449" s="573" t="n">
        <v>1093223745</v>
      </c>
      <c r="S449" s="257" t="inlineStr">
        <is>
          <t>Pesos</t>
        </is>
      </c>
      <c r="T449" s="258" t="inlineStr">
        <is>
          <t>Hipotecario</t>
        </is>
      </c>
      <c r="U449" s="739" t="n">
        <v>732386</v>
      </c>
      <c r="V449" s="254" t="n">
        <v>300</v>
      </c>
      <c r="W449" s="254" t="n">
        <v>285</v>
      </c>
      <c r="X449" s="739" t="inlineStr">
        <is>
          <t>7.33%</t>
        </is>
      </c>
      <c r="Y449" s="739" t="n">
        <v>314540</v>
      </c>
      <c r="Z449" s="739" t="n">
        <v>10824</v>
      </c>
      <c r="AA449" s="739" t="n">
        <v>13150</v>
      </c>
      <c r="AB449" s="739" t="n">
        <v>8766</v>
      </c>
      <c r="AC449" s="739" t="n">
        <v>130645</v>
      </c>
      <c r="AD449" s="739" t="n">
        <v>569000</v>
      </c>
      <c r="AE449" s="739" t="n">
        <v>96299881</v>
      </c>
      <c r="AF449" s="3660" t="n">
        <v>300</v>
      </c>
      <c r="AG449" s="739" t="inlineStr">
        <is>
          <t>$3,000,000</t>
        </is>
      </c>
      <c r="AH449" s="259" t="inlineStr">
        <is>
          <t>Empleado</t>
        </is>
      </c>
      <c r="AI449" s="254" t="inlineStr">
        <is>
          <t>juanes.9315@utp.edu.co</t>
        </is>
      </c>
      <c r="AJ449" s="254" t="inlineStr">
        <is>
          <t>321 8566472</t>
        </is>
      </c>
      <c r="AK449" s="254" t="inlineStr">
        <is>
          <t>SANTA ROSA DE CABAL</t>
        </is>
      </c>
      <c r="AL449" s="214" t="n"/>
      <c r="AM449" s="220" t="n"/>
    </row>
    <row r="450" ht="18" customHeight="1" thickBot="1">
      <c r="A450" s="1999" t="inlineStr">
        <is>
          <t>ANDRES RODRIGUEZ LARA</t>
        </is>
      </c>
      <c r="B450" s="221" t="inlineStr">
        <is>
          <t>571313600204375-9</t>
        </is>
      </c>
      <c r="C450" s="240" t="n">
        <v>46049</v>
      </c>
      <c r="D450" s="343" t="inlineStr">
        <is>
          <t>Pendiente</t>
        </is>
      </c>
      <c r="E450" s="240" t="n">
        <v>46049</v>
      </c>
      <c r="F450" s="333" t="inlineStr">
        <is>
          <t>DAVIVIENDA</t>
        </is>
      </c>
      <c r="G450" s="272" t="n"/>
      <c r="H450" s="344" t="inlineStr">
        <is>
          <t>CM</t>
        </is>
      </c>
      <c r="I450" s="242" t="inlineStr">
        <is>
          <t>Falta perfilamiento - Bogota</t>
        </is>
      </c>
      <c r="J450" s="225" t="n"/>
      <c r="K450" s="225" t="n"/>
      <c r="L450" s="225" t="n"/>
      <c r="M450" s="225" t="n"/>
      <c r="N450" s="240" t="n">
        <v>46050</v>
      </c>
      <c r="O450" s="225" t="n"/>
      <c r="P450" s="225" t="n"/>
      <c r="Q450" s="473" t="n"/>
      <c r="R450" s="390" t="inlineStr">
        <is>
          <t>N/A</t>
        </is>
      </c>
      <c r="S450" s="246" t="inlineStr">
        <is>
          <t>Pesos</t>
        </is>
      </c>
      <c r="T450" s="247" t="inlineStr">
        <is>
          <t>Hipotecario</t>
        </is>
      </c>
      <c r="U450" s="741" t="n">
        <v>3681000</v>
      </c>
      <c r="V450" s="242" t="n">
        <v>180</v>
      </c>
      <c r="W450" s="242" t="n">
        <v>173</v>
      </c>
      <c r="X450" s="741" t="inlineStr">
        <is>
          <t>11.1%</t>
        </is>
      </c>
      <c r="Y450" s="741" t="n">
        <v>0</v>
      </c>
      <c r="Z450" s="741" t="n">
        <v>213775</v>
      </c>
      <c r="AA450" s="741" t="n">
        <v>109728</v>
      </c>
      <c r="AB450" s="741" t="n">
        <v>0</v>
      </c>
      <c r="AC450" s="741" t="n">
        <v>725918</v>
      </c>
      <c r="AD450" s="741" t="n">
        <v>2627618</v>
      </c>
      <c r="AE450" s="741" t="n">
        <v>298063034</v>
      </c>
      <c r="AF450" s="3661" t="n">
        <v>200</v>
      </c>
      <c r="AG450" s="741" t="inlineStr">
        <is>
          <t>$20,000,000</t>
        </is>
      </c>
      <c r="AH450" s="248" t="inlineStr">
        <is>
          <t>Empleado</t>
        </is>
      </c>
      <c r="AI450" s="242" t="inlineStr">
        <is>
          <t>astridsanchez30@yahoo.co.uk</t>
        </is>
      </c>
      <c r="AJ450" s="242" t="inlineStr">
        <is>
          <t>41 77 949 31 59</t>
        </is>
      </c>
      <c r="AK450" s="242" t="inlineStr">
        <is>
          <t>GINEBRA</t>
        </is>
      </c>
      <c r="AL450" s="225" t="n"/>
      <c r="AM450" s="231" t="n"/>
    </row>
    <row r="451" ht="18" customFormat="1" customHeight="1" s="1314" thickBot="1">
      <c r="A451" s="2034" t="inlineStr">
        <is>
          <t>JOSE LUIS RODRIGUEZ ROJAS</t>
        </is>
      </c>
      <c r="B451" s="1321" t="n">
        <v>90000371756</v>
      </c>
      <c r="C451" s="1322" t="n">
        <v>46049</v>
      </c>
      <c r="D451" s="1326" t="inlineStr">
        <is>
          <t>Pendiente</t>
        </is>
      </c>
      <c r="E451" s="1305" t="n"/>
      <c r="F451" s="1325" t="inlineStr">
        <is>
          <t>BANCOLOMBIA</t>
        </is>
      </c>
      <c r="G451" s="1305" t="n"/>
      <c r="H451" s="1306" t="inlineStr">
        <is>
          <t>CM</t>
        </is>
      </c>
      <c r="I451" s="1305" t="n"/>
      <c r="J451" s="1305" t="n"/>
      <c r="K451" s="1305" t="n"/>
      <c r="L451" s="1305" t="n"/>
      <c r="M451" s="1305" t="n"/>
      <c r="N451" s="1305" t="n"/>
      <c r="O451" s="1305" t="n"/>
      <c r="P451" s="1305" t="n"/>
      <c r="Q451" s="1361" t="n"/>
      <c r="R451" s="1362" t="inlineStr">
        <is>
          <t>N/A</t>
        </is>
      </c>
      <c r="S451" s="1311" t="inlineStr">
        <is>
          <t>Pesos</t>
        </is>
      </c>
      <c r="T451" s="1308" t="inlineStr">
        <is>
          <t>Hipotecario</t>
        </is>
      </c>
      <c r="U451" s="1310" t="n">
        <v>1533181</v>
      </c>
      <c r="V451" s="1307" t="n">
        <v>240</v>
      </c>
      <c r="W451" s="1307" t="n">
        <v>237</v>
      </c>
      <c r="X451" s="1457" t="n">
        <v>0.13</v>
      </c>
      <c r="Y451" s="1310" t="n">
        <v>0</v>
      </c>
      <c r="Z451" s="1310" t="n">
        <v>28382</v>
      </c>
      <c r="AA451" s="1310" t="n">
        <v>18910</v>
      </c>
      <c r="AB451" s="1310" t="n">
        <v>12606</v>
      </c>
      <c r="AC451" s="1310" t="n">
        <v>0</v>
      </c>
      <c r="AD451" s="1310" t="n">
        <v>0</v>
      </c>
      <c r="AE451" s="1310" t="n">
        <v>131343892</v>
      </c>
      <c r="AF451" s="1310" t="inlineStr">
        <is>
          <t>$3,000,000</t>
        </is>
      </c>
      <c r="AG451" s="1310" t="inlineStr">
        <is>
          <t>$8,000,000</t>
        </is>
      </c>
      <c r="AH451" s="1304" t="inlineStr">
        <is>
          <t>Empleado</t>
        </is>
      </c>
      <c r="AI451" s="1307" t="inlineStr">
        <is>
          <t>joseluisrodriguezrojas1984@gmail.com</t>
        </is>
      </c>
      <c r="AJ451" s="1307" t="inlineStr">
        <is>
          <t>34 692 25 57 63</t>
        </is>
      </c>
      <c r="AK451" s="1307" t="inlineStr">
        <is>
          <t>MADRID</t>
        </is>
      </c>
      <c r="AL451" s="1305" t="n"/>
      <c r="AM451" s="1313" t="n"/>
    </row>
    <row r="452" ht="18" customHeight="1" thickBot="1">
      <c r="A452" s="824" t="inlineStr">
        <is>
          <t>LINDA LUCIA VILLA PADILLA</t>
        </is>
      </c>
      <c r="B452" s="825" t="n">
        <v>106564694304</v>
      </c>
      <c r="C452" s="826" t="n">
        <v>46048</v>
      </c>
      <c r="D452" s="827" t="inlineStr">
        <is>
          <t>Pendiente</t>
        </is>
      </c>
      <c r="E452" s="826" t="n">
        <v>46050</v>
      </c>
      <c r="F452" s="910" t="inlineStr">
        <is>
          <t>FNA (Fondo Nacional del Ahorro)</t>
        </is>
      </c>
      <c r="G452" s="856" t="n"/>
      <c r="H452" s="830" t="inlineStr">
        <is>
          <t>CM</t>
        </is>
      </c>
      <c r="I452" s="505" t="n"/>
      <c r="J452" s="505" t="n"/>
      <c r="K452" s="505" t="n"/>
      <c r="L452" s="505" t="n"/>
      <c r="M452" s="505" t="n"/>
      <c r="N452" s="826" t="n">
        <v>46048</v>
      </c>
      <c r="O452" s="505" t="n"/>
      <c r="P452" s="505" t="n"/>
      <c r="Q452" s="884" t="n"/>
      <c r="R452" s="817" t="inlineStr">
        <is>
          <t>N/A</t>
        </is>
      </c>
      <c r="S452" s="833" t="inlineStr">
        <is>
          <t>Pesos</t>
        </is>
      </c>
      <c r="T452" s="834" t="inlineStr">
        <is>
          <t>Hipotecario</t>
        </is>
      </c>
      <c r="U452" s="835" t="n">
        <v>1552192</v>
      </c>
      <c r="V452" s="832" t="n">
        <v>240</v>
      </c>
      <c r="W452" s="832" t="n">
        <v>237</v>
      </c>
      <c r="X452" s="835" t="inlineStr">
        <is>
          <t>11.5%</t>
        </is>
      </c>
      <c r="Y452" s="835" t="n">
        <v>0</v>
      </c>
      <c r="Z452" s="835" t="n">
        <v>45029</v>
      </c>
      <c r="AA452" s="835" t="n">
        <v>33136</v>
      </c>
      <c r="AB452" s="835" t="n">
        <v>31118</v>
      </c>
      <c r="AC452" s="835" t="n">
        <v>166685</v>
      </c>
      <c r="AD452" s="835" t="n">
        <v>1276297</v>
      </c>
      <c r="AE452" s="835" t="n">
        <v>140060559</v>
      </c>
      <c r="AF452" s="3689" t="n">
        <v>500</v>
      </c>
      <c r="AG452" s="835" t="inlineStr">
        <is>
          <t>$7,000,000</t>
        </is>
      </c>
      <c r="AH452" s="837" t="inlineStr">
        <is>
          <t>Empleado</t>
        </is>
      </c>
      <c r="AI452" s="832" t="inlineStr">
        <is>
          <t>lindavillapadilla@hotmail.com</t>
        </is>
      </c>
      <c r="AJ452" s="832" t="inlineStr">
        <is>
          <t>300 5076480</t>
        </is>
      </c>
      <c r="AK452" s="832" t="inlineStr">
        <is>
          <t>VALLEDUPAR</t>
        </is>
      </c>
      <c r="AL452" s="505" t="n"/>
      <c r="AM452" s="838" t="n"/>
    </row>
    <row r="453" ht="18" customHeight="1" thickBot="1">
      <c r="A453" s="320" t="inlineStr">
        <is>
          <t>ALEJANDRO CARDONA CUERVO</t>
        </is>
      </c>
      <c r="B453" s="221" t="inlineStr">
        <is>
          <t>570040770074795-8</t>
        </is>
      </c>
      <c r="C453" s="240" t="n">
        <v>46048</v>
      </c>
      <c r="D453" s="343" t="inlineStr">
        <is>
          <t>Actualizar</t>
        </is>
      </c>
      <c r="E453" s="240" t="n">
        <v>46050</v>
      </c>
      <c r="F453" s="333" t="inlineStr">
        <is>
          <t>DAVIVIENDA</t>
        </is>
      </c>
      <c r="G453" s="272" t="n"/>
      <c r="H453" s="344" t="inlineStr">
        <is>
          <t>CM</t>
        </is>
      </c>
      <c r="I453" s="242" t="inlineStr">
        <is>
          <t>28/01/2026 ADJUNTARON PERFILAMIENTO</t>
        </is>
      </c>
      <c r="J453" s="225" t="n"/>
      <c r="K453" s="378" t="n">
        <v>46050</v>
      </c>
      <c r="L453" s="225" t="n"/>
      <c r="M453" s="225" t="n"/>
      <c r="N453" s="240" t="n">
        <v>46050</v>
      </c>
      <c r="O453" s="225" t="n"/>
      <c r="P453" s="245" t="inlineStr">
        <is>
          <t>https://tinyurl.com/ypntzxfp</t>
        </is>
      </c>
      <c r="Q453" s="225" t="n"/>
      <c r="R453" s="242" t="n">
        <v>75105791</v>
      </c>
      <c r="S453" s="246" t="inlineStr">
        <is>
          <t>Pesos</t>
        </is>
      </c>
      <c r="T453" s="247" t="inlineStr">
        <is>
          <t>Hipotecario</t>
        </is>
      </c>
      <c r="U453" s="741" t="n">
        <v>1262000</v>
      </c>
      <c r="V453" s="242" t="n">
        <v>240</v>
      </c>
      <c r="W453" s="242" t="n">
        <v>213</v>
      </c>
      <c r="X453" s="811" t="n">
        <v>0.12</v>
      </c>
      <c r="Y453" s="741" t="n">
        <v>0</v>
      </c>
      <c r="Z453" s="741" t="n">
        <v>77690</v>
      </c>
      <c r="AA453" s="741" t="n">
        <v>31988</v>
      </c>
      <c r="AB453" s="741" t="n">
        <v>0</v>
      </c>
      <c r="AC453" s="741" t="n">
        <v>151497</v>
      </c>
      <c r="AD453" s="741" t="n">
        <v>1000502</v>
      </c>
      <c r="AE453" s="741" t="n">
        <v>105430864</v>
      </c>
      <c r="AF453" s="3661" t="n">
        <v>300</v>
      </c>
      <c r="AG453" s="741" t="inlineStr">
        <is>
          <t>$7,535,000</t>
        </is>
      </c>
      <c r="AH453" s="346" t="inlineStr">
        <is>
          <t>Vis Davivienda</t>
        </is>
      </c>
      <c r="AI453" s="242" t="inlineStr">
        <is>
          <t>mcieloquintero@gmail.com</t>
        </is>
      </c>
      <c r="AJ453" s="242" t="inlineStr">
        <is>
          <t>300 6033415</t>
        </is>
      </c>
      <c r="AK453" s="242" t="inlineStr">
        <is>
          <t>BOGOTA</t>
        </is>
      </c>
      <c r="AL453" s="225" t="n"/>
      <c r="AM453" s="231" t="n"/>
    </row>
    <row r="454" ht="18" customHeight="1" thickBot="1">
      <c r="A454" s="1160" t="inlineStr">
        <is>
          <t>YOHANA MILENA GOMEZ GOMEZ</t>
        </is>
      </c>
      <c r="B454" s="210" t="n">
        <v>1155104346</v>
      </c>
      <c r="C454" s="251" t="n">
        <v>46048</v>
      </c>
      <c r="D454" s="348" t="inlineStr">
        <is>
          <t>Pendiente</t>
        </is>
      </c>
      <c r="E454" s="251" t="n">
        <v>46050</v>
      </c>
      <c r="F454" s="213" t="inlineStr">
        <is>
          <t>BANCO DE BOGOTA</t>
        </is>
      </c>
      <c r="G454" s="657" t="n"/>
      <c r="H454" s="626" t="inlineStr">
        <is>
          <t>CM</t>
        </is>
      </c>
      <c r="I454" s="254" t="inlineStr">
        <is>
          <t>Falta perfilamiento - Bogota</t>
        </is>
      </c>
      <c r="J454" s="214" t="n"/>
      <c r="K454" s="214" t="n"/>
      <c r="L454" s="214" t="n"/>
      <c r="M454" s="214" t="n"/>
      <c r="N454" s="251" t="n">
        <v>46049</v>
      </c>
      <c r="O454" s="214" t="n"/>
      <c r="P454" s="214" t="n"/>
      <c r="Q454" s="214" t="n"/>
      <c r="R454" s="254" t="n">
        <v>1067847222</v>
      </c>
      <c r="S454" s="257" t="inlineStr">
        <is>
          <t>Pesos</t>
        </is>
      </c>
      <c r="T454" s="258" t="inlineStr">
        <is>
          <t>Hipotecario</t>
        </is>
      </c>
      <c r="U454" s="739" t="n">
        <v>0</v>
      </c>
      <c r="V454" s="254" t="n">
        <v>240</v>
      </c>
      <c r="W454" s="254" t="n">
        <v>239</v>
      </c>
      <c r="X454" s="739" t="inlineStr">
        <is>
          <t>13.62%</t>
        </is>
      </c>
      <c r="Y454" s="739" t="n">
        <v>0</v>
      </c>
      <c r="Z454" s="739" t="n">
        <v>74141</v>
      </c>
      <c r="AA454" s="739" t="n">
        <v>73531</v>
      </c>
      <c r="AB454" s="739" t="n">
        <v>0</v>
      </c>
      <c r="AC454" s="739" t="n">
        <v>2371199</v>
      </c>
      <c r="AD454" s="739" t="n">
        <v>430675</v>
      </c>
      <c r="AE454" s="643" t="n">
        <v>240066982</v>
      </c>
      <c r="AF454" s="3690" t="n">
        <v>300</v>
      </c>
      <c r="AG454" s="643" t="inlineStr">
        <is>
          <t>$13,950,000</t>
        </is>
      </c>
      <c r="AH454" s="633" t="inlineStr">
        <is>
          <t>Empleado</t>
        </is>
      </c>
      <c r="AI454" s="642" t="inlineStr">
        <is>
          <t>yohagg1507@gmail.com</t>
        </is>
      </c>
      <c r="AJ454" s="642" t="inlineStr">
        <is>
          <t>321 3403626</t>
        </is>
      </c>
      <c r="AK454" s="642" t="inlineStr">
        <is>
          <t>BOGOTA</t>
        </is>
      </c>
      <c r="AL454" s="214" t="n"/>
      <c r="AM454" s="220" t="n"/>
    </row>
    <row r="455" ht="18" customHeight="1" thickBot="1">
      <c r="A455" s="320" t="inlineStr">
        <is>
          <t>LEIDY MARCELA CRUZ CARO</t>
        </is>
      </c>
      <c r="B455" s="221" t="n">
        <v>25015512632</v>
      </c>
      <c r="C455" s="240" t="n">
        <v>46048</v>
      </c>
      <c r="D455" s="343" t="inlineStr">
        <is>
          <t>Pendiente</t>
        </is>
      </c>
      <c r="E455" s="240" t="n">
        <v>46050</v>
      </c>
      <c r="F455" s="246" t="inlineStr">
        <is>
          <t>POPULAR</t>
        </is>
      </c>
      <c r="G455" s="272" t="n"/>
      <c r="H455" s="507" t="inlineStr">
        <is>
          <t>WEB</t>
        </is>
      </c>
      <c r="I455" s="242" t="inlineStr">
        <is>
          <t>Falta perfilamiento - Popular</t>
        </is>
      </c>
      <c r="J455" s="225" t="n"/>
      <c r="K455" s="225" t="n"/>
      <c r="L455" s="225" t="n"/>
      <c r="M455" s="225" t="n"/>
      <c r="N455" s="240" t="n">
        <v>46049</v>
      </c>
      <c r="O455" s="225" t="n"/>
      <c r="P455" s="225" t="n"/>
      <c r="Q455" s="225" t="n"/>
      <c r="R455" s="242" t="n">
        <v>1049617404</v>
      </c>
      <c r="S455" s="246" t="inlineStr">
        <is>
          <t>Pesos</t>
        </is>
      </c>
      <c r="T455" s="247" t="inlineStr">
        <is>
          <t>Hipotecario</t>
        </is>
      </c>
      <c r="U455" s="225" t="n"/>
      <c r="V455" s="242" t="n">
        <v>187</v>
      </c>
      <c r="W455" s="242" t="n">
        <v>92</v>
      </c>
      <c r="X455" s="741" t="inlineStr">
        <is>
          <t>11.29%</t>
        </is>
      </c>
      <c r="Y455" s="741" t="n">
        <v>57086</v>
      </c>
      <c r="Z455" s="741" t="n">
        <v>40560</v>
      </c>
      <c r="AA455" s="741" t="n">
        <v>40173</v>
      </c>
      <c r="AB455" s="741" t="n">
        <v>0</v>
      </c>
      <c r="AC455" s="741" t="n">
        <v>655736</v>
      </c>
      <c r="AD455" s="741" t="n">
        <v>887307</v>
      </c>
      <c r="AE455" s="741" t="n">
        <v>104918057</v>
      </c>
      <c r="AF455" s="3661" t="n">
        <v>500</v>
      </c>
      <c r="AG455" s="741" t="inlineStr">
        <is>
          <t>$4,000,000</t>
        </is>
      </c>
      <c r="AH455" s="248" t="inlineStr">
        <is>
          <t>Empleado</t>
        </is>
      </c>
      <c r="AI455" s="242" t="inlineStr">
        <is>
          <t>cruzcaroleidymarcela@gmail.com</t>
        </is>
      </c>
      <c r="AJ455" s="242" t="n">
        <v>3134416422</v>
      </c>
      <c r="AK455" s="242" t="inlineStr">
        <is>
          <t>TUNJA</t>
        </is>
      </c>
      <c r="AL455" s="225" t="n"/>
      <c r="AM455" s="231" t="n"/>
    </row>
    <row r="456" ht="18" customHeight="1" thickBot="1">
      <c r="A456" s="1482" t="inlineStr">
        <is>
          <t>CARLOS JULIO GAYON DIAZ</t>
        </is>
      </c>
      <c r="B456" s="2037" t="n">
        <v>406032312</v>
      </c>
      <c r="C456" s="251" t="n">
        <v>46050</v>
      </c>
      <c r="D456" s="348" t="inlineStr">
        <is>
          <t>Pendiente</t>
        </is>
      </c>
      <c r="E456" s="251" t="n">
        <v>46050</v>
      </c>
      <c r="F456" s="232" t="inlineStr">
        <is>
          <t>FNA (Fondo Nacional del Ahorro)</t>
        </is>
      </c>
      <c r="G456" s="278" t="n"/>
      <c r="H456" s="457" t="inlineStr">
        <is>
          <t>VK 25%</t>
        </is>
      </c>
      <c r="I456" s="214" t="n"/>
      <c r="J456" s="214" t="n"/>
      <c r="K456" s="214" t="n"/>
      <c r="L456" s="458" t="inlineStr">
        <is>
          <t>Guardianes Del Ahorro</t>
        </is>
      </c>
      <c r="M456" s="254" t="inlineStr">
        <is>
          <t>Juan Carlos Hidalgo</t>
        </is>
      </c>
      <c r="N456" s="214" t="n"/>
      <c r="O456" s="214" t="n"/>
      <c r="P456" s="214" t="n"/>
      <c r="Q456" s="214" t="n"/>
      <c r="R456" s="254" t="n">
        <v>4060323</v>
      </c>
      <c r="S456" s="257" t="inlineStr">
        <is>
          <t>Pesos</t>
        </is>
      </c>
      <c r="T456" s="258" t="inlineStr">
        <is>
          <t>Hipotecario</t>
        </is>
      </c>
      <c r="U456" s="739" t="n">
        <v>684116</v>
      </c>
      <c r="V456" s="254" t="n">
        <v>240</v>
      </c>
      <c r="W456" s="254" t="n">
        <v>210</v>
      </c>
      <c r="X456" s="821" t="n">
        <v>0.09</v>
      </c>
      <c r="Y456" s="739" t="n">
        <v>343594</v>
      </c>
      <c r="Z456" s="739" t="n">
        <v>33742</v>
      </c>
      <c r="AA456" s="739" t="n">
        <v>24441</v>
      </c>
      <c r="AB456" s="739" t="n">
        <v>0</v>
      </c>
      <c r="AC456" s="739" t="n">
        <v>213082</v>
      </c>
      <c r="AD456" s="739" t="n">
        <v>756443</v>
      </c>
      <c r="AE456" s="739" t="n">
        <v>104954821</v>
      </c>
      <c r="AF456" s="254" t="inlineStr">
        <is>
          <t>$50.000 a $300.000</t>
        </is>
      </c>
      <c r="AG456" s="739" t="inlineStr">
        <is>
          <t>$2,660,000</t>
        </is>
      </c>
      <c r="AH456" s="259" t="inlineStr">
        <is>
          <t>Empleado</t>
        </is>
      </c>
      <c r="AI456" s="254" t="inlineStr">
        <is>
          <t>carlosjulio71@hotmail.com</t>
        </is>
      </c>
      <c r="AJ456" s="254" t="n">
        <v>3114877400</v>
      </c>
      <c r="AK456" s="214" t="n"/>
      <c r="AL456" s="214" t="n"/>
      <c r="AM456" s="220" t="n"/>
    </row>
    <row r="457" ht="18" customHeight="1" thickBot="1">
      <c r="A457" s="341" t="inlineStr">
        <is>
          <t>LUIS CARLOS ALVAREZ HERRERA</t>
        </is>
      </c>
      <c r="B457" s="221" t="inlineStr">
        <is>
          <t>600046240020939-0</t>
        </is>
      </c>
      <c r="C457" s="240" t="n">
        <v>46050</v>
      </c>
      <c r="D457" s="456" t="inlineStr">
        <is>
          <t>Mora</t>
        </is>
      </c>
      <c r="E457" s="240" t="n">
        <v>46050</v>
      </c>
      <c r="F457" s="333" t="inlineStr">
        <is>
          <t>DAVIVIENDA</t>
        </is>
      </c>
      <c r="G457" s="272" t="n"/>
      <c r="H457" s="243" t="inlineStr">
        <is>
          <t>VK 25%</t>
        </is>
      </c>
      <c r="I457" s="225" t="n"/>
      <c r="J457" s="225" t="n"/>
      <c r="K457" s="225" t="n"/>
      <c r="L457" s="346" t="inlineStr">
        <is>
          <t>Guardianes Del Ahorro</t>
        </is>
      </c>
      <c r="M457" s="242" t="inlineStr">
        <is>
          <t>Sandra Patricia Moreno Sotelo</t>
        </is>
      </c>
      <c r="N457" s="225" t="n"/>
      <c r="O457" s="225" t="n"/>
      <c r="P457" s="225" t="n"/>
      <c r="Q457" s="225" t="n"/>
      <c r="R457" s="242" t="n">
        <v>80000641</v>
      </c>
      <c r="S457" s="246" t="inlineStr">
        <is>
          <t>Pesos</t>
        </is>
      </c>
      <c r="T457" s="448" t="inlineStr">
        <is>
          <t>Leasing H.</t>
        </is>
      </c>
      <c r="U457" s="741" t="n">
        <v>1067000</v>
      </c>
      <c r="V457" s="242" t="n">
        <v>240</v>
      </c>
      <c r="W457" s="242" t="n">
        <v>193</v>
      </c>
      <c r="X457" s="741" t="inlineStr">
        <is>
          <t>9.2%</t>
        </is>
      </c>
      <c r="Y457" s="741" t="n">
        <v>500000</v>
      </c>
      <c r="Z457" s="741" t="n">
        <v>107242</v>
      </c>
      <c r="AA457" s="741" t="n">
        <v>0</v>
      </c>
      <c r="AB457" s="741" t="n">
        <v>0</v>
      </c>
      <c r="AC457" s="741" t="n">
        <v>5000000</v>
      </c>
      <c r="AD457" s="741" t="n">
        <v>1108155</v>
      </c>
      <c r="AE457" s="741" t="n">
        <v>151363231</v>
      </c>
      <c r="AF457" s="225" t="n"/>
      <c r="AG457" s="741" t="inlineStr">
        <is>
          <t>$6,000,000</t>
        </is>
      </c>
      <c r="AH457" s="346" t="inlineStr">
        <is>
          <t>Vis Davivienda</t>
        </is>
      </c>
      <c r="AI457" s="242" t="inlineStr">
        <is>
          <t>luiskunico17@hotmail.com</t>
        </is>
      </c>
      <c r="AJ457" s="242" t="n">
        <v>3124345161</v>
      </c>
      <c r="AK457" s="225" t="n"/>
      <c r="AL457" s="225" t="n"/>
      <c r="AM457" s="231" t="n"/>
    </row>
    <row r="458" ht="18" customFormat="1" customHeight="1" s="1314" thickBot="1">
      <c r="A458" s="2034" t="inlineStr">
        <is>
          <t>MARIA EUGENIA VILLAMIL VIDAL</t>
        </is>
      </c>
      <c r="B458" s="1300" t="n">
        <v>90000321763</v>
      </c>
      <c r="C458" s="1301" t="n">
        <v>46050</v>
      </c>
      <c r="D458" s="1326" t="inlineStr">
        <is>
          <t>Pendiente</t>
        </is>
      </c>
      <c r="E458" s="1301" t="n">
        <v>46050</v>
      </c>
      <c r="F458" s="1325" t="inlineStr">
        <is>
          <t>BANCOLOMBIA</t>
        </is>
      </c>
      <c r="G458" s="1305" t="n"/>
      <c r="H458" s="1360" t="inlineStr">
        <is>
          <t>PROPIO</t>
        </is>
      </c>
      <c r="I458" s="1305" t="n"/>
      <c r="J458" s="1305" t="n"/>
      <c r="K458" s="1305" t="n"/>
      <c r="L458" s="1326" t="inlineStr">
        <is>
          <t>Soluciones Financieras</t>
        </is>
      </c>
      <c r="M458" s="1307" t="inlineStr">
        <is>
          <t>LORENA SALINAS</t>
        </is>
      </c>
      <c r="N458" s="1305" t="n"/>
      <c r="O458" s="1305" t="n"/>
      <c r="P458" s="1305" t="n"/>
      <c r="Q458" s="1305" t="n"/>
      <c r="R458" s="2038" t="n">
        <v>321763</v>
      </c>
      <c r="S458" s="1311" t="inlineStr">
        <is>
          <t>Pesos</t>
        </is>
      </c>
      <c r="T458" s="1308" t="inlineStr">
        <is>
          <t>Hipotecario</t>
        </is>
      </c>
      <c r="U458" s="1310" t="n">
        <v>692782</v>
      </c>
      <c r="V458" s="1310" t="n">
        <v>300</v>
      </c>
      <c r="W458" s="1310" t="n">
        <v>235</v>
      </c>
      <c r="X458" s="1310" t="inlineStr">
        <is>
          <t>7.96%</t>
        </is>
      </c>
      <c r="Y458" s="1310" t="n">
        <v>250539</v>
      </c>
      <c r="Z458" s="1310" t="n">
        <v>44356</v>
      </c>
      <c r="AA458" s="1310" t="n">
        <v>10559</v>
      </c>
      <c r="AB458" s="1310" t="n">
        <v>7039</v>
      </c>
      <c r="AC458" s="1310" t="n">
        <v>139937</v>
      </c>
      <c r="AD458" s="1310" t="n">
        <v>490891</v>
      </c>
      <c r="AE458" s="1310" t="n">
        <v>76877814</v>
      </c>
      <c r="AF458" s="1307" t="inlineStr">
        <is>
          <t>$50.000 a $300.000</t>
        </is>
      </c>
      <c r="AG458" s="1310" t="inlineStr">
        <is>
          <t>$4,000,000</t>
        </is>
      </c>
      <c r="AH458" s="1304" t="inlineStr">
        <is>
          <t>Empleado</t>
        </is>
      </c>
      <c r="AI458" s="1307" t="inlineStr">
        <is>
          <t>mariaeugenia1969@hotmail.com</t>
        </is>
      </c>
      <c r="AJ458" s="1310" t="n">
        <v>3125300054</v>
      </c>
      <c r="AK458" s="1305" t="n"/>
      <c r="AL458" s="1305" t="n"/>
      <c r="AM458" s="1313" t="n"/>
    </row>
    <row r="459" ht="18" customHeight="1" thickBot="1">
      <c r="A459" s="2039" t="inlineStr">
        <is>
          <t>DIANA ESMERALDA FORERO RUBIO</t>
        </is>
      </c>
      <c r="B459" s="1038" t="inlineStr">
        <is>
          <t>570000410057780-2</t>
        </is>
      </c>
      <c r="C459" s="835" t="inlineStr">
        <is>
          <t>28-Jan</t>
        </is>
      </c>
      <c r="D459" s="827" t="inlineStr">
        <is>
          <t>Pendiente</t>
        </is>
      </c>
      <c r="E459" s="835" t="inlineStr">
        <is>
          <t>28-Jan</t>
        </is>
      </c>
      <c r="F459" s="912" t="inlineStr">
        <is>
          <t>DAVIVIENDA</t>
        </is>
      </c>
      <c r="G459" s="505" t="n"/>
      <c r="H459" s="830" t="inlineStr">
        <is>
          <t>CM</t>
        </is>
      </c>
      <c r="I459" s="505" t="n"/>
      <c r="J459" s="505" t="n"/>
      <c r="K459" s="505" t="n"/>
      <c r="L459" s="505" t="n"/>
      <c r="M459" s="505" t="n"/>
      <c r="N459" s="505" t="n"/>
      <c r="O459" s="505" t="n"/>
      <c r="P459" s="505" t="n"/>
      <c r="Q459" s="505" t="n"/>
      <c r="R459" s="1263" t="n">
        <v>35424450</v>
      </c>
      <c r="S459" s="833" t="inlineStr">
        <is>
          <t>Pesos</t>
        </is>
      </c>
      <c r="T459" s="834" t="inlineStr">
        <is>
          <t>Hipotecario</t>
        </is>
      </c>
      <c r="U459" s="835" t="n">
        <v>1521000</v>
      </c>
      <c r="V459" s="835" t="n">
        <v>240</v>
      </c>
      <c r="W459" s="835" t="n">
        <v>210</v>
      </c>
      <c r="X459" s="1192" t="n">
        <v>0.14</v>
      </c>
      <c r="Y459" s="835" t="n">
        <v>0</v>
      </c>
      <c r="Z459" s="835" t="n">
        <v>48076</v>
      </c>
      <c r="AA459" s="835" t="n">
        <v>37330</v>
      </c>
      <c r="AB459" s="835" t="n">
        <v>0</v>
      </c>
      <c r="AC459" s="835" t="n">
        <v>143165</v>
      </c>
      <c r="AD459" s="835" t="n">
        <v>1290904</v>
      </c>
      <c r="AE459" s="835" t="n">
        <v>117567487</v>
      </c>
      <c r="AF459" s="3689" t="n">
        <v>100</v>
      </c>
      <c r="AG459" s="835" t="inlineStr">
        <is>
          <t>$2,500,000</t>
        </is>
      </c>
      <c r="AH459" s="837" t="inlineStr">
        <is>
          <t>Empleado</t>
        </is>
      </c>
      <c r="AI459" s="832" t="inlineStr">
        <is>
          <t>forero.diana@hotmail.com</t>
        </is>
      </c>
      <c r="AJ459" s="835" t="inlineStr">
        <is>
          <t>300 8511161</t>
        </is>
      </c>
      <c r="AK459" s="832" t="inlineStr">
        <is>
          <t>CAJICA</t>
        </is>
      </c>
      <c r="AL459" s="505" t="n"/>
      <c r="AM459" s="838" t="n"/>
    </row>
    <row r="460" ht="18" customHeight="1" thickBot="1">
      <c r="A460" s="341" t="inlineStr">
        <is>
          <t>KATHLENN JULIETH SAN JOSE PALMETT</t>
        </is>
      </c>
      <c r="B460" s="237" t="inlineStr">
        <is>
          <t>570238020018721-5</t>
        </is>
      </c>
      <c r="C460" s="741" t="inlineStr">
        <is>
          <t>28-Jan</t>
        </is>
      </c>
      <c r="D460" s="343" t="inlineStr">
        <is>
          <t>Pendiente</t>
        </is>
      </c>
      <c r="E460" s="741" t="inlineStr">
        <is>
          <t>28-Jan</t>
        </is>
      </c>
      <c r="F460" s="333" t="inlineStr">
        <is>
          <t>DAVIVIENDA</t>
        </is>
      </c>
      <c r="G460" s="225" t="n"/>
      <c r="H460" s="344" t="inlineStr">
        <is>
          <t>CM</t>
        </is>
      </c>
      <c r="I460" s="225" t="n"/>
      <c r="J460" s="225" t="n"/>
      <c r="K460" s="225" t="n"/>
      <c r="L460" s="225" t="n"/>
      <c r="M460" s="225" t="n"/>
      <c r="N460" s="225" t="n"/>
      <c r="O460" s="225" t="n"/>
      <c r="P460" s="225" t="n"/>
      <c r="Q460" s="473" t="n"/>
      <c r="R460" s="2040" t="inlineStr">
        <is>
          <t>N/A</t>
        </is>
      </c>
      <c r="S460" s="246" t="inlineStr">
        <is>
          <t>Pesos</t>
        </is>
      </c>
      <c r="T460" s="247" t="inlineStr">
        <is>
          <t>Hipotecario</t>
        </is>
      </c>
      <c r="U460" s="741" t="n">
        <v>744621</v>
      </c>
      <c r="V460" s="741" t="n">
        <v>240</v>
      </c>
      <c r="W460" s="741" t="n">
        <v>218</v>
      </c>
      <c r="X460" s="811" t="n">
        <v>0.13</v>
      </c>
      <c r="Y460" s="741" t="n">
        <v>278378</v>
      </c>
      <c r="Z460" s="741" t="n">
        <v>19314</v>
      </c>
      <c r="AA460" s="741" t="n">
        <v>25436</v>
      </c>
      <c r="AB460" s="741" t="n">
        <v>0</v>
      </c>
      <c r="AC460" s="741" t="n">
        <v>104326</v>
      </c>
      <c r="AD460" s="741" t="n">
        <v>594953</v>
      </c>
      <c r="AE460" s="741" t="n">
        <v>85403928</v>
      </c>
      <c r="AF460" s="3661" t="n">
        <v>200</v>
      </c>
      <c r="AG460" s="741" t="inlineStr">
        <is>
          <t>$3,300,000</t>
        </is>
      </c>
      <c r="AH460" s="248" t="inlineStr">
        <is>
          <t>Empleado</t>
        </is>
      </c>
      <c r="AI460" s="242" t="inlineStr">
        <is>
          <t>kathlen2507@gmail.com</t>
        </is>
      </c>
      <c r="AJ460" s="741" t="inlineStr">
        <is>
          <t>300 6190157</t>
        </is>
      </c>
      <c r="AK460" s="242" t="inlineStr">
        <is>
          <t>BARRANQUILLA</t>
        </is>
      </c>
      <c r="AL460" s="225" t="n"/>
      <c r="AM460" s="231" t="n"/>
    </row>
    <row r="461" ht="18" customHeight="1" thickBot="1">
      <c r="A461" s="338" t="inlineStr">
        <is>
          <t>GREGORY CARDENAS VALENCIA</t>
        </is>
      </c>
      <c r="B461" s="249" t="inlineStr">
        <is>
          <t>570101700072266-5</t>
        </is>
      </c>
      <c r="C461" s="739" t="inlineStr">
        <is>
          <t>28-Jan</t>
        </is>
      </c>
      <c r="D461" s="472" t="inlineStr">
        <is>
          <t>Mora</t>
        </is>
      </c>
      <c r="E461" s="739" t="inlineStr">
        <is>
          <t>28-Jan</t>
        </is>
      </c>
      <c r="F461" s="262" t="inlineStr">
        <is>
          <t>DAVIVIENDA</t>
        </is>
      </c>
      <c r="G461" s="214" t="n"/>
      <c r="H461" s="349" t="inlineStr">
        <is>
          <t>CM</t>
        </is>
      </c>
      <c r="I461" s="214" t="n"/>
      <c r="J461" s="214" t="n"/>
      <c r="K461" s="214" t="n"/>
      <c r="L461" s="214" t="n"/>
      <c r="M461" s="214" t="n"/>
      <c r="N461" s="214" t="n"/>
      <c r="O461" s="214" t="n"/>
      <c r="P461" s="214" t="n"/>
      <c r="Q461" s="214" t="n"/>
      <c r="R461" s="739" t="n">
        <v>94444890</v>
      </c>
      <c r="S461" s="257" t="inlineStr">
        <is>
          <t>Pesos</t>
        </is>
      </c>
      <c r="T461" s="258" t="inlineStr">
        <is>
          <t>Hipotecario</t>
        </is>
      </c>
      <c r="U461" s="739" t="n">
        <v>852000</v>
      </c>
      <c r="V461" s="739" t="n">
        <v>240</v>
      </c>
      <c r="W461" s="739" t="n">
        <v>226</v>
      </c>
      <c r="X461" s="739" t="inlineStr">
        <is>
          <t>10.95%</t>
        </is>
      </c>
      <c r="Y461" s="739" t="n">
        <v>0</v>
      </c>
      <c r="Z461" s="739" t="n">
        <v>23701</v>
      </c>
      <c r="AA461" s="739" t="n">
        <v>22972</v>
      </c>
      <c r="AB461" s="739" t="n">
        <v>0</v>
      </c>
      <c r="AC461" s="739" t="n">
        <v>111797</v>
      </c>
      <c r="AD461" s="739" t="n">
        <v>693201</v>
      </c>
      <c r="AE461" s="739" t="n">
        <v>80380598</v>
      </c>
      <c r="AF461" s="3660" t="n">
        <v>200</v>
      </c>
      <c r="AG461" s="739" t="inlineStr">
        <is>
          <t>$8,000,000</t>
        </is>
      </c>
      <c r="AH461" s="259" t="inlineStr">
        <is>
          <t>Empleado</t>
        </is>
      </c>
      <c r="AI461" s="254" t="inlineStr">
        <is>
          <t>gregoricarval@gmail.com</t>
        </is>
      </c>
      <c r="AJ461" s="739" t="inlineStr">
        <is>
          <t>44 7856 273042</t>
        </is>
      </c>
      <c r="AK461" s="254" t="inlineStr">
        <is>
          <t>Cuidad Belfast</t>
        </is>
      </c>
      <c r="AL461" s="214" t="n"/>
      <c r="AM461" s="220" t="n"/>
    </row>
    <row r="462" ht="18" customHeight="1" thickBot="1">
      <c r="A462" s="341" t="inlineStr">
        <is>
          <t>ILDER ALFONSO TRIANA SANCHEZ</t>
        </is>
      </c>
      <c r="B462" s="237" t="inlineStr">
        <is>
          <t>570909180029488-8</t>
        </is>
      </c>
      <c r="C462" s="741" t="inlineStr">
        <is>
          <t>28-Jan</t>
        </is>
      </c>
      <c r="D462" s="343" t="inlineStr">
        <is>
          <t>Pendiente</t>
        </is>
      </c>
      <c r="E462" s="741" t="inlineStr">
        <is>
          <t>28-Jan</t>
        </is>
      </c>
      <c r="F462" s="333" t="inlineStr">
        <is>
          <t>DAVIVIENDA</t>
        </is>
      </c>
      <c r="G462" s="225" t="n"/>
      <c r="H462" s="344" t="inlineStr">
        <is>
          <t>CM</t>
        </is>
      </c>
      <c r="I462" s="225" t="n"/>
      <c r="J462" s="225" t="n"/>
      <c r="K462" s="225" t="n"/>
      <c r="L462" s="225" t="n"/>
      <c r="M462" s="225" t="n"/>
      <c r="N462" s="225" t="n"/>
      <c r="O462" s="225" t="n"/>
      <c r="P462" s="225" t="n"/>
      <c r="Q462" s="225" t="n"/>
      <c r="R462" s="741" t="n">
        <v>1115864991</v>
      </c>
      <c r="S462" s="246" t="inlineStr">
        <is>
          <t>Pesos</t>
        </is>
      </c>
      <c r="T462" s="247" t="inlineStr">
        <is>
          <t>Hipotecario</t>
        </is>
      </c>
      <c r="U462" s="741" t="n">
        <v>627000</v>
      </c>
      <c r="V462" s="741" t="n">
        <v>240</v>
      </c>
      <c r="W462" s="741" t="n">
        <v>221</v>
      </c>
      <c r="X462" s="741" t="inlineStr">
        <is>
          <t>12.5%</t>
        </is>
      </c>
      <c r="Y462" s="741" t="n">
        <v>0</v>
      </c>
      <c r="Z462" s="741" t="n">
        <v>104724</v>
      </c>
      <c r="AA462" s="741" t="n">
        <v>160622</v>
      </c>
      <c r="AB462" s="741" t="n">
        <v>0</v>
      </c>
      <c r="AC462" s="741" t="n">
        <v>524106</v>
      </c>
      <c r="AD462" s="741" t="n">
        <v>2925110</v>
      </c>
      <c r="AE462" s="741" t="n">
        <v>52346944</v>
      </c>
      <c r="AF462" s="3661" t="n">
        <v>500</v>
      </c>
      <c r="AG462" s="741" t="inlineStr">
        <is>
          <t>$3,500,000</t>
        </is>
      </c>
      <c r="AH462" s="248" t="inlineStr">
        <is>
          <t>Empleado</t>
        </is>
      </c>
      <c r="AI462" s="242" t="inlineStr">
        <is>
          <t>ildersatriana@gmail.com</t>
        </is>
      </c>
      <c r="AJ462" s="741" t="inlineStr">
        <is>
          <t>350 5628716</t>
        </is>
      </c>
      <c r="AK462" s="242" t="inlineStr">
        <is>
          <t>YOPAL</t>
        </is>
      </c>
      <c r="AL462" s="225" t="n"/>
      <c r="AM462" s="231" t="n"/>
    </row>
    <row r="463" ht="18" customHeight="1" thickBot="1">
      <c r="A463" s="338" t="inlineStr">
        <is>
          <t>WENDY LORENA VILLEGAS RIVERA</t>
        </is>
      </c>
      <c r="B463" s="249" t="inlineStr">
        <is>
          <t>570303600577611-0</t>
        </is>
      </c>
      <c r="C463" s="739" t="inlineStr">
        <is>
          <t>28-Jan</t>
        </is>
      </c>
      <c r="D463" s="348" t="inlineStr">
        <is>
          <t>Pendiente</t>
        </is>
      </c>
      <c r="E463" s="739" t="inlineStr">
        <is>
          <t>28-Jan</t>
        </is>
      </c>
      <c r="F463" s="262" t="inlineStr">
        <is>
          <t>DAVIVIENDA</t>
        </is>
      </c>
      <c r="G463" s="214" t="n"/>
      <c r="H463" s="349" t="inlineStr">
        <is>
          <t>CM</t>
        </is>
      </c>
      <c r="I463" s="214" t="n"/>
      <c r="J463" s="214" t="n"/>
      <c r="K463" s="214" t="n"/>
      <c r="L463" s="214" t="n"/>
      <c r="M463" s="214" t="n"/>
      <c r="N463" s="214" t="n"/>
      <c r="O463" s="214" t="n"/>
      <c r="P463" s="214" t="n"/>
      <c r="Q463" s="214" t="n"/>
      <c r="R463" s="2041" t="n">
        <v>1193097172</v>
      </c>
      <c r="S463" s="257" t="inlineStr">
        <is>
          <t>Pesos</t>
        </is>
      </c>
      <c r="T463" s="258" t="inlineStr">
        <is>
          <t>Hipotecario</t>
        </is>
      </c>
      <c r="U463" s="739" t="n">
        <v>1355000</v>
      </c>
      <c r="V463" s="739" t="n">
        <v>240</v>
      </c>
      <c r="W463" s="739" t="n">
        <v>211</v>
      </c>
      <c r="X463" s="821" t="n">
        <v>0.14</v>
      </c>
      <c r="Y463" s="739" t="n">
        <v>0</v>
      </c>
      <c r="Z463" s="739" t="n">
        <v>44833</v>
      </c>
      <c r="AA463" s="739" t="n">
        <v>32660</v>
      </c>
      <c r="AB463" s="739" t="n">
        <v>0</v>
      </c>
      <c r="AC463" s="739" t="n">
        <v>126969</v>
      </c>
      <c r="AD463" s="739" t="n">
        <v>1150537</v>
      </c>
      <c r="AE463" s="739" t="n">
        <v>104788899</v>
      </c>
      <c r="AF463" s="739" t="inlineStr">
        <is>
          <t>$2,000,000</t>
        </is>
      </c>
      <c r="AG463" s="739" t="inlineStr">
        <is>
          <t>$6,000,000</t>
        </is>
      </c>
      <c r="AH463" s="259" t="inlineStr">
        <is>
          <t>Empleado</t>
        </is>
      </c>
      <c r="AI463" s="254" t="inlineStr">
        <is>
          <t>lorenavillegasriver@gmail.com</t>
        </is>
      </c>
      <c r="AJ463" s="739" t="inlineStr">
        <is>
          <t>34 677 00 76 29</t>
        </is>
      </c>
      <c r="AK463" s="254" t="inlineStr">
        <is>
          <t>VALENCIA</t>
        </is>
      </c>
      <c r="AL463" s="214" t="n"/>
      <c r="AM463" s="220" t="n"/>
    </row>
    <row r="464" ht="18" customHeight="1" thickBot="1">
      <c r="A464" s="1024" t="inlineStr">
        <is>
          <t>MONICA CASTRO SANCHEZ</t>
        </is>
      </c>
      <c r="B464" s="237" t="n">
        <v>134200297898</v>
      </c>
      <c r="C464" s="741" t="inlineStr">
        <is>
          <t>28-Jan</t>
        </is>
      </c>
      <c r="D464" s="343" t="inlineStr">
        <is>
          <t>Pendiente</t>
        </is>
      </c>
      <c r="E464" s="741" t="inlineStr">
        <is>
          <t>28-Jan</t>
        </is>
      </c>
      <c r="F464" s="248" t="inlineStr">
        <is>
          <t>CAJA SOCIAL</t>
        </is>
      </c>
      <c r="G464" s="225" t="n"/>
      <c r="H464" s="344" t="inlineStr">
        <is>
          <t>CM</t>
        </is>
      </c>
      <c r="I464" s="225" t="n"/>
      <c r="J464" s="225" t="n"/>
      <c r="K464" s="225" t="n"/>
      <c r="L464" s="225" t="n"/>
      <c r="M464" s="225" t="n"/>
      <c r="N464" s="225" t="n"/>
      <c r="O464" s="225" t="n"/>
      <c r="P464" s="225" t="n"/>
      <c r="Q464" s="473" t="n"/>
      <c r="R464" s="390" t="inlineStr">
        <is>
          <t>N/A</t>
        </is>
      </c>
      <c r="S464" s="246" t="inlineStr">
        <is>
          <t>Pesos</t>
        </is>
      </c>
      <c r="T464" s="247" t="inlineStr">
        <is>
          <t>Hipotecario</t>
        </is>
      </c>
      <c r="U464" s="741" t="n">
        <v>565050</v>
      </c>
      <c r="V464" s="741" t="n">
        <v>209</v>
      </c>
      <c r="W464" s="741" t="n">
        <v>203</v>
      </c>
      <c r="X464" s="741" t="inlineStr">
        <is>
          <t>11.8%</t>
        </is>
      </c>
      <c r="Y464" s="741" t="n">
        <v>0</v>
      </c>
      <c r="Z464" s="741" t="n">
        <v>10719</v>
      </c>
      <c r="AA464" s="741" t="n">
        <v>17255</v>
      </c>
      <c r="AB464" s="741" t="n">
        <v>14943</v>
      </c>
      <c r="AC464" s="741" t="n">
        <v>79223</v>
      </c>
      <c r="AD464" s="741" t="n">
        <v>443909</v>
      </c>
      <c r="AE464" s="741" t="n">
        <v>47535401</v>
      </c>
      <c r="AF464" s="3661" t="n">
        <v>300</v>
      </c>
      <c r="AG464" s="741" t="inlineStr">
        <is>
          <t>$2,000,000</t>
        </is>
      </c>
      <c r="AH464" s="248" t="inlineStr">
        <is>
          <t>Empleado</t>
        </is>
      </c>
      <c r="AI464" s="242" t="inlineStr">
        <is>
          <t>monik6628@gmail.com</t>
        </is>
      </c>
      <c r="AJ464" s="741" t="inlineStr">
        <is>
          <t>317-680-6592</t>
        </is>
      </c>
      <c r="AK464" s="242" t="inlineStr">
        <is>
          <t>SAN GIL</t>
        </is>
      </c>
      <c r="AL464" s="225" t="n"/>
      <c r="AM464" s="231" t="n"/>
    </row>
    <row r="465" ht="18" customHeight="1" thickBot="1">
      <c r="A465" s="2008" t="inlineStr">
        <is>
          <t>LINA MARCELA OLAYA ALBUJA</t>
        </is>
      </c>
      <c r="B465" s="249" t="n">
        <v>90000341774</v>
      </c>
      <c r="C465" s="739" t="inlineStr">
        <is>
          <t>28-Jan</t>
        </is>
      </c>
      <c r="D465" s="348" t="inlineStr">
        <is>
          <t>Pendiente</t>
        </is>
      </c>
      <c r="E465" s="739" t="inlineStr">
        <is>
          <t>28-Jan</t>
        </is>
      </c>
      <c r="F465" s="267" t="inlineStr">
        <is>
          <t>BANCOLOMBIA</t>
        </is>
      </c>
      <c r="G465" s="214" t="n"/>
      <c r="H465" s="349" t="inlineStr">
        <is>
          <t>CM</t>
        </is>
      </c>
      <c r="I465" s="214" t="n"/>
      <c r="J465" s="214" t="n"/>
      <c r="K465" s="214" t="n"/>
      <c r="L465" s="214" t="n"/>
      <c r="M465" s="214" t="n"/>
      <c r="N465" s="214" t="n"/>
      <c r="O465" s="214" t="n"/>
      <c r="P465" s="214" t="n"/>
      <c r="Q465" s="335" t="n"/>
      <c r="R465" s="2040" t="inlineStr">
        <is>
          <t>N/A</t>
        </is>
      </c>
      <c r="S465" s="257" t="inlineStr">
        <is>
          <t>Pesos</t>
        </is>
      </c>
      <c r="T465" s="258" t="inlineStr">
        <is>
          <t>Hipotecario</t>
        </is>
      </c>
      <c r="U465" s="739" t="n">
        <v>1670312</v>
      </c>
      <c r="V465" s="739" t="n">
        <v>240</v>
      </c>
      <c r="W465" s="739" t="n">
        <v>231</v>
      </c>
      <c r="X465" s="821" t="n">
        <v>0.11</v>
      </c>
      <c r="Y465" s="739" t="n">
        <v>0</v>
      </c>
      <c r="Z465" s="739" t="n">
        <v>16405</v>
      </c>
      <c r="AA465" s="739" t="n">
        <v>18280</v>
      </c>
      <c r="AB465" s="739" t="n">
        <v>12186</v>
      </c>
      <c r="AC465" s="739" t="n">
        <v>237423</v>
      </c>
      <c r="AD465" s="739" t="n">
        <v>1384718</v>
      </c>
      <c r="AE465" s="739" t="n">
        <v>158472359</v>
      </c>
      <c r="AF465" s="739" t="inlineStr">
        <is>
          <t>$1,000,000</t>
        </is>
      </c>
      <c r="AG465" s="739" t="inlineStr">
        <is>
          <t>$2,000,000</t>
        </is>
      </c>
      <c r="AH465" s="259" t="inlineStr">
        <is>
          <t>Empleado</t>
        </is>
      </c>
      <c r="AI465" s="254" t="inlineStr">
        <is>
          <t>limarce95@icloud.com</t>
        </is>
      </c>
      <c r="AJ465" s="739" t="inlineStr">
        <is>
          <t>1 845-945-2022</t>
        </is>
      </c>
      <c r="AK465" s="254" t="inlineStr">
        <is>
          <t>NEW YORK</t>
        </is>
      </c>
      <c r="AL465" s="214" t="n"/>
      <c r="AM465" s="220" t="n"/>
    </row>
    <row r="466" ht="18" customHeight="1" thickBot="1">
      <c r="A466" s="341" t="inlineStr">
        <is>
          <t>ANGYE JOHANA CABEZAS VASQUEZ</t>
        </is>
      </c>
      <c r="B466" s="237" t="inlineStr">
        <is>
          <t>570040770070073-4</t>
        </is>
      </c>
      <c r="C466" s="741" t="inlineStr">
        <is>
          <t>28-Jan</t>
        </is>
      </c>
      <c r="D466" s="343" t="inlineStr">
        <is>
          <t>Pendiente</t>
        </is>
      </c>
      <c r="E466" s="741" t="inlineStr">
        <is>
          <t>28-Jan</t>
        </is>
      </c>
      <c r="F466" s="333" t="inlineStr">
        <is>
          <t>DAVIVIENDA</t>
        </is>
      </c>
      <c r="G466" s="225" t="n"/>
      <c r="H466" s="344" t="inlineStr">
        <is>
          <t>CM</t>
        </is>
      </c>
      <c r="I466" s="225" t="n"/>
      <c r="J466" s="225" t="n"/>
      <c r="K466" s="225" t="n"/>
      <c r="L466" s="225" t="n"/>
      <c r="M466" s="225" t="n"/>
      <c r="N466" s="225" t="n"/>
      <c r="O466" s="225" t="n"/>
      <c r="P466" s="225" t="n"/>
      <c r="Q466" s="225" t="n"/>
      <c r="R466" s="741" t="n">
        <v>1022372053</v>
      </c>
      <c r="S466" s="246" t="inlineStr">
        <is>
          <t>Pesos</t>
        </is>
      </c>
      <c r="T466" s="247" t="inlineStr">
        <is>
          <t>Hipotecario</t>
        </is>
      </c>
      <c r="U466" s="741" t="n">
        <v>1168000</v>
      </c>
      <c r="V466" s="741" t="n">
        <v>240</v>
      </c>
      <c r="W466" s="741" t="n">
        <v>200</v>
      </c>
      <c r="X466" s="741" t="inlineStr">
        <is>
          <t>10.9%</t>
        </is>
      </c>
      <c r="Y466" s="741" t="n">
        <v>0</v>
      </c>
      <c r="Z466" s="741" t="n">
        <v>33271</v>
      </c>
      <c r="AA466" s="741" t="n">
        <v>33102</v>
      </c>
      <c r="AB466" s="741" t="n">
        <v>64732</v>
      </c>
      <c r="AC466" s="741" t="n">
        <v>184410</v>
      </c>
      <c r="AD466" s="741" t="n">
        <v>850913</v>
      </c>
      <c r="AE466" s="741" t="n">
        <v>98219926</v>
      </c>
      <c r="AF466" s="3661" t="n">
        <v>300</v>
      </c>
      <c r="AG466" s="741" t="inlineStr">
        <is>
          <t>$4,000,000</t>
        </is>
      </c>
      <c r="AH466" s="248" t="inlineStr">
        <is>
          <t>Empleado</t>
        </is>
      </c>
      <c r="AI466" s="242" t="inlineStr">
        <is>
          <t>ajcabezasv@gmail.com</t>
        </is>
      </c>
      <c r="AJ466" s="741" t="inlineStr">
        <is>
          <t>312 3319520</t>
        </is>
      </c>
      <c r="AK466" s="242" t="inlineStr">
        <is>
          <t>BOGOTA</t>
        </is>
      </c>
      <c r="AL466" s="225" t="n"/>
      <c r="AM466" s="231" t="n"/>
    </row>
    <row r="467" ht="18" customHeight="1" thickBot="1">
      <c r="A467" s="444" t="inlineStr">
        <is>
          <t>ANGIE JULIETH MELO RODRIGUEZ</t>
        </is>
      </c>
      <c r="B467" s="249" t="inlineStr">
        <is>
          <t>571616310018017-3</t>
        </is>
      </c>
      <c r="C467" s="739" t="inlineStr">
        <is>
          <t>28-Jan</t>
        </is>
      </c>
      <c r="D467" s="348" t="inlineStr">
        <is>
          <t>Pendiente</t>
        </is>
      </c>
      <c r="E467" s="739" t="inlineStr">
        <is>
          <t>28-Jan</t>
        </is>
      </c>
      <c r="F467" s="262" t="inlineStr">
        <is>
          <t>DAVIVIENDA</t>
        </is>
      </c>
      <c r="G467" s="278" t="n"/>
      <c r="H467" s="349" t="inlineStr">
        <is>
          <t>CM</t>
        </is>
      </c>
      <c r="I467" s="214" t="n"/>
      <c r="J467" s="214" t="n"/>
      <c r="K467" s="214" t="n"/>
      <c r="L467" s="214" t="n"/>
      <c r="M467" s="214" t="n"/>
      <c r="N467" s="214" t="n"/>
      <c r="O467" s="214" t="n"/>
      <c r="P467" s="214" t="n"/>
      <c r="Q467" s="214" t="n"/>
      <c r="R467" s="2041" t="n">
        <v>1001342646</v>
      </c>
      <c r="S467" s="257" t="inlineStr">
        <is>
          <t>Pesos</t>
        </is>
      </c>
      <c r="T467" s="258" t="inlineStr">
        <is>
          <t>Hipotecario</t>
        </is>
      </c>
      <c r="U467" s="739" t="n">
        <v>629000</v>
      </c>
      <c r="V467" s="739" t="n">
        <v>240</v>
      </c>
      <c r="W467" s="739" t="n">
        <v>233</v>
      </c>
      <c r="X467" s="739" t="inlineStr">
        <is>
          <t>11.2%</t>
        </is>
      </c>
      <c r="Y467" s="739" t="n">
        <v>0</v>
      </c>
      <c r="Z467" s="739" t="n">
        <v>24274</v>
      </c>
      <c r="AA467" s="739" t="n">
        <v>58696</v>
      </c>
      <c r="AB467" s="739" t="n">
        <v>69448</v>
      </c>
      <c r="AC467" s="739" t="n">
        <v>138844</v>
      </c>
      <c r="AD467" s="739" t="n">
        <v>959921</v>
      </c>
      <c r="AE467" s="739" t="n">
        <v>53995701</v>
      </c>
      <c r="AF467" s="3660" t="n">
        <v>400</v>
      </c>
      <c r="AG467" s="739" t="inlineStr">
        <is>
          <t>$2,100,000</t>
        </is>
      </c>
      <c r="AH467" s="259" t="inlineStr">
        <is>
          <t>Empleado</t>
        </is>
      </c>
      <c r="AI467" s="254" t="inlineStr">
        <is>
          <t>juliethme0@gmail.com</t>
        </is>
      </c>
      <c r="AJ467" s="739" t="inlineStr">
        <is>
          <t>310 4577144</t>
        </is>
      </c>
      <c r="AK467" s="254" t="inlineStr">
        <is>
          <t>IBAGUE</t>
        </is>
      </c>
      <c r="AL467" s="214" t="n"/>
      <c r="AM467" s="220" t="n"/>
    </row>
    <row r="468" ht="18" customHeight="1" thickBot="1">
      <c r="A468" s="548" t="inlineStr">
        <is>
          <t>LILIANA PATRICIA CARVAJAL CARVAJAL</t>
        </is>
      </c>
      <c r="B468" s="221" t="n">
        <v>504119030774</v>
      </c>
      <c r="C468" s="242" t="inlineStr">
        <is>
          <t>23-Jan</t>
        </is>
      </c>
      <c r="D468" s="343" t="inlineStr">
        <is>
          <t>Pendiente</t>
        </is>
      </c>
      <c r="E468" s="242" t="inlineStr">
        <is>
          <t>29-Jan</t>
        </is>
      </c>
      <c r="F468" s="459" t="inlineStr">
        <is>
          <t>COLPATRIA</t>
        </is>
      </c>
      <c r="G468" s="272" t="n"/>
      <c r="H468" s="344" t="inlineStr">
        <is>
          <t>CM</t>
        </is>
      </c>
      <c r="I468" s="242" t="inlineStr">
        <is>
          <t>Falta perfilamiento - Colpatria</t>
        </is>
      </c>
      <c r="J468" s="225" t="n"/>
      <c r="K468" s="225" t="n"/>
      <c r="L468" s="225" t="n"/>
      <c r="M468" s="225" t="n"/>
      <c r="N468" s="242" t="inlineStr">
        <is>
          <t>24-Jan</t>
        </is>
      </c>
      <c r="O468" s="225" t="n"/>
      <c r="P468" s="225" t="n"/>
      <c r="Q468" s="473" t="n"/>
      <c r="R468" s="390" t="inlineStr">
        <is>
          <t>N/A</t>
        </is>
      </c>
      <c r="S468" s="246" t="inlineStr">
        <is>
          <t>Pesos</t>
        </is>
      </c>
      <c r="T468" s="247" t="inlineStr">
        <is>
          <t>Hipotecario</t>
        </is>
      </c>
      <c r="U468" s="741" t="n">
        <v>2130180</v>
      </c>
      <c r="V468" s="242" t="n">
        <v>189</v>
      </c>
      <c r="W468" s="242" t="n">
        <v>177</v>
      </c>
      <c r="X468" s="741" t="inlineStr">
        <is>
          <t>15.58%</t>
        </is>
      </c>
      <c r="Y468" s="741" t="n">
        <v>0</v>
      </c>
      <c r="Z468" s="741" t="n">
        <v>68533</v>
      </c>
      <c r="AA468" s="741" t="n">
        <v>0</v>
      </c>
      <c r="AB468" s="741" t="n">
        <v>0</v>
      </c>
      <c r="AC468" s="741" t="n">
        <v>410871</v>
      </c>
      <c r="AD468" s="741" t="n">
        <v>1650774</v>
      </c>
      <c r="AE468" s="741" t="n">
        <v>180895003</v>
      </c>
      <c r="AF468" s="3661" t="n">
        <v>100</v>
      </c>
      <c r="AG468" s="741" t="inlineStr">
        <is>
          <t>$11,491,700</t>
        </is>
      </c>
      <c r="AH468" s="248" t="inlineStr">
        <is>
          <t>Empleado</t>
        </is>
      </c>
      <c r="AI468" s="242" t="inlineStr">
        <is>
          <t>lilianitacarvajal@msn.com</t>
        </is>
      </c>
      <c r="AJ468" s="242" t="n">
        <v>3104632350</v>
      </c>
      <c r="AK468" s="242" t="inlineStr">
        <is>
          <t>MEDELLIN</t>
        </is>
      </c>
      <c r="AL468" s="225" t="n"/>
      <c r="AM468" s="231" t="n"/>
    </row>
    <row r="469" ht="18" customHeight="1" thickBot="1">
      <c r="A469" s="558" t="inlineStr">
        <is>
          <t>JHON ALEXANDER LONDOO RUIZ</t>
        </is>
      </c>
      <c r="B469" s="210" t="n">
        <v>454492772</v>
      </c>
      <c r="C469" s="254" t="inlineStr">
        <is>
          <t>24-Jan</t>
        </is>
      </c>
      <c r="D469" s="348" t="inlineStr">
        <is>
          <t>Pendiente</t>
        </is>
      </c>
      <c r="E469" s="254" t="inlineStr">
        <is>
          <t>29-Jan</t>
        </is>
      </c>
      <c r="F469" s="213" t="inlineStr">
        <is>
          <t>BANCO DE BOGOTA</t>
        </is>
      </c>
      <c r="G469" s="565" t="n"/>
      <c r="H469" s="349" t="inlineStr">
        <is>
          <t>CM</t>
        </is>
      </c>
      <c r="I469" s="254" t="inlineStr">
        <is>
          <t>Falta perfilamiento - Bogota</t>
        </is>
      </c>
      <c r="J469" s="214" t="n"/>
      <c r="K469" s="214" t="n"/>
      <c r="L469" s="214" t="n"/>
      <c r="M469" s="214" t="n"/>
      <c r="N469" s="254" t="inlineStr">
        <is>
          <t>24-Jan</t>
        </is>
      </c>
      <c r="O469" s="214" t="n"/>
      <c r="P469" s="214" t="n"/>
      <c r="Q469" s="214" t="n"/>
      <c r="R469" s="573" t="n">
        <v>1112782425</v>
      </c>
      <c r="S469" s="257" t="inlineStr">
        <is>
          <t>Pesos</t>
        </is>
      </c>
      <c r="T469" s="258" t="inlineStr">
        <is>
          <t>Hipotecario</t>
        </is>
      </c>
      <c r="U469" s="739" t="n">
        <v>423137</v>
      </c>
      <c r="V469" s="254" t="n">
        <v>240</v>
      </c>
      <c r="W469" s="254" t="n">
        <v>150</v>
      </c>
      <c r="X469" s="739" t="inlineStr">
        <is>
          <t>7.23%</t>
        </is>
      </c>
      <c r="Y469" s="739" t="n">
        <v>0</v>
      </c>
      <c r="Z469" s="739" t="n">
        <v>14426</v>
      </c>
      <c r="AA469" s="739" t="n">
        <v>17996</v>
      </c>
      <c r="AB469" s="739" t="n">
        <v>0</v>
      </c>
      <c r="AC469" s="739" t="n">
        <v>164097</v>
      </c>
      <c r="AD469" s="739" t="n">
        <v>233479</v>
      </c>
      <c r="AE469" s="739" t="n">
        <v>39981243</v>
      </c>
      <c r="AF469" s="3660" t="n">
        <v>200</v>
      </c>
      <c r="AG469" s="739" t="inlineStr">
        <is>
          <t>$6,000,000</t>
        </is>
      </c>
      <c r="AH469" s="259" t="inlineStr">
        <is>
          <t>Empleado</t>
        </is>
      </c>
      <c r="AI469" s="254" t="inlineStr">
        <is>
          <t>alex-londruiz@hotmail.com</t>
        </is>
      </c>
      <c r="AJ469" s="254" t="inlineStr">
        <is>
          <t>320 5240070</t>
        </is>
      </c>
      <c r="AK469" s="254" t="inlineStr">
        <is>
          <t>CARTAGO</t>
        </is>
      </c>
      <c r="AL469" s="214" t="n"/>
      <c r="AM469" s="220" t="n"/>
    </row>
    <row r="470" ht="18" customHeight="1" thickBot="1">
      <c r="A470" s="548" t="inlineStr">
        <is>
          <t>JHON WALTER JARAMILLO RESTREPO</t>
        </is>
      </c>
      <c r="B470" s="221" t="inlineStr">
        <is>
          <t>570032306437306-9</t>
        </is>
      </c>
      <c r="C470" s="242" t="inlineStr">
        <is>
          <t>24-Jan</t>
        </is>
      </c>
      <c r="D470" s="456" t="inlineStr">
        <is>
          <t>Mora</t>
        </is>
      </c>
      <c r="E470" s="242" t="inlineStr">
        <is>
          <t>29-Jan</t>
        </is>
      </c>
      <c r="F470" s="569" t="inlineStr">
        <is>
          <t>DAVIVIENDA</t>
        </is>
      </c>
      <c r="G470" s="593" t="inlineStr">
        <is>
          <t xml:space="preserve">Buenas tardes, envío extracto solicitado para que puedan elaborar el estudio financiero.
Está en capacidad de incrementar a capital hasta $1.000.000
Gracias
</t>
        </is>
      </c>
      <c r="H470" s="344" t="inlineStr">
        <is>
          <t>CM</t>
        </is>
      </c>
      <c r="I470" s="242" t="inlineStr">
        <is>
          <t>Solicitar completa la segunda hoja del extracto.</t>
        </is>
      </c>
      <c r="J470" s="225" t="n"/>
      <c r="K470" s="225" t="n"/>
      <c r="L470" s="225" t="n"/>
      <c r="M470" s="225" t="n"/>
      <c r="N470" s="242" t="inlineStr">
        <is>
          <t>24-Jan</t>
        </is>
      </c>
      <c r="O470" s="225" t="n"/>
      <c r="P470" s="225" t="n"/>
      <c r="Q470" s="473" t="n"/>
      <c r="R470" s="390" t="inlineStr">
        <is>
          <t>N/A</t>
        </is>
      </c>
      <c r="S470" s="246" t="inlineStr">
        <is>
          <t>Pesos</t>
        </is>
      </c>
      <c r="T470" s="247" t="inlineStr">
        <is>
          <t>Hipotecario</t>
        </is>
      </c>
      <c r="U470" s="741" t="n">
        <v>2879000</v>
      </c>
      <c r="V470" s="242" t="n">
        <v>240</v>
      </c>
      <c r="W470" s="242" t="n">
        <v>232</v>
      </c>
      <c r="X470" s="741" t="inlineStr">
        <is>
          <t>11.5%</t>
        </is>
      </c>
      <c r="Y470" s="741" t="n">
        <v>0</v>
      </c>
      <c r="Z470" s="741" t="n">
        <v>263464</v>
      </c>
      <c r="AA470" s="741" t="n">
        <v>0</v>
      </c>
      <c r="AB470" s="741" t="n">
        <v>0</v>
      </c>
      <c r="AC470" s="741" t="n">
        <v>0</v>
      </c>
      <c r="AD470" s="741" t="n">
        <v>2197036</v>
      </c>
      <c r="AE470" s="741" t="n">
        <v>243945750</v>
      </c>
      <c r="AF470" s="741" t="inlineStr">
        <is>
          <t>$1,000,000</t>
        </is>
      </c>
      <c r="AG470" s="741" t="inlineStr">
        <is>
          <t>$15,680,000</t>
        </is>
      </c>
      <c r="AH470" s="248" t="inlineStr">
        <is>
          <t>Empleado</t>
        </is>
      </c>
      <c r="AI470" s="242" t="inlineStr">
        <is>
          <t>jhonwalter1204@gmail.com</t>
        </is>
      </c>
      <c r="AJ470" s="242" t="n">
        <v>3174241335</v>
      </c>
      <c r="AK470" s="242" t="inlineStr">
        <is>
          <t>ENVIGADO</t>
        </is>
      </c>
      <c r="AL470" s="225" t="n"/>
      <c r="AM470" s="231" t="n"/>
    </row>
    <row r="471" ht="18" customHeight="1" thickBot="1">
      <c r="A471" s="338" t="inlineStr">
        <is>
          <t>JHON SNEIDER QUIROGA PEREZ</t>
        </is>
      </c>
      <c r="B471" s="210" t="n">
        <v>90000243198</v>
      </c>
      <c r="C471" s="739" t="inlineStr">
        <is>
          <t>29-Jan</t>
        </is>
      </c>
      <c r="D471" s="348" t="inlineStr">
        <is>
          <t>Pendiente</t>
        </is>
      </c>
      <c r="E471" s="739" t="inlineStr">
        <is>
          <t>29-Jan</t>
        </is>
      </c>
      <c r="F471" s="267" t="inlineStr">
        <is>
          <t>BANCOLOMBIA</t>
        </is>
      </c>
      <c r="G471" s="214" t="n"/>
      <c r="H471" s="349" t="inlineStr">
        <is>
          <t>CM</t>
        </is>
      </c>
      <c r="I471" s="214" t="n"/>
      <c r="J471" s="214" t="n"/>
      <c r="K471" s="214" t="n"/>
      <c r="L471" s="214" t="n"/>
      <c r="M471" s="214" t="n"/>
      <c r="N471" s="214" t="n"/>
      <c r="O471" s="214" t="n"/>
      <c r="P471" s="214" t="n"/>
      <c r="Q471" s="214" t="n"/>
      <c r="R471" s="739" t="n">
        <v>1080295310</v>
      </c>
      <c r="S471" s="257" t="inlineStr">
        <is>
          <t>Pesos</t>
        </is>
      </c>
      <c r="T471" s="258" t="inlineStr">
        <is>
          <t>Hipotecario</t>
        </is>
      </c>
      <c r="U471" s="739" t="n">
        <v>215865</v>
      </c>
      <c r="V471" s="739" t="n">
        <v>240</v>
      </c>
      <c r="W471" s="739" t="n">
        <v>210</v>
      </c>
      <c r="X471" s="739" t="inlineStr">
        <is>
          <t>8.61%</t>
        </is>
      </c>
      <c r="Y471" s="739" t="n">
        <v>90035</v>
      </c>
      <c r="Z471" s="739" t="n">
        <v>2497</v>
      </c>
      <c r="AA471" s="739" t="n">
        <v>7017</v>
      </c>
      <c r="AB471" s="739" t="n">
        <v>4678</v>
      </c>
      <c r="AC471" s="739" t="n">
        <v>48402</v>
      </c>
      <c r="AD471" s="739" t="n">
        <v>153270</v>
      </c>
      <c r="AE471" s="739" t="n">
        <v>22232312</v>
      </c>
      <c r="AF471" s="3660" t="n">
        <v>100</v>
      </c>
      <c r="AG471" s="739" t="inlineStr">
        <is>
          <t>$2,300,000</t>
        </is>
      </c>
      <c r="AH471" s="259" t="inlineStr">
        <is>
          <t>Empleado</t>
        </is>
      </c>
      <c r="AI471" s="254" t="inlineStr">
        <is>
          <t>sneider-jhs@hotmail.com</t>
        </is>
      </c>
      <c r="AJ471" s="739" t="n">
        <v>3124060873</v>
      </c>
      <c r="AK471" s="254" t="inlineStr">
        <is>
          <t>PALERMO</t>
        </is>
      </c>
      <c r="AL471" s="214" t="n"/>
      <c r="AM471" s="220" t="n"/>
    </row>
    <row r="472" ht="18" customHeight="1" thickBot="1">
      <c r="A472" s="341" t="inlineStr">
        <is>
          <t>MARTHA LILIANA GARCIA MORENO</t>
        </is>
      </c>
      <c r="B472" s="1004" t="n">
        <v>1058897922</v>
      </c>
      <c r="C472" s="741" t="inlineStr">
        <is>
          <t>29-Jan</t>
        </is>
      </c>
      <c r="D472" s="456" t="inlineStr">
        <is>
          <t>Mora</t>
        </is>
      </c>
      <c r="E472" s="741" t="inlineStr">
        <is>
          <t>29-Jan</t>
        </is>
      </c>
      <c r="F472" s="224" t="inlineStr">
        <is>
          <t>BANCO DE BOGOTA</t>
        </is>
      </c>
      <c r="G472" s="225" t="n"/>
      <c r="H472" s="243" t="inlineStr">
        <is>
          <t>VK 30%</t>
        </is>
      </c>
      <c r="I472" s="225" t="n"/>
      <c r="J472" s="225" t="n"/>
      <c r="K472" s="225" t="n"/>
      <c r="L472" s="440" t="inlineStr">
        <is>
          <t>Finanzas a otro nivel</t>
        </is>
      </c>
      <c r="M472" s="242" t="inlineStr">
        <is>
          <t>NELLY ROA</t>
        </is>
      </c>
      <c r="N472" s="225" t="n"/>
      <c r="O472" s="225" t="n"/>
      <c r="P472" s="225" t="n"/>
      <c r="Q472" s="225" t="n"/>
      <c r="R472" s="741" t="n">
        <v>1016025519</v>
      </c>
      <c r="S472" s="246" t="inlineStr">
        <is>
          <t>Pesos</t>
        </is>
      </c>
      <c r="T472" s="247" t="inlineStr">
        <is>
          <t>Hipotecario</t>
        </is>
      </c>
      <c r="U472" s="741" t="n">
        <v>1157814</v>
      </c>
      <c r="V472" s="741" t="n">
        <v>240</v>
      </c>
      <c r="W472" s="741" t="n">
        <v>234</v>
      </c>
      <c r="X472" s="741" t="inlineStr">
        <is>
          <t>11.21%</t>
        </is>
      </c>
      <c r="Y472" s="741" t="n">
        <v>0</v>
      </c>
      <c r="Z472" s="741" t="n">
        <v>22281</v>
      </c>
      <c r="AA472" s="741" t="n">
        <v>31999</v>
      </c>
      <c r="AB472" s="741" t="n">
        <v>32550</v>
      </c>
      <c r="AC472" s="741" t="n">
        <v>133547</v>
      </c>
      <c r="AD472" s="741" t="n">
        <v>937437</v>
      </c>
      <c r="AE472" s="741" t="n">
        <v>105979351</v>
      </c>
      <c r="AF472" s="225" t="n"/>
      <c r="AG472" s="741" t="inlineStr">
        <is>
          <t>$4,000,000</t>
        </is>
      </c>
      <c r="AH472" s="248" t="inlineStr">
        <is>
          <t>Empleado</t>
        </is>
      </c>
      <c r="AI472" s="242" t="inlineStr">
        <is>
          <t>marthal.gm@hotmail.com</t>
        </is>
      </c>
      <c r="AJ472" s="741" t="n">
        <v>3143434544</v>
      </c>
      <c r="AK472" s="225" t="n"/>
      <c r="AL472" s="225" t="n"/>
      <c r="AM472" s="231" t="n"/>
    </row>
    <row r="473" ht="18" customHeight="1" thickBot="1">
      <c r="A473" s="338" t="inlineStr">
        <is>
          <t>HAROL HERNAN ZABALA MOLINA</t>
        </is>
      </c>
      <c r="B473" s="249" t="n">
        <v>858432768</v>
      </c>
      <c r="C473" s="739" t="inlineStr">
        <is>
          <t>29-Jan</t>
        </is>
      </c>
      <c r="D473" s="348" t="inlineStr">
        <is>
          <t>Pendiente</t>
        </is>
      </c>
      <c r="E473" s="739" t="inlineStr">
        <is>
          <t>29-Jan</t>
        </is>
      </c>
      <c r="F473" s="213" t="inlineStr">
        <is>
          <t>BANCO DE BOGOTA</t>
        </is>
      </c>
      <c r="G473" s="214" t="n"/>
      <c r="H473" s="352" t="inlineStr">
        <is>
          <t>PROPIO</t>
        </is>
      </c>
      <c r="I473" s="214" t="n"/>
      <c r="J473" s="214" t="n"/>
      <c r="K473" s="214" t="n"/>
      <c r="L473" s="398" t="inlineStr">
        <is>
          <t>Visionarios</t>
        </is>
      </c>
      <c r="M473" s="214" t="n"/>
      <c r="N473" s="214" t="n"/>
      <c r="O473" s="214" t="n"/>
      <c r="P473" s="214" t="n"/>
      <c r="Q473" s="214" t="n"/>
      <c r="R473" s="739" t="n">
        <v>7719863</v>
      </c>
      <c r="S473" s="257" t="inlineStr">
        <is>
          <t>Pesos</t>
        </is>
      </c>
      <c r="T473" s="258" t="inlineStr">
        <is>
          <t>Hipotecario</t>
        </is>
      </c>
      <c r="U473" s="739" t="n">
        <v>1069551</v>
      </c>
      <c r="V473" s="739" t="n">
        <v>360</v>
      </c>
      <c r="W473" s="739" t="n">
        <v>328</v>
      </c>
      <c r="X473" s="739" t="inlineStr">
        <is>
          <t>9.64%</t>
        </is>
      </c>
      <c r="Y473" s="739" t="n">
        <v>369950</v>
      </c>
      <c r="Z473" s="739" t="n">
        <v>38257</v>
      </c>
      <c r="AA473" s="739" t="n">
        <v>23484</v>
      </c>
      <c r="AB473" s="739" t="n">
        <v>61008</v>
      </c>
      <c r="AC473" s="739" t="n">
        <v>76080</v>
      </c>
      <c r="AD473" s="739" t="n">
        <v>1240670</v>
      </c>
      <c r="AE473" s="739" t="n">
        <v>113605367</v>
      </c>
      <c r="AF473" s="739" t="inlineStr">
        <is>
          <t>$50.000 a $300.000</t>
        </is>
      </c>
      <c r="AG473" s="739" t="inlineStr">
        <is>
          <t>$6,000,000</t>
        </is>
      </c>
      <c r="AH473" s="259" t="inlineStr">
        <is>
          <t>Empleado</t>
        </is>
      </c>
      <c r="AI473" s="254" t="inlineStr">
        <is>
          <t>zabalaunad@gmail.com</t>
        </is>
      </c>
      <c r="AJ473" s="739" t="n">
        <v>3212193042</v>
      </c>
      <c r="AK473" s="214" t="n"/>
      <c r="AL473" s="214" t="n"/>
      <c r="AM473" s="220" t="n"/>
    </row>
    <row r="474" ht="18" customHeight="1" thickBot="1">
      <c r="A474" s="339" t="inlineStr">
        <is>
          <t>LENIS JANETH MEDINA DOMINGUEZ</t>
        </is>
      </c>
      <c r="B474" s="237" t="inlineStr">
        <is>
          <t>570032306496967-6</t>
        </is>
      </c>
      <c r="C474" s="741" t="inlineStr">
        <is>
          <t>29-Jan</t>
        </is>
      </c>
      <c r="D474" s="343" t="inlineStr">
        <is>
          <t>Pendiente</t>
        </is>
      </c>
      <c r="E474" s="741" t="inlineStr">
        <is>
          <t>29-Jan</t>
        </is>
      </c>
      <c r="F474" s="333" t="inlineStr">
        <is>
          <t>DAVIVIENDA</t>
        </is>
      </c>
      <c r="G474" s="225" t="n"/>
      <c r="H474" s="397" t="inlineStr">
        <is>
          <t>PROPIO</t>
        </is>
      </c>
      <c r="I474" s="225" t="n"/>
      <c r="J474" s="225" t="n"/>
      <c r="K474" s="225" t="n"/>
      <c r="L474" s="248" t="inlineStr">
        <is>
          <t>Imperio Financiero</t>
        </is>
      </c>
      <c r="M474" s="242" t="inlineStr">
        <is>
          <t>JHON STIVEN RODRIGUEZ SUAREZ</t>
        </is>
      </c>
      <c r="N474" s="225" t="n"/>
      <c r="O474" s="225" t="n"/>
      <c r="P474" s="225" t="n"/>
      <c r="Q474" s="225" t="n"/>
      <c r="R474" s="2042" t="n">
        <v>57291722</v>
      </c>
      <c r="S474" s="246" t="inlineStr">
        <is>
          <t>Pesos</t>
        </is>
      </c>
      <c r="T474" s="247" t="inlineStr">
        <is>
          <t>Hipotecario</t>
        </is>
      </c>
      <c r="U474" s="741" t="n">
        <v>1520000</v>
      </c>
      <c r="V474" s="741" t="n">
        <v>240</v>
      </c>
      <c r="W474" s="741" t="n">
        <v>230</v>
      </c>
      <c r="X474" s="741" t="inlineStr">
        <is>
          <t>11.6%</t>
        </is>
      </c>
      <c r="Y474" s="741" t="n">
        <v>0</v>
      </c>
      <c r="Z474" s="741" t="n">
        <v>36541</v>
      </c>
      <c r="AA474" s="741" t="n">
        <v>31326</v>
      </c>
      <c r="AB474" s="741" t="n">
        <v>0</v>
      </c>
      <c r="AC474" s="741" t="n">
        <v>224830</v>
      </c>
      <c r="AD474" s="741" t="n">
        <v>1277624</v>
      </c>
      <c r="AE474" s="741" t="n">
        <v>138948963</v>
      </c>
      <c r="AF474" s="741" t="inlineStr">
        <is>
          <t>$300.000 a $600.000</t>
        </is>
      </c>
      <c r="AG474" s="741" t="inlineStr">
        <is>
          <t>$4,000,000</t>
        </is>
      </c>
      <c r="AH474" s="248" t="inlineStr">
        <is>
          <t>Empleado</t>
        </is>
      </c>
      <c r="AI474" s="389" t="inlineStr">
        <is>
          <t>edilen23@hotmail.com</t>
        </is>
      </c>
      <c r="AJ474" s="2042" t="n">
        <v>3124531169</v>
      </c>
      <c r="AK474" s="225" t="n"/>
      <c r="AL474" s="225" t="n"/>
      <c r="AM474" s="231" t="n"/>
    </row>
    <row r="475" ht="18" customFormat="1" customHeight="1" s="1314" thickBot="1">
      <c r="A475" s="2043" t="inlineStr">
        <is>
          <t>KAREN LORENA MARTINEZ BLANCO</t>
        </is>
      </c>
      <c r="B475" s="1300" t="n">
        <v>90000182965</v>
      </c>
      <c r="C475" s="1310" t="inlineStr">
        <is>
          <t>30-Jan</t>
        </is>
      </c>
      <c r="D475" s="1326" t="inlineStr">
        <is>
          <t>Pendiente</t>
        </is>
      </c>
      <c r="E475" s="1310" t="inlineStr">
        <is>
          <t>30-Jan</t>
        </is>
      </c>
      <c r="F475" s="1325" t="inlineStr">
        <is>
          <t>BANCOLOMBIA</t>
        </is>
      </c>
      <c r="G475" s="1305" t="n"/>
      <c r="H475" s="1360" t="inlineStr">
        <is>
          <t>PROPIO</t>
        </is>
      </c>
      <c r="I475" s="1305" t="n"/>
      <c r="J475" s="1305" t="n"/>
      <c r="K475" s="1305" t="n"/>
      <c r="L475" s="1308" t="inlineStr">
        <is>
          <t>Finanzas a otro nivel</t>
        </is>
      </c>
      <c r="M475" s="1307" t="inlineStr">
        <is>
          <t>NELLY ROA</t>
        </is>
      </c>
      <c r="N475" s="1305" t="n"/>
      <c r="O475" s="1305" t="n"/>
      <c r="P475" s="1305" t="n"/>
      <c r="Q475" s="1361" t="n"/>
      <c r="R475" s="2044" t="n">
        <v>22733410</v>
      </c>
      <c r="S475" s="1311" t="inlineStr">
        <is>
          <t>Pesos</t>
        </is>
      </c>
      <c r="T475" s="1308" t="inlineStr">
        <is>
          <t>Hipotecario</t>
        </is>
      </c>
      <c r="U475" s="1310" t="n">
        <v>816252</v>
      </c>
      <c r="V475" s="1310" t="n">
        <v>180</v>
      </c>
      <c r="W475" s="1310" t="n">
        <v>135</v>
      </c>
      <c r="X475" s="1310" t="inlineStr">
        <is>
          <t>10.45%</t>
        </is>
      </c>
      <c r="Y475" s="1310" t="n">
        <v>0</v>
      </c>
      <c r="Z475" s="1310" t="n">
        <v>15716</v>
      </c>
      <c r="AA475" s="1310" t="n">
        <v>10166</v>
      </c>
      <c r="AB475" s="1310" t="n">
        <v>6777</v>
      </c>
      <c r="AC475" s="1310" t="n">
        <v>254148</v>
      </c>
      <c r="AD475" s="1310" t="n">
        <v>529444</v>
      </c>
      <c r="AE475" s="1310" t="n">
        <v>63641067</v>
      </c>
      <c r="AF475" s="1305" t="n"/>
      <c r="AG475" s="1310" t="inlineStr">
        <is>
          <t>$11,400,000</t>
        </is>
      </c>
      <c r="AH475" s="2045" t="inlineStr">
        <is>
          <t>Empleado</t>
        </is>
      </c>
      <c r="AI475" s="1362" t="inlineStr">
        <is>
          <t>chicakaren2003@hotmail.com</t>
        </is>
      </c>
      <c r="AJ475" s="2044" t="n">
        <v>3104746656</v>
      </c>
      <c r="AK475" s="1307" t="inlineStr">
        <is>
          <t>BARRANQUILLA</t>
        </is>
      </c>
      <c r="AL475" s="1305" t="n"/>
      <c r="AM475" s="1313" t="n"/>
    </row>
    <row r="476" ht="18" customHeight="1" thickBot="1">
      <c r="A476" s="2039" t="inlineStr">
        <is>
          <t>ADRIANA PATRICIA HUERTAS ALFONSO</t>
        </is>
      </c>
      <c r="B476" s="825" t="n">
        <v>133200847257</v>
      </c>
      <c r="C476" s="828" t="n">
        <v>46051</v>
      </c>
      <c r="D476" s="827" t="inlineStr">
        <is>
          <t>Pendiente</t>
        </is>
      </c>
      <c r="E476" s="828" t="n">
        <v>46051</v>
      </c>
      <c r="F476" s="837" t="inlineStr">
        <is>
          <t>CAJA SOCIAL</t>
        </is>
      </c>
      <c r="G476" s="856" t="n"/>
      <c r="H476" s="830" t="inlineStr">
        <is>
          <t>CM</t>
        </is>
      </c>
      <c r="I476" s="505" t="n"/>
      <c r="J476" s="505" t="n"/>
      <c r="K476" s="505" t="n"/>
      <c r="L476" s="505" t="n"/>
      <c r="M476" s="505" t="n"/>
      <c r="N476" s="505" t="n"/>
      <c r="O476" s="505" t="n"/>
      <c r="P476" s="505" t="n"/>
      <c r="Q476" s="505" t="n"/>
      <c r="R476" s="1263" t="n">
        <v>52739808</v>
      </c>
      <c r="S476" s="833" t="inlineStr">
        <is>
          <t>Pesos</t>
        </is>
      </c>
      <c r="T476" s="834" t="inlineStr">
        <is>
          <t>Hipotecario</t>
        </is>
      </c>
      <c r="U476" s="835" t="n">
        <v>871543</v>
      </c>
      <c r="V476" s="835" t="n">
        <v>240</v>
      </c>
      <c r="W476" s="835" t="n">
        <v>192</v>
      </c>
      <c r="X476" s="835" t="inlineStr">
        <is>
          <t>8.8%</t>
        </is>
      </c>
      <c r="Y476" s="835" t="n">
        <v>281107</v>
      </c>
      <c r="Z476" s="835" t="n">
        <v>33191</v>
      </c>
      <c r="AA476" s="835" t="n">
        <v>19559</v>
      </c>
      <c r="AB476" s="835" t="n">
        <v>17585</v>
      </c>
      <c r="AC476" s="835" t="n">
        <v>216109</v>
      </c>
      <c r="AD476" s="835" t="n">
        <v>866205</v>
      </c>
      <c r="AE476" s="835" t="n">
        <v>85867353</v>
      </c>
      <c r="AF476" s="3689" t="n">
        <v>200</v>
      </c>
      <c r="AG476" s="835" t="inlineStr">
        <is>
          <t>$2,500,000</t>
        </is>
      </c>
      <c r="AH476" s="837" t="inlineStr">
        <is>
          <t>Empleado</t>
        </is>
      </c>
      <c r="AI476" s="832" t="inlineStr">
        <is>
          <t>adrianahuertas17@gmail.com</t>
        </is>
      </c>
      <c r="AJ476" s="835" t="n">
        <v>3152304336</v>
      </c>
      <c r="AK476" s="832" t="inlineStr">
        <is>
          <t>BOGOTA</t>
        </is>
      </c>
      <c r="AL476" s="505" t="n"/>
      <c r="AM476" s="838" t="n"/>
    </row>
    <row r="477" ht="18" customHeight="1" thickBot="1">
      <c r="A477" s="341" t="inlineStr">
        <is>
          <t>CLAUDIA JOANA RAMIREZ GARZON</t>
        </is>
      </c>
      <c r="B477" s="237" t="inlineStr">
        <is>
          <t>570040770069794-8</t>
        </is>
      </c>
      <c r="C477" s="378" t="n">
        <v>46052</v>
      </c>
      <c r="D477" s="343" t="inlineStr">
        <is>
          <t>Pendiente</t>
        </is>
      </c>
      <c r="E477" s="378" t="n">
        <v>46052</v>
      </c>
      <c r="F477" s="333" t="inlineStr">
        <is>
          <t>DAVIVIENDA</t>
        </is>
      </c>
      <c r="G477" s="272" t="n"/>
      <c r="H477" s="344" t="inlineStr">
        <is>
          <t>CM</t>
        </is>
      </c>
      <c r="I477" s="225" t="n"/>
      <c r="J477" s="225" t="n"/>
      <c r="K477" s="225" t="n"/>
      <c r="L477" s="225" t="n"/>
      <c r="M477" s="225" t="n"/>
      <c r="N477" s="225" t="n"/>
      <c r="O477" s="225" t="n"/>
      <c r="P477" s="225" t="n"/>
      <c r="Q477" s="473" t="n"/>
      <c r="R477" s="2040" t="inlineStr">
        <is>
          <t>N/A</t>
        </is>
      </c>
      <c r="S477" s="246" t="inlineStr">
        <is>
          <t>Pesos</t>
        </is>
      </c>
      <c r="T477" s="247" t="inlineStr">
        <is>
          <t>Hipotecario</t>
        </is>
      </c>
      <c r="U477" s="741" t="n">
        <v>1427000</v>
      </c>
      <c r="V477" s="741" t="n">
        <v>240</v>
      </c>
      <c r="W477" s="741" t="n">
        <v>212</v>
      </c>
      <c r="X477" s="811" t="n">
        <v>0.14</v>
      </c>
      <c r="Y477" s="741" t="n">
        <v>0</v>
      </c>
      <c r="Z477" s="741" t="n">
        <v>85893</v>
      </c>
      <c r="AA477" s="741" t="n">
        <v>28900</v>
      </c>
      <c r="AB477" s="741" t="n">
        <v>0</v>
      </c>
      <c r="AC477" s="741" t="n">
        <v>114167</v>
      </c>
      <c r="AD477" s="741" t="n">
        <v>1060762</v>
      </c>
      <c r="AE477" s="741" t="n">
        <v>96698233</v>
      </c>
      <c r="AF477" s="3661" t="n">
        <v>100</v>
      </c>
      <c r="AG477" s="741" t="inlineStr">
        <is>
          <t>$4,600,000</t>
        </is>
      </c>
      <c r="AH477" s="248" t="inlineStr">
        <is>
          <t>Empleado</t>
        </is>
      </c>
      <c r="AI477" s="242" t="inlineStr">
        <is>
          <t>johis_april@hotmail.com</t>
        </is>
      </c>
      <c r="AJ477" s="242" t="inlineStr">
        <is>
          <t>311 8052866</t>
        </is>
      </c>
      <c r="AK477" s="242" t="inlineStr">
        <is>
          <t>BOGOTA</t>
        </is>
      </c>
      <c r="AL477" s="225" t="n"/>
      <c r="AM477" s="231" t="n"/>
    </row>
    <row r="478" ht="18" customHeight="1" thickBot="1">
      <c r="A478" s="2036" t="inlineStr">
        <is>
          <t>ANDRES FELIPE MORENO RODRIGUEZ</t>
        </is>
      </c>
      <c r="B478" s="249" t="inlineStr">
        <is>
          <t>570238110004896-0</t>
        </is>
      </c>
      <c r="C478" s="386" t="n">
        <v>46052</v>
      </c>
      <c r="D478" s="348" t="inlineStr">
        <is>
          <t>Pendiente</t>
        </is>
      </c>
      <c r="E478" s="386" t="n">
        <v>46052</v>
      </c>
      <c r="F478" s="262" t="inlineStr">
        <is>
          <t>DAVIVIENDA</t>
        </is>
      </c>
      <c r="G478" s="278" t="n"/>
      <c r="H478" s="349" t="inlineStr">
        <is>
          <t>CM</t>
        </is>
      </c>
      <c r="I478" s="214" t="n"/>
      <c r="J478" s="214" t="n"/>
      <c r="K478" s="214" t="n"/>
      <c r="L478" s="214" t="n"/>
      <c r="M478" s="214" t="n"/>
      <c r="N478" s="214" t="n"/>
      <c r="O478" s="214" t="n"/>
      <c r="P478" s="214" t="n"/>
      <c r="Q478" s="335" t="n"/>
      <c r="R478" s="2040" t="inlineStr">
        <is>
          <t>N/A</t>
        </is>
      </c>
      <c r="S478" s="257" t="inlineStr">
        <is>
          <t>Pesos</t>
        </is>
      </c>
      <c r="T478" s="258" t="inlineStr">
        <is>
          <t>Hipotecario</t>
        </is>
      </c>
      <c r="U478" s="739" t="n">
        <v>507764</v>
      </c>
      <c r="V478" s="739" t="n">
        <v>240</v>
      </c>
      <c r="W478" s="739" t="n">
        <v>180</v>
      </c>
      <c r="X478" s="821" t="n">
        <v>0.12</v>
      </c>
      <c r="Y478" s="739" t="n">
        <v>175235</v>
      </c>
      <c r="Z478" s="739" t="n">
        <v>13402</v>
      </c>
      <c r="AA478" s="739" t="n">
        <v>46108</v>
      </c>
      <c r="AB478" s="739" t="n">
        <v>0</v>
      </c>
      <c r="AC478" s="739" t="n">
        <v>115191</v>
      </c>
      <c r="AD478" s="739" t="n">
        <v>332687</v>
      </c>
      <c r="AE478" s="739" t="n">
        <v>53597850</v>
      </c>
      <c r="AF478" s="3660" t="n">
        <v>500</v>
      </c>
      <c r="AG478" s="739" t="inlineStr">
        <is>
          <t>$5,250,000</t>
        </is>
      </c>
      <c r="AH478" s="259" t="inlineStr">
        <is>
          <t>Empleado</t>
        </is>
      </c>
      <c r="AI478" s="254" t="inlineStr">
        <is>
          <t>andresmorenorodriguez@gmail.com</t>
        </is>
      </c>
      <c r="AJ478" s="254" t="inlineStr">
        <is>
          <t>300 2023234</t>
        </is>
      </c>
      <c r="AK478" s="254" t="inlineStr">
        <is>
          <t>BARRANQUILLA</t>
        </is>
      </c>
      <c r="AL478" s="214" t="n"/>
      <c r="AM478" s="220" t="n"/>
    </row>
    <row r="479" ht="18" customHeight="1" thickBot="1">
      <c r="A479" s="2008" t="inlineStr">
        <is>
          <t>ANDRES JULIAN GONZALEZ ROJAS</t>
        </is>
      </c>
      <c r="B479" s="237" t="n">
        <v>90000316067</v>
      </c>
      <c r="C479" s="378" t="n">
        <v>46052</v>
      </c>
      <c r="D479" s="343" t="inlineStr">
        <is>
          <t>Pendiente</t>
        </is>
      </c>
      <c r="E479" s="378" t="n">
        <v>46052</v>
      </c>
      <c r="F479" s="241" t="inlineStr">
        <is>
          <t>BANCOLOMBIA</t>
        </is>
      </c>
      <c r="G479" s="272" t="n"/>
      <c r="H479" s="344" t="inlineStr">
        <is>
          <t>CM</t>
        </is>
      </c>
      <c r="I479" s="225" t="n"/>
      <c r="J479" s="225" t="n"/>
      <c r="K479" s="225" t="n"/>
      <c r="L479" s="225" t="n"/>
      <c r="M479" s="225" t="n"/>
      <c r="N479" s="225" t="n"/>
      <c r="O479" s="225" t="n"/>
      <c r="P479" s="225" t="n"/>
      <c r="Q479" s="225" t="n"/>
      <c r="R479" s="741" t="n">
        <v>1233889347</v>
      </c>
      <c r="S479" s="246" t="inlineStr">
        <is>
          <t>Pesos</t>
        </is>
      </c>
      <c r="T479" s="247" t="inlineStr">
        <is>
          <t>Hipotecario</t>
        </is>
      </c>
      <c r="U479" s="741" t="n">
        <v>723778</v>
      </c>
      <c r="V479" s="741" t="n">
        <v>240</v>
      </c>
      <c r="W479" s="741" t="n">
        <v>227</v>
      </c>
      <c r="X479" s="811" t="n">
        <v>0.1</v>
      </c>
      <c r="Y479" s="741" t="n">
        <v>0</v>
      </c>
      <c r="Z479" s="741" t="n">
        <v>16139</v>
      </c>
      <c r="AA479" s="741" t="n">
        <v>10759</v>
      </c>
      <c r="AB479" s="741" t="n">
        <v>0</v>
      </c>
      <c r="AC479" s="741" t="n">
        <v>113968</v>
      </c>
      <c r="AD479" s="741" t="n">
        <v>582912</v>
      </c>
      <c r="AE479" s="741" t="n">
        <v>73286711</v>
      </c>
      <c r="AF479" s="3661" t="n">
        <v>300</v>
      </c>
      <c r="AG479" s="741" t="inlineStr">
        <is>
          <t>$5,000,000</t>
        </is>
      </c>
      <c r="AH479" s="248" t="inlineStr">
        <is>
          <t>Empleado</t>
        </is>
      </c>
      <c r="AI479" s="242" t="inlineStr">
        <is>
          <t>andres67341@gmail.com</t>
        </is>
      </c>
      <c r="AJ479" s="242" t="inlineStr">
        <is>
          <t>320 8861188</t>
        </is>
      </c>
      <c r="AK479" s="242" t="inlineStr">
        <is>
          <t>BOGOTA</t>
        </is>
      </c>
      <c r="AL479" s="225" t="n"/>
      <c r="AM479" s="231" t="n"/>
    </row>
    <row r="480" ht="18" customHeight="1" thickBot="1">
      <c r="A480" s="338" t="inlineStr">
        <is>
          <t>JUAN DAVID HENAO MARIN</t>
        </is>
      </c>
      <c r="B480" s="249" t="n">
        <v>90000316763</v>
      </c>
      <c r="C480" s="386" t="n">
        <v>46052</v>
      </c>
      <c r="D480" s="348" t="inlineStr">
        <is>
          <t>Pendiente</t>
        </is>
      </c>
      <c r="E480" s="386" t="n">
        <v>46052</v>
      </c>
      <c r="F480" s="267" t="inlineStr">
        <is>
          <t>BANCOLOMBIA</t>
        </is>
      </c>
      <c r="G480" s="278" t="n"/>
      <c r="H480" s="349" t="inlineStr">
        <is>
          <t>CM</t>
        </is>
      </c>
      <c r="I480" s="214" t="n"/>
      <c r="J480" s="214" t="n"/>
      <c r="K480" s="214" t="n"/>
      <c r="L480" s="214" t="n"/>
      <c r="M480" s="214" t="n"/>
      <c r="N480" s="214" t="n"/>
      <c r="O480" s="214" t="n"/>
      <c r="P480" s="214" t="n"/>
      <c r="Q480" s="214" t="n"/>
      <c r="R480" s="2041" t="n">
        <v>1094974809</v>
      </c>
      <c r="S480" s="257" t="inlineStr">
        <is>
          <t>Pesos</t>
        </is>
      </c>
      <c r="T480" s="258" t="inlineStr">
        <is>
          <t>Hipotecario</t>
        </is>
      </c>
      <c r="U480" s="739" t="n">
        <v>1959509</v>
      </c>
      <c r="V480" s="739" t="n">
        <v>240</v>
      </c>
      <c r="W480" s="739" t="n">
        <v>227</v>
      </c>
      <c r="X480" s="821" t="n">
        <v>0.11</v>
      </c>
      <c r="Y480" s="739" t="n">
        <v>0</v>
      </c>
      <c r="Z480" s="739" t="n">
        <v>15165</v>
      </c>
      <c r="AA480" s="739" t="n">
        <v>29870</v>
      </c>
      <c r="AB480" s="739" t="n">
        <v>19912</v>
      </c>
      <c r="AC480" s="739" t="n">
        <v>260838</v>
      </c>
      <c r="AD480" s="739" t="n">
        <v>1633723</v>
      </c>
      <c r="AE480" s="739" t="n">
        <v>187411317</v>
      </c>
      <c r="AF480" s="739" t="inlineStr">
        <is>
          <t>$1,500,000</t>
        </is>
      </c>
      <c r="AG480" s="739" t="inlineStr">
        <is>
          <t>$16,000,000</t>
        </is>
      </c>
      <c r="AH480" s="259" t="inlineStr">
        <is>
          <t>Empleado</t>
        </is>
      </c>
      <c r="AI480" s="254" t="inlineStr">
        <is>
          <t>jdavidhm31@gmail.com</t>
        </is>
      </c>
      <c r="AJ480" s="254" t="inlineStr">
        <is>
          <t>317 2262183</t>
        </is>
      </c>
      <c r="AK480" s="254" t="inlineStr">
        <is>
          <t>ARMENIA</t>
        </is>
      </c>
      <c r="AL480" s="214" t="n"/>
      <c r="AM480" s="220" t="n"/>
    </row>
    <row r="481" ht="18" customHeight="1" thickBot="1">
      <c r="A481" s="341" t="inlineStr">
        <is>
          <t>LUZ ANGELA GARZON FAJARDO</t>
        </is>
      </c>
      <c r="B481" s="221" t="n">
        <v>4</v>
      </c>
      <c r="C481" s="378" t="n">
        <v>46054</v>
      </c>
      <c r="D481" s="343" t="inlineStr">
        <is>
          <t>Pendiente</t>
        </is>
      </c>
      <c r="E481" s="378" t="n">
        <v>46054</v>
      </c>
      <c r="F481" s="248" t="inlineStr">
        <is>
          <t>CAJA SOCIAL</t>
        </is>
      </c>
      <c r="G481" s="272" t="n"/>
      <c r="H481" s="344" t="inlineStr">
        <is>
          <t>CM</t>
        </is>
      </c>
      <c r="I481" s="560" t="n"/>
      <c r="J481" s="225" t="n"/>
      <c r="K481" s="225" t="n"/>
      <c r="L481" s="225" t="n"/>
      <c r="M481" s="225" t="n"/>
      <c r="N481" s="225" t="n"/>
      <c r="O481" s="225" t="n"/>
      <c r="P481" s="225" t="n"/>
      <c r="Q481" s="473" t="n"/>
      <c r="R481" s="2040" t="inlineStr">
        <is>
          <t>N/A</t>
        </is>
      </c>
      <c r="S481" s="246" t="inlineStr">
        <is>
          <t>Pesos</t>
        </is>
      </c>
      <c r="T481" s="247" t="inlineStr">
        <is>
          <t>Hipotecario</t>
        </is>
      </c>
      <c r="U481" s="741" t="n">
        <v>263396</v>
      </c>
      <c r="V481" s="741" t="n">
        <v>180</v>
      </c>
      <c r="W481" s="741" t="n">
        <v>87</v>
      </c>
      <c r="X481" s="811" t="n">
        <v>0.07000000000000001</v>
      </c>
      <c r="Y481" s="741" t="n">
        <v>67324</v>
      </c>
      <c r="Z481" s="741" t="n">
        <v>6286</v>
      </c>
      <c r="AA481" s="741" t="n">
        <v>10626</v>
      </c>
      <c r="AB481" s="741" t="n">
        <v>9554</v>
      </c>
      <c r="AC481" s="741" t="n">
        <v>147451</v>
      </c>
      <c r="AD481" s="741" t="n">
        <v>156802</v>
      </c>
      <c r="AE481" s="741" t="n">
        <v>16524974</v>
      </c>
      <c r="AF481" s="3661" t="n">
        <v>300</v>
      </c>
      <c r="AG481" s="741" t="inlineStr">
        <is>
          <t>$4,000,000</t>
        </is>
      </c>
      <c r="AH481" s="248" t="inlineStr">
        <is>
          <t>Empleado</t>
        </is>
      </c>
      <c r="AI481" s="242" t="inlineStr">
        <is>
          <t>luzangelagarzonfajardo@gmail.com</t>
        </is>
      </c>
      <c r="AJ481" s="741" t="n">
        <v>3194409251</v>
      </c>
      <c r="AK481" s="242" t="inlineStr">
        <is>
          <t>BOGOTA</t>
        </is>
      </c>
      <c r="AL481" s="225" t="n"/>
      <c r="AM481" s="231" t="n"/>
    </row>
    <row r="482" ht="18" customHeight="1" thickBot="1">
      <c r="A482" s="338" t="inlineStr">
        <is>
          <t>MIGUEL ANDRES CIFUENTES FETIVA FETIVA</t>
        </is>
      </c>
      <c r="B482" s="249" t="inlineStr">
        <is>
          <t>600000100069914-5</t>
        </is>
      </c>
      <c r="C482" s="386" t="n">
        <v>46052</v>
      </c>
      <c r="D482" s="348" t="inlineStr">
        <is>
          <t>Pendiente</t>
        </is>
      </c>
      <c r="E482" s="386" t="n">
        <v>46055</v>
      </c>
      <c r="F482" s="262" t="inlineStr">
        <is>
          <t>DAVIVIENDA</t>
        </is>
      </c>
      <c r="G482" s="565" t="n"/>
      <c r="H482" s="597" t="inlineStr">
        <is>
          <t>PROPIO</t>
        </is>
      </c>
      <c r="I482" s="562" t="inlineStr">
        <is>
          <t>SOLICITAR EL SIGUIENTE EXTRACTO.// SE CARGA PARA ESTUDIO CON AUTORIZACION DE JOSE PERO ES EL PRIMER EXTRACTRO Y NO HAY INFORMACION COMPLETA</t>
        </is>
      </c>
      <c r="J482" s="214" t="n"/>
      <c r="K482" s="214" t="n"/>
      <c r="L482" s="398" t="inlineStr">
        <is>
          <t>Visionarios</t>
        </is>
      </c>
      <c r="M482" s="254" t="inlineStr">
        <is>
          <t>MARIELA BECERRA</t>
        </is>
      </c>
      <c r="N482" s="214" t="n"/>
      <c r="O482" s="214" t="n"/>
      <c r="P482" s="214" t="n"/>
      <c r="Q482" s="214" t="n"/>
      <c r="R482" s="739" t="n">
        <v>91215346</v>
      </c>
      <c r="S482" s="257" t="inlineStr">
        <is>
          <t>Pesos</t>
        </is>
      </c>
      <c r="T482" s="258" t="inlineStr">
        <is>
          <t>Hipotecario</t>
        </is>
      </c>
      <c r="U482" s="739" t="n">
        <v>6784000</v>
      </c>
      <c r="V482" s="739" t="n">
        <v>180</v>
      </c>
      <c r="W482" s="739" t="n">
        <v>179</v>
      </c>
      <c r="X482" s="739" t="inlineStr">
        <is>
          <t>12.6%</t>
        </is>
      </c>
      <c r="Y482" s="739" t="n">
        <v>0</v>
      </c>
      <c r="Z482" s="739" t="n">
        <v>0</v>
      </c>
      <c r="AA482" s="739" t="n">
        <v>0</v>
      </c>
      <c r="AB482" s="739" t="n">
        <v>0</v>
      </c>
      <c r="AC482" s="739" t="n">
        <v>0</v>
      </c>
      <c r="AD482" s="739" t="n">
        <v>0</v>
      </c>
      <c r="AE482" s="739" t="n">
        <v>513796916</v>
      </c>
      <c r="AF482" s="739" t="inlineStr">
        <is>
          <t>$300.000 a $600.000</t>
        </is>
      </c>
      <c r="AG482" s="739" t="inlineStr">
        <is>
          <t>$25,000,000</t>
        </is>
      </c>
      <c r="AH482" s="259" t="inlineStr">
        <is>
          <t>Empleado</t>
        </is>
      </c>
      <c r="AI482" s="254" t="inlineStr">
        <is>
          <t>tomascifuentes@gmail.com</t>
        </is>
      </c>
      <c r="AJ482" s="739" t="n">
        <v>3168771604</v>
      </c>
      <c r="AK482" s="214" t="n"/>
      <c r="AL482" s="214" t="n"/>
      <c r="AM482" s="220" t="n"/>
    </row>
    <row r="483" ht="18" customHeight="1" thickBot="1">
      <c r="A483" s="341" t="inlineStr">
        <is>
          <t>MARIA EUGENIA GUTIERREZ OBANDO</t>
        </is>
      </c>
      <c r="B483" s="221" t="n">
        <v>90000100608</v>
      </c>
      <c r="C483" s="378" t="n">
        <v>46055</v>
      </c>
      <c r="D483" s="343" t="inlineStr">
        <is>
          <t>Pendiente</t>
        </is>
      </c>
      <c r="E483" s="378" t="n">
        <v>46055</v>
      </c>
      <c r="F483" s="579" t="inlineStr">
        <is>
          <t>BANCOLOMBIA</t>
        </is>
      </c>
      <c r="G483" s="562" t="inlineStr">
        <is>
          <t>Valor de la cuota mensual $1.083.000</t>
        </is>
      </c>
      <c r="H483" s="243" t="inlineStr">
        <is>
          <t>VK 30%</t>
        </is>
      </c>
      <c r="I483" s="225" t="n"/>
      <c r="J483" s="225" t="n"/>
      <c r="K483" s="225" t="n"/>
      <c r="L483" s="346" t="inlineStr">
        <is>
          <t>Guardianes Del Ahorro</t>
        </is>
      </c>
      <c r="M483" s="242" t="inlineStr">
        <is>
          <t>YISSEL LEON</t>
        </is>
      </c>
      <c r="N483" s="225" t="n"/>
      <c r="O483" s="225" t="n"/>
      <c r="P483" s="225" t="n"/>
      <c r="Q483" s="225" t="n"/>
      <c r="R483" s="741" t="n">
        <v>51993991</v>
      </c>
      <c r="S483" s="246" t="inlineStr">
        <is>
          <t>Pesos</t>
        </is>
      </c>
      <c r="T483" s="247" t="inlineStr">
        <is>
          <t>Hipotecario</t>
        </is>
      </c>
      <c r="U483" s="741" t="n">
        <v>1078601</v>
      </c>
      <c r="V483" s="741" t="n">
        <v>240</v>
      </c>
      <c r="W483" s="741" t="n">
        <v>174</v>
      </c>
      <c r="X483" s="741" t="inlineStr">
        <is>
          <t>10.45%</t>
        </is>
      </c>
      <c r="Y483" s="741" t="n">
        <v>0</v>
      </c>
      <c r="Z483" s="741" t="n">
        <v>49951</v>
      </c>
      <c r="AA483" s="741" t="n">
        <v>15681</v>
      </c>
      <c r="AB483" s="741" t="n">
        <v>10453</v>
      </c>
      <c r="AC483" s="741" t="n">
        <v>235804</v>
      </c>
      <c r="AD483" s="741" t="n">
        <v>766711</v>
      </c>
      <c r="AE483" s="741" t="n">
        <v>92071736</v>
      </c>
      <c r="AF483" s="741" t="inlineStr">
        <is>
          <t>$50.000 a $300.000</t>
        </is>
      </c>
      <c r="AG483" s="741" t="inlineStr">
        <is>
          <t>$3,000,000</t>
        </is>
      </c>
      <c r="AH483" s="248" t="inlineStr">
        <is>
          <t>Empleado</t>
        </is>
      </c>
      <c r="AI483" s="242" t="inlineStr">
        <is>
          <t>ngobando@yahoo.com</t>
        </is>
      </c>
      <c r="AJ483" s="741" t="n">
        <v>3212330389</v>
      </c>
      <c r="AK483" s="225" t="n"/>
      <c r="AL483" s="225" t="n"/>
      <c r="AM483" s="231" t="n"/>
    </row>
    <row r="484" ht="18" customHeight="1" thickBot="1">
      <c r="A484" s="338" t="inlineStr">
        <is>
          <t>LIZ MERY LOBO CASTILLA</t>
        </is>
      </c>
      <c r="B484" s="210" t="n">
        <v>90000350771</v>
      </c>
      <c r="C484" s="386" t="n">
        <v>46055</v>
      </c>
      <c r="D484" s="348" t="inlineStr">
        <is>
          <t>Pendiente</t>
        </is>
      </c>
      <c r="E484" s="386" t="n">
        <v>46055</v>
      </c>
      <c r="F484" s="579" t="inlineStr">
        <is>
          <t>BANCOLOMBIA</t>
        </is>
      </c>
      <c r="G484" s="562" t="inlineStr">
        <is>
          <t>Cliente quieree incrementar cuota en $2.000.000</t>
        </is>
      </c>
      <c r="H484" s="457" t="inlineStr">
        <is>
          <t>VK 30%</t>
        </is>
      </c>
      <c r="I484" s="214" t="n"/>
      <c r="J484" s="214" t="n"/>
      <c r="K484" s="214" t="n"/>
      <c r="L484" s="458" t="inlineStr">
        <is>
          <t>Guardianes Del Ahorro</t>
        </is>
      </c>
      <c r="M484" s="254" t="inlineStr">
        <is>
          <t>YISSEL LEON</t>
        </is>
      </c>
      <c r="N484" s="214" t="n"/>
      <c r="O484" s="214" t="n"/>
      <c r="P484" s="214" t="n"/>
      <c r="Q484" s="214" t="n"/>
      <c r="R484" s="739" t="n">
        <v>1033678505</v>
      </c>
      <c r="S484" s="257" t="inlineStr">
        <is>
          <t>Pesos</t>
        </is>
      </c>
      <c r="T484" s="258" t="inlineStr">
        <is>
          <t>Hipotecario</t>
        </is>
      </c>
      <c r="U484" s="739" t="n">
        <v>2702795</v>
      </c>
      <c r="V484" s="739" t="n">
        <v>240</v>
      </c>
      <c r="W484" s="739" t="n">
        <v>234</v>
      </c>
      <c r="X484" s="739" t="inlineStr">
        <is>
          <t>13.1%</t>
        </is>
      </c>
      <c r="Y484" s="739" t="n">
        <v>0</v>
      </c>
      <c r="Z484" s="739" t="n">
        <v>49873</v>
      </c>
      <c r="AA484" s="739" t="n">
        <v>29399</v>
      </c>
      <c r="AB484" s="739" t="n">
        <v>19598</v>
      </c>
      <c r="AC484" s="739" t="n">
        <v>227253</v>
      </c>
      <c r="AD484" s="739" t="n">
        <v>2376672</v>
      </c>
      <c r="AE484" s="739" t="n">
        <v>230264356</v>
      </c>
      <c r="AF484" s="739" t="inlineStr">
        <is>
          <t>$1.200.000 en adelante</t>
        </is>
      </c>
      <c r="AG484" s="739" t="inlineStr">
        <is>
          <t>$16,000,000</t>
        </is>
      </c>
      <c r="AH484" s="257" t="inlineStr">
        <is>
          <t>Independiente</t>
        </is>
      </c>
      <c r="AI484" s="254" t="inlineStr">
        <is>
          <t>lizlobo711@gmail.com</t>
        </is>
      </c>
      <c r="AJ484" s="739" t="n">
        <v>3102858870</v>
      </c>
      <c r="AK484" s="214" t="n"/>
      <c r="AL484" s="214" t="n"/>
      <c r="AM484" s="220" t="n"/>
    </row>
    <row r="485" ht="18" customHeight="1" thickBot="1">
      <c r="A485" s="339" t="inlineStr">
        <is>
          <t>STEFANNY VANESA BUITRAGO</t>
        </is>
      </c>
      <c r="B485" s="221" t="n">
        <v>134200350888</v>
      </c>
      <c r="C485" s="378" t="n">
        <v>46055</v>
      </c>
      <c r="D485" s="343" t="inlineStr">
        <is>
          <t>Pendiente</t>
        </is>
      </c>
      <c r="E485" s="378" t="n">
        <v>46055</v>
      </c>
      <c r="F485" s="248" t="inlineStr">
        <is>
          <t>CAJA SOCIAL</t>
        </is>
      </c>
      <c r="G485" s="1087" t="n"/>
      <c r="H485" s="397" t="inlineStr">
        <is>
          <t>PROPIO</t>
        </is>
      </c>
      <c r="I485" s="225" t="n"/>
      <c r="J485" s="225" t="n"/>
      <c r="K485" s="225" t="n"/>
      <c r="L485" s="343" t="inlineStr">
        <is>
          <t>Soluciones Financieras</t>
        </is>
      </c>
      <c r="M485" s="242" t="inlineStr">
        <is>
          <t>MIRYAM ROA</t>
        </is>
      </c>
      <c r="N485" s="225" t="n"/>
      <c r="O485" s="225" t="n"/>
      <c r="P485" s="225" t="n"/>
      <c r="Q485" s="225" t="n"/>
      <c r="R485" s="2042" t="n">
        <v>1012457300</v>
      </c>
      <c r="S485" s="246" t="inlineStr">
        <is>
          <t>Pesos</t>
        </is>
      </c>
      <c r="T485" s="247" t="inlineStr">
        <is>
          <t>Hipotecario</t>
        </is>
      </c>
      <c r="U485" s="741" t="n">
        <v>1611210</v>
      </c>
      <c r="V485" s="741" t="n">
        <v>239</v>
      </c>
      <c r="W485" s="741" t="n">
        <v>236</v>
      </c>
      <c r="X485" s="741" t="inlineStr">
        <is>
          <t>12.55%</t>
        </is>
      </c>
      <c r="Y485" s="741" t="n">
        <v>0</v>
      </c>
      <c r="Z485" s="741" t="n">
        <v>28891</v>
      </c>
      <c r="AA485" s="741" t="n">
        <v>30522</v>
      </c>
      <c r="AB485" s="741" t="n">
        <v>27442</v>
      </c>
      <c r="AC485" s="741" t="n">
        <v>148198</v>
      </c>
      <c r="AD485" s="741" t="n">
        <v>1376156</v>
      </c>
      <c r="AE485" s="741" t="n">
        <v>138992041</v>
      </c>
      <c r="AF485" s="741" t="inlineStr">
        <is>
          <t>$50.000 a $300.000</t>
        </is>
      </c>
      <c r="AG485" s="741" t="inlineStr">
        <is>
          <t>$4,000,000</t>
        </is>
      </c>
      <c r="AH485" s="248" t="inlineStr">
        <is>
          <t>Empleado</t>
        </is>
      </c>
      <c r="AI485" s="389" t="inlineStr">
        <is>
          <t>stefavb98@gmail.com</t>
        </is>
      </c>
      <c r="AJ485" s="2042" t="n">
        <v>3243955135</v>
      </c>
      <c r="AK485" s="242" t="inlineStr">
        <is>
          <t>BOGOTA</t>
        </is>
      </c>
      <c r="AL485" s="225" t="n"/>
      <c r="AM485" s="231" t="n"/>
    </row>
    <row r="486" ht="18" customHeight="1" thickBot="1">
      <c r="A486" s="572" t="inlineStr">
        <is>
          <t>CARLOS ALFONSO SOLANO RUEDA</t>
        </is>
      </c>
      <c r="B486" s="210" t="n">
        <v>90000315078</v>
      </c>
      <c r="C486" s="386" t="n">
        <v>46055</v>
      </c>
      <c r="D486" s="348" t="inlineStr">
        <is>
          <t>Pendiente</t>
        </is>
      </c>
      <c r="E486" s="386" t="n">
        <v>46055</v>
      </c>
      <c r="F486" s="579" t="inlineStr">
        <is>
          <t>BANCOLOMBIA</t>
        </is>
      </c>
      <c r="G486" s="562" t="inlineStr">
        <is>
          <t>Buen día a extractos@mejorahora.net envié extracto de un crédito que tiene el cliente con Bancolombia para que por favor realicen estudio, el crédito de Davivienda que fue por el que nos contactó decidió cancelarlo en su totalidad y desea mejorar es el de Bancolombia, tengo cita para ver el estudio el miércoles, quedo atenta.
Saludos.</t>
        </is>
      </c>
      <c r="H486" s="349" t="inlineStr">
        <is>
          <t>CM</t>
        </is>
      </c>
      <c r="I486" s="214" t="n"/>
      <c r="J486" s="214" t="n"/>
      <c r="K486" s="214" t="n"/>
      <c r="L486" s="398" t="inlineStr">
        <is>
          <t>Visionarios</t>
        </is>
      </c>
      <c r="M486" s="254" t="inlineStr">
        <is>
          <t>PAOLA HERNANDEZ</t>
        </is>
      </c>
      <c r="N486" s="214" t="n"/>
      <c r="O486" s="214" t="n"/>
      <c r="P486" s="214" t="n"/>
      <c r="Q486" s="335" t="n"/>
      <c r="R486" s="2040" t="inlineStr">
        <is>
          <t>N/A</t>
        </is>
      </c>
      <c r="S486" s="257" t="inlineStr">
        <is>
          <t>Pesos</t>
        </is>
      </c>
      <c r="T486" s="258" t="inlineStr">
        <is>
          <t>Hipotecario</t>
        </is>
      </c>
      <c r="U486" s="739" t="n">
        <v>2988880</v>
      </c>
      <c r="V486" s="739" t="n">
        <v>240</v>
      </c>
      <c r="W486" s="739" t="n">
        <v>227</v>
      </c>
      <c r="X486" s="821" t="n">
        <v>0.1</v>
      </c>
      <c r="Y486" s="739" t="n">
        <v>0</v>
      </c>
      <c r="Z486" s="739" t="n">
        <v>145208</v>
      </c>
      <c r="AA486" s="739" t="n">
        <v>38630</v>
      </c>
      <c r="AB486" s="739" t="n">
        <v>25752</v>
      </c>
      <c r="AC486" s="739" t="n">
        <v>454436</v>
      </c>
      <c r="AD486" s="739" t="n">
        <v>2324854</v>
      </c>
      <c r="AE486" s="739" t="n">
        <v>292816973</v>
      </c>
      <c r="AF486" s="3660" t="n">
        <v>200</v>
      </c>
      <c r="AG486" s="739" t="inlineStr">
        <is>
          <t>$25,000,000</t>
        </is>
      </c>
      <c r="AH486" s="894" t="inlineStr">
        <is>
          <t>Empleado</t>
        </is>
      </c>
      <c r="AI486" s="390" t="inlineStr">
        <is>
          <t>csolanorueda2@gmail.com</t>
        </is>
      </c>
      <c r="AJ486" s="2040" t="n">
        <v>56936646834</v>
      </c>
      <c r="AK486" s="254" t="inlineStr">
        <is>
          <t>CHILE</t>
        </is>
      </c>
      <c r="AL486" s="214" t="n"/>
      <c r="AM486" s="220" t="n"/>
    </row>
    <row r="487" ht="18" customFormat="1" customHeight="1" s="1314" thickBot="1">
      <c r="A487" s="2052" t="inlineStr">
        <is>
          <t>NELSON ANDRES RODRIGUEZ HERRERA</t>
        </is>
      </c>
      <c r="B487" s="1469" t="n">
        <v>90000357071</v>
      </c>
      <c r="C487" s="1303" t="n">
        <v>46056</v>
      </c>
      <c r="D487" s="1337" t="inlineStr">
        <is>
          <t>Pendiente</t>
        </is>
      </c>
      <c r="E487" s="1303" t="n">
        <v>46056</v>
      </c>
      <c r="F487" s="1512" t="inlineStr">
        <is>
          <t>BANCOLOMBIA</t>
        </is>
      </c>
      <c r="G487" s="1471" t="n"/>
      <c r="H487" s="1512" t="inlineStr">
        <is>
          <t>VK 30%</t>
        </is>
      </c>
      <c r="I487" s="1339" t="n"/>
      <c r="J487" s="1339" t="n"/>
      <c r="K487" s="1339" t="n"/>
      <c r="L487" s="1516" t="inlineStr">
        <is>
          <t>Visionarios</t>
        </is>
      </c>
      <c r="M487" s="1341" t="inlineStr">
        <is>
          <t>PAOLA HERNANDEZ</t>
        </is>
      </c>
      <c r="N487" s="1339" t="n"/>
      <c r="O487" s="1339" t="n"/>
      <c r="P487" s="1339" t="n"/>
      <c r="Q487" s="1339" t="n"/>
      <c r="R487" s="1344" t="n">
        <v>8355891</v>
      </c>
      <c r="S487" s="1345" t="inlineStr">
        <is>
          <t>Pesos</t>
        </is>
      </c>
      <c r="T487" s="1342" t="inlineStr">
        <is>
          <t>Hipotecario</t>
        </is>
      </c>
      <c r="U487" s="1344" t="n">
        <v>1255574</v>
      </c>
      <c r="V487" s="1344" t="n">
        <v>240</v>
      </c>
      <c r="W487" s="1344" t="n">
        <v>234</v>
      </c>
      <c r="X487" s="1669" t="n">
        <v>0.09</v>
      </c>
      <c r="Y487" s="1344" t="n">
        <v>0</v>
      </c>
      <c r="Z487" s="1344" t="n">
        <v>29329</v>
      </c>
      <c r="AA487" s="1344" t="n">
        <v>17269</v>
      </c>
      <c r="AB487" s="1344" t="n">
        <v>11512</v>
      </c>
      <c r="AC487" s="1344" t="n">
        <v>221498</v>
      </c>
      <c r="AD487" s="1344" t="n">
        <v>975965</v>
      </c>
      <c r="AE487" s="1344" t="n">
        <v>135316593</v>
      </c>
      <c r="AF487" s="1344" t="inlineStr">
        <is>
          <t>Acorde al estado del Crédito</t>
        </is>
      </c>
      <c r="AG487" s="1344" t="inlineStr">
        <is>
          <t>$8,000,000</t>
        </is>
      </c>
      <c r="AH487" s="1338" t="inlineStr">
        <is>
          <t>Empleado</t>
        </is>
      </c>
      <c r="AI487" s="1341" t="inlineStr">
        <is>
          <t>androhe@hotmail.com</t>
        </is>
      </c>
      <c r="AJ487" s="1344" t="n">
        <v>3105005938</v>
      </c>
      <c r="AK487" s="1341" t="inlineStr">
        <is>
          <t>MEDELLIN</t>
        </is>
      </c>
      <c r="AL487" s="1339" t="n"/>
      <c r="AM487" s="1347" t="n"/>
    </row>
    <row r="488" ht="18" customHeight="1" thickBot="1">
      <c r="A488" s="2039" t="inlineStr">
        <is>
          <t>NATALIA SALAZAR GUTIERREZ</t>
        </is>
      </c>
      <c r="B488" s="1038" t="n">
        <v>375588</v>
      </c>
      <c r="C488" s="828" t="n">
        <v>46050</v>
      </c>
      <c r="D488" s="827" t="inlineStr">
        <is>
          <t>Pendiente</t>
        </is>
      </c>
      <c r="E488" s="828" t="n">
        <v>46055</v>
      </c>
      <c r="F488" s="846" t="inlineStr">
        <is>
          <t>BANCOLOMBIA</t>
        </is>
      </c>
      <c r="G488" s="505" t="n"/>
      <c r="H488" s="830" t="inlineStr">
        <is>
          <t>CM</t>
        </is>
      </c>
      <c r="I488" s="568" t="n"/>
      <c r="J488" s="505" t="n"/>
      <c r="K488" s="505" t="n"/>
      <c r="L488" s="505" t="n"/>
      <c r="M488" s="505" t="n"/>
      <c r="N488" s="828" t="n">
        <v>46051</v>
      </c>
      <c r="O488" s="505" t="n"/>
      <c r="P488" s="505" t="n"/>
      <c r="Q488" s="505" t="n"/>
      <c r="R488" s="835" t="n">
        <v>1053784167</v>
      </c>
      <c r="S488" s="833" t="inlineStr">
        <is>
          <t>Pesos</t>
        </is>
      </c>
      <c r="T488" s="893" t="inlineStr">
        <is>
          <t>Leasing H.</t>
        </is>
      </c>
      <c r="U488" s="835" t="n">
        <v>2772382</v>
      </c>
      <c r="V488" s="835" t="n">
        <v>240</v>
      </c>
      <c r="W488" s="835" t="n">
        <v>239</v>
      </c>
      <c r="X488" s="835" t="inlineStr">
        <is>
          <t>11.61%</t>
        </is>
      </c>
      <c r="Y488" s="835" t="n">
        <v>0</v>
      </c>
      <c r="Z488" s="835" t="n">
        <v>43333</v>
      </c>
      <c r="AA488" s="835" t="n">
        <v>43041</v>
      </c>
      <c r="AB488" s="835" t="n">
        <v>0</v>
      </c>
      <c r="AC488" s="835" t="n">
        <v>298897</v>
      </c>
      <c r="AD488" s="835" t="n">
        <v>2387111</v>
      </c>
      <c r="AE488" s="835" t="n">
        <v>259404928</v>
      </c>
      <c r="AF488" s="3689" t="n">
        <v>200</v>
      </c>
      <c r="AG488" s="835" t="inlineStr">
        <is>
          <t>$12,000,000</t>
        </is>
      </c>
      <c r="AH488" s="837" t="inlineStr">
        <is>
          <t>Empleado</t>
        </is>
      </c>
      <c r="AI488" s="832" t="inlineStr">
        <is>
          <t>natyguty7@hotmail.com</t>
        </is>
      </c>
      <c r="AJ488" s="835" t="inlineStr">
        <is>
          <t>314 7744909</t>
        </is>
      </c>
      <c r="AK488" s="832" t="inlineStr">
        <is>
          <t>BOGOTA</t>
        </is>
      </c>
      <c r="AL488" s="505" t="n"/>
      <c r="AM488" s="838" t="n"/>
    </row>
    <row r="489" ht="18" customHeight="1" thickBot="1">
      <c r="A489" s="341" t="inlineStr">
        <is>
          <t>MIGUEL ANDRES CIFUENTES FETIVA FETIVA</t>
        </is>
      </c>
      <c r="B489" s="237" t="inlineStr">
        <is>
          <t>600000100069914-5</t>
        </is>
      </c>
      <c r="C489" s="378" t="n">
        <v>46052</v>
      </c>
      <c r="D489" s="343" t="inlineStr">
        <is>
          <t>Pendiente</t>
        </is>
      </c>
      <c r="E489" s="378" t="n">
        <v>46055</v>
      </c>
      <c r="F489" s="333" t="inlineStr">
        <is>
          <t>DAVIVIENDA</t>
        </is>
      </c>
      <c r="G489" s="560" t="n"/>
      <c r="H489" s="597" t="inlineStr">
        <is>
          <t>PROPIO</t>
        </is>
      </c>
      <c r="I489" s="562" t="inlineStr">
        <is>
          <t>SOLICITAR EL SIGUIENTE EXTRACTO.// SE CARGA PARA ESTUDIO CON AUTORIZACION DE JOSE PERO ES EL PRIMER EXTRACTRO Y NO HAY INFORMACION COMPLETA</t>
        </is>
      </c>
      <c r="J489" s="225" t="n"/>
      <c r="K489" s="225" t="n"/>
      <c r="L489" s="459" t="inlineStr">
        <is>
          <t>Visionarios</t>
        </is>
      </c>
      <c r="M489" s="242" t="inlineStr">
        <is>
          <t>MARIELA BECERRA</t>
        </is>
      </c>
      <c r="N489" s="225" t="n"/>
      <c r="O489" s="225" t="n"/>
      <c r="P489" s="225" t="n"/>
      <c r="Q489" s="225" t="n"/>
      <c r="R489" s="741" t="n">
        <v>91215346</v>
      </c>
      <c r="S489" s="246" t="inlineStr">
        <is>
          <t>Pesos</t>
        </is>
      </c>
      <c r="T489" s="247" t="inlineStr">
        <is>
          <t>Hipotecario</t>
        </is>
      </c>
      <c r="U489" s="741" t="n">
        <v>6784000</v>
      </c>
      <c r="V489" s="741" t="n">
        <v>180</v>
      </c>
      <c r="W489" s="741" t="n">
        <v>179</v>
      </c>
      <c r="X489" s="741" t="inlineStr">
        <is>
          <t>12.6%</t>
        </is>
      </c>
      <c r="Y489" s="741" t="n">
        <v>0</v>
      </c>
      <c r="Z489" s="741" t="n">
        <v>0</v>
      </c>
      <c r="AA489" s="741" t="n">
        <v>0</v>
      </c>
      <c r="AB489" s="741" t="n">
        <v>0</v>
      </c>
      <c r="AC489" s="741" t="n">
        <v>0</v>
      </c>
      <c r="AD489" s="741" t="n">
        <v>0</v>
      </c>
      <c r="AE489" s="741" t="n">
        <v>513796916</v>
      </c>
      <c r="AF489" s="741" t="inlineStr">
        <is>
          <t>$300.000 a $600.000</t>
        </is>
      </c>
      <c r="AG489" s="741" t="inlineStr">
        <is>
          <t>$25,000,000</t>
        </is>
      </c>
      <c r="AH489" s="248" t="inlineStr">
        <is>
          <t>Empleado</t>
        </is>
      </c>
      <c r="AI489" s="242" t="inlineStr">
        <is>
          <t>tomascifuentes@gmail.com</t>
        </is>
      </c>
      <c r="AJ489" s="741" t="n">
        <v>3168771604</v>
      </c>
      <c r="AK489" s="225" t="n"/>
      <c r="AL489" s="225" t="n"/>
      <c r="AM489" s="231" t="n"/>
    </row>
    <row r="490" ht="18" customHeight="1" thickBot="1">
      <c r="A490" s="338" t="inlineStr">
        <is>
          <t>MARIA EUGENIA GUTIERREZ OBANDO</t>
        </is>
      </c>
      <c r="B490" s="210" t="n">
        <v>90000100608</v>
      </c>
      <c r="C490" s="386" t="n">
        <v>46055</v>
      </c>
      <c r="D490" s="348" t="inlineStr">
        <is>
          <t>Pendiente</t>
        </is>
      </c>
      <c r="E490" s="386" t="n">
        <v>46055</v>
      </c>
      <c r="F490" s="579" t="inlineStr">
        <is>
          <t>BANCOLOMBIA</t>
        </is>
      </c>
      <c r="G490" s="562" t="inlineStr">
        <is>
          <t>Valor de la cuota mensual $1.083.000</t>
        </is>
      </c>
      <c r="H490" s="457" t="inlineStr">
        <is>
          <t>VK 30%</t>
        </is>
      </c>
      <c r="I490" s="214" t="n"/>
      <c r="J490" s="214" t="n"/>
      <c r="K490" s="214" t="n"/>
      <c r="L490" s="458" t="inlineStr">
        <is>
          <t>Guardianes Del Ahorro</t>
        </is>
      </c>
      <c r="M490" s="254" t="inlineStr">
        <is>
          <t>YISSEL LEON</t>
        </is>
      </c>
      <c r="N490" s="214" t="n"/>
      <c r="O490" s="214" t="n"/>
      <c r="P490" s="214" t="n"/>
      <c r="Q490" s="214" t="n"/>
      <c r="R490" s="739" t="n">
        <v>51993991</v>
      </c>
      <c r="S490" s="257" t="inlineStr">
        <is>
          <t>Pesos</t>
        </is>
      </c>
      <c r="T490" s="258" t="inlineStr">
        <is>
          <t>Hipotecario</t>
        </is>
      </c>
      <c r="U490" s="739" t="n">
        <v>1078601</v>
      </c>
      <c r="V490" s="739" t="n">
        <v>240</v>
      </c>
      <c r="W490" s="739" t="n">
        <v>174</v>
      </c>
      <c r="X490" s="739" t="inlineStr">
        <is>
          <t>10.45%</t>
        </is>
      </c>
      <c r="Y490" s="739" t="n">
        <v>0</v>
      </c>
      <c r="Z490" s="739" t="n">
        <v>49951</v>
      </c>
      <c r="AA490" s="739" t="n">
        <v>15681</v>
      </c>
      <c r="AB490" s="739" t="n">
        <v>10453</v>
      </c>
      <c r="AC490" s="739" t="n">
        <v>235804</v>
      </c>
      <c r="AD490" s="739" t="n">
        <v>766711</v>
      </c>
      <c r="AE490" s="739" t="n">
        <v>92071736</v>
      </c>
      <c r="AF490" s="739" t="inlineStr">
        <is>
          <t>$50.000 a $300.000</t>
        </is>
      </c>
      <c r="AG490" s="739" t="inlineStr">
        <is>
          <t>$3,000,000</t>
        </is>
      </c>
      <c r="AH490" s="259" t="inlineStr">
        <is>
          <t>Empleado</t>
        </is>
      </c>
      <c r="AI490" s="254" t="inlineStr">
        <is>
          <t>ngobando@yahoo.com</t>
        </is>
      </c>
      <c r="AJ490" s="739" t="n">
        <v>3212330389</v>
      </c>
      <c r="AK490" s="214" t="n"/>
      <c r="AL490" s="214" t="n"/>
      <c r="AM490" s="220" t="n"/>
    </row>
    <row r="491" ht="18" customHeight="1" thickBot="1">
      <c r="A491" s="341" t="inlineStr">
        <is>
          <t>LIZ MERY LOBO CASTILLA</t>
        </is>
      </c>
      <c r="B491" s="221" t="n">
        <v>90000350771</v>
      </c>
      <c r="C491" s="378" t="n">
        <v>46055</v>
      </c>
      <c r="D491" s="343" t="inlineStr">
        <is>
          <t>Pendiente</t>
        </is>
      </c>
      <c r="E491" s="378" t="n">
        <v>46055</v>
      </c>
      <c r="F491" s="579" t="inlineStr">
        <is>
          <t>BANCOLOMBIA</t>
        </is>
      </c>
      <c r="G491" s="562" t="inlineStr">
        <is>
          <t>Cliente quieree incrementar cuota en $2.000.000</t>
        </is>
      </c>
      <c r="H491" s="243" t="inlineStr">
        <is>
          <t>VK 30%</t>
        </is>
      </c>
      <c r="I491" s="225" t="n"/>
      <c r="J491" s="225" t="n"/>
      <c r="K491" s="225" t="n"/>
      <c r="L491" s="346" t="inlineStr">
        <is>
          <t>Guardianes Del Ahorro</t>
        </is>
      </c>
      <c r="M491" s="242" t="inlineStr">
        <is>
          <t>YISSEL LEON</t>
        </is>
      </c>
      <c r="N491" s="225" t="n"/>
      <c r="O491" s="225" t="n"/>
      <c r="P491" s="225" t="n"/>
      <c r="Q491" s="225" t="n"/>
      <c r="R491" s="741" t="n">
        <v>1033678505</v>
      </c>
      <c r="S491" s="246" t="inlineStr">
        <is>
          <t>Pesos</t>
        </is>
      </c>
      <c r="T491" s="247" t="inlineStr">
        <is>
          <t>Hipotecario</t>
        </is>
      </c>
      <c r="U491" s="741" t="n">
        <v>2702795</v>
      </c>
      <c r="V491" s="741" t="n">
        <v>240</v>
      </c>
      <c r="W491" s="741" t="n">
        <v>234</v>
      </c>
      <c r="X491" s="741" t="inlineStr">
        <is>
          <t>13.1%</t>
        </is>
      </c>
      <c r="Y491" s="741" t="n">
        <v>0</v>
      </c>
      <c r="Z491" s="741" t="n">
        <v>49873</v>
      </c>
      <c r="AA491" s="741" t="n">
        <v>29399</v>
      </c>
      <c r="AB491" s="741" t="n">
        <v>19598</v>
      </c>
      <c r="AC491" s="741" t="n">
        <v>227253</v>
      </c>
      <c r="AD491" s="741" t="n">
        <v>2376672</v>
      </c>
      <c r="AE491" s="741" t="n">
        <v>230264356</v>
      </c>
      <c r="AF491" s="741" t="inlineStr">
        <is>
          <t>$1.200.000 en adelante</t>
        </is>
      </c>
      <c r="AG491" s="741" t="inlineStr">
        <is>
          <t>$16,000,000</t>
        </is>
      </c>
      <c r="AH491" s="246" t="inlineStr">
        <is>
          <t>Independiente</t>
        </is>
      </c>
      <c r="AI491" s="242" t="inlineStr">
        <is>
          <t>lizlobo711@gmail.com</t>
        </is>
      </c>
      <c r="AJ491" s="741" t="n">
        <v>3102858870</v>
      </c>
      <c r="AK491" s="225" t="n"/>
      <c r="AL491" s="225" t="n"/>
      <c r="AM491" s="231" t="n"/>
    </row>
    <row r="492" ht="18" customHeight="1" thickBot="1">
      <c r="A492" s="2053" t="inlineStr">
        <is>
          <t>STEFANNY VANESA BUITRAGO</t>
        </is>
      </c>
      <c r="B492" s="210" t="n">
        <v>134200350888</v>
      </c>
      <c r="C492" s="386" t="n">
        <v>46055</v>
      </c>
      <c r="D492" s="348" t="inlineStr">
        <is>
          <t>Pendiente</t>
        </is>
      </c>
      <c r="E492" s="386" t="n">
        <v>46055</v>
      </c>
      <c r="F492" s="259" t="inlineStr">
        <is>
          <t>CAJA SOCIAL</t>
        </is>
      </c>
      <c r="G492" s="565" t="n"/>
      <c r="H492" s="352" t="inlineStr">
        <is>
          <t>PROPIO</t>
        </is>
      </c>
      <c r="I492" s="214" t="n"/>
      <c r="J492" s="214" t="n"/>
      <c r="K492" s="214" t="n"/>
      <c r="L492" s="348" t="inlineStr">
        <is>
          <t>Soluciones Financieras</t>
        </is>
      </c>
      <c r="M492" s="254" t="inlineStr">
        <is>
          <t>MIRYAM ROA</t>
        </is>
      </c>
      <c r="N492" s="214" t="n"/>
      <c r="O492" s="214" t="n"/>
      <c r="P492" s="214" t="n"/>
      <c r="Q492" s="214" t="n"/>
      <c r="R492" s="2041" t="n">
        <v>1012457300</v>
      </c>
      <c r="S492" s="257" t="inlineStr">
        <is>
          <t>Pesos</t>
        </is>
      </c>
      <c r="T492" s="258" t="inlineStr">
        <is>
          <t>Hipotecario</t>
        </is>
      </c>
      <c r="U492" s="739" t="n">
        <v>1611210</v>
      </c>
      <c r="V492" s="739" t="n">
        <v>239</v>
      </c>
      <c r="W492" s="739" t="n">
        <v>236</v>
      </c>
      <c r="X492" s="739" t="inlineStr">
        <is>
          <t>12.55%</t>
        </is>
      </c>
      <c r="Y492" s="739" t="n">
        <v>0</v>
      </c>
      <c r="Z492" s="739" t="n">
        <v>28891</v>
      </c>
      <c r="AA492" s="739" t="n">
        <v>30522</v>
      </c>
      <c r="AB492" s="739" t="n">
        <v>27442</v>
      </c>
      <c r="AC492" s="739" t="n">
        <v>148198</v>
      </c>
      <c r="AD492" s="739" t="n">
        <v>1376156</v>
      </c>
      <c r="AE492" s="739" t="n">
        <v>138992041</v>
      </c>
      <c r="AF492" s="739" t="inlineStr">
        <is>
          <t>$50.000 a $300.000</t>
        </is>
      </c>
      <c r="AG492" s="739" t="inlineStr">
        <is>
          <t>$4,000,000</t>
        </is>
      </c>
      <c r="AH492" s="259" t="inlineStr">
        <is>
          <t>Empleado</t>
        </is>
      </c>
      <c r="AI492" s="573" t="inlineStr">
        <is>
          <t>stefavb98@gmail.com</t>
        </is>
      </c>
      <c r="AJ492" s="2041" t="n">
        <v>3243955135</v>
      </c>
      <c r="AK492" s="254" t="inlineStr">
        <is>
          <t>BOGOTA</t>
        </is>
      </c>
      <c r="AL492" s="214" t="n"/>
      <c r="AM492" s="220" t="n"/>
    </row>
    <row r="493" ht="18" customHeight="1" thickBot="1">
      <c r="A493" s="572" t="inlineStr">
        <is>
          <t>CARLOS ALFONSO SOLANO RUEDA</t>
        </is>
      </c>
      <c r="B493" s="221" t="n">
        <v>90000315078</v>
      </c>
      <c r="C493" s="378" t="n">
        <v>46055</v>
      </c>
      <c r="D493" s="343" t="inlineStr">
        <is>
          <t>Pendiente</t>
        </is>
      </c>
      <c r="E493" s="378" t="n">
        <v>46055</v>
      </c>
      <c r="F493" s="579" t="inlineStr">
        <is>
          <t>BANCOLOMBIA</t>
        </is>
      </c>
      <c r="G493" s="562" t="inlineStr">
        <is>
          <t>Buen día a extractos@mejorahora.net envié extracto de un crédito que tiene el cliente con Bancolombia para que por favor realicen estudio, el crédito de Davivienda que fue por el que nos contactó decidió cancelarlo en su totalidad y desea mejorar es el de Bancolombia, tengo cita para ver el estudio el miércoles, quedo atenta.
Saludos.</t>
        </is>
      </c>
      <c r="H493" s="344" t="inlineStr">
        <is>
          <t>CM</t>
        </is>
      </c>
      <c r="I493" s="225" t="n"/>
      <c r="J493" s="225" t="n"/>
      <c r="K493" s="225" t="n"/>
      <c r="L493" s="459" t="inlineStr">
        <is>
          <t>Visionarios</t>
        </is>
      </c>
      <c r="M493" s="242" t="inlineStr">
        <is>
          <t>PAOLA HERNANDEZ</t>
        </is>
      </c>
      <c r="N493" s="225" t="n"/>
      <c r="O493" s="225" t="n"/>
      <c r="P493" s="225" t="n"/>
      <c r="Q493" s="473" t="n"/>
      <c r="R493" s="2040" t="inlineStr">
        <is>
          <t>N/A</t>
        </is>
      </c>
      <c r="S493" s="246" t="inlineStr">
        <is>
          <t>Pesos</t>
        </is>
      </c>
      <c r="T493" s="247" t="inlineStr">
        <is>
          <t>Hipotecario</t>
        </is>
      </c>
      <c r="U493" s="741" t="n">
        <v>2988880</v>
      </c>
      <c r="V493" s="741" t="n">
        <v>240</v>
      </c>
      <c r="W493" s="741" t="n">
        <v>227</v>
      </c>
      <c r="X493" s="811" t="n">
        <v>0.1</v>
      </c>
      <c r="Y493" s="741" t="n">
        <v>0</v>
      </c>
      <c r="Z493" s="741" t="n">
        <v>145208</v>
      </c>
      <c r="AA493" s="741" t="n">
        <v>38630</v>
      </c>
      <c r="AB493" s="741" t="n">
        <v>25752</v>
      </c>
      <c r="AC493" s="741" t="n">
        <v>454436</v>
      </c>
      <c r="AD493" s="741" t="n">
        <v>2324854</v>
      </c>
      <c r="AE493" s="741" t="n">
        <v>292816973</v>
      </c>
      <c r="AF493" s="3661" t="n">
        <v>200</v>
      </c>
      <c r="AG493" s="741" t="inlineStr">
        <is>
          <t>$25,000,000</t>
        </is>
      </c>
      <c r="AH493" s="894" t="inlineStr">
        <is>
          <t>Empleado</t>
        </is>
      </c>
      <c r="AI493" s="390" t="inlineStr">
        <is>
          <t>csolanorueda2@gmail.com</t>
        </is>
      </c>
      <c r="AJ493" s="2040" t="n">
        <v>56936646834</v>
      </c>
      <c r="AK493" s="242" t="inlineStr">
        <is>
          <t>CHILE</t>
        </is>
      </c>
      <c r="AL493" s="225" t="n"/>
      <c r="AM493" s="231" t="n"/>
    </row>
    <row r="494" ht="18" customHeight="1" thickBot="1">
      <c r="A494" s="2036" t="inlineStr">
        <is>
          <t>INGRID PEREZ LEZAMA</t>
        </is>
      </c>
      <c r="B494" s="210" t="inlineStr">
        <is>
          <t>570047940013887-9</t>
        </is>
      </c>
      <c r="C494" s="386" t="n">
        <v>46055</v>
      </c>
      <c r="D494" s="348" t="inlineStr">
        <is>
          <t>Pendiente</t>
        </is>
      </c>
      <c r="E494" s="386" t="n">
        <v>46055</v>
      </c>
      <c r="F494" s="262" t="inlineStr">
        <is>
          <t>DAVIVIENDA</t>
        </is>
      </c>
      <c r="G494" s="278" t="n"/>
      <c r="H494" s="349" t="inlineStr">
        <is>
          <t>CM</t>
        </is>
      </c>
      <c r="I494" s="214" t="n"/>
      <c r="J494" s="214" t="n"/>
      <c r="K494" s="214" t="n"/>
      <c r="L494" s="392" t="inlineStr">
        <is>
          <t>Finanzas a otro nivel</t>
        </is>
      </c>
      <c r="M494" s="254" t="inlineStr">
        <is>
          <t>NELLY ROA</t>
        </is>
      </c>
      <c r="N494" s="214" t="n"/>
      <c r="O494" s="214" t="n"/>
      <c r="P494" s="214" t="n"/>
      <c r="Q494" s="214" t="n"/>
      <c r="R494" s="2041" t="n">
        <v>52981948</v>
      </c>
      <c r="S494" s="257" t="inlineStr">
        <is>
          <t>Pesos</t>
        </is>
      </c>
      <c r="T494" s="258" t="inlineStr">
        <is>
          <t>Hipotecario</t>
        </is>
      </c>
      <c r="U494" s="739" t="n">
        <v>915000</v>
      </c>
      <c r="V494" s="739" t="n">
        <v>240</v>
      </c>
      <c r="W494" s="739" t="n">
        <v>210</v>
      </c>
      <c r="X494" s="821" t="n">
        <v>0.14</v>
      </c>
      <c r="Y494" s="739" t="n">
        <v>0</v>
      </c>
      <c r="Z494" s="739" t="n">
        <v>27247</v>
      </c>
      <c r="AA494" s="739" t="n">
        <v>31744</v>
      </c>
      <c r="AB494" s="739" t="n">
        <v>0</v>
      </c>
      <c r="AC494" s="739" t="n">
        <v>85042</v>
      </c>
      <c r="AD494" s="739" t="n">
        <v>767966</v>
      </c>
      <c r="AE494" s="739" t="n">
        <v>69975427</v>
      </c>
      <c r="AF494" s="3660" t="n">
        <v>250</v>
      </c>
      <c r="AG494" s="739" t="inlineStr">
        <is>
          <t>$2,000,000</t>
        </is>
      </c>
      <c r="AH494" s="259" t="inlineStr">
        <is>
          <t>Empleado</t>
        </is>
      </c>
      <c r="AI494" s="254" t="inlineStr">
        <is>
          <t>ingrid200perez@gmail.com</t>
        </is>
      </c>
      <c r="AJ494" s="254" t="inlineStr">
        <is>
          <t>310 8663160</t>
        </is>
      </c>
      <c r="AK494" s="254" t="inlineStr">
        <is>
          <t>BOGOTA</t>
        </is>
      </c>
      <c r="AL494" s="214" t="n"/>
      <c r="AM494" s="220" t="n"/>
    </row>
    <row r="495" ht="18" customHeight="1" thickBot="1">
      <c r="A495" s="2008" t="inlineStr">
        <is>
          <t>ANDRES MAURICIO MIRQUE PEDRAZA</t>
        </is>
      </c>
      <c r="B495" s="221" t="inlineStr">
        <is>
          <t>570032306504269-7</t>
        </is>
      </c>
      <c r="C495" s="378" t="n">
        <v>46055</v>
      </c>
      <c r="D495" s="343" t="inlineStr">
        <is>
          <t>Pendiente</t>
        </is>
      </c>
      <c r="E495" s="378" t="n">
        <v>46055</v>
      </c>
      <c r="F495" s="333" t="inlineStr">
        <is>
          <t>DAVIVIENDA</t>
        </is>
      </c>
      <c r="G495" s="272" t="n"/>
      <c r="H495" s="344" t="inlineStr">
        <is>
          <t>CM</t>
        </is>
      </c>
      <c r="I495" s="225" t="n"/>
      <c r="J495" s="225" t="n"/>
      <c r="K495" s="225" t="n"/>
      <c r="L495" s="440" t="inlineStr">
        <is>
          <t>Finanzas a otro nivel</t>
        </is>
      </c>
      <c r="M495" s="242" t="inlineStr">
        <is>
          <t>NELLY ROA</t>
        </is>
      </c>
      <c r="N495" s="225" t="n"/>
      <c r="O495" s="225" t="n"/>
      <c r="P495" s="225" t="n"/>
      <c r="Q495" s="473" t="n"/>
      <c r="R495" s="2040" t="inlineStr">
        <is>
          <t>N/A</t>
        </is>
      </c>
      <c r="S495" s="246" t="inlineStr">
        <is>
          <t>Pesos</t>
        </is>
      </c>
      <c r="T495" s="247" t="inlineStr">
        <is>
          <t>Hipotecario</t>
        </is>
      </c>
      <c r="U495" s="741" t="n">
        <v>1291000</v>
      </c>
      <c r="V495" s="741" t="n">
        <v>240</v>
      </c>
      <c r="W495" s="741" t="n">
        <v>234</v>
      </c>
      <c r="X495" s="741" t="inlineStr">
        <is>
          <t>11.3%</t>
        </is>
      </c>
      <c r="Y495" s="741" t="n">
        <v>0</v>
      </c>
      <c r="Z495" s="741" t="n">
        <v>30606</v>
      </c>
      <c r="AA495" s="741" t="n">
        <v>46586</v>
      </c>
      <c r="AB495" s="741" t="n">
        <v>0</v>
      </c>
      <c r="AC495" s="741" t="n">
        <v>149557</v>
      </c>
      <c r="AD495" s="741" t="n">
        <v>1064250</v>
      </c>
      <c r="AE495" s="741" t="n">
        <v>118724858</v>
      </c>
      <c r="AF495" s="3661" t="n">
        <v>200</v>
      </c>
      <c r="AG495" s="741" t="inlineStr">
        <is>
          <t>$3,500,000</t>
        </is>
      </c>
      <c r="AH495" s="248" t="inlineStr">
        <is>
          <t>Empleado</t>
        </is>
      </c>
      <c r="AI495" s="242" t="inlineStr">
        <is>
          <t>mirqueandres5@gmail.com</t>
        </is>
      </c>
      <c r="AJ495" s="242" t="inlineStr">
        <is>
          <t>316 5332873</t>
        </is>
      </c>
      <c r="AK495" s="242" t="inlineStr">
        <is>
          <t>BOGOTA</t>
        </is>
      </c>
      <c r="AL495" s="225" t="n"/>
      <c r="AM495" s="231" t="n"/>
    </row>
    <row r="496" ht="18" customHeight="1" thickBot="1">
      <c r="A496" s="338" t="inlineStr">
        <is>
          <t>SERGIO ANDRES OVALLE FLOREZ</t>
        </is>
      </c>
      <c r="B496" s="210" t="n">
        <v>90000353619</v>
      </c>
      <c r="C496" s="386" t="n">
        <v>46055</v>
      </c>
      <c r="D496" s="348" t="inlineStr">
        <is>
          <t>Pendiente</t>
        </is>
      </c>
      <c r="E496" s="386" t="n">
        <v>46055</v>
      </c>
      <c r="F496" s="267" t="inlineStr">
        <is>
          <t>BANCOLOMBIA</t>
        </is>
      </c>
      <c r="G496" s="278" t="n"/>
      <c r="H496" s="349" t="inlineStr">
        <is>
          <t>CM</t>
        </is>
      </c>
      <c r="I496" s="214" t="n"/>
      <c r="J496" s="214" t="n"/>
      <c r="K496" s="214" t="n"/>
      <c r="L496" s="392" t="inlineStr">
        <is>
          <t>Finanzas a otro nivel</t>
        </is>
      </c>
      <c r="M496" s="254" t="inlineStr">
        <is>
          <t>PAULA OSORNO</t>
        </is>
      </c>
      <c r="N496" s="214" t="n"/>
      <c r="O496" s="214" t="n"/>
      <c r="P496" s="214" t="n"/>
      <c r="Q496" s="214" t="n"/>
      <c r="R496" s="2041" t="n">
        <v>91491230</v>
      </c>
      <c r="S496" s="257" t="inlineStr">
        <is>
          <t>Pesos</t>
        </is>
      </c>
      <c r="T496" s="258" t="inlineStr">
        <is>
          <t>Hipotecario</t>
        </is>
      </c>
      <c r="U496" s="739" t="n">
        <v>2058126</v>
      </c>
      <c r="V496" s="739" t="n">
        <v>240</v>
      </c>
      <c r="W496" s="739" t="n">
        <v>235</v>
      </c>
      <c r="X496" s="821" t="n">
        <v>0.09</v>
      </c>
      <c r="Y496" s="739" t="n">
        <v>0</v>
      </c>
      <c r="Z496" s="739" t="n">
        <v>79681</v>
      </c>
      <c r="AA496" s="739" t="n">
        <v>31213</v>
      </c>
      <c r="AB496" s="739" t="n">
        <v>20807</v>
      </c>
      <c r="AC496" s="739" t="n">
        <v>355922</v>
      </c>
      <c r="AD496" s="739" t="n">
        <v>1570502</v>
      </c>
      <c r="AE496" s="739" t="n">
        <v>218320144</v>
      </c>
      <c r="AF496" s="3660" t="n">
        <v>300</v>
      </c>
      <c r="AG496" s="739" t="inlineStr">
        <is>
          <t>$6,500,000</t>
        </is>
      </c>
      <c r="AH496" s="259" t="inlineStr">
        <is>
          <t>Empleado</t>
        </is>
      </c>
      <c r="AI496" s="254" t="inlineStr">
        <is>
          <t>saof01@gmail.com</t>
        </is>
      </c>
      <c r="AJ496" s="254" t="inlineStr">
        <is>
          <t>310 5002165</t>
        </is>
      </c>
      <c r="AK496" s="254" t="inlineStr">
        <is>
          <t>BELLO</t>
        </is>
      </c>
      <c r="AL496" s="214" t="n"/>
      <c r="AM496" s="220" t="n"/>
    </row>
    <row r="497" ht="18" customHeight="1" thickBot="1">
      <c r="A497" s="341" t="inlineStr">
        <is>
          <t>DAYANI GONZALEZ DIAZ</t>
        </is>
      </c>
      <c r="B497" s="221" t="n">
        <v>134200025721</v>
      </c>
      <c r="C497" s="378" t="n">
        <v>46055</v>
      </c>
      <c r="D497" s="343" t="inlineStr">
        <is>
          <t>Pendiente</t>
        </is>
      </c>
      <c r="E497" s="378" t="n">
        <v>46055</v>
      </c>
      <c r="F497" s="248" t="inlineStr">
        <is>
          <t>CAJA SOCIAL</t>
        </is>
      </c>
      <c r="G497" s="272" t="n"/>
      <c r="H497" s="344" t="inlineStr">
        <is>
          <t>CM</t>
        </is>
      </c>
      <c r="I497" s="225" t="n"/>
      <c r="J497" s="225" t="n"/>
      <c r="K497" s="225" t="n"/>
      <c r="L497" s="440" t="inlineStr">
        <is>
          <t>Finanzas a otro nivel</t>
        </is>
      </c>
      <c r="M497" s="242" t="inlineStr">
        <is>
          <t>NELLY ROA</t>
        </is>
      </c>
      <c r="N497" s="225" t="n"/>
      <c r="O497" s="225" t="n"/>
      <c r="P497" s="225" t="n"/>
      <c r="Q497" s="473" t="n"/>
      <c r="R497" s="2040" t="inlineStr">
        <is>
          <t>N/A</t>
        </is>
      </c>
      <c r="S497" s="246" t="inlineStr">
        <is>
          <t>Pesos</t>
        </is>
      </c>
      <c r="T497" s="247" t="inlineStr">
        <is>
          <t>Hipotecario</t>
        </is>
      </c>
      <c r="U497" s="741" t="n">
        <v>900990</v>
      </c>
      <c r="V497" s="741" t="n">
        <v>240</v>
      </c>
      <c r="W497" s="741" t="n">
        <v>203</v>
      </c>
      <c r="X497" s="741" t="inlineStr">
        <is>
          <t>15.35%</t>
        </is>
      </c>
      <c r="Y497" s="741" t="n">
        <v>0</v>
      </c>
      <c r="Z497" s="741" t="n">
        <v>44661</v>
      </c>
      <c r="AA497" s="741" t="n">
        <v>8897</v>
      </c>
      <c r="AB497" s="741" t="n">
        <v>4983</v>
      </c>
      <c r="AC497" s="741" t="n">
        <v>74310</v>
      </c>
      <c r="AD497" s="741" t="n">
        <v>768138</v>
      </c>
      <c r="AE497" s="741" t="n">
        <v>64165820</v>
      </c>
      <c r="AF497" s="3661" t="n">
        <v>500</v>
      </c>
      <c r="AG497" s="741" t="inlineStr">
        <is>
          <t>$2,500,000</t>
        </is>
      </c>
      <c r="AH497" s="248" t="inlineStr">
        <is>
          <t>Empleado</t>
        </is>
      </c>
      <c r="AI497" s="242" t="inlineStr">
        <is>
          <t>dagodi1217@hotmail.com</t>
        </is>
      </c>
      <c r="AJ497" s="242" t="inlineStr">
        <is>
          <t>311 7467902</t>
        </is>
      </c>
      <c r="AK497" s="242" t="inlineStr">
        <is>
          <t>CALI</t>
        </is>
      </c>
      <c r="AL497" s="225" t="n"/>
      <c r="AM497" s="231" t="n"/>
    </row>
    <row r="498" ht="18" customHeight="1" thickBot="1">
      <c r="A498" s="338" t="inlineStr">
        <is>
          <t>ROSSY ELENA DEL CARMEN LUBO ROMERO</t>
        </is>
      </c>
      <c r="B498" s="210" t="n">
        <v>90000379124</v>
      </c>
      <c r="C498" s="386" t="n">
        <v>46055</v>
      </c>
      <c r="D498" s="348" t="inlineStr">
        <is>
          <t>Pendiente</t>
        </is>
      </c>
      <c r="E498" s="386" t="n">
        <v>46055</v>
      </c>
      <c r="F498" s="267" t="inlineStr">
        <is>
          <t>BANCOLOMBIA</t>
        </is>
      </c>
      <c r="G498" s="278" t="n"/>
      <c r="H498" s="349" t="inlineStr">
        <is>
          <t>CM</t>
        </is>
      </c>
      <c r="I498" s="214" t="n"/>
      <c r="J498" s="214" t="n"/>
      <c r="K498" s="214" t="n"/>
      <c r="L498" s="392" t="inlineStr">
        <is>
          <t>Finanzas a otro nivel</t>
        </is>
      </c>
      <c r="M498" s="254" t="inlineStr">
        <is>
          <t>NELLY ROA</t>
        </is>
      </c>
      <c r="N498" s="214" t="n"/>
      <c r="O498" s="214" t="n"/>
      <c r="P498" s="214" t="n"/>
      <c r="Q498" s="214" t="n"/>
      <c r="R498" s="2041" t="n">
        <v>45565761</v>
      </c>
      <c r="S498" s="257" t="inlineStr">
        <is>
          <t>Pesos</t>
        </is>
      </c>
      <c r="T498" s="258" t="inlineStr">
        <is>
          <t>Hipotecario</t>
        </is>
      </c>
      <c r="U498" s="739" t="n">
        <v>2058476</v>
      </c>
      <c r="V498" s="739" t="n">
        <v>240</v>
      </c>
      <c r="W498" s="739" t="n">
        <v>239</v>
      </c>
      <c r="X498" s="739" t="inlineStr">
        <is>
          <t>12.9%</t>
        </is>
      </c>
      <c r="Y498" s="739" t="n">
        <v>0</v>
      </c>
      <c r="Z498" s="739" t="n">
        <v>36194</v>
      </c>
      <c r="AA498" s="739" t="n">
        <v>20065</v>
      </c>
      <c r="AB498" s="739" t="n">
        <v>13376</v>
      </c>
      <c r="AC498" s="739" t="n">
        <v>175679</v>
      </c>
      <c r="AD498" s="739" t="n">
        <v>1813161</v>
      </c>
      <c r="AE498" s="739" t="n">
        <v>179763739</v>
      </c>
      <c r="AF498" s="3660" t="n">
        <v>500</v>
      </c>
      <c r="AG498" s="739" t="inlineStr">
        <is>
          <t>$6,000,000</t>
        </is>
      </c>
      <c r="AH498" s="257" t="inlineStr">
        <is>
          <t>Independiente</t>
        </is>
      </c>
      <c r="AI498" s="254" t="inlineStr">
        <is>
          <t>rossylubo@hotmail.com</t>
        </is>
      </c>
      <c r="AJ498" s="254" t="inlineStr">
        <is>
          <t>311 6674463</t>
        </is>
      </c>
      <c r="AK498" s="254" t="inlineStr">
        <is>
          <t>MAICAO</t>
        </is>
      </c>
      <c r="AL498" s="214" t="n"/>
      <c r="AM498" s="220" t="n"/>
    </row>
    <row r="499" ht="18" customHeight="1" thickBot="1">
      <c r="A499" s="341" t="inlineStr">
        <is>
          <t>JOSE ROQUE ORJUELA MALDONADO</t>
        </is>
      </c>
      <c r="B499" s="221" t="n">
        <v>134200190884</v>
      </c>
      <c r="C499" s="378" t="n">
        <v>46055</v>
      </c>
      <c r="D499" s="343" t="inlineStr">
        <is>
          <t>Pendiente</t>
        </is>
      </c>
      <c r="E499" s="378" t="n">
        <v>46055</v>
      </c>
      <c r="F499" s="248" t="inlineStr">
        <is>
          <t>CAJA SOCIAL</t>
        </is>
      </c>
      <c r="G499" s="272" t="n"/>
      <c r="H499" s="344" t="inlineStr">
        <is>
          <t>CM</t>
        </is>
      </c>
      <c r="I499" s="225" t="n"/>
      <c r="J499" s="225" t="n"/>
      <c r="K499" s="225" t="n"/>
      <c r="L499" s="440" t="inlineStr">
        <is>
          <t>Finanzas a otro nivel</t>
        </is>
      </c>
      <c r="M499" s="242" t="inlineStr">
        <is>
          <t>YULY HERNANDEZ</t>
        </is>
      </c>
      <c r="N499" s="225" t="n"/>
      <c r="O499" s="225" t="n"/>
      <c r="P499" s="225" t="n"/>
      <c r="Q499" s="473" t="n"/>
      <c r="R499" s="2040" t="inlineStr">
        <is>
          <t>N/A</t>
        </is>
      </c>
      <c r="S499" s="246" t="inlineStr">
        <is>
          <t>Pesos</t>
        </is>
      </c>
      <c r="T499" s="247" t="inlineStr">
        <is>
          <t>Hipotecario</t>
        </is>
      </c>
      <c r="U499" s="741" t="n">
        <v>447402</v>
      </c>
      <c r="V499" s="741" t="n">
        <v>240</v>
      </c>
      <c r="W499" s="741" t="n">
        <v>223</v>
      </c>
      <c r="X499" s="741" t="inlineStr">
        <is>
          <t>12.8%</t>
        </is>
      </c>
      <c r="Y499" s="741" t="n">
        <v>108928</v>
      </c>
      <c r="Z499" s="741" t="n">
        <v>12757</v>
      </c>
      <c r="AA499" s="741" t="n">
        <v>25180</v>
      </c>
      <c r="AB499" s="741" t="n">
        <v>22639</v>
      </c>
      <c r="AC499" s="741" t="n">
        <v>41788</v>
      </c>
      <c r="AD499" s="741" t="n">
        <v>433392</v>
      </c>
      <c r="AE499" s="741" t="n">
        <v>33273488</v>
      </c>
      <c r="AF499" s="3661" t="n">
        <v>550</v>
      </c>
      <c r="AG499" s="741" t="inlineStr">
        <is>
          <t>$2,000,000</t>
        </is>
      </c>
      <c r="AH499" s="248" t="inlineStr">
        <is>
          <t>Empleado</t>
        </is>
      </c>
      <c r="AI499" s="242" t="inlineStr">
        <is>
          <t>pepillo0929@gmail.com</t>
        </is>
      </c>
      <c r="AJ499" s="242" t="inlineStr">
        <is>
          <t>1 562-571-6176</t>
        </is>
      </c>
      <c r="AK499" s="242" t="inlineStr">
        <is>
          <t>BOGOTA</t>
        </is>
      </c>
      <c r="AL499" s="225" t="n"/>
      <c r="AM499" s="231" t="n"/>
    </row>
    <row r="500" ht="18" customHeight="1" thickBot="1">
      <c r="A500" s="869" t="inlineStr">
        <is>
          <t>HANSEL JOHAN GONZALEZ ALVARADO</t>
        </is>
      </c>
      <c r="B500" s="210" t="n">
        <v>953267561</v>
      </c>
      <c r="C500" s="251" t="n">
        <v>46045</v>
      </c>
      <c r="D500" s="348" t="inlineStr">
        <is>
          <t>Pendiente</t>
        </is>
      </c>
      <c r="E500" s="251" t="n">
        <v>46056</v>
      </c>
      <c r="F500" s="213" t="inlineStr">
        <is>
          <t>BANCO DE BOGOTA</t>
        </is>
      </c>
      <c r="G500" s="278" t="n"/>
      <c r="H500" s="349" t="inlineStr">
        <is>
          <t>CM</t>
        </is>
      </c>
      <c r="I500" s="254" t="inlineStr">
        <is>
          <t>Falta perfilamiento - Bogota</t>
        </is>
      </c>
      <c r="J500" s="214" t="n"/>
      <c r="K500" s="214" t="n"/>
      <c r="L500" s="214" t="n"/>
      <c r="M500" s="214" t="n"/>
      <c r="N500" s="251" t="n">
        <v>46045</v>
      </c>
      <c r="O500" s="214" t="n"/>
      <c r="P500" s="214" t="n"/>
      <c r="Q500" s="214" t="n"/>
      <c r="R500" s="254" t="n">
        <v>1012400910</v>
      </c>
      <c r="S500" s="257" t="inlineStr">
        <is>
          <t>Pesos</t>
        </is>
      </c>
      <c r="T500" s="258" t="inlineStr">
        <is>
          <t>Hipotecario</t>
        </is>
      </c>
      <c r="U500" s="739" t="n">
        <v>1521770</v>
      </c>
      <c r="V500" s="254" t="n">
        <v>240</v>
      </c>
      <c r="W500" s="254" t="n">
        <v>215</v>
      </c>
      <c r="X500" s="821" t="n">
        <v>0.14</v>
      </c>
      <c r="Y500" s="739" t="n">
        <v>0</v>
      </c>
      <c r="Z500" s="739" t="n">
        <v>25733</v>
      </c>
      <c r="AA500" s="739" t="n">
        <v>32741</v>
      </c>
      <c r="AB500" s="739" t="n">
        <v>0</v>
      </c>
      <c r="AC500" s="739" t="n">
        <v>142754</v>
      </c>
      <c r="AD500" s="739" t="n">
        <v>1383473</v>
      </c>
      <c r="AE500" s="739" t="n">
        <v>126648185</v>
      </c>
      <c r="AF500" s="3660" t="n">
        <v>300</v>
      </c>
      <c r="AG500" s="739" t="inlineStr">
        <is>
          <t>$7,000,000</t>
        </is>
      </c>
      <c r="AH500" s="259" t="inlineStr">
        <is>
          <t>Empleado</t>
        </is>
      </c>
      <c r="AI500" s="254" t="inlineStr">
        <is>
          <t>hanselgonzalez9323@gmail.com</t>
        </is>
      </c>
      <c r="AJ500" s="254" t="inlineStr">
        <is>
          <t>321 4898846</t>
        </is>
      </c>
      <c r="AK500" s="254" t="inlineStr">
        <is>
          <t>BOGOTA</t>
        </is>
      </c>
      <c r="AL500" s="214" t="n"/>
      <c r="AM500" s="220" t="n"/>
    </row>
    <row r="501" ht="18" customHeight="1" thickBot="1">
      <c r="A501" s="843" t="inlineStr">
        <is>
          <t>LAURA VARGAS ALZATE</t>
        </is>
      </c>
      <c r="B501" s="221" t="n">
        <v>956747546</v>
      </c>
      <c r="C501" s="240" t="n">
        <v>46046</v>
      </c>
      <c r="D501" s="343" t="inlineStr">
        <is>
          <t>Pendiente</t>
        </is>
      </c>
      <c r="E501" s="240" t="n">
        <v>46056</v>
      </c>
      <c r="F501" s="224" t="inlineStr">
        <is>
          <t>BANCO DE BOGOTA</t>
        </is>
      </c>
      <c r="G501" s="272" t="n"/>
      <c r="H501" s="344" t="inlineStr">
        <is>
          <t>CM</t>
        </is>
      </c>
      <c r="I501" s="242" t="inlineStr">
        <is>
          <t>Falta perfilamiento - Bogota</t>
        </is>
      </c>
      <c r="J501" s="225" t="n"/>
      <c r="K501" s="225" t="n"/>
      <c r="L501" s="225" t="n"/>
      <c r="M501" s="225" t="n"/>
      <c r="N501" s="240" t="n">
        <v>46046</v>
      </c>
      <c r="O501" s="225" t="n"/>
      <c r="P501" s="225" t="n"/>
      <c r="Q501" s="225" t="n"/>
      <c r="R501" s="242" t="n">
        <v>1088039310</v>
      </c>
      <c r="S501" s="246" t="inlineStr">
        <is>
          <t>Pesos</t>
        </is>
      </c>
      <c r="T501" s="247" t="inlineStr">
        <is>
          <t>Hipotecario</t>
        </is>
      </c>
      <c r="U501" s="741" t="n">
        <v>549446</v>
      </c>
      <c r="V501" s="242" t="n">
        <v>360</v>
      </c>
      <c r="W501" s="242" t="n">
        <v>337</v>
      </c>
      <c r="X501" s="741" t="inlineStr">
        <is>
          <t>10.72%</t>
        </is>
      </c>
      <c r="Y501" s="741" t="n">
        <v>188270</v>
      </c>
      <c r="Z501" s="741" t="n">
        <v>8643</v>
      </c>
      <c r="AA501" s="741" t="n">
        <v>20803</v>
      </c>
      <c r="AB501" s="741" t="n">
        <v>0</v>
      </c>
      <c r="AC501" s="741" t="n">
        <v>59133</v>
      </c>
      <c r="AD501" s="741" t="n">
        <v>461385</v>
      </c>
      <c r="AE501" s="741" t="n">
        <v>57889430</v>
      </c>
      <c r="AF501" s="3661" t="n">
        <v>100</v>
      </c>
      <c r="AG501" s="741" t="inlineStr">
        <is>
          <t>$2,200,000</t>
        </is>
      </c>
      <c r="AH501" s="248" t="inlineStr">
        <is>
          <t>Empleado</t>
        </is>
      </c>
      <c r="AI501" s="242" t="inlineStr">
        <is>
          <t>lala231099@hotmail.com</t>
        </is>
      </c>
      <c r="AJ501" s="242" t="inlineStr">
        <is>
          <t>320 5911022</t>
        </is>
      </c>
      <c r="AK501" s="242" t="inlineStr">
        <is>
          <t>PEREIRA</t>
        </is>
      </c>
      <c r="AL501" s="225" t="n"/>
      <c r="AM501" s="231" t="n"/>
    </row>
    <row r="502" ht="18" customHeight="1" thickBot="1">
      <c r="A502" s="338" t="inlineStr">
        <is>
          <t>NELSON ANDRES RODRIGUEZ HERRERA</t>
        </is>
      </c>
      <c r="B502" s="210" t="n">
        <v>90000357071</v>
      </c>
      <c r="C502" s="386" t="n">
        <v>46056</v>
      </c>
      <c r="D502" s="348" t="inlineStr">
        <is>
          <t>Pendiente</t>
        </is>
      </c>
      <c r="E502" s="386" t="n">
        <v>46056</v>
      </c>
      <c r="F502" s="267" t="inlineStr">
        <is>
          <t>BANCOLOMBIA</t>
        </is>
      </c>
      <c r="G502" s="565" t="n"/>
      <c r="H502" s="457" t="inlineStr">
        <is>
          <t>VK 30%</t>
        </is>
      </c>
      <c r="I502" s="214" t="n"/>
      <c r="J502" s="214" t="n"/>
      <c r="K502" s="214" t="n"/>
      <c r="L502" s="398" t="inlineStr">
        <is>
          <t>Visionarios</t>
        </is>
      </c>
      <c r="M502" s="254" t="inlineStr">
        <is>
          <t>PAOLA HERNANDEZ</t>
        </is>
      </c>
      <c r="N502" s="214" t="n"/>
      <c r="O502" s="214" t="n"/>
      <c r="P502" s="214" t="n"/>
      <c r="Q502" s="214" t="n"/>
      <c r="R502" s="739" t="n">
        <v>8355891</v>
      </c>
      <c r="S502" s="257" t="inlineStr">
        <is>
          <t>Pesos</t>
        </is>
      </c>
      <c r="T502" s="258" t="inlineStr">
        <is>
          <t>Hipotecario</t>
        </is>
      </c>
      <c r="U502" s="739" t="n">
        <v>1255574</v>
      </c>
      <c r="V502" s="739" t="n">
        <v>240</v>
      </c>
      <c r="W502" s="739" t="n">
        <v>234</v>
      </c>
      <c r="X502" s="821" t="n">
        <v>0.09</v>
      </c>
      <c r="Y502" s="739" t="n">
        <v>0</v>
      </c>
      <c r="Z502" s="739" t="n">
        <v>29329</v>
      </c>
      <c r="AA502" s="739" t="n">
        <v>17269</v>
      </c>
      <c r="AB502" s="739" t="n">
        <v>11512</v>
      </c>
      <c r="AC502" s="739" t="n">
        <v>221498</v>
      </c>
      <c r="AD502" s="739" t="n">
        <v>975965</v>
      </c>
      <c r="AE502" s="739" t="n">
        <v>135316593</v>
      </c>
      <c r="AF502" s="739" t="inlineStr">
        <is>
          <t>Acorde al estado del Crédito</t>
        </is>
      </c>
      <c r="AG502" s="739" t="inlineStr">
        <is>
          <t>$8,000,000</t>
        </is>
      </c>
      <c r="AH502" s="259" t="inlineStr">
        <is>
          <t>Empleado</t>
        </is>
      </c>
      <c r="AI502" s="254" t="inlineStr">
        <is>
          <t>androhe@hotmail.com</t>
        </is>
      </c>
      <c r="AJ502" s="739" t="n">
        <v>3105005938</v>
      </c>
      <c r="AK502" s="254" t="inlineStr">
        <is>
          <t>MEDELLIN</t>
        </is>
      </c>
      <c r="AL502" s="214" t="n"/>
      <c r="AM502" s="220" t="n"/>
    </row>
    <row r="503" ht="18" customHeight="1" thickBot="1">
      <c r="A503" s="341" t="inlineStr">
        <is>
          <t>LADY YULIETH LINARES RIVERA</t>
        </is>
      </c>
      <c r="B503" s="221" t="n">
        <v>90000358155</v>
      </c>
      <c r="C503" s="378" t="n">
        <v>46056</v>
      </c>
      <c r="D503" s="343" t="inlineStr">
        <is>
          <t>Pendiente</t>
        </is>
      </c>
      <c r="E503" s="922" t="n">
        <v>46056</v>
      </c>
      <c r="F503" s="579" t="inlineStr">
        <is>
          <t>BANCOLOMBIA</t>
        </is>
      </c>
      <c r="G503" s="562" t="inlineStr">
        <is>
          <t>CUANDO SE REGISTRO EN APEX ADJUNTÓ FUE LA CARTA DE APROBACIÓN. SE HIZO GESTIÓN PARA CONSEGUIR EL EXTRACTO.</t>
        </is>
      </c>
      <c r="H503" s="243" t="inlineStr">
        <is>
          <t>VK 30%</t>
        </is>
      </c>
      <c r="I503" s="225" t="n"/>
      <c r="J503" s="225" t="n"/>
      <c r="K503" s="225" t="n"/>
      <c r="L503" s="459" t="inlineStr">
        <is>
          <t>Visionarios</t>
        </is>
      </c>
      <c r="M503" s="242" t="inlineStr">
        <is>
          <t>PAOLA HERNANDEZ</t>
        </is>
      </c>
      <c r="N503" s="225" t="n"/>
      <c r="O503" s="225" t="n"/>
      <c r="P503" s="225" t="n"/>
      <c r="Q503" s="225" t="n"/>
      <c r="R503" s="741" t="n">
        <v>52736541</v>
      </c>
      <c r="S503" s="246" t="inlineStr">
        <is>
          <t>Pesos</t>
        </is>
      </c>
      <c r="T503" s="247" t="inlineStr">
        <is>
          <t>Hipotecario</t>
        </is>
      </c>
      <c r="U503" s="741" t="n">
        <v>9371586</v>
      </c>
      <c r="V503" s="741" t="n">
        <v>240</v>
      </c>
      <c r="W503" s="741" t="n">
        <v>235</v>
      </c>
      <c r="X503" s="741" t="inlineStr">
        <is>
          <t>12.9%</t>
        </is>
      </c>
      <c r="Y503" s="741" t="n">
        <v>0</v>
      </c>
      <c r="Z503" s="741" t="n">
        <v>213200</v>
      </c>
      <c r="AA503" s="741" t="n">
        <v>64238</v>
      </c>
      <c r="AB503" s="741" t="n">
        <v>42823</v>
      </c>
      <c r="AC503" s="741" t="n">
        <v>832532</v>
      </c>
      <c r="AD503" s="741" t="n">
        <v>1005269</v>
      </c>
      <c r="AE503" s="741" t="n">
        <v>814276068</v>
      </c>
      <c r="AF503" s="741" t="inlineStr">
        <is>
          <t>Acorde al estado del Crédito</t>
        </is>
      </c>
      <c r="AG503" s="741" t="inlineStr">
        <is>
          <t>$20,000,000</t>
        </is>
      </c>
      <c r="AH503" s="248" t="inlineStr">
        <is>
          <t>Empleado</t>
        </is>
      </c>
      <c r="AI503" s="242" t="inlineStr">
        <is>
          <t>lchilarionc@gmail.com</t>
        </is>
      </c>
      <c r="AJ503" s="741" t="n">
        <v>3134358603</v>
      </c>
      <c r="AK503" s="225" t="n"/>
      <c r="AL503" s="225" t="n"/>
      <c r="AM503" s="231" t="n"/>
    </row>
    <row r="504" ht="18" customHeight="1" thickBot="1">
      <c r="A504" s="558" t="inlineStr">
        <is>
          <t>YANIZ ELIZABETH SANCHEZ CALDERON</t>
        </is>
      </c>
      <c r="B504" s="210" t="n">
        <v>1058662015</v>
      </c>
      <c r="C504" s="251" t="n">
        <v>46375</v>
      </c>
      <c r="D504" s="902" t="inlineStr">
        <is>
          <t>Pendiente</t>
        </is>
      </c>
      <c r="E504" s="903" t="n">
        <v>46056</v>
      </c>
      <c r="F504" s="213" t="inlineStr">
        <is>
          <t>BANCO DE BOGOTA</t>
        </is>
      </c>
      <c r="G504" s="565" t="n"/>
      <c r="H504" s="349" t="inlineStr">
        <is>
          <t>CM</t>
        </is>
      </c>
      <c r="I504" s="254" t="inlineStr">
        <is>
          <t>Falta perfilamiento - Bogota</t>
        </is>
      </c>
      <c r="J504" s="214" t="n"/>
      <c r="K504" s="214" t="n"/>
      <c r="L504" s="214" t="n"/>
      <c r="M504" s="214" t="n"/>
      <c r="N504" s="251" t="n">
        <v>46375</v>
      </c>
      <c r="O504" s="214" t="n"/>
      <c r="P504" s="214" t="n"/>
      <c r="Q504" s="214" t="n"/>
      <c r="R504" s="573" t="n">
        <v>1023946225</v>
      </c>
      <c r="S504" s="257" t="inlineStr">
        <is>
          <t>Pesos</t>
        </is>
      </c>
      <c r="T504" s="258" t="inlineStr">
        <is>
          <t>Hipotecario</t>
        </is>
      </c>
      <c r="U504" s="739" t="n">
        <v>919509</v>
      </c>
      <c r="V504" s="254" t="n">
        <v>180</v>
      </c>
      <c r="W504" s="254" t="n">
        <v>175</v>
      </c>
      <c r="X504" s="739" t="inlineStr">
        <is>
          <t>11.61%</t>
        </is>
      </c>
      <c r="Y504" s="739" t="n">
        <v>0</v>
      </c>
      <c r="Z504" s="739" t="n">
        <v>12695</v>
      </c>
      <c r="AA504" s="739" t="n">
        <v>30937</v>
      </c>
      <c r="AB504" s="739" t="n">
        <v>0</v>
      </c>
      <c r="AC504" s="739" t="n">
        <v>82421</v>
      </c>
      <c r="AD504" s="739" t="n">
        <v>793455</v>
      </c>
      <c r="AE504" s="739" t="n">
        <v>76632400</v>
      </c>
      <c r="AF504" s="739" t="inlineStr">
        <is>
          <t>$1,000,000</t>
        </is>
      </c>
      <c r="AG504" s="739" t="inlineStr">
        <is>
          <t>$5,010,000</t>
        </is>
      </c>
      <c r="AH504" s="259" t="inlineStr">
        <is>
          <t>Empleado</t>
        </is>
      </c>
      <c r="AI504" s="254" t="inlineStr">
        <is>
          <t>lizsan0307@gmail.com</t>
        </is>
      </c>
      <c r="AJ504" s="254" t="n">
        <v>3202030918</v>
      </c>
      <c r="AK504" s="254" t="inlineStr">
        <is>
          <t>BOGOTA</t>
        </is>
      </c>
      <c r="AL504" s="214" t="n"/>
      <c r="AM504" s="220" t="n"/>
    </row>
    <row r="505" ht="18" customHeight="1" thickBot="1">
      <c r="A505" s="548" t="inlineStr">
        <is>
          <t>CHRISTIAN FABIAN CONTRERAS OJEDA</t>
        </is>
      </c>
      <c r="B505" s="221" t="n">
        <v>90000270489</v>
      </c>
      <c r="C505" s="378" t="n">
        <v>46055</v>
      </c>
      <c r="D505" s="343" t="inlineStr">
        <is>
          <t>Pendiente</t>
        </is>
      </c>
      <c r="E505" s="378" t="n">
        <v>46055</v>
      </c>
      <c r="F505" s="579" t="inlineStr">
        <is>
          <t>BANCOLOMBIA</t>
        </is>
      </c>
      <c r="G505" s="593" t="inlineStr">
        <is>
          <t>Buen día favor generar estudio, tenemos cita para el miércoles. Saludos.</t>
        </is>
      </c>
      <c r="H505" s="344" t="inlineStr">
        <is>
          <t>CM</t>
        </is>
      </c>
      <c r="I505" s="225" t="n"/>
      <c r="J505" s="225" t="n"/>
      <c r="K505" s="225" t="n"/>
      <c r="L505" s="459" t="inlineStr">
        <is>
          <t>Visionarios</t>
        </is>
      </c>
      <c r="M505" s="242" t="inlineStr">
        <is>
          <t>PAOLA HERNANDEZ</t>
        </is>
      </c>
      <c r="N505" s="225" t="n"/>
      <c r="O505" s="225" t="n"/>
      <c r="P505" s="225" t="n"/>
      <c r="Q505" s="473" t="n"/>
      <c r="R505" s="2040" t="inlineStr">
        <is>
          <t>N/A</t>
        </is>
      </c>
      <c r="S505" s="246" t="inlineStr">
        <is>
          <t>Pesos</t>
        </is>
      </c>
      <c r="T505" s="247" t="inlineStr">
        <is>
          <t>Hipotecario</t>
        </is>
      </c>
      <c r="U505" s="741" t="n">
        <v>452686</v>
      </c>
      <c r="V505" s="741" t="n">
        <v>240</v>
      </c>
      <c r="W505" s="741" t="n">
        <v>217</v>
      </c>
      <c r="X505" s="741" t="inlineStr">
        <is>
          <t>9.71%</t>
        </is>
      </c>
      <c r="Y505" s="741" t="n">
        <v>184215</v>
      </c>
      <c r="Z505" s="741" t="n">
        <v>5809</v>
      </c>
      <c r="AA505" s="741" t="n">
        <v>9260</v>
      </c>
      <c r="AB505" s="741" t="n">
        <v>6173</v>
      </c>
      <c r="AC505" s="741" t="n">
        <v>80364</v>
      </c>
      <c r="AD505" s="741" t="n">
        <v>351080</v>
      </c>
      <c r="AE505" s="741" t="n">
        <v>45453363</v>
      </c>
      <c r="AF505" s="3661" t="n">
        <v>200</v>
      </c>
      <c r="AG505" s="741" t="inlineStr">
        <is>
          <t>$2,600,000</t>
        </is>
      </c>
      <c r="AH505" s="248" t="inlineStr">
        <is>
          <t>Empleado</t>
        </is>
      </c>
      <c r="AI505" s="242" t="inlineStr">
        <is>
          <t>christiancontreras_23@hotmail.com</t>
        </is>
      </c>
      <c r="AJ505" s="242" t="inlineStr">
        <is>
          <t>318 5659056</t>
        </is>
      </c>
      <c r="AK505" s="242" t="inlineStr">
        <is>
          <t>CUCUTA</t>
        </is>
      </c>
      <c r="AL505" s="225" t="n"/>
      <c r="AM505" s="231" t="n"/>
    </row>
    <row r="506" ht="18" customHeight="1" thickBot="1">
      <c r="A506" s="338" t="inlineStr">
        <is>
          <t>JORGE ELIECER ROJAS MERCHAN</t>
        </is>
      </c>
      <c r="B506" s="210" t="inlineStr">
        <is>
          <t>601635960033805-6</t>
        </is>
      </c>
      <c r="C506" s="386" t="n">
        <v>46055</v>
      </c>
      <c r="D506" s="348" t="inlineStr">
        <is>
          <t>Pendiente</t>
        </is>
      </c>
      <c r="E506" s="386" t="n">
        <v>46055</v>
      </c>
      <c r="F506" s="262" t="inlineStr">
        <is>
          <t>DAVIVIENDA</t>
        </is>
      </c>
      <c r="G506" s="278" t="n"/>
      <c r="H506" s="349" t="inlineStr">
        <is>
          <t>CM</t>
        </is>
      </c>
      <c r="I506" s="565" t="n"/>
      <c r="J506" s="214" t="n"/>
      <c r="K506" s="214" t="n"/>
      <c r="L506" s="392" t="inlineStr">
        <is>
          <t>Finanzas a otro nivel</t>
        </is>
      </c>
      <c r="M506" s="254" t="inlineStr">
        <is>
          <t>YULY HERNANDEZ</t>
        </is>
      </c>
      <c r="N506" s="214" t="n"/>
      <c r="O506" s="214" t="n"/>
      <c r="P506" s="214" t="n"/>
      <c r="Q506" s="214" t="n"/>
      <c r="R506" s="739" t="n">
        <v>79752462</v>
      </c>
      <c r="S506" s="257" t="inlineStr">
        <is>
          <t>Pesos</t>
        </is>
      </c>
      <c r="T506" s="258" t="inlineStr">
        <is>
          <t>Hipotecario</t>
        </is>
      </c>
      <c r="U506" s="739" t="n">
        <v>1310000</v>
      </c>
      <c r="V506" s="739" t="n">
        <v>240</v>
      </c>
      <c r="W506" s="739" t="n">
        <v>232</v>
      </c>
      <c r="X506" s="821" t="n">
        <v>0.11</v>
      </c>
      <c r="Y506" s="739" t="n">
        <v>0</v>
      </c>
      <c r="Z506" s="739" t="n">
        <v>35274</v>
      </c>
      <c r="AA506" s="739" t="n">
        <v>38042</v>
      </c>
      <c r="AB506" s="739" t="n">
        <v>0</v>
      </c>
      <c r="AC506" s="739" t="n">
        <v>202765</v>
      </c>
      <c r="AD506" s="739" t="n">
        <v>1073918</v>
      </c>
      <c r="AE506" s="739" t="n">
        <v>122855248</v>
      </c>
      <c r="AF506" s="3660" t="n">
        <v>200</v>
      </c>
      <c r="AG506" s="739" t="inlineStr">
        <is>
          <t>$8,000,000</t>
        </is>
      </c>
      <c r="AH506" s="259" t="inlineStr">
        <is>
          <t>Empleado</t>
        </is>
      </c>
      <c r="AI506" s="254" t="inlineStr">
        <is>
          <t>jorgerojasmerchan@hotmail.com</t>
        </is>
      </c>
      <c r="AJ506" s="254" t="inlineStr">
        <is>
          <t>317 3685280</t>
        </is>
      </c>
      <c r="AK506" s="254" t="inlineStr">
        <is>
          <t>RICAURTE</t>
        </is>
      </c>
      <c r="AL506" s="214" t="n"/>
      <c r="AM506" s="220" t="n"/>
    </row>
    <row r="507" ht="18" customHeight="1" thickBot="1">
      <c r="A507" s="341" t="inlineStr">
        <is>
          <t>MARIA NATHALIA LEON DUSSAN</t>
        </is>
      </c>
      <c r="B507" s="221" t="n">
        <v>90000311633</v>
      </c>
      <c r="C507" s="378" t="n">
        <v>46055</v>
      </c>
      <c r="D507" s="343" t="inlineStr">
        <is>
          <t>Pendiente</t>
        </is>
      </c>
      <c r="E507" s="378" t="n">
        <v>46054</v>
      </c>
      <c r="F507" s="241" t="inlineStr">
        <is>
          <t>BANCOLOMBIA</t>
        </is>
      </c>
      <c r="G507" s="272" t="n"/>
      <c r="H507" s="914" t="inlineStr">
        <is>
          <t>CM</t>
        </is>
      </c>
      <c r="I507" s="562" t="inlineStr">
        <is>
          <t>Mi crédito es de remodelacion</t>
        </is>
      </c>
      <c r="J507" s="225" t="n"/>
      <c r="K507" s="225" t="n"/>
      <c r="L507" s="343" t="inlineStr">
        <is>
          <t>Soluciones Financieras</t>
        </is>
      </c>
      <c r="M507" s="242" t="inlineStr">
        <is>
          <t>LORENA SALINAS</t>
        </is>
      </c>
      <c r="N507" s="225" t="n"/>
      <c r="O507" s="225" t="n"/>
      <c r="P507" s="225" t="n"/>
      <c r="Q507" s="225" t="n"/>
      <c r="R507" s="2042" t="n">
        <v>1014193581</v>
      </c>
      <c r="S507" s="246" t="inlineStr">
        <is>
          <t>Pesos</t>
        </is>
      </c>
      <c r="T507" s="247" t="inlineStr">
        <is>
          <t>Hipotecario</t>
        </is>
      </c>
      <c r="U507" s="741" t="n">
        <v>550773</v>
      </c>
      <c r="V507" s="741" t="n">
        <v>240</v>
      </c>
      <c r="W507" s="741" t="n">
        <v>226</v>
      </c>
      <c r="X507" s="811" t="n">
        <v>0.11</v>
      </c>
      <c r="Y507" s="741" t="n">
        <v>0</v>
      </c>
      <c r="Z507" s="741" t="n">
        <v>52204</v>
      </c>
      <c r="AA507" s="741" t="n">
        <v>0</v>
      </c>
      <c r="AB507" s="741" t="n">
        <v>0</v>
      </c>
      <c r="AC507" s="741" t="n">
        <v>142160</v>
      </c>
      <c r="AD507" s="741" t="n">
        <v>356409</v>
      </c>
      <c r="AE507" s="741" t="n">
        <v>39529485</v>
      </c>
      <c r="AF507" s="3661" t="n">
        <v>300</v>
      </c>
      <c r="AG507" s="741" t="inlineStr">
        <is>
          <t>$10,000,000</t>
        </is>
      </c>
      <c r="AH507" s="248" t="inlineStr">
        <is>
          <t>Empleado</t>
        </is>
      </c>
      <c r="AI507" s="242" t="inlineStr">
        <is>
          <t>nathalia.leond@gmail.com</t>
        </is>
      </c>
      <c r="AJ507" s="242" t="inlineStr">
        <is>
          <t>321 4824633</t>
        </is>
      </c>
      <c r="AK507" s="242" t="inlineStr">
        <is>
          <t>MADRID</t>
        </is>
      </c>
      <c r="AL507" s="225" t="n"/>
      <c r="AM507" s="231" t="n"/>
    </row>
    <row r="508" ht="18" customFormat="1" customHeight="1" s="1314" thickBot="1">
      <c r="A508" s="2034" t="inlineStr">
        <is>
          <t>MARIA YERIHZE CASTELLANOS CASTAÑEDA</t>
        </is>
      </c>
      <c r="B508" s="1321" t="inlineStr">
        <is>
          <t>570650640028501-3</t>
        </is>
      </c>
      <c r="C508" s="1301" t="n">
        <v>46055</v>
      </c>
      <c r="D508" s="1326" t="inlineStr">
        <is>
          <t>Pendiente</t>
        </is>
      </c>
      <c r="E508" s="1301" t="n">
        <v>46055</v>
      </c>
      <c r="F508" s="1395" t="inlineStr">
        <is>
          <t>DAVIVIENDA</t>
        </is>
      </c>
      <c r="G508" s="1305" t="n"/>
      <c r="H508" s="1306" t="inlineStr">
        <is>
          <t>CM</t>
        </is>
      </c>
      <c r="I508" s="1305" t="n"/>
      <c r="J508" s="1305" t="n"/>
      <c r="K508" s="1305" t="n"/>
      <c r="L508" s="1305" t="n"/>
      <c r="M508" s="1305" t="n"/>
      <c r="N508" s="1305" t="n"/>
      <c r="O508" s="1305" t="n"/>
      <c r="P508" s="1305" t="n"/>
      <c r="Q508" s="1361" t="n"/>
      <c r="R508" s="2044" t="inlineStr">
        <is>
          <t>N/A</t>
        </is>
      </c>
      <c r="S508" s="1311" t="inlineStr">
        <is>
          <t>Pesos</t>
        </is>
      </c>
      <c r="T508" s="1308" t="inlineStr">
        <is>
          <t>Hipotecario</t>
        </is>
      </c>
      <c r="U508" s="1310" t="n">
        <v>1893000</v>
      </c>
      <c r="V508" s="1310" t="n">
        <v>180</v>
      </c>
      <c r="W508" s="1310" t="n">
        <v>143</v>
      </c>
      <c r="X508" s="1310" t="inlineStr">
        <is>
          <t>18.1%</t>
        </is>
      </c>
      <c r="Y508" s="1310" t="n">
        <v>0</v>
      </c>
      <c r="Z508" s="1310" t="n">
        <v>75556</v>
      </c>
      <c r="AA508" s="1310" t="n">
        <v>80248</v>
      </c>
      <c r="AB508" s="1310" t="n">
        <v>0</v>
      </c>
      <c r="AC508" s="1310" t="n">
        <v>496939</v>
      </c>
      <c r="AD508" s="1310" t="n">
        <v>3133060</v>
      </c>
      <c r="AE508" s="1310" t="n">
        <v>112019674</v>
      </c>
      <c r="AF508" s="3691" t="n">
        <v>50</v>
      </c>
      <c r="AG508" s="1310" t="inlineStr">
        <is>
          <t>$7,500,000</t>
        </is>
      </c>
      <c r="AH508" s="1304" t="inlineStr">
        <is>
          <t>Empleado</t>
        </is>
      </c>
      <c r="AI508" s="1307" t="inlineStr">
        <is>
          <t>yerithze_823@hotmail.com</t>
        </is>
      </c>
      <c r="AJ508" s="1307" t="inlineStr">
        <is>
          <t>310 4791827</t>
        </is>
      </c>
      <c r="AK508" s="1307" t="inlineStr">
        <is>
          <t>TAME</t>
        </is>
      </c>
      <c r="AL508" s="1305" t="n"/>
      <c r="AM508" s="1313" t="n"/>
    </row>
    <row r="509" ht="18" customHeight="1" thickBot="1">
      <c r="A509" s="1167" t="inlineStr">
        <is>
          <t>VIVIAN FABIOLA PAYAN RIVERA</t>
        </is>
      </c>
      <c r="B509" s="1276" t="inlineStr">
        <is>
          <t>571212230009838-1</t>
        </is>
      </c>
      <c r="C509" s="1241" t="n">
        <v>46056</v>
      </c>
      <c r="D509" s="358" t="inlineStr">
        <is>
          <t>Pendiente</t>
        </is>
      </c>
      <c r="E509" s="1241" t="n">
        <v>46056</v>
      </c>
      <c r="F509" s="359" t="inlineStr">
        <is>
          <t>DAVIVIENDA</t>
        </is>
      </c>
      <c r="G509" s="1243" t="n"/>
      <c r="H509" s="361" t="inlineStr">
        <is>
          <t>CM</t>
        </is>
      </c>
      <c r="I509" s="1243" t="n"/>
      <c r="J509" s="1243" t="n"/>
      <c r="K509" s="1243" t="n"/>
      <c r="L509" s="477" t="inlineStr">
        <is>
          <t>Finanzas a otro nivel</t>
        </is>
      </c>
      <c r="M509" s="1247" t="inlineStr">
        <is>
          <t>CAROLINA MORA</t>
        </is>
      </c>
      <c r="N509" s="1243" t="n"/>
      <c r="O509" s="1243" t="n"/>
      <c r="P509" s="1243" t="n"/>
      <c r="Q509" s="1243" t="n"/>
      <c r="R509" s="1244" t="n">
        <v>1094892854</v>
      </c>
      <c r="S509" s="365" t="inlineStr">
        <is>
          <t>Pesos</t>
        </is>
      </c>
      <c r="T509" s="1245" t="inlineStr">
        <is>
          <t>Hipotecario</t>
        </is>
      </c>
      <c r="U509" s="1244" t="n">
        <v>739455</v>
      </c>
      <c r="V509" s="1244" t="n">
        <v>240</v>
      </c>
      <c r="W509" s="1244" t="n">
        <v>197</v>
      </c>
      <c r="X509" s="1244" t="inlineStr">
        <is>
          <t>12.95%</t>
        </is>
      </c>
      <c r="Y509" s="1244" t="n">
        <v>260544</v>
      </c>
      <c r="Z509" s="1244" t="n">
        <v>19050</v>
      </c>
      <c r="AA509" s="1244" t="n">
        <v>32556</v>
      </c>
      <c r="AB509" s="1244" t="n">
        <v>0</v>
      </c>
      <c r="AC509" s="1244" t="n">
        <v>130439</v>
      </c>
      <c r="AD509" s="1244" t="n">
        <v>548983</v>
      </c>
      <c r="AE509" s="1244" t="n">
        <v>79663301</v>
      </c>
      <c r="AF509" s="3676" t="n">
        <v>300</v>
      </c>
      <c r="AG509" s="1244" t="inlineStr">
        <is>
          <t>$6,880,000</t>
        </is>
      </c>
      <c r="AH509" s="401" t="inlineStr">
        <is>
          <t>Empleado</t>
        </is>
      </c>
      <c r="AI509" s="1247" t="inlineStr">
        <is>
          <t>vivianpayan2211@gmail.com</t>
        </is>
      </c>
      <c r="AJ509" s="1247" t="inlineStr">
        <is>
          <t>314 8132662</t>
        </is>
      </c>
      <c r="AK509" s="1247" t="inlineStr">
        <is>
          <t>SALAMINA</t>
        </is>
      </c>
      <c r="AL509" s="1243" t="n"/>
      <c r="AM509" s="416" t="n"/>
    </row>
    <row r="510" ht="18" customHeight="1" thickBot="1">
      <c r="A510" s="341" t="inlineStr">
        <is>
          <t>ESTEFANIA SALDANA YANDUN</t>
        </is>
      </c>
      <c r="B510" s="237" t="inlineStr">
        <is>
          <t>570101720037726-0</t>
        </is>
      </c>
      <c r="C510" s="378" t="n">
        <v>46056</v>
      </c>
      <c r="D510" s="343" t="inlineStr">
        <is>
          <t>Pendiente</t>
        </is>
      </c>
      <c r="E510" s="378" t="n">
        <v>46056</v>
      </c>
      <c r="F510" s="333" t="inlineStr">
        <is>
          <t>DAVIVIENDA</t>
        </is>
      </c>
      <c r="G510" s="1224" t="n"/>
      <c r="H510" s="344" t="inlineStr">
        <is>
          <t>CM</t>
        </is>
      </c>
      <c r="I510" s="225" t="n"/>
      <c r="J510" s="225" t="n"/>
      <c r="K510" s="225" t="n"/>
      <c r="L510" s="459" t="inlineStr">
        <is>
          <t>Visionarios</t>
        </is>
      </c>
      <c r="M510" s="242" t="inlineStr">
        <is>
          <t>MARIELA BECERRA</t>
        </is>
      </c>
      <c r="N510" s="225" t="n"/>
      <c r="O510" s="225" t="n"/>
      <c r="P510" s="225" t="n"/>
      <c r="Q510" s="225" t="n"/>
      <c r="R510" s="741" t="n">
        <v>1143863470</v>
      </c>
      <c r="S510" s="246" t="inlineStr">
        <is>
          <t>Pesos</t>
        </is>
      </c>
      <c r="T510" s="247" t="inlineStr">
        <is>
          <t>Hipotecario</t>
        </is>
      </c>
      <c r="U510" s="741" t="n">
        <v>335724</v>
      </c>
      <c r="V510" s="741" t="n">
        <v>240</v>
      </c>
      <c r="W510" s="741" t="n">
        <v>162</v>
      </c>
      <c r="X510" s="811" t="n">
        <v>0.12</v>
      </c>
      <c r="Y510" s="741" t="n">
        <v>98275</v>
      </c>
      <c r="Z510" s="741" t="n">
        <v>7116</v>
      </c>
      <c r="AA510" s="741" t="n">
        <v>26810</v>
      </c>
      <c r="AB510" s="741" t="n">
        <v>23963</v>
      </c>
      <c r="AC510" s="741" t="n">
        <v>88757</v>
      </c>
      <c r="AD510" s="741" t="n">
        <v>186787</v>
      </c>
      <c r="AE510" s="741" t="n">
        <v>30108227</v>
      </c>
      <c r="AF510" s="3661" t="n">
        <v>100</v>
      </c>
      <c r="AG510" s="741" t="inlineStr">
        <is>
          <t>$5,000,000</t>
        </is>
      </c>
      <c r="AH510" s="248" t="inlineStr">
        <is>
          <t>Empleado</t>
        </is>
      </c>
      <c r="AI510" s="242" t="inlineStr">
        <is>
          <t>yandun95@gmail.com</t>
        </is>
      </c>
      <c r="AJ510" s="242" t="inlineStr">
        <is>
          <t>313 5454869</t>
        </is>
      </c>
      <c r="AK510" s="242" t="inlineStr">
        <is>
          <t>CALI</t>
        </is>
      </c>
      <c r="AL510" s="225" t="n"/>
      <c r="AM510" s="231" t="n"/>
    </row>
    <row r="511" ht="18" customHeight="1" thickBot="1">
      <c r="A511" s="1160" t="inlineStr">
        <is>
          <t>NELLY LUCILA GRAU DE AVILA</t>
        </is>
      </c>
      <c r="B511" s="722" t="inlineStr">
        <is>
          <t>600505800015268-6</t>
        </is>
      </c>
      <c r="C511" s="637" t="n">
        <v>46056</v>
      </c>
      <c r="D511" s="669" t="inlineStr">
        <is>
          <t>Mora</t>
        </is>
      </c>
      <c r="E511" s="637" t="n">
        <v>46056</v>
      </c>
      <c r="F511" s="649" t="inlineStr">
        <is>
          <t>DAVIVIENDA</t>
        </is>
      </c>
      <c r="G511" s="639" t="n"/>
      <c r="H511" s="626" t="inlineStr">
        <is>
          <t>CM</t>
        </is>
      </c>
      <c r="I511" s="639" t="n"/>
      <c r="J511" s="639" t="n"/>
      <c r="K511" s="639" t="n"/>
      <c r="L511" s="647" t="inlineStr">
        <is>
          <t>Finanzas a otro nivel</t>
        </is>
      </c>
      <c r="M511" s="642" t="inlineStr">
        <is>
          <t>NELLY ROA</t>
        </is>
      </c>
      <c r="N511" s="639" t="n"/>
      <c r="O511" s="639" t="n"/>
      <c r="P511" s="639" t="n"/>
      <c r="Q511" s="639" t="n"/>
      <c r="R511" s="643" t="n">
        <v>45556424</v>
      </c>
      <c r="S511" s="629" t="inlineStr">
        <is>
          <t>Pesos</t>
        </is>
      </c>
      <c r="T511" s="714" t="inlineStr">
        <is>
          <t>Leasing H.</t>
        </is>
      </c>
      <c r="U511" s="643" t="n">
        <v>4542000</v>
      </c>
      <c r="V511" s="643" t="n">
        <v>213</v>
      </c>
      <c r="W511" s="643" t="n">
        <v>191</v>
      </c>
      <c r="X511" s="644" t="n">
        <v>0.1</v>
      </c>
      <c r="Y511" s="643" t="n">
        <v>0</v>
      </c>
      <c r="Z511" s="643" t="n">
        <v>78171</v>
      </c>
      <c r="AA511" s="643" t="n">
        <v>92235</v>
      </c>
      <c r="AB511" s="643" t="n">
        <v>0</v>
      </c>
      <c r="AC511" s="643" t="n">
        <v>1706796</v>
      </c>
      <c r="AD511" s="643" t="n">
        <v>2858595</v>
      </c>
      <c r="AE511" s="643" t="n">
        <v>247663889</v>
      </c>
      <c r="AF511" s="3690" t="n">
        <v>500</v>
      </c>
      <c r="AG511" s="643" t="inlineStr">
        <is>
          <t>$8,000,000</t>
        </is>
      </c>
      <c r="AH511" s="633" t="inlineStr">
        <is>
          <t>Empleado</t>
        </is>
      </c>
      <c r="AI511" s="642" t="inlineStr">
        <is>
          <t>ngraudeavila@gmail.com</t>
        </is>
      </c>
      <c r="AJ511" s="642" t="inlineStr">
        <is>
          <t>301 7917408</t>
        </is>
      </c>
      <c r="AK511" s="642" t="inlineStr">
        <is>
          <t>CARTAGENA</t>
        </is>
      </c>
      <c r="AL511" s="639" t="n"/>
      <c r="AM511" s="214" t="n"/>
    </row>
    <row r="512" ht="18" customHeight="1" thickBot="1">
      <c r="A512" s="341" t="inlineStr">
        <is>
          <t>LAURA CAMILA BURGOS DUARTE</t>
        </is>
      </c>
      <c r="B512" s="2054" t="n">
        <v>90000299633</v>
      </c>
      <c r="C512" s="378" t="n">
        <v>46056</v>
      </c>
      <c r="D512" s="343" t="inlineStr">
        <is>
          <t>Pendiente</t>
        </is>
      </c>
      <c r="E512" s="378" t="n">
        <v>46056</v>
      </c>
      <c r="F512" s="241" t="inlineStr">
        <is>
          <t>BANCOLOMBIA</t>
        </is>
      </c>
      <c r="G512" s="272" t="n"/>
      <c r="H512" s="344" t="inlineStr">
        <is>
          <t>CM</t>
        </is>
      </c>
      <c r="I512" s="225" t="n"/>
      <c r="J512" s="225" t="n"/>
      <c r="K512" s="225" t="n"/>
      <c r="L512" s="440" t="inlineStr">
        <is>
          <t>Finanzas a otro nivel</t>
        </is>
      </c>
      <c r="M512" s="242" t="inlineStr">
        <is>
          <t>NELLY ROA</t>
        </is>
      </c>
      <c r="N512" s="225" t="n"/>
      <c r="O512" s="225" t="n"/>
      <c r="P512" s="225" t="n"/>
      <c r="Q512" s="225" t="n"/>
      <c r="R512" s="741" t="n">
        <v>1032465381</v>
      </c>
      <c r="S512" s="246" t="inlineStr">
        <is>
          <t>Pesos</t>
        </is>
      </c>
      <c r="T512" s="247" t="inlineStr">
        <is>
          <t>Hipotecario</t>
        </is>
      </c>
      <c r="U512" s="741" t="n">
        <v>3011875</v>
      </c>
      <c r="V512" s="741" t="n">
        <v>240</v>
      </c>
      <c r="W512" s="741" t="n">
        <v>224</v>
      </c>
      <c r="X512" s="811" t="n">
        <v>0.1</v>
      </c>
      <c r="Y512" s="741" t="n">
        <v>0</v>
      </c>
      <c r="Z512" s="741" t="n">
        <v>198345</v>
      </c>
      <c r="AA512" s="741" t="n">
        <v>41255</v>
      </c>
      <c r="AB512" s="741" t="n">
        <v>27502</v>
      </c>
      <c r="AC512" s="741" t="n">
        <v>455992</v>
      </c>
      <c r="AD512" s="741" t="n">
        <v>2288781</v>
      </c>
      <c r="AE512" s="741" t="n">
        <v>286643207</v>
      </c>
      <c r="AF512" s="3661" t="n">
        <v>200</v>
      </c>
      <c r="AG512" s="741" t="inlineStr">
        <is>
          <t>$17,000,000</t>
        </is>
      </c>
      <c r="AH512" s="248" t="inlineStr">
        <is>
          <t>Empleado</t>
        </is>
      </c>
      <c r="AI512" s="242" t="inlineStr">
        <is>
          <t>lau13.burgos@gmail.com</t>
        </is>
      </c>
      <c r="AJ512" s="242" t="inlineStr">
        <is>
          <t>313 3675185</t>
        </is>
      </c>
      <c r="AK512" s="242" t="inlineStr">
        <is>
          <t>BOGOTA</t>
        </is>
      </c>
      <c r="AL512" s="225" t="n"/>
      <c r="AM512" s="231" t="n"/>
    </row>
    <row r="513" ht="18" customHeight="1" thickBot="1">
      <c r="A513" s="338" t="inlineStr">
        <is>
          <t>KAROL ANDREA JIMENEZ BALAGUERA</t>
        </is>
      </c>
      <c r="B513" s="2055" t="n">
        <v>90000153376</v>
      </c>
      <c r="C513" s="386" t="n">
        <v>46056</v>
      </c>
      <c r="D513" s="472" t="inlineStr">
        <is>
          <t>Mora</t>
        </is>
      </c>
      <c r="E513" s="386" t="n">
        <v>46056</v>
      </c>
      <c r="F513" s="267" t="inlineStr">
        <is>
          <t>BANCOLOMBIA</t>
        </is>
      </c>
      <c r="G513" s="278" t="n"/>
      <c r="H513" s="349" t="inlineStr">
        <is>
          <t>CM</t>
        </is>
      </c>
      <c r="I513" s="214" t="n"/>
      <c r="J513" s="1224" t="n"/>
      <c r="K513" s="1224" t="n"/>
      <c r="L513" s="392" t="inlineStr">
        <is>
          <t>Finanzas a otro nivel</t>
        </is>
      </c>
      <c r="M513" s="254" t="inlineStr">
        <is>
          <t>CATALINA MORA</t>
        </is>
      </c>
      <c r="N513" s="214" t="n"/>
      <c r="O513" s="214" t="n"/>
      <c r="P513" s="214" t="n"/>
      <c r="Q513" s="214" t="n"/>
      <c r="R513" s="739" t="n">
        <v>1096231183</v>
      </c>
      <c r="S513" s="257" t="inlineStr">
        <is>
          <t>Pesos</t>
        </is>
      </c>
      <c r="T513" s="258" t="inlineStr">
        <is>
          <t>Hipotecario</t>
        </is>
      </c>
      <c r="U513" s="739" t="n">
        <v>282014</v>
      </c>
      <c r="V513" s="739" t="n">
        <v>240</v>
      </c>
      <c r="W513" s="739" t="n">
        <v>189</v>
      </c>
      <c r="X513" s="821" t="n">
        <v>0.11</v>
      </c>
      <c r="Y513" s="739" t="n">
        <v>0</v>
      </c>
      <c r="Z513" s="739" t="n">
        <v>0</v>
      </c>
      <c r="AA513" s="739" t="n">
        <v>0</v>
      </c>
      <c r="AB513" s="739" t="n">
        <v>0</v>
      </c>
      <c r="AC513" s="739" t="n">
        <v>55397</v>
      </c>
      <c r="AD513" s="739" t="n">
        <v>223801</v>
      </c>
      <c r="AE513" s="739" t="n">
        <v>25836310</v>
      </c>
      <c r="AF513" s="3660" t="n">
        <v>282</v>
      </c>
      <c r="AG513" s="739" t="inlineStr">
        <is>
          <t>$2,600,000</t>
        </is>
      </c>
      <c r="AH513" s="259" t="inlineStr">
        <is>
          <t>Empleado</t>
        </is>
      </c>
      <c r="AI513" s="254" t="inlineStr">
        <is>
          <t>carito_andrea25@hotmail.com</t>
        </is>
      </c>
      <c r="AJ513" s="254" t="inlineStr">
        <is>
          <t>300 5255159</t>
        </is>
      </c>
      <c r="AK513" s="254" t="inlineStr">
        <is>
          <t>BARRANCABERMEJA</t>
        </is>
      </c>
      <c r="AL513" s="214" t="n"/>
      <c r="AM513" s="220" t="n"/>
    </row>
    <row r="514" ht="18" customHeight="1" thickBot="1">
      <c r="A514" s="341" t="inlineStr">
        <is>
          <t>BETTY JOHANNA CABEZA HERNANDEZ</t>
        </is>
      </c>
      <c r="B514" s="2054" t="n">
        <v>90000060905</v>
      </c>
      <c r="C514" s="378" t="n">
        <v>46055</v>
      </c>
      <c r="D514" s="343" t="inlineStr">
        <is>
          <t>Pendiente</t>
        </is>
      </c>
      <c r="E514" s="378" t="n">
        <v>46055</v>
      </c>
      <c r="F514" s="241" t="inlineStr">
        <is>
          <t>BANCOLOMBIA</t>
        </is>
      </c>
      <c r="G514" s="272" t="n"/>
      <c r="H514" s="243" t="inlineStr">
        <is>
          <t>VK 30%</t>
        </is>
      </c>
      <c r="I514" s="225" t="n"/>
      <c r="J514" s="225" t="n"/>
      <c r="K514" s="225" t="n"/>
      <c r="L514" s="246" t="inlineStr">
        <is>
          <t>Lideres del futuro</t>
        </is>
      </c>
      <c r="M514" s="242" t="inlineStr">
        <is>
          <t>Olga Lucía Avella Rodríguez</t>
        </is>
      </c>
      <c r="N514" s="225" t="n"/>
      <c r="O514" s="225" t="n"/>
      <c r="P514" s="225" t="n"/>
      <c r="Q514" s="225" t="n"/>
      <c r="R514" s="741" t="n">
        <v>50929488</v>
      </c>
      <c r="S514" s="246" t="inlineStr">
        <is>
          <t>Pesos</t>
        </is>
      </c>
      <c r="T514" s="247" t="inlineStr">
        <is>
          <t>Hipotecario</t>
        </is>
      </c>
      <c r="U514" s="741" t="n">
        <v>803674</v>
      </c>
      <c r="V514" s="741" t="n">
        <v>243</v>
      </c>
      <c r="W514" s="741" t="n">
        <v>162</v>
      </c>
      <c r="X514" s="741" t="inlineStr">
        <is>
          <t>10.15%</t>
        </is>
      </c>
      <c r="Y514" s="741" t="n">
        <v>0</v>
      </c>
      <c r="Z514" s="741" t="n">
        <v>19552</v>
      </c>
      <c r="AA514" s="741" t="n">
        <v>11415</v>
      </c>
      <c r="AB514" s="741" t="n">
        <v>7415</v>
      </c>
      <c r="AC514" s="741" t="n">
        <v>203681</v>
      </c>
      <c r="AD514" s="741" t="n">
        <v>341901</v>
      </c>
      <c r="AE514" s="741" t="n">
        <v>71208997</v>
      </c>
      <c r="AF514" s="741" t="inlineStr">
        <is>
          <t>$300.000 a $600.000</t>
        </is>
      </c>
      <c r="AG514" s="741" t="inlineStr">
        <is>
          <t>$3,000,000</t>
        </is>
      </c>
      <c r="AH514" s="248" t="inlineStr">
        <is>
          <t>Empleado</t>
        </is>
      </c>
      <c r="AI514" s="242" t="inlineStr">
        <is>
          <t>bettycabeza25@gmail.com</t>
        </is>
      </c>
      <c r="AJ514" s="741" t="n">
        <v>3107134579</v>
      </c>
      <c r="AK514" s="242" t="inlineStr">
        <is>
          <t>MONTERIA</t>
        </is>
      </c>
      <c r="AL514" s="225" t="n"/>
      <c r="AM514" s="231" t="n"/>
    </row>
    <row r="515" ht="18" customHeight="1" thickBot="1">
      <c r="A515" s="338" t="inlineStr">
        <is>
          <t>JUAN GABRIEL RODRIGUEZ CASTAÑEDA</t>
        </is>
      </c>
      <c r="B515" s="2055" t="n">
        <v>90000383596</v>
      </c>
      <c r="C515" s="386" t="n">
        <v>46057</v>
      </c>
      <c r="D515" s="348" t="inlineStr">
        <is>
          <t>Pendiente</t>
        </is>
      </c>
      <c r="E515" s="386" t="n">
        <v>46057</v>
      </c>
      <c r="F515" s="267" t="inlineStr">
        <is>
          <t>BANCOLOMBIA</t>
        </is>
      </c>
      <c r="G515" s="278" t="n"/>
      <c r="H515" s="457" t="inlineStr">
        <is>
          <t>VK 25%</t>
        </is>
      </c>
      <c r="I515" s="214" t="n"/>
      <c r="J515" s="214" t="n"/>
      <c r="K515" s="214" t="n"/>
      <c r="L515" s="392" t="inlineStr">
        <is>
          <t>Finanzas a otro nivel</t>
        </is>
      </c>
      <c r="M515" s="254" t="inlineStr">
        <is>
          <t>NELLY ROA</t>
        </is>
      </c>
      <c r="N515" s="214" t="n"/>
      <c r="O515" s="214" t="n"/>
      <c r="P515" s="214" t="n"/>
      <c r="Q515" s="214" t="n"/>
      <c r="R515" s="739" t="n">
        <v>80135768</v>
      </c>
      <c r="S515" s="257" t="inlineStr">
        <is>
          <t>Pesos</t>
        </is>
      </c>
      <c r="T515" s="258" t="inlineStr">
        <is>
          <t>Hipotecario</t>
        </is>
      </c>
      <c r="U515" s="739" t="n">
        <v>568224</v>
      </c>
      <c r="V515" s="739" t="n">
        <v>240</v>
      </c>
      <c r="W515" s="739" t="n">
        <v>239</v>
      </c>
      <c r="X515" s="739" t="inlineStr">
        <is>
          <t>12.35%</t>
        </is>
      </c>
      <c r="Y515" s="739" t="n">
        <v>0</v>
      </c>
      <c r="Z515" s="739" t="n">
        <v>12273</v>
      </c>
      <c r="AA515" s="739" t="n">
        <v>11346</v>
      </c>
      <c r="AB515" s="739" t="n">
        <v>7563</v>
      </c>
      <c r="AC515" s="739" t="n">
        <v>52305</v>
      </c>
      <c r="AD515" s="739" t="n">
        <v>484737</v>
      </c>
      <c r="AE515" s="739" t="n">
        <v>49704521</v>
      </c>
      <c r="AF515" s="739" t="inlineStr">
        <is>
          <t>100000 A 500000</t>
        </is>
      </c>
      <c r="AG515" s="739" t="inlineStr">
        <is>
          <t>$4,000,000</t>
        </is>
      </c>
      <c r="AH515" s="259" t="inlineStr">
        <is>
          <t>Empleado</t>
        </is>
      </c>
      <c r="AI515" s="254" t="inlineStr">
        <is>
          <t>juanitorodriguez2405@gmail.com</t>
        </is>
      </c>
      <c r="AJ515" s="739" t="n">
        <v>3115566935</v>
      </c>
      <c r="AK515" s="214" t="n"/>
      <c r="AL515" s="214" t="n"/>
      <c r="AM515" s="220" t="n"/>
    </row>
    <row r="516" ht="18" customFormat="1" customHeight="1" s="1314" thickBot="1">
      <c r="A516" s="2052" t="inlineStr">
        <is>
          <t>GEOVANNY ALEXANDER VILLANUEVA GONZALEZ</t>
        </is>
      </c>
      <c r="B516" s="2056" t="inlineStr">
        <is>
          <t>570040770075434-3</t>
        </is>
      </c>
      <c r="C516" s="1303" t="n">
        <v>46057</v>
      </c>
      <c r="D516" s="1337" t="inlineStr">
        <is>
          <t>Pendiente</t>
        </is>
      </c>
      <c r="E516" s="1303" t="n">
        <v>46057</v>
      </c>
      <c r="F516" s="1542" t="inlineStr">
        <is>
          <t>DAVIVIENDA</t>
        </is>
      </c>
      <c r="G516" s="1471" t="n"/>
      <c r="H516" s="1543" t="inlineStr">
        <is>
          <t>PROPIO</t>
        </is>
      </c>
      <c r="I516" s="1339" t="n"/>
      <c r="J516" s="1339" t="n"/>
      <c r="K516" s="1339" t="n"/>
      <c r="L516" s="1342" t="inlineStr">
        <is>
          <t>Finanzas a otro nivel</t>
        </is>
      </c>
      <c r="M516" s="1341" t="inlineStr">
        <is>
          <t>NELLY ROA</t>
        </is>
      </c>
      <c r="N516" s="1339" t="n"/>
      <c r="O516" s="1339" t="n"/>
      <c r="P516" s="1339" t="n"/>
      <c r="Q516" s="1339" t="n"/>
      <c r="R516" s="1344" t="n">
        <v>1022961336</v>
      </c>
      <c r="S516" s="1345" t="inlineStr">
        <is>
          <t>Pesos</t>
        </is>
      </c>
      <c r="T516" s="1342" t="inlineStr">
        <is>
          <t>Hipotecario</t>
        </is>
      </c>
      <c r="U516" s="1344" t="n">
        <v>1328000</v>
      </c>
      <c r="V516" s="1344" t="n">
        <v>120</v>
      </c>
      <c r="W516" s="1344" t="n">
        <v>89</v>
      </c>
      <c r="X516" s="1344" t="inlineStr">
        <is>
          <t>12.7%</t>
        </is>
      </c>
      <c r="Y516" s="1344" t="n">
        <v>0</v>
      </c>
      <c r="Z516" s="1344" t="n">
        <v>24531</v>
      </c>
      <c r="AA516" s="1344" t="n">
        <v>31646</v>
      </c>
      <c r="AB516" s="1344" t="n">
        <v>73663</v>
      </c>
      <c r="AC516" s="1344" t="n">
        <v>491056</v>
      </c>
      <c r="AD516" s="1344" t="n">
        <v>707103</v>
      </c>
      <c r="AE516" s="1344" t="n">
        <v>70814531</v>
      </c>
      <c r="AF516" s="1344" t="inlineStr">
        <is>
          <t>100000 a 600000</t>
        </is>
      </c>
      <c r="AG516" s="1344" t="inlineStr">
        <is>
          <t>$8,200,000</t>
        </is>
      </c>
      <c r="AH516" s="1338" t="inlineStr">
        <is>
          <t>Empleado</t>
        </is>
      </c>
      <c r="AI516" s="1341" t="inlineStr">
        <is>
          <t>villanuevageovanny@gmail.com</t>
        </is>
      </c>
      <c r="AJ516" s="1344" t="n">
        <v>3105649134</v>
      </c>
      <c r="AK516" s="1339" t="n"/>
      <c r="AL516" s="1339" t="n"/>
      <c r="AM516" s="1347" t="n"/>
    </row>
    <row r="517" ht="18" customHeight="1" thickBot="1">
      <c r="A517" s="2057" t="inlineStr">
        <is>
          <t>AMALIA FERNANDA CORTES MANJARRES</t>
        </is>
      </c>
      <c r="B517" s="2058" t="inlineStr">
        <is>
          <t>570000601091203-7</t>
        </is>
      </c>
      <c r="C517" s="2059" t="n">
        <v>46051</v>
      </c>
      <c r="D517" s="405" t="inlineStr">
        <is>
          <t>Pendiente</t>
        </is>
      </c>
      <c r="E517" s="2059" t="n">
        <v>46057</v>
      </c>
      <c r="F517" s="594" t="inlineStr">
        <is>
          <t>DAVIVIENDA</t>
        </is>
      </c>
      <c r="G517" s="2060" t="inlineStr">
        <is>
          <t xml:space="preserve">se envia plan de pagos de informacion adicional para elaborar el estudio// Adjunto envio plan de pagos de la cliente despues de los abonos de 10 millones en marzo 2025 y 10 millones en nov 2025  y la  cliente es independiente 
</t>
        </is>
      </c>
      <c r="H517" s="409" t="inlineStr">
        <is>
          <t>CM</t>
        </is>
      </c>
      <c r="I517" s="2061" t="inlineStr">
        <is>
          <t>Solicitar plan de pagos ya que la cuota no concuerda con la tasa, posiblemente por abonos a capital</t>
        </is>
      </c>
      <c r="J517" s="481" t="inlineStr">
        <is>
          <t>Cargada CRM</t>
        </is>
      </c>
      <c r="K517" s="1243" t="n"/>
      <c r="L517" s="412" t="inlineStr">
        <is>
          <t>Lideres del futuro</t>
        </is>
      </c>
      <c r="M517" s="2061" t="inlineStr">
        <is>
          <t>PABLO MONTOYA</t>
        </is>
      </c>
      <c r="N517" s="410" t="n"/>
      <c r="O517" s="410" t="n"/>
      <c r="P517" s="410" t="n"/>
      <c r="Q517" s="410" t="n"/>
      <c r="R517" s="2062" t="n">
        <v>1075238273</v>
      </c>
      <c r="S517" s="412" t="inlineStr">
        <is>
          <t>Pesos</t>
        </is>
      </c>
      <c r="T517" s="413" t="inlineStr">
        <is>
          <t>Hipotecario</t>
        </is>
      </c>
      <c r="U517" s="2062" t="n">
        <v>2484000</v>
      </c>
      <c r="V517" s="2062" t="n">
        <v>180</v>
      </c>
      <c r="W517" s="2062" t="n">
        <v>165</v>
      </c>
      <c r="X517" s="2062" t="inlineStr">
        <is>
          <t>10.95%</t>
        </is>
      </c>
      <c r="Y517" s="2062" t="n">
        <v>0</v>
      </c>
      <c r="Z517" s="2062" t="n">
        <v>63649</v>
      </c>
      <c r="AA517" s="2062" t="n">
        <v>69810</v>
      </c>
      <c r="AB517" s="2062" t="n">
        <v>0</v>
      </c>
      <c r="AC517" s="2062" t="n">
        <v>741189</v>
      </c>
      <c r="AD517" s="2062" t="n">
        <v>1610068</v>
      </c>
      <c r="AE517" s="2062" t="n">
        <v>185074385</v>
      </c>
      <c r="AF517" s="3692" t="n">
        <v>300</v>
      </c>
      <c r="AG517" s="2062" t="inlineStr">
        <is>
          <t>$5,000,000</t>
        </is>
      </c>
      <c r="AH517" s="415" t="inlineStr">
        <is>
          <t>Empleado</t>
        </is>
      </c>
      <c r="AI517" s="2061" t="inlineStr">
        <is>
          <t>amaferc7@hotmail.com</t>
        </is>
      </c>
      <c r="AJ517" s="2061" t="inlineStr">
        <is>
          <t>1 857-410-3091</t>
        </is>
      </c>
      <c r="AK517" s="2061" t="inlineStr">
        <is>
          <t>BOSTON</t>
        </is>
      </c>
      <c r="AL517" s="410" t="n"/>
      <c r="AM517" s="416" t="n"/>
    </row>
    <row r="518" ht="18" customHeight="1" thickBot="1">
      <c r="A518" s="341" t="inlineStr">
        <is>
          <t>EDITH YURLEY CRISTANCHO PIAA</t>
        </is>
      </c>
      <c r="B518" s="2054" t="n">
        <v>555845672</v>
      </c>
      <c r="C518" s="378" t="n">
        <v>46055</v>
      </c>
      <c r="D518" s="343" t="inlineStr">
        <is>
          <t>Pendiente</t>
        </is>
      </c>
      <c r="E518" s="378" t="n">
        <v>46057</v>
      </c>
      <c r="F518" s="224" t="inlineStr">
        <is>
          <t>BANCO DE BOGOTA</t>
        </is>
      </c>
      <c r="G518" s="272" t="n"/>
      <c r="H518" s="344" t="inlineStr">
        <is>
          <t>CM</t>
        </is>
      </c>
      <c r="I518" s="242" t="inlineStr">
        <is>
          <t>Falta perfilamiento - Bogota</t>
        </is>
      </c>
      <c r="J518" s="225" t="n"/>
      <c r="K518" s="225" t="n"/>
      <c r="L518" s="343" t="inlineStr">
        <is>
          <t>Soluciones Financieras</t>
        </is>
      </c>
      <c r="M518" s="242" t="inlineStr">
        <is>
          <t>LORENA SALINAS</t>
        </is>
      </c>
      <c r="N518" s="378" t="n">
        <v>46057</v>
      </c>
      <c r="O518" s="225" t="n"/>
      <c r="P518" s="225" t="n"/>
      <c r="Q518" s="225" t="n"/>
      <c r="R518" s="741" t="n">
        <v>1098719165</v>
      </c>
      <c r="S518" s="246" t="inlineStr">
        <is>
          <t>Pesos</t>
        </is>
      </c>
      <c r="T518" s="247" t="inlineStr">
        <is>
          <t>Hipotecario</t>
        </is>
      </c>
      <c r="U518" s="741" t="n">
        <v>969091</v>
      </c>
      <c r="V518" s="741" t="n">
        <v>240</v>
      </c>
      <c r="W518" s="741" t="n">
        <v>172</v>
      </c>
      <c r="X518" s="741" t="inlineStr">
        <is>
          <t>10.57%</t>
        </is>
      </c>
      <c r="Y518" s="741" t="n">
        <v>0</v>
      </c>
      <c r="Z518" s="741" t="n">
        <v>55520</v>
      </c>
      <c r="AA518" s="741" t="n">
        <v>36772</v>
      </c>
      <c r="AB518" s="741" t="n">
        <v>0</v>
      </c>
      <c r="AC518" s="741" t="n">
        <v>236716</v>
      </c>
      <c r="AD518" s="741" t="n">
        <v>640082</v>
      </c>
      <c r="AE518" s="741" t="n">
        <v>83252283</v>
      </c>
      <c r="AF518" s="3661" t="n">
        <v>200</v>
      </c>
      <c r="AG518" s="741" t="inlineStr">
        <is>
          <t>$4,500,000</t>
        </is>
      </c>
      <c r="AH518" s="248" t="inlineStr">
        <is>
          <t>Empleado</t>
        </is>
      </c>
      <c r="AI518" s="242" t="inlineStr">
        <is>
          <t>eyurley.cristanchop@hotmail.com</t>
        </is>
      </c>
      <c r="AJ518" s="242" t="inlineStr">
        <is>
          <t>316 6179360</t>
        </is>
      </c>
      <c r="AK518" s="242" t="inlineStr">
        <is>
          <t>BUCARAMANGA</t>
        </is>
      </c>
      <c r="AL518" s="225" t="n"/>
      <c r="AM518" s="231" t="n"/>
    </row>
    <row r="519" ht="18" customHeight="1" thickBot="1">
      <c r="A519" s="338" t="inlineStr">
        <is>
          <t>RICHARD EDUARDO PEREZ TELLES</t>
        </is>
      </c>
      <c r="B519" s="555" t="n">
        <v>1058347606</v>
      </c>
      <c r="C519" s="386" t="n">
        <v>46056</v>
      </c>
      <c r="D519" s="348" t="inlineStr">
        <is>
          <t>Pendiente</t>
        </is>
      </c>
      <c r="E519" s="386" t="n">
        <v>46057</v>
      </c>
      <c r="F519" s="213" t="inlineStr">
        <is>
          <t>BANCO DE BOGOTA</t>
        </is>
      </c>
      <c r="G519" s="278" t="n"/>
      <c r="H519" s="349" t="inlineStr">
        <is>
          <t>CM</t>
        </is>
      </c>
      <c r="I519" s="254" t="inlineStr">
        <is>
          <t>Falta perfilamiento - Bogota.</t>
        </is>
      </c>
      <c r="J519" s="214" t="n"/>
      <c r="K519" s="214" t="n"/>
      <c r="L519" s="348" t="inlineStr">
        <is>
          <t>Soluciones Financieras</t>
        </is>
      </c>
      <c r="M519" s="254" t="inlineStr">
        <is>
          <t>LORENA SALINAS</t>
        </is>
      </c>
      <c r="N519" s="386" t="n">
        <v>46057</v>
      </c>
      <c r="O519" s="214" t="n"/>
      <c r="P519" s="214" t="n"/>
      <c r="Q519" s="214" t="n"/>
      <c r="R519" s="739" t="n">
        <v>1024608167</v>
      </c>
      <c r="S519" s="257" t="inlineStr">
        <is>
          <t>Pesos</t>
        </is>
      </c>
      <c r="T519" s="258" t="inlineStr">
        <is>
          <t>Hipotecario</t>
        </is>
      </c>
      <c r="U519" s="739" t="n">
        <v>1091305</v>
      </c>
      <c r="V519" s="739" t="n">
        <v>240</v>
      </c>
      <c r="W519" s="739" t="n">
        <v>230</v>
      </c>
      <c r="X519" s="739" t="inlineStr">
        <is>
          <t>12.28%</t>
        </is>
      </c>
      <c r="Y519" s="739" t="n">
        <v>0</v>
      </c>
      <c r="Z519" s="739" t="n">
        <v>18309</v>
      </c>
      <c r="AA519" s="739" t="n">
        <v>29159</v>
      </c>
      <c r="AB519" s="739" t="n">
        <v>32550</v>
      </c>
      <c r="AC519" s="739" t="n">
        <v>176197</v>
      </c>
      <c r="AD519" s="739" t="n">
        <v>843784</v>
      </c>
      <c r="AE519" s="739" t="n">
        <v>93887390</v>
      </c>
      <c r="AF519" s="3660" t="n">
        <v>200</v>
      </c>
      <c r="AG519" s="739" t="inlineStr">
        <is>
          <t>$3,500,000</t>
        </is>
      </c>
      <c r="AH519" s="257" t="inlineStr">
        <is>
          <t>Independiente</t>
        </is>
      </c>
      <c r="AI519" s="254" t="inlineStr">
        <is>
          <t>richardeduardo11@gmail.com</t>
        </is>
      </c>
      <c r="AJ519" s="254" t="inlineStr">
        <is>
          <t>312 3674254</t>
        </is>
      </c>
      <c r="AK519" s="254" t="inlineStr">
        <is>
          <t>MOSQUERA</t>
        </is>
      </c>
      <c r="AL519" s="214" t="n"/>
      <c r="AM519" s="220" t="n"/>
    </row>
    <row r="520" ht="18" customHeight="1" thickBot="1">
      <c r="A520" s="341" t="inlineStr">
        <is>
          <t>LUZ STELLA SEPULVEDA MEDINA</t>
        </is>
      </c>
      <c r="B520" s="2054" t="inlineStr">
        <is>
          <t>571201330026650-0</t>
        </is>
      </c>
      <c r="C520" s="378" t="n">
        <v>46057</v>
      </c>
      <c r="D520" s="343" t="inlineStr">
        <is>
          <t>Pendiente</t>
        </is>
      </c>
      <c r="E520" s="378" t="n">
        <v>46057</v>
      </c>
      <c r="F520" s="333" t="inlineStr">
        <is>
          <t>DAVIVIENDA</t>
        </is>
      </c>
      <c r="G520" s="272" t="n"/>
      <c r="H520" s="397" t="inlineStr">
        <is>
          <t>PROPIO</t>
        </is>
      </c>
      <c r="I520" s="225" t="n"/>
      <c r="J520" s="225" t="n"/>
      <c r="K520" s="225" t="n"/>
      <c r="L520" s="343" t="inlineStr">
        <is>
          <t>Soluciones Financieras</t>
        </is>
      </c>
      <c r="M520" s="242" t="inlineStr">
        <is>
          <t>LORENA SALINAS</t>
        </is>
      </c>
      <c r="N520" s="225" t="n"/>
      <c r="O520" s="225" t="n"/>
      <c r="P520" s="225" t="n"/>
      <c r="Q520" s="225" t="n"/>
      <c r="R520" s="741" t="n">
        <v>266500</v>
      </c>
      <c r="S520" s="246" t="inlineStr">
        <is>
          <t>Pesos</t>
        </is>
      </c>
      <c r="T520" s="247" t="inlineStr">
        <is>
          <t>Hipotecario</t>
        </is>
      </c>
      <c r="U520" s="741" t="n">
        <v>517674</v>
      </c>
      <c r="V520" s="741" t="n">
        <v>240</v>
      </c>
      <c r="W520" s="741" t="n">
        <v>226</v>
      </c>
      <c r="X520" s="741" t="inlineStr">
        <is>
          <t>10.95%</t>
        </is>
      </c>
      <c r="Y520" s="741" t="n">
        <v>203325</v>
      </c>
      <c r="Z520" s="741" t="n">
        <v>18829</v>
      </c>
      <c r="AA520" s="741" t="n">
        <v>21402</v>
      </c>
      <c r="AB520" s="741" t="n">
        <v>39328</v>
      </c>
      <c r="AC520" s="741" t="n">
        <v>89379</v>
      </c>
      <c r="AD520" s="741" t="n">
        <v>336461</v>
      </c>
      <c r="AE520" s="741" t="n">
        <v>62210689</v>
      </c>
      <c r="AF520" s="741" t="inlineStr">
        <is>
          <t>$50.000 a $300.000</t>
        </is>
      </c>
      <c r="AG520" s="741" t="inlineStr">
        <is>
          <t>$3,400,000</t>
        </is>
      </c>
      <c r="AH520" s="248" t="inlineStr">
        <is>
          <t>Empleado</t>
        </is>
      </c>
      <c r="AI520" s="242" t="inlineStr">
        <is>
          <t>stel-555@hotmail.com</t>
        </is>
      </c>
      <c r="AJ520" s="741" t="n">
        <v>3114650003</v>
      </c>
      <c r="AK520" s="225" t="n"/>
      <c r="AL520" s="225" t="n"/>
      <c r="AM520" s="231" t="n"/>
    </row>
    <row r="521" ht="18" customHeight="1" thickBot="1">
      <c r="A521" s="338" t="inlineStr">
        <is>
          <t>FAINDRY JULIETH ROJAS FARFAN</t>
        </is>
      </c>
      <c r="B521" s="2055" t="inlineStr">
        <is>
          <t>570045700068207-4</t>
        </is>
      </c>
      <c r="C521" s="386" t="n">
        <v>46057</v>
      </c>
      <c r="D521" s="348" t="inlineStr">
        <is>
          <t>Pendiente</t>
        </is>
      </c>
      <c r="E521" s="386" t="n">
        <v>46057</v>
      </c>
      <c r="F521" s="262" t="inlineStr">
        <is>
          <t>DAVIVIENDA</t>
        </is>
      </c>
      <c r="G521" s="278" t="n"/>
      <c r="H521" s="457" t="inlineStr">
        <is>
          <t>VK 25%</t>
        </is>
      </c>
      <c r="I521" s="214" t="n"/>
      <c r="J521" s="214" t="n"/>
      <c r="K521" s="214" t="n"/>
      <c r="L521" s="458" t="inlineStr">
        <is>
          <t>Guardianes Del Ahorro</t>
        </is>
      </c>
      <c r="M521" s="254" t="inlineStr">
        <is>
          <t>JUAN CARLOS HIDALGO</t>
        </is>
      </c>
      <c r="N521" s="214" t="n"/>
      <c r="O521" s="214" t="n"/>
      <c r="P521" s="214" t="n"/>
      <c r="Q521" s="214" t="n"/>
      <c r="R521" s="739" t="n">
        <v>52879054</v>
      </c>
      <c r="S521" s="257" t="inlineStr">
        <is>
          <t>Pesos</t>
        </is>
      </c>
      <c r="T521" s="258" t="inlineStr">
        <is>
          <t>Hipotecario</t>
        </is>
      </c>
      <c r="U521" s="739" t="n">
        <v>1170000</v>
      </c>
      <c r="V521" s="739" t="n">
        <v>240</v>
      </c>
      <c r="W521" s="739" t="n">
        <v>232</v>
      </c>
      <c r="X521" s="739" t="inlineStr">
        <is>
          <t>11.2%</t>
        </is>
      </c>
      <c r="Y521" s="739" t="n">
        <v>0</v>
      </c>
      <c r="Z521" s="739" t="n">
        <v>0</v>
      </c>
      <c r="AA521" s="739" t="n">
        <v>0</v>
      </c>
      <c r="AB521" s="739" t="n">
        <v>0</v>
      </c>
      <c r="AC521" s="739" t="n">
        <v>149998</v>
      </c>
      <c r="AD521" s="739" t="n">
        <v>1020001</v>
      </c>
      <c r="AE521" s="739" t="n">
        <v>114774480</v>
      </c>
      <c r="AF521" s="739" t="inlineStr">
        <is>
          <t>$50.000 a $300.000</t>
        </is>
      </c>
      <c r="AG521" s="739" t="inlineStr">
        <is>
          <t>$7,800,000</t>
        </is>
      </c>
      <c r="AH521" s="259" t="inlineStr">
        <is>
          <t>Empleado</t>
        </is>
      </c>
      <c r="AI521" s="254" t="inlineStr">
        <is>
          <t>faindryf@gmail.com</t>
        </is>
      </c>
      <c r="AJ521" s="739" t="n">
        <v>3118577976</v>
      </c>
      <c r="AK521" s="214" t="n"/>
      <c r="AL521" s="214" t="n"/>
      <c r="AM521" s="220" t="n"/>
    </row>
    <row r="522" ht="18" customHeight="1" thickBot="1">
      <c r="A522" s="341" t="inlineStr">
        <is>
          <t>LAURA ALEJANDRA SILVA MATIZ</t>
        </is>
      </c>
      <c r="B522" s="2054" t="n">
        <v>1155225858</v>
      </c>
      <c r="C522" s="378" t="n">
        <v>46057</v>
      </c>
      <c r="D522" s="343" t="inlineStr">
        <is>
          <t>Pendiente</t>
        </is>
      </c>
      <c r="E522" s="378" t="n">
        <v>46057</v>
      </c>
      <c r="F522" s="224" t="inlineStr">
        <is>
          <t>BANCO DE BOGOTA</t>
        </is>
      </c>
      <c r="G522" s="1087" t="n"/>
      <c r="H522" s="344" t="inlineStr">
        <is>
          <t>CM</t>
        </is>
      </c>
      <c r="I522" s="225" t="n"/>
      <c r="J522" s="225" t="n"/>
      <c r="K522" s="225" t="n"/>
      <c r="L522" s="346" t="inlineStr">
        <is>
          <t>Guardianes Del Ahorro</t>
        </is>
      </c>
      <c r="M522" s="242" t="inlineStr">
        <is>
          <t>YISSEL LEON</t>
        </is>
      </c>
      <c r="N522" s="225" t="n"/>
      <c r="O522" s="225" t="n"/>
      <c r="P522" s="225" t="n"/>
      <c r="Q522" s="225" t="n"/>
      <c r="R522" s="741" t="n">
        <v>1020832083</v>
      </c>
      <c r="S522" s="246" t="inlineStr">
        <is>
          <t>Pesos</t>
        </is>
      </c>
      <c r="T522" s="247" t="inlineStr">
        <is>
          <t>Hipotecario</t>
        </is>
      </c>
      <c r="U522" s="741" t="n">
        <v>1403742</v>
      </c>
      <c r="V522" s="741" t="n">
        <v>240</v>
      </c>
      <c r="W522" s="741" t="n">
        <v>239</v>
      </c>
      <c r="X522" s="741" t="inlineStr">
        <is>
          <t>12.41%</t>
        </is>
      </c>
      <c r="Y522" s="741" t="n">
        <v>0</v>
      </c>
      <c r="Z522" s="741" t="n">
        <v>20746</v>
      </c>
      <c r="AA522" s="741" t="n">
        <v>34824</v>
      </c>
      <c r="AB522" s="741" t="n">
        <v>32550</v>
      </c>
      <c r="AC522" s="741" t="n">
        <v>126661</v>
      </c>
      <c r="AD522" s="741" t="n">
        <v>1188960</v>
      </c>
      <c r="AE522" s="741" t="n">
        <v>122084364</v>
      </c>
      <c r="AF522" s="3661" t="n">
        <v>500</v>
      </c>
      <c r="AG522" s="741" t="inlineStr">
        <is>
          <t>$8,000,000</t>
        </is>
      </c>
      <c r="AH522" s="248" t="inlineStr">
        <is>
          <t>Empleado</t>
        </is>
      </c>
      <c r="AI522" s="242" t="inlineStr">
        <is>
          <t>laurasilvam98@gmail.com</t>
        </is>
      </c>
      <c r="AJ522" s="242" t="inlineStr">
        <is>
          <t>313 2001053</t>
        </is>
      </c>
      <c r="AK522" s="242" t="inlineStr">
        <is>
          <t>BOGOTA</t>
        </is>
      </c>
      <c r="AL522" s="225" t="n"/>
      <c r="AM522" s="231" t="n"/>
    </row>
    <row r="523" ht="18" customHeight="1" thickBot="1">
      <c r="A523" s="338" t="inlineStr">
        <is>
          <t>JOHN ALEXANDER CIFUENTES ABRIL</t>
        </is>
      </c>
      <c r="B523" s="2064" t="n">
        <v>32582593</v>
      </c>
      <c r="C523" s="386" t="n">
        <v>46057</v>
      </c>
      <c r="D523" s="348" t="inlineStr">
        <is>
          <t>Pendiente</t>
        </is>
      </c>
      <c r="E523" s="386" t="n">
        <v>46057</v>
      </c>
      <c r="F523" s="596" t="inlineStr">
        <is>
          <t>AV VILLAS</t>
        </is>
      </c>
      <c r="G523" s="562" t="inlineStr">
        <is>
          <t>En el extracto al comienzo está la tarjeta de crédito y al final el crédito hipotecario</t>
        </is>
      </c>
      <c r="H523" s="349" t="inlineStr">
        <is>
          <t>CM</t>
        </is>
      </c>
      <c r="I523" s="214" t="n"/>
      <c r="J523" s="214" t="n"/>
      <c r="K523" s="214" t="n"/>
      <c r="L523" s="458" t="inlineStr">
        <is>
          <t>Guardianes Del Ahorro</t>
        </is>
      </c>
      <c r="M523" s="254" t="inlineStr">
        <is>
          <t>YISSEL LEON</t>
        </is>
      </c>
      <c r="N523" s="214" t="n"/>
      <c r="O523" s="214" t="n"/>
      <c r="P523" s="214" t="n"/>
      <c r="Q523" s="214" t="n"/>
      <c r="R523" s="2041" t="n">
        <v>80818238</v>
      </c>
      <c r="S523" s="257" t="inlineStr">
        <is>
          <t>Pesos</t>
        </is>
      </c>
      <c r="T523" s="258" t="inlineStr">
        <is>
          <t>Hipotecario</t>
        </is>
      </c>
      <c r="U523" s="739" t="n">
        <v>2097161</v>
      </c>
      <c r="V523" s="739" t="n">
        <v>240</v>
      </c>
      <c r="W523" s="739" t="n">
        <v>222</v>
      </c>
      <c r="X523" s="739" t="inlineStr">
        <is>
          <t>9.75%</t>
        </is>
      </c>
      <c r="Y523" s="739" t="n">
        <v>0</v>
      </c>
      <c r="Z523" s="739" t="n">
        <v>58500</v>
      </c>
      <c r="AA523" s="739" t="n">
        <v>45036</v>
      </c>
      <c r="AB523" s="739" t="n">
        <v>0</v>
      </c>
      <c r="AC523" s="739" t="n">
        <v>528026</v>
      </c>
      <c r="AD523" s="739" t="n">
        <v>1467112</v>
      </c>
      <c r="AE523" s="739" t="n">
        <v>243895745</v>
      </c>
      <c r="AF523" s="3660" t="n">
        <v>500</v>
      </c>
      <c r="AG523" s="739" t="inlineStr">
        <is>
          <t>$9,500,000</t>
        </is>
      </c>
      <c r="AH523" s="259" t="inlineStr">
        <is>
          <t>Empleado</t>
        </is>
      </c>
      <c r="AI523" s="254" t="inlineStr">
        <is>
          <t>johnca7@hotmail.com</t>
        </is>
      </c>
      <c r="AJ523" s="254" t="inlineStr">
        <is>
          <t>310 2151357</t>
        </is>
      </c>
      <c r="AK523" s="254" t="inlineStr">
        <is>
          <t>CHIA</t>
        </is>
      </c>
      <c r="AL523" s="214" t="n"/>
      <c r="AM523" s="220" t="n"/>
    </row>
    <row r="524" ht="18" customHeight="1" thickBot="1">
      <c r="A524" s="341" t="inlineStr">
        <is>
          <t>YUDY CRUZ</t>
        </is>
      </c>
      <c r="B524" s="2065" t="n">
        <v>5</v>
      </c>
      <c r="C524" s="378" t="n">
        <v>46057</v>
      </c>
      <c r="D524" s="343" t="inlineStr">
        <is>
          <t>Pendiente</t>
        </is>
      </c>
      <c r="E524" s="378" t="n">
        <v>46057</v>
      </c>
      <c r="F524" s="569" t="inlineStr">
        <is>
          <t>DAVIVIENDA</t>
        </is>
      </c>
      <c r="G524" s="562" t="inlineStr">
        <is>
          <t>Atentamente solicito el estudio del cliente relacionado en el asunto, adjunto perfilamiento
La cliente no anexó el extracto completo y tampoco lo quiere pasar, me respondió que si no se puede así con esa información agradecía la comunicación que se había tenido, sin embargo le solicité otras parte del extracto, no se si se pueda realizar el estudio así.</t>
        </is>
      </c>
      <c r="H524" s="344" t="inlineStr">
        <is>
          <t>CM</t>
        </is>
      </c>
      <c r="I524" s="225" t="n"/>
      <c r="J524" s="225" t="n"/>
      <c r="K524" s="225" t="n"/>
      <c r="L524" s="346" t="inlineStr">
        <is>
          <t>Guardianes Del Ahorro</t>
        </is>
      </c>
      <c r="M524" s="242" t="inlineStr">
        <is>
          <t>YISSEL LEON</t>
        </is>
      </c>
      <c r="N524" s="225" t="n"/>
      <c r="O524" s="225" t="n"/>
      <c r="P524" s="225" t="n"/>
      <c r="Q524" s="473" t="n"/>
      <c r="R524" s="2040" t="inlineStr">
        <is>
          <t>N/A</t>
        </is>
      </c>
      <c r="S524" s="246" t="inlineStr">
        <is>
          <t>Pesos</t>
        </is>
      </c>
      <c r="T524" s="247" t="inlineStr">
        <is>
          <t>Hipotecario</t>
        </is>
      </c>
      <c r="U524" s="741" t="n">
        <v>1320000</v>
      </c>
      <c r="V524" s="741" t="n">
        <v>180</v>
      </c>
      <c r="W524" s="741" t="n">
        <v>136</v>
      </c>
      <c r="X524" s="741" t="inlineStr">
        <is>
          <t>12.95%</t>
        </is>
      </c>
      <c r="Y524" s="741" t="n">
        <v>0</v>
      </c>
      <c r="Z524" s="741" t="n">
        <v>23520</v>
      </c>
      <c r="AA524" s="741" t="n">
        <v>29867</v>
      </c>
      <c r="AB524" s="741" t="n">
        <v>0</v>
      </c>
      <c r="AC524" s="741" t="n">
        <v>324416</v>
      </c>
      <c r="AD524" s="741" t="n">
        <v>935196</v>
      </c>
      <c r="AE524" s="741" t="n">
        <v>92278159</v>
      </c>
      <c r="AF524" s="3661" t="n">
        <v>600</v>
      </c>
      <c r="AG524" s="741" t="inlineStr">
        <is>
          <t>$6,000,000</t>
        </is>
      </c>
      <c r="AH524" s="346" t="inlineStr">
        <is>
          <t>Vis Davivienda</t>
        </is>
      </c>
      <c r="AI524" s="242" t="inlineStr">
        <is>
          <t>paulab1984@hotmail.com</t>
        </is>
      </c>
      <c r="AJ524" s="242" t="inlineStr">
        <is>
          <t>316 7315518</t>
        </is>
      </c>
      <c r="AK524" s="242" t="inlineStr">
        <is>
          <t>BOGOTA</t>
        </is>
      </c>
      <c r="AL524" s="225" t="n"/>
      <c r="AM524" s="231" t="n"/>
    </row>
    <row r="525" ht="18" customHeight="1" thickBot="1">
      <c r="A525" s="338" t="inlineStr">
        <is>
          <t>LINA MARIA MORALES GRAJALES</t>
        </is>
      </c>
      <c r="B525" s="2055" t="n">
        <v>90000384796</v>
      </c>
      <c r="C525" s="386" t="n">
        <v>46058</v>
      </c>
      <c r="D525" s="348" t="inlineStr">
        <is>
          <t>Pendiente</t>
        </is>
      </c>
      <c r="E525" s="386" t="n">
        <v>46058</v>
      </c>
      <c r="F525" s="579" t="inlineStr">
        <is>
          <t>BANCOLOMBIA</t>
        </is>
      </c>
      <c r="G525" s="562" t="inlineStr">
        <is>
          <t>Buen día a extractos@mejorahora.net envié último extracto del crédito, favor generar estudio tenemos cita para el lunes. Mil gracias.</t>
        </is>
      </c>
      <c r="H525" s="349" t="inlineStr">
        <is>
          <t>CM</t>
        </is>
      </c>
      <c r="I525" s="214" t="n"/>
      <c r="J525" s="214" t="n"/>
      <c r="K525" s="214" t="n"/>
      <c r="L525" s="398" t="inlineStr">
        <is>
          <t>Visionarios</t>
        </is>
      </c>
      <c r="M525" s="254" t="inlineStr">
        <is>
          <t>PAOLA HERNANDEZ</t>
        </is>
      </c>
      <c r="N525" s="214" t="n"/>
      <c r="O525" s="214" t="n"/>
      <c r="P525" s="214" t="n"/>
      <c r="Q525" s="214" t="n"/>
      <c r="R525" s="739" t="n">
        <v>31793266</v>
      </c>
      <c r="S525" s="257" t="inlineStr">
        <is>
          <t>Pesos</t>
        </is>
      </c>
      <c r="T525" s="258" t="inlineStr">
        <is>
          <t>Hipotecario</t>
        </is>
      </c>
      <c r="U525" s="739" t="n">
        <v>1705952</v>
      </c>
      <c r="V525" s="739" t="n">
        <v>120</v>
      </c>
      <c r="W525" s="739" t="n">
        <v>119</v>
      </c>
      <c r="X525" s="821" t="n">
        <v>0.13</v>
      </c>
      <c r="Y525" s="739" t="n">
        <v>0</v>
      </c>
      <c r="Z525" s="739" t="n">
        <v>81282</v>
      </c>
      <c r="AA525" s="739" t="n">
        <v>17019</v>
      </c>
      <c r="AB525" s="739" t="n">
        <v>11345</v>
      </c>
      <c r="AC525" s="739" t="n">
        <v>470253</v>
      </c>
      <c r="AD525" s="739" t="n">
        <v>1126052</v>
      </c>
      <c r="AE525" s="739" t="n">
        <v>110470140</v>
      </c>
      <c r="AF525" s="739" t="inlineStr">
        <is>
          <t>$1,000,000</t>
        </is>
      </c>
      <c r="AG525" s="739" t="inlineStr">
        <is>
          <t>$4,500,000</t>
        </is>
      </c>
      <c r="AH525" s="259" t="inlineStr">
        <is>
          <t>Empleado</t>
        </is>
      </c>
      <c r="AI525" s="254" t="inlineStr">
        <is>
          <t>familymorales@hotmail.es</t>
        </is>
      </c>
      <c r="AJ525" s="739" t="n">
        <v>447474767167</v>
      </c>
      <c r="AK525" s="254" t="inlineStr">
        <is>
          <t>LONDRES</t>
        </is>
      </c>
      <c r="AL525" s="214" t="n"/>
      <c r="AM525" s="220" t="n"/>
    </row>
    <row r="526" ht="18" customHeight="1" thickBot="1">
      <c r="A526" s="339" t="inlineStr">
        <is>
          <t>EDNA ROCIO SANTAMARIA MEDINA</t>
        </is>
      </c>
      <c r="B526" s="2054" t="n">
        <v>368094</v>
      </c>
      <c r="C526" s="378" t="n">
        <v>46058</v>
      </c>
      <c r="D526" s="343" t="inlineStr">
        <is>
          <t>Pendiente</t>
        </is>
      </c>
      <c r="E526" s="378" t="n">
        <v>46058</v>
      </c>
      <c r="F526" s="579" t="inlineStr">
        <is>
          <t>BANCOLOMBIA</t>
        </is>
      </c>
      <c r="G526" s="562" t="inlineStr">
        <is>
          <t>Buen día a extractos@mejorahora.net envié plan de pagos y cuenta de cobro leasing Bancolombia, favor generar estudio tenemos cita para el lunes. Mil gracias.</t>
        </is>
      </c>
      <c r="H526" s="344" t="inlineStr">
        <is>
          <t>CM</t>
        </is>
      </c>
      <c r="I526" s="225" t="n"/>
      <c r="J526" s="225" t="n"/>
      <c r="K526" s="225" t="n"/>
      <c r="L526" s="459" t="inlineStr">
        <is>
          <t>Visionarios</t>
        </is>
      </c>
      <c r="M526" s="242" t="inlineStr">
        <is>
          <t>PAOLA HERNANDEZ</t>
        </is>
      </c>
      <c r="N526" s="225" t="n"/>
      <c r="O526" s="225" t="n"/>
      <c r="P526" s="225" t="n"/>
      <c r="Q526" s="225" t="n"/>
      <c r="R526" s="2042" t="n">
        <v>65758647</v>
      </c>
      <c r="S526" s="246" t="inlineStr">
        <is>
          <t>Pesos</t>
        </is>
      </c>
      <c r="T526" s="448" t="inlineStr">
        <is>
          <t>Leasing H.</t>
        </is>
      </c>
      <c r="U526" s="741" t="n">
        <v>2762703</v>
      </c>
      <c r="V526" s="741" t="n">
        <v>240</v>
      </c>
      <c r="W526" s="741" t="n">
        <v>233</v>
      </c>
      <c r="X526" s="811" t="n">
        <v>0.11</v>
      </c>
      <c r="Y526" s="741" t="n">
        <v>0</v>
      </c>
      <c r="Z526" s="741" t="n">
        <v>165692</v>
      </c>
      <c r="AA526" s="741" t="n">
        <v>0</v>
      </c>
      <c r="AB526" s="741" t="n">
        <v>0</v>
      </c>
      <c r="AC526" s="741" t="n">
        <v>336494</v>
      </c>
      <c r="AD526" s="741" t="n">
        <v>2260517</v>
      </c>
      <c r="AE526" s="741" t="n">
        <v>258501379</v>
      </c>
      <c r="AF526" s="3661" t="n">
        <v>300</v>
      </c>
      <c r="AG526" s="741" t="inlineStr">
        <is>
          <t>$8,000,000</t>
        </is>
      </c>
      <c r="AH526" s="248" t="inlineStr">
        <is>
          <t>Empleado</t>
        </is>
      </c>
      <c r="AI526" s="389" t="inlineStr">
        <is>
          <t>santamariaedna@gmail.com</t>
        </is>
      </c>
      <c r="AJ526" s="389" t="inlineStr">
        <is>
          <t>314 6318895</t>
        </is>
      </c>
      <c r="AK526" s="242" t="inlineStr">
        <is>
          <t>CALI</t>
        </is>
      </c>
      <c r="AL526" s="225" t="n"/>
      <c r="AM526" s="231" t="n"/>
    </row>
    <row r="527" ht="18" customHeight="1" thickBot="1">
      <c r="A527" s="340" t="inlineStr">
        <is>
          <t>DEYSI YASLENY BARON GOMEZ</t>
        </is>
      </c>
      <c r="B527" s="2055" t="n">
        <v>90000345827</v>
      </c>
      <c r="C527" s="386" t="n">
        <v>46058</v>
      </c>
      <c r="D527" s="348" t="inlineStr">
        <is>
          <t>Pendiente</t>
        </is>
      </c>
      <c r="E527" s="386" t="n">
        <v>46058</v>
      </c>
      <c r="F527" s="579" t="inlineStr">
        <is>
          <t>BANCOLOMBIA</t>
        </is>
      </c>
      <c r="G527" s="562" t="inlineStr">
        <is>
          <t>APEX TIENE 2 HIPOTECARIOS</t>
        </is>
      </c>
      <c r="H527" s="457" t="inlineStr">
        <is>
          <t>VK 30%</t>
        </is>
      </c>
      <c r="I527" s="214" t="n"/>
      <c r="J527" s="214" t="n"/>
      <c r="K527" s="214" t="n"/>
      <c r="L527" s="398" t="inlineStr">
        <is>
          <t>Visionarios</t>
        </is>
      </c>
      <c r="M527" s="254" t="inlineStr">
        <is>
          <t>PAOLA HERNANDEZ</t>
        </is>
      </c>
      <c r="N527" s="214" t="n"/>
      <c r="O527" s="214" t="n"/>
      <c r="P527" s="214" t="n"/>
      <c r="Q527" s="335" t="n"/>
      <c r="R527" s="2040" t="n">
        <v>40045331</v>
      </c>
      <c r="S527" s="257" t="inlineStr">
        <is>
          <t>Pesos</t>
        </is>
      </c>
      <c r="T527" s="258" t="inlineStr">
        <is>
          <t>Hipotecario</t>
        </is>
      </c>
      <c r="U527" s="739" t="n">
        <v>1473181</v>
      </c>
      <c r="V527" s="739" t="n">
        <v>240</v>
      </c>
      <c r="W527" s="739" t="n">
        <v>231</v>
      </c>
      <c r="X527" s="739" t="inlineStr">
        <is>
          <t>12.7%</t>
        </is>
      </c>
      <c r="Y527" s="739" t="n">
        <v>0</v>
      </c>
      <c r="Z527" s="739" t="n">
        <v>35678</v>
      </c>
      <c r="AA527" s="739" t="n">
        <v>23664</v>
      </c>
      <c r="AB527" s="739" t="n">
        <v>15775</v>
      </c>
      <c r="AC527" s="739" t="n">
        <v>211069</v>
      </c>
      <c r="AD527" s="739" t="n">
        <v>1186985</v>
      </c>
      <c r="AE527" s="739" t="n">
        <v>118447277</v>
      </c>
      <c r="AF527" s="739" t="inlineStr">
        <is>
          <t>Acorde al estado del Crédito</t>
        </is>
      </c>
      <c r="AG527" s="739" t="inlineStr">
        <is>
          <t>$10,000,000</t>
        </is>
      </c>
      <c r="AH527" s="894" t="inlineStr">
        <is>
          <t>Empleado</t>
        </is>
      </c>
      <c r="AI527" s="390" t="inlineStr">
        <is>
          <t>deysibaron@yahoo.com</t>
        </is>
      </c>
      <c r="AJ527" s="2040" t="n">
        <v>3007891974</v>
      </c>
      <c r="AK527" s="214" t="n"/>
      <c r="AL527" s="214" t="n"/>
      <c r="AM527" s="220" t="n"/>
    </row>
    <row r="528" ht="18" customFormat="1" customHeight="1" s="1438" thickBot="1">
      <c r="A528" s="2076" t="inlineStr">
        <is>
          <t>DEYSI YASLENY BARON GOMEZ</t>
        </is>
      </c>
      <c r="B528" s="2077" t="n">
        <v>90000360973</v>
      </c>
      <c r="C528" s="1521" t="n">
        <v>46058</v>
      </c>
      <c r="D528" s="1520" t="inlineStr">
        <is>
          <t>Pendiente</t>
        </is>
      </c>
      <c r="E528" s="1521" t="n">
        <v>46058</v>
      </c>
      <c r="F528" s="1522" t="inlineStr">
        <is>
          <t>BANCOLOMBIA</t>
        </is>
      </c>
      <c r="G528" s="1610" t="n"/>
      <c r="H528" s="1522" t="inlineStr">
        <is>
          <t>VK 30%</t>
        </is>
      </c>
      <c r="I528" s="1523" t="n"/>
      <c r="J528" s="1523" t="n"/>
      <c r="K528" s="1523" t="n"/>
      <c r="L528" s="2078" t="inlineStr">
        <is>
          <t>Visionarios</t>
        </is>
      </c>
      <c r="M528" s="1525" t="inlineStr">
        <is>
          <t>PAOLA HERNANDEZ</t>
        </is>
      </c>
      <c r="N528" s="1523" t="n"/>
      <c r="O528" s="1523" t="n"/>
      <c r="P528" s="1523" t="n"/>
      <c r="Q528" s="1526" t="n"/>
      <c r="R528" s="2079" t="n">
        <v>40045331</v>
      </c>
      <c r="S528" s="1528" t="inlineStr">
        <is>
          <t>Pesos</t>
        </is>
      </c>
      <c r="T528" s="1524" t="inlineStr">
        <is>
          <t>Hipotecario</t>
        </is>
      </c>
      <c r="U528" s="1529" t="n">
        <v>919581</v>
      </c>
      <c r="V528" s="1529" t="n">
        <v>240</v>
      </c>
      <c r="W528" s="1529" t="n">
        <v>234</v>
      </c>
      <c r="X528" s="1529" t="inlineStr">
        <is>
          <t>12.1%</t>
        </is>
      </c>
      <c r="Y528" s="1529" t="n">
        <v>0</v>
      </c>
      <c r="Z528" s="1529" t="n">
        <v>25132</v>
      </c>
      <c r="AA528" s="1529" t="n">
        <v>0</v>
      </c>
      <c r="AB528" s="1529" t="n">
        <v>0</v>
      </c>
      <c r="AC528" s="1529" t="n">
        <v>95524</v>
      </c>
      <c r="AD528" s="1529" t="n">
        <v>798925</v>
      </c>
      <c r="AE528" s="1529" t="n">
        <v>83646198</v>
      </c>
      <c r="AF528" s="1529" t="inlineStr">
        <is>
          <t>Acorde al estado del Crédito</t>
        </is>
      </c>
      <c r="AG528" s="1529" t="inlineStr">
        <is>
          <t>$10,000,000</t>
        </is>
      </c>
      <c r="AH528" s="2080" t="inlineStr">
        <is>
          <t>Empleado</t>
        </is>
      </c>
      <c r="AI528" s="1916" t="inlineStr">
        <is>
          <t>deysibaron@yahoo.com</t>
        </is>
      </c>
      <c r="AJ528" s="2079" t="n">
        <v>3007891974</v>
      </c>
      <c r="AK528" s="1523" t="n"/>
      <c r="AL528" s="1523" t="n"/>
      <c r="AM528" s="1533" t="n"/>
    </row>
    <row r="529" ht="18" customHeight="1" thickBot="1">
      <c r="A529" s="548" t="inlineStr">
        <is>
          <t>LEIDY JOHANA JIMENEZ GARCIA</t>
        </is>
      </c>
      <c r="B529" s="2066" t="inlineStr">
        <is>
          <t>570040770063344-8</t>
        </is>
      </c>
      <c r="C529" s="406" t="n">
        <v>46056</v>
      </c>
      <c r="D529" s="405" t="inlineStr">
        <is>
          <t>Pendiente</t>
        </is>
      </c>
      <c r="E529" s="406" t="n">
        <v>46056</v>
      </c>
      <c r="F529" s="503" t="inlineStr">
        <is>
          <t>DAVIVIENDA</t>
        </is>
      </c>
      <c r="G529" s="568" t="n"/>
      <c r="H529" s="409" t="inlineStr">
        <is>
          <t>CM</t>
        </is>
      </c>
      <c r="I529" s="410" t="n"/>
      <c r="J529" s="410" t="n"/>
      <c r="K529" s="410" t="n"/>
      <c r="L529" s="591" t="inlineStr">
        <is>
          <t>Finanzas a otro nivel</t>
        </is>
      </c>
      <c r="M529" s="414" t="inlineStr">
        <is>
          <t>NELLY ROA</t>
        </is>
      </c>
      <c r="N529" s="410" t="n"/>
      <c r="O529" s="410" t="n"/>
      <c r="P529" s="410" t="n"/>
      <c r="Q529" s="410" t="n"/>
      <c r="R529" s="818" t="n">
        <v>1023862102</v>
      </c>
      <c r="S529" s="412" t="inlineStr">
        <is>
          <t>Pesos</t>
        </is>
      </c>
      <c r="T529" s="413" t="inlineStr">
        <is>
          <t>Hipotecario</t>
        </is>
      </c>
      <c r="U529" s="818" t="n">
        <v>917000</v>
      </c>
      <c r="V529" s="818" t="n">
        <v>240</v>
      </c>
      <c r="W529" s="818" t="n">
        <v>197</v>
      </c>
      <c r="X529" s="818" t="inlineStr">
        <is>
          <t>12.95%</t>
        </is>
      </c>
      <c r="Y529" s="818" t="n">
        <v>0</v>
      </c>
      <c r="Z529" s="818" t="n">
        <v>36383</v>
      </c>
      <c r="AA529" s="818" t="n">
        <v>28546</v>
      </c>
      <c r="AB529" s="818" t="n">
        <v>0</v>
      </c>
      <c r="AC529" s="818" t="n">
        <v>113249</v>
      </c>
      <c r="AD529" s="818" t="n">
        <v>735750</v>
      </c>
      <c r="AE529" s="818" t="n">
        <v>72089529</v>
      </c>
      <c r="AF529" s="3670" t="n">
        <v>500</v>
      </c>
      <c r="AG529" s="818" t="inlineStr">
        <is>
          <t>$4,000,000</t>
        </is>
      </c>
      <c r="AH529" s="415" t="inlineStr">
        <is>
          <t>Empleado</t>
        </is>
      </c>
      <c r="AI529" s="414" t="inlineStr">
        <is>
          <t>ldy_023@hotmail.com</t>
        </is>
      </c>
      <c r="AJ529" s="414" t="inlineStr">
        <is>
          <t>314 4606056</t>
        </is>
      </c>
      <c r="AK529" s="414" t="inlineStr">
        <is>
          <t>BOGOTA</t>
        </is>
      </c>
      <c r="AL529" s="410" t="n"/>
      <c r="AM529" s="416" t="n"/>
    </row>
    <row r="530" ht="18" customHeight="1" thickBot="1">
      <c r="A530" s="558" t="inlineStr">
        <is>
          <t>ESNEDO MELECIO PRADO ORTIZ</t>
        </is>
      </c>
      <c r="B530" s="812" t="n">
        <v>1056638485</v>
      </c>
      <c r="C530" s="406" t="n">
        <v>46055</v>
      </c>
      <c r="D530" s="405" t="inlineStr">
        <is>
          <t>Pendiente</t>
        </is>
      </c>
      <c r="E530" s="406" t="n">
        <v>46057</v>
      </c>
      <c r="F530" s="538" t="inlineStr">
        <is>
          <t>BANCO DE BOGOTA</t>
        </is>
      </c>
      <c r="G530" s="2002" t="n"/>
      <c r="H530" s="2067" t="inlineStr">
        <is>
          <t>VK 25%</t>
        </is>
      </c>
      <c r="I530" s="2068" t="n"/>
      <c r="J530" s="410" t="n"/>
      <c r="K530" s="410" t="n"/>
      <c r="L530" s="541" t="inlineStr">
        <is>
          <t>Guardianes Del Ahorro</t>
        </is>
      </c>
      <c r="M530" s="414" t="inlineStr">
        <is>
          <t>Sandra Patricia Moreno Sotelo</t>
        </is>
      </c>
      <c r="N530" s="410" t="n"/>
      <c r="O530" s="410" t="n"/>
      <c r="P530" s="410" t="n"/>
      <c r="Q530" s="410" t="n"/>
      <c r="R530" s="818" t="n">
        <v>16887057</v>
      </c>
      <c r="S530" s="412" t="inlineStr">
        <is>
          <t>Pesos</t>
        </is>
      </c>
      <c r="T530" s="413" t="inlineStr">
        <is>
          <t>Hipotecario</t>
        </is>
      </c>
      <c r="U530" s="818" t="n">
        <v>541000</v>
      </c>
      <c r="V530" s="818" t="n">
        <v>180</v>
      </c>
      <c r="W530" s="818" t="n">
        <v>171</v>
      </c>
      <c r="X530" s="818" t="inlineStr">
        <is>
          <t>12.28%</t>
        </is>
      </c>
      <c r="Y530" s="818" t="n">
        <v>0</v>
      </c>
      <c r="Z530" s="818" t="n">
        <v>55688</v>
      </c>
      <c r="AA530" s="818" t="n">
        <v>15748</v>
      </c>
      <c r="AB530" s="818" t="n">
        <v>0</v>
      </c>
      <c r="AC530" s="818" t="n">
        <v>101292</v>
      </c>
      <c r="AD530" s="818" t="n">
        <v>628612</v>
      </c>
      <c r="AE530" s="818" t="n">
        <v>60653750</v>
      </c>
      <c r="AF530" s="410" t="n"/>
      <c r="AG530" s="818" t="inlineStr">
        <is>
          <t>$2,500,000</t>
        </is>
      </c>
      <c r="AH530" s="415" t="inlineStr">
        <is>
          <t>Empleado</t>
        </is>
      </c>
      <c r="AI530" s="414" t="inlineStr">
        <is>
          <t>mele192008@hotmail.com</t>
        </is>
      </c>
      <c r="AJ530" s="818" t="n">
        <v>3114142700</v>
      </c>
      <c r="AK530" s="414" t="inlineStr">
        <is>
          <t>VALLEDUPAR</t>
        </is>
      </c>
      <c r="AL530" s="410" t="n"/>
      <c r="AM530" s="416" t="n"/>
    </row>
    <row r="531" ht="18" customFormat="1" customHeight="1" s="1314" thickBot="1">
      <c r="A531" s="1923" t="inlineStr">
        <is>
          <t>OMAR ALEJANDRO TORRES DUARTE</t>
        </is>
      </c>
      <c r="B531" s="2069" t="inlineStr">
        <is>
          <t>570040770118131-4</t>
        </is>
      </c>
      <c r="C531" s="2070" t="n">
        <v>46058</v>
      </c>
      <c r="D531" s="1549" t="inlineStr">
        <is>
          <t>Pendiente</t>
        </is>
      </c>
      <c r="E531" s="2070" t="n">
        <v>46058</v>
      </c>
      <c r="F531" s="1556" t="inlineStr">
        <is>
          <t>DAVIVIENDA</t>
        </is>
      </c>
      <c r="G531" s="2071" t="n"/>
      <c r="H531" s="2072" t="inlineStr">
        <is>
          <t>PROPIO</t>
        </is>
      </c>
      <c r="I531" s="1550" t="n"/>
      <c r="J531" s="1550" t="n"/>
      <c r="K531" s="1550" t="n"/>
      <c r="L531" s="1553" t="inlineStr">
        <is>
          <t>Finanzas a otro nivel</t>
        </is>
      </c>
      <c r="M531" s="1551" t="inlineStr">
        <is>
          <t>SANDRA PATRICIA TINJACA MARTINEZ</t>
        </is>
      </c>
      <c r="N531" s="1550" t="n"/>
      <c r="O531" s="1550" t="n"/>
      <c r="P531" s="1550" t="n"/>
      <c r="Q531" s="1550" t="n"/>
      <c r="R531" s="2073" t="n">
        <v>1032392123</v>
      </c>
      <c r="S531" s="1552" t="inlineStr">
        <is>
          <t>Pesos</t>
        </is>
      </c>
      <c r="T531" s="1553" t="inlineStr">
        <is>
          <t>Hipotecario</t>
        </is>
      </c>
      <c r="U531" s="1554" t="n">
        <v>1714000</v>
      </c>
      <c r="V531" s="1554" t="n">
        <v>240</v>
      </c>
      <c r="W531" s="1554" t="n">
        <v>234</v>
      </c>
      <c r="X531" s="1554" t="inlineStr">
        <is>
          <t>11.3%</t>
        </is>
      </c>
      <c r="Y531" s="1554" t="n">
        <v>0</v>
      </c>
      <c r="Z531" s="1554" t="n">
        <v>80244</v>
      </c>
      <c r="AA531" s="1554" t="n">
        <v>92952</v>
      </c>
      <c r="AB531" s="1554" t="n">
        <v>0</v>
      </c>
      <c r="AC531" s="1554" t="n">
        <v>403413</v>
      </c>
      <c r="AD531" s="1554" t="n">
        <v>3166216</v>
      </c>
      <c r="AE531" s="1554" t="n">
        <v>159501139</v>
      </c>
      <c r="AF531" s="1554" t="inlineStr">
        <is>
          <t>$50.000 a $300.000</t>
        </is>
      </c>
      <c r="AG531" s="1554" t="inlineStr">
        <is>
          <t>$5,050,000</t>
        </is>
      </c>
      <c r="AH531" s="2074" t="inlineStr">
        <is>
          <t>Vis Davivienda</t>
        </is>
      </c>
      <c r="AI531" s="2075" t="inlineStr">
        <is>
          <t>oatorresd@gmail.com</t>
        </is>
      </c>
      <c r="AJ531" s="2073" t="n">
        <v>3115992218</v>
      </c>
      <c r="AK531" s="1550" t="n"/>
      <c r="AL531" s="1550" t="n"/>
      <c r="AM531" s="1424" t="n"/>
    </row>
    <row r="532" ht="18" customHeight="1" thickBot="1">
      <c r="A532" s="546" t="inlineStr">
        <is>
          <t>MARIA ISABEL GONZALEZ PRADO</t>
        </is>
      </c>
      <c r="B532" s="2081" t="n">
        <v>90000195553</v>
      </c>
      <c r="C532" s="406" t="n">
        <v>46058</v>
      </c>
      <c r="D532" s="405" t="inlineStr">
        <is>
          <t>Pendiente</t>
        </is>
      </c>
      <c r="E532" s="406" t="n">
        <v>46058</v>
      </c>
      <c r="F532" s="486" t="inlineStr">
        <is>
          <t>BANCOLOMBIA</t>
        </is>
      </c>
      <c r="G532" s="568" t="n"/>
      <c r="H532" s="504" t="inlineStr">
        <is>
          <t>VK 25%</t>
        </is>
      </c>
      <c r="I532" s="410" t="n"/>
      <c r="J532" s="410" t="n"/>
      <c r="K532" s="410" t="n"/>
      <c r="L532" s="412" t="inlineStr">
        <is>
          <t>Lideres del futuro</t>
        </is>
      </c>
      <c r="M532" s="414" t="inlineStr">
        <is>
          <t>PABLO MONTOYA</t>
        </is>
      </c>
      <c r="N532" s="410" t="n"/>
      <c r="O532" s="410" t="n"/>
      <c r="P532" s="410" t="n"/>
      <c r="Q532" s="816" t="n"/>
      <c r="R532" s="2082" t="inlineStr">
        <is>
          <t>N/A</t>
        </is>
      </c>
      <c r="S532" s="412" t="inlineStr">
        <is>
          <t>Pesos</t>
        </is>
      </c>
      <c r="T532" s="413" t="inlineStr">
        <is>
          <t>Hipotecario</t>
        </is>
      </c>
      <c r="U532" s="818" t="n">
        <v>28286</v>
      </c>
      <c r="V532" s="818" t="n">
        <v>306</v>
      </c>
      <c r="W532" s="818" t="n">
        <v>243</v>
      </c>
      <c r="X532" s="818" t="inlineStr">
        <is>
          <t>18.8%</t>
        </is>
      </c>
      <c r="Y532" s="818" t="n">
        <v>0</v>
      </c>
      <c r="Z532" s="818" t="n">
        <v>15013</v>
      </c>
      <c r="AA532" s="818" t="n">
        <v>7964</v>
      </c>
      <c r="AB532" s="818" t="n">
        <v>5309</v>
      </c>
      <c r="AC532" s="818" t="n">
        <v>29537</v>
      </c>
      <c r="AD532" s="818" t="n">
        <v>70236</v>
      </c>
      <c r="AE532" s="818" t="n">
        <v>39622487</v>
      </c>
      <c r="AF532" s="818" t="inlineStr">
        <is>
          <t>$50.000 a $300.000</t>
        </is>
      </c>
      <c r="AG532" s="818" t="inlineStr">
        <is>
          <t>$2,300,000</t>
        </is>
      </c>
      <c r="AH532" s="415" t="inlineStr">
        <is>
          <t>Empleado</t>
        </is>
      </c>
      <c r="AI532" s="414" t="inlineStr">
        <is>
          <t>gonzalezpradomariaisabel22@gmail.com</t>
        </is>
      </c>
      <c r="AJ532" s="818" t="n">
        <v>3216424857</v>
      </c>
      <c r="AK532" s="414" t="inlineStr">
        <is>
          <t>CALI</t>
        </is>
      </c>
      <c r="AL532" s="410" t="n"/>
      <c r="AM532" s="416" t="n"/>
    </row>
    <row r="533" ht="18" customHeight="1" thickBot="1">
      <c r="A533" s="341" t="inlineStr">
        <is>
          <t>JERSON ANDRES FERNANDEZ BECERRA</t>
        </is>
      </c>
      <c r="B533" s="2054" t="n">
        <v>90000393693</v>
      </c>
      <c r="C533" s="378" t="n">
        <v>46058</v>
      </c>
      <c r="D533" s="343" t="inlineStr">
        <is>
          <t>Pendiente</t>
        </is>
      </c>
      <c r="E533" s="378" t="n">
        <v>46058</v>
      </c>
      <c r="F533" s="579" t="inlineStr">
        <is>
          <t>BANCOLOMBIA</t>
        </is>
      </c>
      <c r="G533" s="562" t="inlineStr">
        <is>
          <t>Cliente vive en España, por favor propuesta para presentar viernes 4pm gracias</t>
        </is>
      </c>
      <c r="H533" s="397" t="inlineStr">
        <is>
          <t>PROPIO</t>
        </is>
      </c>
      <c r="I533" s="225" t="n"/>
      <c r="J533" s="225" t="n"/>
      <c r="K533" s="225" t="n"/>
      <c r="L533" s="459" t="inlineStr">
        <is>
          <t>Visionarios</t>
        </is>
      </c>
      <c r="M533" s="242" t="inlineStr">
        <is>
          <t>MARIELA BECERRA</t>
        </is>
      </c>
      <c r="N533" s="225" t="n"/>
      <c r="O533" s="225" t="n"/>
      <c r="P533" s="225" t="n"/>
      <c r="Q533" s="225" t="n"/>
      <c r="R533" s="741" t="n">
        <v>1075215127</v>
      </c>
      <c r="S533" s="246" t="inlineStr">
        <is>
          <t>Pesos</t>
        </is>
      </c>
      <c r="T533" s="247" t="inlineStr">
        <is>
          <t>Hipotecario</t>
        </is>
      </c>
      <c r="U533" s="741" t="n">
        <v>1321905</v>
      </c>
      <c r="V533" s="741" t="n">
        <v>180</v>
      </c>
      <c r="W533" s="741" t="n">
        <v>180</v>
      </c>
      <c r="X533" s="741" t="inlineStr">
        <is>
          <t>12.5%</t>
        </is>
      </c>
      <c r="Y533" s="741" t="n">
        <v>0</v>
      </c>
      <c r="Z533" s="741" t="n">
        <v>20283</v>
      </c>
      <c r="AA533" s="741" t="n">
        <v>18910</v>
      </c>
      <c r="AB533" s="741" t="n">
        <v>12606</v>
      </c>
      <c r="AC533" s="741" t="n">
        <v>0</v>
      </c>
      <c r="AD533" s="741" t="n">
        <v>0</v>
      </c>
      <c r="AE533" s="741" t="n">
        <v>106932348</v>
      </c>
      <c r="AF533" s="741" t="inlineStr">
        <is>
          <t>$300.000 a $600.000</t>
        </is>
      </c>
      <c r="AG533" s="741" t="inlineStr">
        <is>
          <t>$10,000,000</t>
        </is>
      </c>
      <c r="AH533" s="248" t="inlineStr">
        <is>
          <t>Empleado</t>
        </is>
      </c>
      <c r="AI533" s="242" t="inlineStr">
        <is>
          <t>yeyofernandez@hotmail.com</t>
        </is>
      </c>
      <c r="AJ533" s="741" t="n">
        <v>34651980566</v>
      </c>
      <c r="AK533" s="242" t="inlineStr">
        <is>
          <t>ESPAÑA</t>
        </is>
      </c>
      <c r="AL533" s="225" t="n"/>
      <c r="AM533" s="231" t="n"/>
    </row>
    <row r="534" ht="18" customFormat="1" customHeight="1" s="1314" thickBot="1">
      <c r="A534" s="1320" t="inlineStr">
        <is>
          <t>ANGELICA CLAVIJO GUTIERREZ</t>
        </is>
      </c>
      <c r="B534" s="1367" t="n">
        <v>134200119861</v>
      </c>
      <c r="C534" s="1301" t="n">
        <v>46058</v>
      </c>
      <c r="D534" s="1326" t="inlineStr">
        <is>
          <t>Pendiente</t>
        </is>
      </c>
      <c r="E534" s="1301" t="n">
        <v>46058</v>
      </c>
      <c r="F534" s="1304" t="inlineStr">
        <is>
          <t>CAJA SOCIAL</t>
        </is>
      </c>
      <c r="G534" s="1305" t="n"/>
      <c r="H534" s="1360" t="inlineStr">
        <is>
          <t>PROPIO</t>
        </is>
      </c>
      <c r="I534" s="1305" t="n"/>
      <c r="J534" s="1305" t="n"/>
      <c r="K534" s="1305" t="n"/>
      <c r="L534" s="1326" t="inlineStr">
        <is>
          <t>Soluciones Financieras</t>
        </is>
      </c>
      <c r="M534" s="1307" t="inlineStr">
        <is>
          <t>LORENA SALINAS</t>
        </is>
      </c>
      <c r="N534" s="1305" t="n"/>
      <c r="O534" s="1305" t="n"/>
      <c r="P534" s="1305" t="n"/>
      <c r="Q534" s="1305" t="n"/>
      <c r="R534" s="1310" t="n">
        <v>1073165686</v>
      </c>
      <c r="S534" s="1311" t="inlineStr">
        <is>
          <t>Pesos</t>
        </is>
      </c>
      <c r="T534" s="1308" t="inlineStr">
        <is>
          <t>Hipotecario</t>
        </is>
      </c>
      <c r="U534" s="1310" t="n">
        <v>1333290</v>
      </c>
      <c r="V534" s="1310" t="n">
        <v>240</v>
      </c>
      <c r="W534" s="1310" t="n">
        <v>216</v>
      </c>
      <c r="X534" s="1310" t="inlineStr">
        <is>
          <t>11.8%</t>
        </is>
      </c>
      <c r="Y534" s="1310" t="n">
        <v>58000</v>
      </c>
      <c r="Z534" s="1310" t="n">
        <v>23224</v>
      </c>
      <c r="AA534" s="1310" t="n">
        <v>24291</v>
      </c>
      <c r="AB534" s="1310" t="n">
        <v>93810</v>
      </c>
      <c r="AC534" s="1310" t="n">
        <v>150858</v>
      </c>
      <c r="AD534" s="1310" t="n">
        <v>983106</v>
      </c>
      <c r="AE534" s="1310" t="n">
        <v>105275096</v>
      </c>
      <c r="AF534" s="1310" t="inlineStr">
        <is>
          <t>$100.000 en adelante</t>
        </is>
      </c>
      <c r="AG534" s="1310" t="inlineStr">
        <is>
          <t>$7,000,000</t>
        </is>
      </c>
      <c r="AH534" s="1304" t="inlineStr">
        <is>
          <t>Empleado</t>
        </is>
      </c>
      <c r="AI534" s="1307" t="inlineStr">
        <is>
          <t>angelica.clavijogu@gmail.com</t>
        </is>
      </c>
      <c r="AJ534" s="1310" t="n">
        <v>3167178988</v>
      </c>
      <c r="AK534" s="1305" t="n"/>
      <c r="AL534" s="1305" t="n"/>
      <c r="AM534" s="1313" t="n"/>
    </row>
    <row r="535" ht="18" customHeight="1" thickBot="1">
      <c r="A535" s="548" t="inlineStr">
        <is>
          <t>LAURA VALENTINA GARCIA GARCIA</t>
        </is>
      </c>
      <c r="B535" s="2006" t="n">
        <v>90000372174</v>
      </c>
      <c r="C535" s="400" t="n">
        <v>46057</v>
      </c>
      <c r="D535" s="358" t="inlineStr">
        <is>
          <t>Pendiente</t>
        </is>
      </c>
      <c r="E535" s="2083" t="n">
        <v>46057</v>
      </c>
      <c r="F535" s="442" t="inlineStr">
        <is>
          <t>BANCOLOMBIA</t>
        </is>
      </c>
      <c r="G535" s="1540" t="n"/>
      <c r="H535" s="361" t="inlineStr">
        <is>
          <t>CM</t>
        </is>
      </c>
      <c r="I535" s="360" t="n"/>
      <c r="J535" s="360" t="n"/>
      <c r="K535" s="360" t="n"/>
      <c r="L535" s="360" t="n"/>
      <c r="M535" s="360" t="n"/>
      <c r="N535" s="360" t="n"/>
      <c r="O535" s="360" t="n"/>
      <c r="P535" s="360" t="n"/>
      <c r="Q535" s="360" t="n"/>
      <c r="R535" s="808" t="n">
        <v>1032491428</v>
      </c>
      <c r="S535" s="365" t="inlineStr">
        <is>
          <t>Pesos</t>
        </is>
      </c>
      <c r="T535" s="366" t="inlineStr">
        <is>
          <t>Hipotecario</t>
        </is>
      </c>
      <c r="U535" s="808" t="n">
        <v>1559388</v>
      </c>
      <c r="V535" s="808" t="n">
        <v>240</v>
      </c>
      <c r="W535" s="808" t="n">
        <v>236</v>
      </c>
      <c r="X535" s="808" t="inlineStr">
        <is>
          <t>11.2%</t>
        </is>
      </c>
      <c r="Y535" s="808" t="n">
        <v>0</v>
      </c>
      <c r="Z535" s="808" t="n">
        <v>13831</v>
      </c>
      <c r="AA535" s="808" t="n">
        <v>18910</v>
      </c>
      <c r="AB535" s="808" t="n">
        <v>12606</v>
      </c>
      <c r="AC535" s="808" t="n">
        <v>189738</v>
      </c>
      <c r="AD535" s="808" t="n">
        <v>954462</v>
      </c>
      <c r="AE535" s="808" t="n">
        <v>149099937</v>
      </c>
      <c r="AF535" s="3688" t="n">
        <v>200</v>
      </c>
      <c r="AG535" s="808" t="inlineStr">
        <is>
          <t>$4,000,000</t>
        </is>
      </c>
      <c r="AH535" s="401" t="inlineStr">
        <is>
          <t>Empleado</t>
        </is>
      </c>
      <c r="AI535" s="363" t="inlineStr">
        <is>
          <t>laura_valentina07@hotmail.com</t>
        </is>
      </c>
      <c r="AJ535" s="363" t="inlineStr">
        <is>
          <t>310 2723854</t>
        </is>
      </c>
      <c r="AK535" s="363" t="inlineStr">
        <is>
          <t>BOGOTA</t>
        </is>
      </c>
      <c r="AL535" s="360" t="n"/>
      <c r="AM535" s="368" t="n"/>
    </row>
    <row r="536" ht="18" customHeight="1" thickBot="1">
      <c r="A536" s="337" t="inlineStr">
        <is>
          <t>JEDWARD MONTOYA PINZON</t>
        </is>
      </c>
      <c r="B536" s="586" t="n">
        <v>101539868301</v>
      </c>
      <c r="C536" s="400" t="n">
        <v>46056</v>
      </c>
      <c r="D536" s="358" t="inlineStr">
        <is>
          <t>Pendiente</t>
        </is>
      </c>
      <c r="E536" s="400" t="n">
        <v>46058</v>
      </c>
      <c r="F536" s="498" t="inlineStr">
        <is>
          <t>FNA (Fondo Nacional del Ahorro)</t>
        </is>
      </c>
      <c r="G536" s="1546" t="n"/>
      <c r="H536" s="361" t="inlineStr">
        <is>
          <t>CM</t>
        </is>
      </c>
      <c r="I536" s="363" t="inlineStr">
        <is>
          <t>Falta perfilamiento - FNA</t>
        </is>
      </c>
      <c r="J536" s="360" t="n"/>
      <c r="K536" s="360" t="n"/>
      <c r="L536" s="358" t="inlineStr">
        <is>
          <t>Soluciones Financieras</t>
        </is>
      </c>
      <c r="M536" s="363" t="inlineStr">
        <is>
          <t>LORENA SALINAS</t>
        </is>
      </c>
      <c r="N536" s="400" t="n">
        <v>46057</v>
      </c>
      <c r="O536" s="360" t="n"/>
      <c r="P536" s="360" t="n"/>
      <c r="Q536" s="360" t="n"/>
      <c r="R536" s="808" t="n">
        <v>1015398683</v>
      </c>
      <c r="S536" s="365" t="inlineStr">
        <is>
          <t>Pesos</t>
        </is>
      </c>
      <c r="T536" s="366" t="inlineStr">
        <is>
          <t>Hipotecario</t>
        </is>
      </c>
      <c r="U536" s="808" t="n">
        <v>2428211</v>
      </c>
      <c r="V536" s="808" t="n">
        <v>240</v>
      </c>
      <c r="W536" s="808" t="n">
        <v>237</v>
      </c>
      <c r="X536" s="808" t="inlineStr">
        <is>
          <t>11.18%</t>
        </is>
      </c>
      <c r="Y536" s="808" t="n">
        <v>0</v>
      </c>
      <c r="Z536" s="808" t="n">
        <v>169984</v>
      </c>
      <c r="AA536" s="808" t="n">
        <v>0</v>
      </c>
      <c r="AB536" s="808" t="n">
        <v>0</v>
      </c>
      <c r="AC536" s="808" t="n">
        <v>273620</v>
      </c>
      <c r="AD536" s="808" t="n">
        <v>1984589</v>
      </c>
      <c r="AE536" s="808" t="n">
        <v>223716814</v>
      </c>
      <c r="AF536" s="3688" t="n">
        <v>400</v>
      </c>
      <c r="AG536" s="808" t="inlineStr">
        <is>
          <t>$12,031,530</t>
        </is>
      </c>
      <c r="AH536" s="401" t="inlineStr">
        <is>
          <t>Empleado</t>
        </is>
      </c>
      <c r="AI536" s="363" t="inlineStr">
        <is>
          <t>jedwardmontoya@gmail.com</t>
        </is>
      </c>
      <c r="AJ536" s="363" t="inlineStr">
        <is>
          <t>316 4534100</t>
        </is>
      </c>
      <c r="AK536" s="363" t="inlineStr">
        <is>
          <t>MOSQUERA</t>
        </is>
      </c>
      <c r="AL536" s="360" t="n"/>
      <c r="AM536" s="368" t="n"/>
    </row>
    <row r="537" ht="18" customHeight="1" thickBot="1">
      <c r="A537" s="338" t="inlineStr">
        <is>
          <t>ALISON DAYANA MAYORGA GAITAN</t>
        </is>
      </c>
      <c r="B537" s="274" t="n">
        <v>101608818007</v>
      </c>
      <c r="C537" s="386" t="n">
        <v>46057</v>
      </c>
      <c r="D537" s="348" t="inlineStr">
        <is>
          <t>Pendiente</t>
        </is>
      </c>
      <c r="E537" s="386" t="n">
        <v>46058</v>
      </c>
      <c r="F537" s="232" t="inlineStr">
        <is>
          <t>FNA (Fondo Nacional del Ahorro)</t>
        </is>
      </c>
      <c r="G537" s="565" t="n"/>
      <c r="H537" s="457" t="inlineStr">
        <is>
          <t>VK 25%</t>
        </is>
      </c>
      <c r="I537" s="214" t="n"/>
      <c r="J537" s="214" t="n"/>
      <c r="K537" s="214" t="n"/>
      <c r="L537" s="214" t="n"/>
      <c r="M537" s="214" t="n"/>
      <c r="N537" s="386" t="n">
        <v>46058</v>
      </c>
      <c r="O537" s="214" t="n"/>
      <c r="P537" s="214" t="n"/>
      <c r="Q537" s="214" t="n"/>
      <c r="R537" s="739" t="n">
        <v>1016088180</v>
      </c>
      <c r="S537" s="257" t="inlineStr">
        <is>
          <t>Pesos</t>
        </is>
      </c>
      <c r="T537" s="258" t="inlineStr">
        <is>
          <t>Hipotecario</t>
        </is>
      </c>
      <c r="U537" s="739" t="n">
        <v>932574</v>
      </c>
      <c r="V537" s="739" t="n">
        <v>240</v>
      </c>
      <c r="W537" s="739" t="n">
        <v>219</v>
      </c>
      <c r="X537" s="739" t="inlineStr">
        <is>
          <t>8.5%</t>
        </is>
      </c>
      <c r="Y537" s="739" t="n">
        <v>0</v>
      </c>
      <c r="Z537" s="739" t="n">
        <v>30762</v>
      </c>
      <c r="AA537" s="739" t="n">
        <v>41751</v>
      </c>
      <c r="AB537" s="739" t="n">
        <v>18695</v>
      </c>
      <c r="AC537" s="739" t="n">
        <v>188660</v>
      </c>
      <c r="AD537" s="739" t="n">
        <v>652705</v>
      </c>
      <c r="AE537" s="739" t="n">
        <v>95683611</v>
      </c>
      <c r="AF537" s="3660" t="n">
        <v>300</v>
      </c>
      <c r="AG537" s="739" t="inlineStr">
        <is>
          <t>$4,200,000</t>
        </is>
      </c>
      <c r="AH537" s="259" t="inlineStr">
        <is>
          <t>Empleado</t>
        </is>
      </c>
      <c r="AI537" s="254" t="inlineStr">
        <is>
          <t>alison25mayorga@gmail.com</t>
        </is>
      </c>
      <c r="AJ537" s="739" t="n">
        <v>3103417057</v>
      </c>
      <c r="AK537" s="254" t="inlineStr">
        <is>
          <t>BOGOTA</t>
        </is>
      </c>
      <c r="AL537" s="214" t="n"/>
      <c r="AM537" s="220" t="n"/>
    </row>
    <row r="538" ht="18" customHeight="1" thickBot="1">
      <c r="A538" s="341" t="inlineStr">
        <is>
          <t>LINA MARIA MORALES GRAJALES</t>
        </is>
      </c>
      <c r="B538" s="2054" t="n">
        <v>90000384796</v>
      </c>
      <c r="C538" s="378" t="n">
        <v>46058</v>
      </c>
      <c r="D538" s="343" t="inlineStr">
        <is>
          <t>Pendiente</t>
        </is>
      </c>
      <c r="E538" s="378" t="n">
        <v>46058</v>
      </c>
      <c r="F538" s="579" t="inlineStr">
        <is>
          <t>BANCOLOMBIA</t>
        </is>
      </c>
      <c r="G538" s="562" t="inlineStr">
        <is>
          <t>Buen día a extractos@mejorahora.net envié último extracto del crédito, favor generar estudio tenemos cita para el lunes. Mil gracias.</t>
        </is>
      </c>
      <c r="H538" s="344" t="inlineStr">
        <is>
          <t>CM</t>
        </is>
      </c>
      <c r="I538" s="225" t="n"/>
      <c r="J538" s="225" t="n"/>
      <c r="K538" s="225" t="n"/>
      <c r="L538" s="459" t="inlineStr">
        <is>
          <t>Visionarios</t>
        </is>
      </c>
      <c r="M538" s="242" t="inlineStr">
        <is>
          <t>PAOLA HERNANDEZ</t>
        </is>
      </c>
      <c r="N538" s="225" t="n"/>
      <c r="O538" s="225" t="n"/>
      <c r="P538" s="225" t="n"/>
      <c r="Q538" s="225" t="n"/>
      <c r="R538" s="741" t="n">
        <v>31793266</v>
      </c>
      <c r="S538" s="246" t="inlineStr">
        <is>
          <t>Pesos</t>
        </is>
      </c>
      <c r="T538" s="247" t="inlineStr">
        <is>
          <t>Hipotecario</t>
        </is>
      </c>
      <c r="U538" s="741" t="n">
        <v>1705952</v>
      </c>
      <c r="V538" s="741" t="n">
        <v>120</v>
      </c>
      <c r="W538" s="741" t="n">
        <v>119</v>
      </c>
      <c r="X538" s="811" t="n">
        <v>0.13</v>
      </c>
      <c r="Y538" s="741" t="n">
        <v>0</v>
      </c>
      <c r="Z538" s="741" t="n">
        <v>81282</v>
      </c>
      <c r="AA538" s="741" t="n">
        <v>17019</v>
      </c>
      <c r="AB538" s="741" t="n">
        <v>11345</v>
      </c>
      <c r="AC538" s="741" t="n">
        <v>470253</v>
      </c>
      <c r="AD538" s="741" t="n">
        <v>1126052</v>
      </c>
      <c r="AE538" s="741" t="n">
        <v>110470140</v>
      </c>
      <c r="AF538" s="741" t="inlineStr">
        <is>
          <t>$1,000,000</t>
        </is>
      </c>
      <c r="AG538" s="741" t="inlineStr">
        <is>
          <t>$4,500,000</t>
        </is>
      </c>
      <c r="AH538" s="248" t="inlineStr">
        <is>
          <t>Empleado</t>
        </is>
      </c>
      <c r="AI538" s="242" t="inlineStr">
        <is>
          <t>familymorales@hotmail.es</t>
        </is>
      </c>
      <c r="AJ538" s="741" t="n">
        <v>447474767167</v>
      </c>
      <c r="AK538" s="242" t="inlineStr">
        <is>
          <t>LONDRES</t>
        </is>
      </c>
      <c r="AL538" s="225" t="n"/>
      <c r="AM538" s="231" t="n"/>
    </row>
    <row r="539" ht="18" customHeight="1" thickBot="1">
      <c r="A539" s="338" t="inlineStr">
        <is>
          <t>EDNA ROCIO SANTAMARIA MEDINA</t>
        </is>
      </c>
      <c r="B539" s="2055" t="n">
        <v>368094</v>
      </c>
      <c r="C539" s="386" t="n">
        <v>46058</v>
      </c>
      <c r="D539" s="348" t="inlineStr">
        <is>
          <t>Pendiente</t>
        </is>
      </c>
      <c r="E539" s="386" t="n">
        <v>46058</v>
      </c>
      <c r="F539" s="579" t="inlineStr">
        <is>
          <t>BANCOLOMBIA</t>
        </is>
      </c>
      <c r="G539" s="562" t="inlineStr">
        <is>
          <t>Buen día a extractos@mejorahora.net envié plan de pagos y cuenta de cobro leasing Bancolombia, favor generar estudio tenemos cita para el lunes. Mil gracias.</t>
        </is>
      </c>
      <c r="H539" s="349" t="inlineStr">
        <is>
          <t>CM</t>
        </is>
      </c>
      <c r="I539" s="214" t="n"/>
      <c r="J539" s="214" t="n"/>
      <c r="K539" s="214" t="n"/>
      <c r="L539" s="398" t="inlineStr">
        <is>
          <t>Visionarios</t>
        </is>
      </c>
      <c r="M539" s="254" t="inlineStr">
        <is>
          <t>PAOLA HERNANDEZ</t>
        </is>
      </c>
      <c r="N539" s="214" t="n"/>
      <c r="O539" s="214" t="n"/>
      <c r="P539" s="214" t="n"/>
      <c r="Q539" s="214" t="n"/>
      <c r="R539" s="739" t="n">
        <v>65758647</v>
      </c>
      <c r="S539" s="257" t="inlineStr">
        <is>
          <t>Pesos</t>
        </is>
      </c>
      <c r="T539" s="387" t="inlineStr">
        <is>
          <t>Leasing H.</t>
        </is>
      </c>
      <c r="U539" s="739" t="n">
        <v>2762703</v>
      </c>
      <c r="V539" s="739" t="n">
        <v>240</v>
      </c>
      <c r="W539" s="739" t="n">
        <v>233</v>
      </c>
      <c r="X539" s="821" t="n">
        <v>0.11</v>
      </c>
      <c r="Y539" s="739" t="n">
        <v>0</v>
      </c>
      <c r="Z539" s="739" t="n">
        <v>165692</v>
      </c>
      <c r="AA539" s="739" t="n">
        <v>0</v>
      </c>
      <c r="AB539" s="739" t="n">
        <v>0</v>
      </c>
      <c r="AC539" s="739" t="n">
        <v>336494</v>
      </c>
      <c r="AD539" s="739" t="n">
        <v>2260517</v>
      </c>
      <c r="AE539" s="739" t="n">
        <v>258501379</v>
      </c>
      <c r="AF539" s="3660" t="n">
        <v>300</v>
      </c>
      <c r="AG539" s="739" t="inlineStr">
        <is>
          <t>$8,000,000</t>
        </is>
      </c>
      <c r="AH539" s="259" t="inlineStr">
        <is>
          <t>Empleado</t>
        </is>
      </c>
      <c r="AI539" s="254" t="inlineStr">
        <is>
          <t>santamariaedna@gmail.com</t>
        </is>
      </c>
      <c r="AJ539" s="254" t="inlineStr">
        <is>
          <t>314 6318895</t>
        </is>
      </c>
      <c r="AK539" s="254" t="inlineStr">
        <is>
          <t>CALI</t>
        </is>
      </c>
      <c r="AL539" s="214" t="n"/>
      <c r="AM539" s="220" t="n"/>
    </row>
    <row r="540" ht="18" customHeight="1" thickBot="1">
      <c r="A540" s="563" t="inlineStr">
        <is>
          <t>KAREN ALEJANDRA ROJAS PULGARIN</t>
        </is>
      </c>
      <c r="B540" s="2006" t="inlineStr">
        <is>
          <t>600909710030976-8</t>
        </is>
      </c>
      <c r="C540" s="400" t="n">
        <v>46058</v>
      </c>
      <c r="D540" s="358" t="inlineStr">
        <is>
          <t>Pendiente</t>
        </is>
      </c>
      <c r="E540" s="400" t="n">
        <v>46058</v>
      </c>
      <c r="F540" s="594" t="inlineStr">
        <is>
          <t>DAVIVIENDA</t>
        </is>
      </c>
      <c r="G540" s="578" t="inlineStr">
        <is>
          <t>Se envía extracto al correo el 5 de febrero, la vivienda SI es de interes social</t>
        </is>
      </c>
      <c r="H540" s="361" t="inlineStr">
        <is>
          <t>CM</t>
        </is>
      </c>
      <c r="I540" s="360" t="n"/>
      <c r="J540" s="360" t="n"/>
      <c r="K540" s="360" t="n"/>
      <c r="L540" s="358" t="inlineStr">
        <is>
          <t>Soluciones Financieras</t>
        </is>
      </c>
      <c r="M540" s="363" t="inlineStr">
        <is>
          <t>LORENA SALINAS</t>
        </is>
      </c>
      <c r="N540" s="2084" t="n"/>
      <c r="O540" s="360" t="n"/>
      <c r="P540" s="360" t="n"/>
      <c r="Q540" s="360" t="n"/>
      <c r="R540" s="2085" t="n">
        <v>1121957240</v>
      </c>
      <c r="S540" s="365" t="inlineStr">
        <is>
          <t>Pesos</t>
        </is>
      </c>
      <c r="T540" s="467" t="inlineStr">
        <is>
          <t>Leasing H.</t>
        </is>
      </c>
      <c r="U540" s="808" t="n">
        <v>1508000</v>
      </c>
      <c r="V540" s="808" t="n">
        <v>240</v>
      </c>
      <c r="W540" s="808" t="n">
        <v>203</v>
      </c>
      <c r="X540" s="808" t="inlineStr">
        <is>
          <t>16.3%</t>
        </is>
      </c>
      <c r="Y540" s="808" t="n">
        <v>0</v>
      </c>
      <c r="Z540" s="808" t="n">
        <v>33665</v>
      </c>
      <c r="AA540" s="808" t="n">
        <v>34526</v>
      </c>
      <c r="AB540" s="808" t="n">
        <v>0</v>
      </c>
      <c r="AC540" s="808" t="n">
        <v>117570</v>
      </c>
      <c r="AD540" s="808" t="n">
        <v>1317429</v>
      </c>
      <c r="AE540" s="808" t="n">
        <v>104591699</v>
      </c>
      <c r="AF540" s="3688" t="n">
        <v>500</v>
      </c>
      <c r="AG540" s="808" t="inlineStr">
        <is>
          <t>$6,000,000</t>
        </is>
      </c>
      <c r="AH540" s="367" t="inlineStr">
        <is>
          <t>Vis Davivienda</t>
        </is>
      </c>
      <c r="AI540" s="363" t="inlineStr">
        <is>
          <t>alejandrarojaspulgarin@gmail.com</t>
        </is>
      </c>
      <c r="AJ540" s="363" t="inlineStr">
        <is>
          <t>313 4876518</t>
        </is>
      </c>
      <c r="AK540" s="363" t="inlineStr">
        <is>
          <t>ACACIAS</t>
        </is>
      </c>
      <c r="AL540" s="360" t="n"/>
      <c r="AM540" s="368" t="n"/>
    </row>
    <row r="541" ht="18" customHeight="1" thickBot="1">
      <c r="A541" s="338" t="inlineStr">
        <is>
          <t>LAURA XIMENA RESTREPO</t>
        </is>
      </c>
      <c r="B541" s="2055" t="n">
        <v>100072648203</v>
      </c>
      <c r="C541" s="386" t="n">
        <v>46058</v>
      </c>
      <c r="D541" s="348" t="inlineStr">
        <is>
          <t>Pendiente</t>
        </is>
      </c>
      <c r="E541" s="386" t="n">
        <v>46058</v>
      </c>
      <c r="F541" s="232" t="inlineStr">
        <is>
          <t>FNA (Fondo Nacional del Ahorro)</t>
        </is>
      </c>
      <c r="G541" s="278" t="n"/>
      <c r="H541" s="349" t="inlineStr">
        <is>
          <t>CM</t>
        </is>
      </c>
      <c r="I541" s="214" t="n"/>
      <c r="J541" s="214" t="n"/>
      <c r="K541" s="214" t="n"/>
      <c r="L541" s="392" t="inlineStr">
        <is>
          <t>Finanzas a otro nivel</t>
        </is>
      </c>
      <c r="M541" s="254" t="inlineStr">
        <is>
          <t>CAROLINA MORA</t>
        </is>
      </c>
      <c r="N541" s="214" t="n"/>
      <c r="O541" s="214" t="n"/>
      <c r="P541" s="214" t="n"/>
      <c r="Q541" s="214" t="n"/>
      <c r="R541" s="739" t="n">
        <v>1000726482</v>
      </c>
      <c r="S541" s="257" t="inlineStr">
        <is>
          <t>Pesos</t>
        </is>
      </c>
      <c r="T541" s="258" t="inlineStr">
        <is>
          <t>Hipotecario</t>
        </is>
      </c>
      <c r="U541" s="739" t="n">
        <v>609712</v>
      </c>
      <c r="V541" s="739" t="n">
        <v>180</v>
      </c>
      <c r="W541" s="739" t="n">
        <v>175</v>
      </c>
      <c r="X541" s="739" t="inlineStr">
        <is>
          <t>10.5%</t>
        </is>
      </c>
      <c r="Y541" s="739" t="n">
        <v>0</v>
      </c>
      <c r="Z541" s="739" t="n">
        <v>66520</v>
      </c>
      <c r="AA541" s="739" t="n">
        <v>0</v>
      </c>
      <c r="AB541" s="739" t="n">
        <v>0</v>
      </c>
      <c r="AC541" s="739" t="n">
        <v>199504</v>
      </c>
      <c r="AD541" s="739" t="n">
        <v>408597</v>
      </c>
      <c r="AE541" s="739" t="n">
        <v>87527744</v>
      </c>
      <c r="AF541" s="3660" t="n">
        <v>400</v>
      </c>
      <c r="AG541" s="739" t="inlineStr">
        <is>
          <t>$3,700,000</t>
        </is>
      </c>
      <c r="AH541" s="259" t="inlineStr">
        <is>
          <t>Empleado</t>
        </is>
      </c>
      <c r="AI541" s="254" t="inlineStr">
        <is>
          <t>lauraximena2222@gmail.com</t>
        </is>
      </c>
      <c r="AJ541" s="254" t="inlineStr">
        <is>
          <t>300 6241734</t>
        </is>
      </c>
      <c r="AK541" s="254" t="inlineStr">
        <is>
          <t>BOGOTA</t>
        </is>
      </c>
      <c r="AL541" s="214" t="n"/>
      <c r="AM541" s="220" t="n"/>
    </row>
    <row r="542" ht="18" customFormat="1" customHeight="1" s="1314" thickBot="1">
      <c r="A542" s="2052" t="inlineStr">
        <is>
          <t>CARLOS MARIO MARTINEZ AMAYA</t>
        </is>
      </c>
      <c r="B542" s="2056" t="n">
        <v>1153768650</v>
      </c>
      <c r="C542" s="1303" t="n">
        <v>46059</v>
      </c>
      <c r="D542" s="1337" t="inlineStr">
        <is>
          <t>Pendiente</t>
        </is>
      </c>
      <c r="E542" s="1303" t="n">
        <v>46059</v>
      </c>
      <c r="F542" s="1338" t="inlineStr">
        <is>
          <t>BANCO DE BOGOTA</t>
        </is>
      </c>
      <c r="G542" s="1471" t="n"/>
      <c r="H542" s="1543" t="inlineStr">
        <is>
          <t>PROPIO</t>
        </is>
      </c>
      <c r="I542" s="1339" t="n"/>
      <c r="J542" s="1339" t="n"/>
      <c r="K542" s="1339" t="n"/>
      <c r="L542" s="1337" t="inlineStr">
        <is>
          <t>Soluciones Financieras</t>
        </is>
      </c>
      <c r="M542" s="1341" t="inlineStr">
        <is>
          <t>LORENA SALINAS</t>
        </is>
      </c>
      <c r="N542" s="1339" t="n"/>
      <c r="O542" s="1339" t="n"/>
      <c r="P542" s="1339" t="n"/>
      <c r="Q542" s="1339" t="n"/>
      <c r="R542" s="1344" t="n">
        <v>3768650</v>
      </c>
      <c r="S542" s="1345" t="inlineStr">
        <is>
          <t>Pesos</t>
        </is>
      </c>
      <c r="T542" s="1342" t="inlineStr">
        <is>
          <t>Hipotecario</t>
        </is>
      </c>
      <c r="U542" s="1344" t="n">
        <v>1517095</v>
      </c>
      <c r="V542" s="1344" t="n">
        <v>240</v>
      </c>
      <c r="W542" s="1344" t="n">
        <v>237</v>
      </c>
      <c r="X542" s="1344" t="inlineStr">
        <is>
          <t>11.88%</t>
        </is>
      </c>
      <c r="Y542" s="1344" t="n">
        <v>0</v>
      </c>
      <c r="Z542" s="1344" t="n">
        <v>52135</v>
      </c>
      <c r="AA542" s="1344" t="n">
        <v>34066</v>
      </c>
      <c r="AB542" s="1344" t="n">
        <v>32550</v>
      </c>
      <c r="AC542" s="1344" t="n">
        <v>151341</v>
      </c>
      <c r="AD542" s="1344" t="n">
        <v>1247002</v>
      </c>
      <c r="AE542" s="1344" t="n">
        <v>133443679</v>
      </c>
      <c r="AF542" s="1344" t="inlineStr">
        <is>
          <t>$200.000 EN ADELANTE</t>
        </is>
      </c>
      <c r="AG542" s="1344" t="inlineStr">
        <is>
          <t>$13,000,000</t>
        </is>
      </c>
      <c r="AH542" s="1338" t="inlineStr">
        <is>
          <t>Empleado</t>
        </is>
      </c>
      <c r="AI542" s="1341" t="inlineStr">
        <is>
          <t>pint1182@gmail.com</t>
        </is>
      </c>
      <c r="AJ542" s="1344" t="n">
        <v>3114245338</v>
      </c>
      <c r="AK542" s="1339" t="n"/>
      <c r="AL542" s="1339" t="n"/>
      <c r="AM542" s="1347" t="n"/>
    </row>
    <row r="543" ht="18" customHeight="1" thickBot="1">
      <c r="A543" s="548" t="inlineStr">
        <is>
          <t>JAKELINE IBARGUEN CUERO</t>
        </is>
      </c>
      <c r="B543" s="2086" t="inlineStr">
        <is>
          <t>570101600491899-8</t>
        </is>
      </c>
      <c r="C543" s="406" t="n">
        <v>46057</v>
      </c>
      <c r="D543" s="1028" t="inlineStr">
        <is>
          <t>Mora</t>
        </is>
      </c>
      <c r="E543" s="2087" t="n">
        <v>46057</v>
      </c>
      <c r="F543" s="503" t="inlineStr">
        <is>
          <t>DAVIVIENDA</t>
        </is>
      </c>
      <c r="G543" s="568" t="n"/>
      <c r="H543" s="409" t="inlineStr">
        <is>
          <t>CM</t>
        </is>
      </c>
      <c r="I543" s="410" t="n"/>
      <c r="J543" s="410" t="n"/>
      <c r="K543" s="410" t="n"/>
      <c r="L543" s="591" t="inlineStr">
        <is>
          <t>Finanzas a otro nivel</t>
        </is>
      </c>
      <c r="M543" s="414" t="inlineStr">
        <is>
          <t>PAULA OSORNO</t>
        </is>
      </c>
      <c r="N543" s="410" t="n"/>
      <c r="O543" s="410" t="n"/>
      <c r="P543" s="410" t="n"/>
      <c r="Q543" s="816" t="n"/>
      <c r="R543" s="2082" t="inlineStr">
        <is>
          <t>N/A</t>
        </is>
      </c>
      <c r="S543" s="412" t="inlineStr">
        <is>
          <t>Pesos</t>
        </is>
      </c>
      <c r="T543" s="413" t="inlineStr">
        <is>
          <t>Hipotecario</t>
        </is>
      </c>
      <c r="U543" s="818" t="n">
        <v>1824000</v>
      </c>
      <c r="V543" s="818" t="n">
        <v>240</v>
      </c>
      <c r="W543" s="818" t="n">
        <v>235</v>
      </c>
      <c r="X543" s="818" t="inlineStr">
        <is>
          <t>11.3%</t>
        </is>
      </c>
      <c r="Y543" s="818" t="n">
        <v>0</v>
      </c>
      <c r="Z543" s="818" t="n">
        <v>45630</v>
      </c>
      <c r="AA543" s="818" t="n">
        <v>44466</v>
      </c>
      <c r="AB543" s="818" t="n">
        <v>0</v>
      </c>
      <c r="AC543" s="818" t="n">
        <v>207929</v>
      </c>
      <c r="AD543" s="818" t="n">
        <v>1527070</v>
      </c>
      <c r="AE543" s="818" t="n">
        <v>171897493</v>
      </c>
      <c r="AF543" s="3670" t="n">
        <v>200</v>
      </c>
      <c r="AG543" s="818" t="inlineStr">
        <is>
          <t>$3,500,000</t>
        </is>
      </c>
      <c r="AH543" s="415" t="inlineStr">
        <is>
          <t>Empleado</t>
        </is>
      </c>
      <c r="AI543" s="414" t="inlineStr">
        <is>
          <t>jakelineibarguen1619@gmail.com</t>
        </is>
      </c>
      <c r="AJ543" s="414" t="inlineStr">
        <is>
          <t>34 698 27 11 28</t>
        </is>
      </c>
      <c r="AK543" s="414" t="inlineStr">
        <is>
          <t>MADRID</t>
        </is>
      </c>
      <c r="AL543" s="410" t="n"/>
      <c r="AM543" s="416" t="n"/>
    </row>
    <row r="544" ht="18" customHeight="1" thickBot="1">
      <c r="A544" s="337" t="inlineStr">
        <is>
          <t>DORA MIRLADES LOPERA PANESSO</t>
        </is>
      </c>
      <c r="B544" s="2006" t="n">
        <v>90000384057</v>
      </c>
      <c r="C544" s="400" t="n">
        <v>46057</v>
      </c>
      <c r="D544" s="358" t="inlineStr">
        <is>
          <t>Pendiente</t>
        </is>
      </c>
      <c r="E544" s="400" t="n">
        <v>46057</v>
      </c>
      <c r="F544" s="442" t="inlineStr">
        <is>
          <t>BANCOLOMBIA</t>
        </is>
      </c>
      <c r="G544" s="1540" t="n"/>
      <c r="H544" s="361" t="inlineStr">
        <is>
          <t>CM</t>
        </is>
      </c>
      <c r="I544" s="360" t="n"/>
      <c r="J544" s="360" t="n"/>
      <c r="K544" s="360" t="n"/>
      <c r="L544" s="477" t="inlineStr">
        <is>
          <t>Finanzas a otro nivel</t>
        </is>
      </c>
      <c r="M544" s="363" t="inlineStr">
        <is>
          <t>PAULA OSORNO</t>
        </is>
      </c>
      <c r="N544" s="360" t="n"/>
      <c r="O544" s="360" t="n"/>
      <c r="P544" s="360" t="n"/>
      <c r="Q544" s="360" t="n"/>
      <c r="R544" s="2085" t="n">
        <v>1037641814</v>
      </c>
      <c r="S544" s="365" t="inlineStr">
        <is>
          <t>Pesos</t>
        </is>
      </c>
      <c r="T544" s="366" t="inlineStr">
        <is>
          <t>Hipotecario</t>
        </is>
      </c>
      <c r="U544" s="808" t="n">
        <v>2173744</v>
      </c>
      <c r="V544" s="808" t="n">
        <v>240</v>
      </c>
      <c r="W544" s="808" t="n">
        <v>239</v>
      </c>
      <c r="X544" s="808" t="inlineStr">
        <is>
          <t>13.3%</t>
        </is>
      </c>
      <c r="Y544" s="808" t="n">
        <v>0</v>
      </c>
      <c r="Z544" s="808" t="n">
        <v>19547</v>
      </c>
      <c r="AA544" s="808" t="n">
        <v>23905</v>
      </c>
      <c r="AB544" s="808" t="n">
        <v>15936</v>
      </c>
      <c r="AC544" s="808" t="n">
        <v>174012</v>
      </c>
      <c r="AD544" s="808" t="n">
        <v>1940344</v>
      </c>
      <c r="AE544" s="808" t="n">
        <v>186975557</v>
      </c>
      <c r="AF544" s="3688" t="n">
        <v>200</v>
      </c>
      <c r="AG544" s="808" t="inlineStr">
        <is>
          <t>$7,000,000</t>
        </is>
      </c>
      <c r="AH544" s="401" t="inlineStr">
        <is>
          <t>Empleado</t>
        </is>
      </c>
      <c r="AI544" s="363" t="inlineStr">
        <is>
          <t>dora.lopera2010@gmail.com</t>
        </is>
      </c>
      <c r="AJ544" s="363" t="inlineStr">
        <is>
          <t>301 6918935</t>
        </is>
      </c>
      <c r="AK544" s="363" t="inlineStr">
        <is>
          <t>BELLO</t>
        </is>
      </c>
      <c r="AL544" s="360" t="n"/>
      <c r="AM544" s="368" t="n"/>
    </row>
    <row r="545" ht="18" customHeight="1" thickBot="1">
      <c r="A545" s="444" t="inlineStr">
        <is>
          <t>MONICA EUGENIA MONTOYA ARIAS</t>
        </is>
      </c>
      <c r="B545" s="274" t="n">
        <v>90000365728</v>
      </c>
      <c r="C545" s="386" t="n">
        <v>46058</v>
      </c>
      <c r="D545" s="348" t="inlineStr">
        <is>
          <t>Pendiente</t>
        </is>
      </c>
      <c r="E545" s="386" t="n">
        <v>46058</v>
      </c>
      <c r="F545" s="267" t="inlineStr">
        <is>
          <t>BANCOLOMBIA</t>
        </is>
      </c>
      <c r="G545" s="565" t="n"/>
      <c r="H545" s="349" t="inlineStr">
        <is>
          <t>CM</t>
        </is>
      </c>
      <c r="I545" s="214" t="n"/>
      <c r="J545" s="214" t="n"/>
      <c r="K545" s="214" t="n"/>
      <c r="L545" s="392" t="inlineStr">
        <is>
          <t>Finanzas a otro nivel</t>
        </is>
      </c>
      <c r="M545" s="254" t="inlineStr">
        <is>
          <t>PAULA OSORNO</t>
        </is>
      </c>
      <c r="N545" s="214" t="n"/>
      <c r="O545" s="214" t="n"/>
      <c r="P545" s="214" t="n"/>
      <c r="Q545" s="214" t="n"/>
      <c r="R545" s="739" t="n">
        <v>30392935</v>
      </c>
      <c r="S545" s="257" t="inlineStr">
        <is>
          <t>Pesos</t>
        </is>
      </c>
      <c r="T545" s="258" t="inlineStr">
        <is>
          <t>Hipotecario</t>
        </is>
      </c>
      <c r="U545" s="739" t="n">
        <v>1186318</v>
      </c>
      <c r="V545" s="739" t="n">
        <v>240</v>
      </c>
      <c r="W545" s="739" t="n">
        <v>236</v>
      </c>
      <c r="X545" s="739" t="inlineStr">
        <is>
          <t>10.75%</t>
        </is>
      </c>
      <c r="Y545" s="739" t="n">
        <v>0</v>
      </c>
      <c r="Z545" s="739" t="n">
        <v>41422</v>
      </c>
      <c r="AA545" s="739" t="n">
        <v>17146</v>
      </c>
      <c r="AB545" s="739" t="n">
        <v>11430</v>
      </c>
      <c r="AC545" s="739" t="n">
        <v>148593</v>
      </c>
      <c r="AD545" s="739" t="n">
        <v>967726</v>
      </c>
      <c r="AE545" s="739" t="n">
        <v>113381675</v>
      </c>
      <c r="AF545" s="3660" t="n">
        <v>300</v>
      </c>
      <c r="AG545" s="739" t="inlineStr">
        <is>
          <t>$4,000,000</t>
        </is>
      </c>
      <c r="AH545" s="259" t="inlineStr">
        <is>
          <t>Empleado</t>
        </is>
      </c>
      <c r="AI545" s="254" t="inlineStr">
        <is>
          <t>monica.montoya.a@gmail.com</t>
        </is>
      </c>
      <c r="AJ545" s="254" t="inlineStr">
        <is>
          <t>300 3108170</t>
        </is>
      </c>
      <c r="AK545" s="254" t="inlineStr">
        <is>
          <t>MANIZALEZ</t>
        </is>
      </c>
      <c r="AL545" s="214" t="n"/>
      <c r="AM545" s="220" t="n"/>
    </row>
    <row r="546" ht="18" customHeight="1" thickBot="1">
      <c r="A546" s="548" t="inlineStr">
        <is>
          <t>KAREN ALEJANDRA ROJAS PULGARIN</t>
        </is>
      </c>
      <c r="B546" s="2054" t="inlineStr">
        <is>
          <t>600909710030976-8</t>
        </is>
      </c>
      <c r="C546" s="378" t="n">
        <v>46058</v>
      </c>
      <c r="D546" s="343" t="inlineStr">
        <is>
          <t>Pendiente</t>
        </is>
      </c>
      <c r="E546" s="378" t="n">
        <v>46058</v>
      </c>
      <c r="F546" s="569" t="inlineStr">
        <is>
          <t>DAVIVIENDA</t>
        </is>
      </c>
      <c r="G546" s="562" t="inlineStr">
        <is>
          <t>Se envía extracto al correo el 5 de febrero, la vivienda SI es de interes social</t>
        </is>
      </c>
      <c r="H546" s="344" t="inlineStr">
        <is>
          <t>CM</t>
        </is>
      </c>
      <c r="I546" s="225" t="n"/>
      <c r="J546" s="225" t="n"/>
      <c r="K546" s="225" t="n"/>
      <c r="L546" s="343" t="inlineStr">
        <is>
          <t>Soluciones Financieras</t>
        </is>
      </c>
      <c r="M546" s="242" t="inlineStr">
        <is>
          <t>LORENA SALINAS</t>
        </is>
      </c>
      <c r="N546" s="225" t="n"/>
      <c r="O546" s="225" t="n"/>
      <c r="P546" s="225" t="n"/>
      <c r="Q546" s="225" t="n"/>
      <c r="R546" s="2042" t="n">
        <v>1121957240</v>
      </c>
      <c r="S546" s="246" t="inlineStr">
        <is>
          <t>Pesos</t>
        </is>
      </c>
      <c r="T546" s="448" t="inlineStr">
        <is>
          <t>Leasing H.</t>
        </is>
      </c>
      <c r="U546" s="741" t="n">
        <v>1508000</v>
      </c>
      <c r="V546" s="741" t="n">
        <v>240</v>
      </c>
      <c r="W546" s="741" t="n">
        <v>203</v>
      </c>
      <c r="X546" s="741" t="inlineStr">
        <is>
          <t>16.3%</t>
        </is>
      </c>
      <c r="Y546" s="741" t="n">
        <v>0</v>
      </c>
      <c r="Z546" s="741" t="n">
        <v>33665</v>
      </c>
      <c r="AA546" s="741" t="n">
        <v>34526</v>
      </c>
      <c r="AB546" s="741" t="n">
        <v>0</v>
      </c>
      <c r="AC546" s="741" t="n">
        <v>117570</v>
      </c>
      <c r="AD546" s="741" t="n">
        <v>1317429</v>
      </c>
      <c r="AE546" s="741" t="n">
        <v>104591699</v>
      </c>
      <c r="AF546" s="3661" t="n">
        <v>500</v>
      </c>
      <c r="AG546" s="741" t="inlineStr">
        <is>
          <t>$6,000,000</t>
        </is>
      </c>
      <c r="AH546" s="346" t="inlineStr">
        <is>
          <t>Vis Davivienda</t>
        </is>
      </c>
      <c r="AI546" s="242" t="inlineStr">
        <is>
          <t>alejandrarojaspulgarin@gmail.com</t>
        </is>
      </c>
      <c r="AJ546" s="242" t="inlineStr">
        <is>
          <t>313 4876518</t>
        </is>
      </c>
      <c r="AK546" s="242" t="inlineStr">
        <is>
          <t>ACACIAS</t>
        </is>
      </c>
      <c r="AL546" s="225" t="n"/>
      <c r="AM546" s="231" t="n"/>
    </row>
    <row r="547" ht="18" customHeight="1" thickBot="1">
      <c r="A547" s="338" t="inlineStr">
        <is>
          <t>MARIA AZUCENA PINTO CASTELLANOS</t>
        </is>
      </c>
      <c r="B547" s="210" t="n">
        <v>60990025562</v>
      </c>
      <c r="C547" s="386" t="n">
        <v>46058</v>
      </c>
      <c r="D547" s="348" t="inlineStr">
        <is>
          <t>Pendiente</t>
        </is>
      </c>
      <c r="E547" s="386" t="n">
        <v>46058</v>
      </c>
      <c r="F547" s="267" t="inlineStr">
        <is>
          <t>BANCOLOMBIA</t>
        </is>
      </c>
      <c r="G547" s="278" t="n"/>
      <c r="H547" s="349" t="inlineStr">
        <is>
          <t>CM</t>
        </is>
      </c>
      <c r="I547" s="214" t="n"/>
      <c r="J547" s="1224" t="n"/>
      <c r="K547" s="1224" t="n"/>
      <c r="L547" s="398" t="inlineStr">
        <is>
          <t>Visionarios</t>
        </is>
      </c>
      <c r="M547" s="254" t="inlineStr">
        <is>
          <t>MARIELA BECERRA</t>
        </is>
      </c>
      <c r="N547" s="214" t="n"/>
      <c r="O547" s="214" t="n"/>
      <c r="P547" s="214" t="n"/>
      <c r="Q547" s="335" t="n"/>
      <c r="R547" s="2040" t="inlineStr">
        <is>
          <t>N/A</t>
        </is>
      </c>
      <c r="S547" s="257" t="inlineStr">
        <is>
          <t>Pesos</t>
        </is>
      </c>
      <c r="T547" s="258" t="inlineStr">
        <is>
          <t>Hipotecario</t>
        </is>
      </c>
      <c r="U547" s="739" t="n">
        <v>1553349</v>
      </c>
      <c r="V547" s="739" t="n">
        <v>246</v>
      </c>
      <c r="W547" s="739" t="n">
        <v>112</v>
      </c>
      <c r="X547" s="739" t="inlineStr">
        <is>
          <t>9.2%</t>
        </is>
      </c>
      <c r="Y547" s="739" t="n">
        <v>0</v>
      </c>
      <c r="Z547" s="739" t="n">
        <v>0</v>
      </c>
      <c r="AA547" s="739" t="n">
        <v>35856</v>
      </c>
      <c r="AB547" s="739" t="n">
        <v>23903</v>
      </c>
      <c r="AC547" s="739" t="n">
        <v>646753</v>
      </c>
      <c r="AD547" s="739" t="n">
        <v>846837</v>
      </c>
      <c r="AE547" s="739" t="n">
        <v>119504808</v>
      </c>
      <c r="AF547" s="3660" t="n">
        <v>200</v>
      </c>
      <c r="AG547" s="739" t="inlineStr">
        <is>
          <t>$6,000,000</t>
        </is>
      </c>
      <c r="AH547" s="259" t="inlineStr">
        <is>
          <t>Empleado</t>
        </is>
      </c>
      <c r="AI547" s="254" t="inlineStr">
        <is>
          <t>susypinto115@hotmail.com</t>
        </is>
      </c>
      <c r="AJ547" s="254" t="inlineStr">
        <is>
          <t>312 3515357</t>
        </is>
      </c>
      <c r="AK547" s="254" t="inlineStr">
        <is>
          <t>FLORIDABLANCA</t>
        </is>
      </c>
      <c r="AL547" s="214" t="n"/>
      <c r="AM547" s="220" t="n"/>
    </row>
    <row r="548" ht="18" customHeight="1" thickBot="1">
      <c r="A548" s="341" t="inlineStr">
        <is>
          <t>ISABELA MATEUS BEDOYA</t>
        </is>
      </c>
      <c r="B548" s="221" t="inlineStr">
        <is>
          <t>571212310004632-3</t>
        </is>
      </c>
      <c r="C548" s="378" t="n">
        <v>46058</v>
      </c>
      <c r="D548" s="343" t="inlineStr">
        <is>
          <t>Pendiente</t>
        </is>
      </c>
      <c r="E548" s="378" t="n">
        <v>46058</v>
      </c>
      <c r="F548" s="333" t="inlineStr">
        <is>
          <t>DAVIVIENDA</t>
        </is>
      </c>
      <c r="G548" s="272" t="n"/>
      <c r="H548" s="344" t="inlineStr">
        <is>
          <t>CM</t>
        </is>
      </c>
      <c r="I548" s="225" t="n"/>
      <c r="J548" s="225" t="n"/>
      <c r="K548" s="225" t="n"/>
      <c r="L548" s="440" t="inlineStr">
        <is>
          <t>Finanzas a otro nivel</t>
        </is>
      </c>
      <c r="M548" s="242" t="inlineStr">
        <is>
          <t>OFELIA OVIEDO</t>
        </is>
      </c>
      <c r="N548" s="225" t="n"/>
      <c r="O548" s="225" t="n"/>
      <c r="P548" s="225" t="n"/>
      <c r="Q548" s="473" t="n"/>
      <c r="R548" s="2040" t="inlineStr">
        <is>
          <t>N/A</t>
        </is>
      </c>
      <c r="S548" s="246" t="inlineStr">
        <is>
          <t>Pesos</t>
        </is>
      </c>
      <c r="T548" s="247" t="inlineStr">
        <is>
          <t>Hipotecario</t>
        </is>
      </c>
      <c r="U548" s="741" t="n">
        <v>1389000</v>
      </c>
      <c r="V548" s="741" t="n">
        <v>240</v>
      </c>
      <c r="W548" s="741" t="n">
        <v>235</v>
      </c>
      <c r="X548" s="741" t="inlineStr">
        <is>
          <t>11.3%</t>
        </is>
      </c>
      <c r="Y548" s="741" t="n">
        <v>0</v>
      </c>
      <c r="Z548" s="741" t="n">
        <v>27248</v>
      </c>
      <c r="AA548" s="741" t="n">
        <v>36548</v>
      </c>
      <c r="AB548" s="741" t="n">
        <v>77046</v>
      </c>
      <c r="AC548" s="741" t="n">
        <v>151600</v>
      </c>
      <c r="AD548" s="741" t="n">
        <v>1096557</v>
      </c>
      <c r="AE548" s="741" t="n">
        <v>122404788</v>
      </c>
      <c r="AF548" s="3661" t="n">
        <v>500</v>
      </c>
      <c r="AG548" s="741" t="inlineStr">
        <is>
          <t>$10,000,000</t>
        </is>
      </c>
      <c r="AH548" s="248" t="inlineStr">
        <is>
          <t>Empleado</t>
        </is>
      </c>
      <c r="AI548" s="242" t="inlineStr">
        <is>
          <t>isabelamateusb2@hotmail.com</t>
        </is>
      </c>
      <c r="AJ548" s="242" t="inlineStr">
        <is>
          <t>310 8213638</t>
        </is>
      </c>
      <c r="AK548" s="242" t="inlineStr">
        <is>
          <t>PEREIRA</t>
        </is>
      </c>
      <c r="AL548" s="225" t="n"/>
      <c r="AM548" s="231" t="n"/>
    </row>
    <row r="549" ht="18" customHeight="1" thickBot="1">
      <c r="A549" s="338" t="inlineStr">
        <is>
          <t>OSCAR DAVID BENAVIDES JOJOA</t>
        </is>
      </c>
      <c r="B549" s="210" t="n">
        <v>90000389407</v>
      </c>
      <c r="C549" s="386" t="n">
        <v>46058</v>
      </c>
      <c r="D549" s="348" t="inlineStr">
        <is>
          <t>Pendiente</t>
        </is>
      </c>
      <c r="E549" s="386" t="n">
        <v>46058</v>
      </c>
      <c r="F549" s="267" t="inlineStr">
        <is>
          <t>BANCOLOMBIA</t>
        </is>
      </c>
      <c r="G549" s="278" t="n"/>
      <c r="H549" s="349" t="inlineStr">
        <is>
          <t>CM</t>
        </is>
      </c>
      <c r="I549" s="214" t="n"/>
      <c r="J549" s="214" t="n"/>
      <c r="K549" s="214" t="n"/>
      <c r="L549" s="398" t="inlineStr">
        <is>
          <t>Visionarios</t>
        </is>
      </c>
      <c r="M549" s="254" t="inlineStr">
        <is>
          <t>PAOLA HERNANDEZ</t>
        </is>
      </c>
      <c r="N549" s="214" t="n"/>
      <c r="O549" s="214" t="n"/>
      <c r="P549" s="214" t="n"/>
      <c r="Q549" s="214" t="n"/>
      <c r="R549" s="2041" t="n">
        <v>1004214777</v>
      </c>
      <c r="S549" s="257" t="inlineStr">
        <is>
          <t>Pesos</t>
        </is>
      </c>
      <c r="T549" s="258" t="inlineStr">
        <is>
          <t>Hipotecario</t>
        </is>
      </c>
      <c r="U549" s="739" t="n">
        <v>1063683</v>
      </c>
      <c r="V549" s="739" t="n">
        <v>300</v>
      </c>
      <c r="W549" s="739" t="n">
        <v>298</v>
      </c>
      <c r="X549" s="821" t="n">
        <v>0.13</v>
      </c>
      <c r="Y549" s="739" t="n">
        <v>0</v>
      </c>
      <c r="Z549" s="739" t="n">
        <v>7314</v>
      </c>
      <c r="AA549" s="739" t="n">
        <v>12220</v>
      </c>
      <c r="AB549" s="739" t="n">
        <v>8146</v>
      </c>
      <c r="AC549" s="739" t="n">
        <v>86069</v>
      </c>
      <c r="AD549" s="739" t="n">
        <v>529949</v>
      </c>
      <c r="AE549" s="739" t="n">
        <v>96713242</v>
      </c>
      <c r="AF549" s="3660" t="n">
        <v>100</v>
      </c>
      <c r="AG549" s="739" t="inlineStr">
        <is>
          <t>$2,000,000</t>
        </is>
      </c>
      <c r="AH549" s="259" t="inlineStr">
        <is>
          <t>Empleado</t>
        </is>
      </c>
      <c r="AI549" s="254" t="inlineStr">
        <is>
          <t>davidbena1031@gmail.com</t>
        </is>
      </c>
      <c r="AJ549" s="254" t="inlineStr">
        <is>
          <t>313 7284215</t>
        </is>
      </c>
      <c r="AK549" s="254" t="inlineStr">
        <is>
          <t>TULUA</t>
        </is>
      </c>
      <c r="AL549" s="214" t="n"/>
      <c r="AM549" s="220" t="n"/>
    </row>
    <row r="550" ht="18" customHeight="1" thickBot="1">
      <c r="A550" s="341" t="inlineStr">
        <is>
          <t>JULIAN DAVID CHICA GONZALEZ</t>
        </is>
      </c>
      <c r="B550" s="221" t="n">
        <v>90000377445</v>
      </c>
      <c r="C550" s="378" t="n">
        <v>46058</v>
      </c>
      <c r="D550" s="343" t="inlineStr">
        <is>
          <t>Pendiente</t>
        </is>
      </c>
      <c r="E550" s="378" t="n">
        <v>46058</v>
      </c>
      <c r="F550" s="241" t="inlineStr">
        <is>
          <t>BANCOLOMBIA</t>
        </is>
      </c>
      <c r="G550" s="272" t="n"/>
      <c r="H550" s="344" t="inlineStr">
        <is>
          <t>CM</t>
        </is>
      </c>
      <c r="I550" s="225" t="n"/>
      <c r="J550" s="225" t="n"/>
      <c r="K550" s="225" t="n"/>
      <c r="L550" s="440" t="inlineStr">
        <is>
          <t>Finanzas a otro nivel</t>
        </is>
      </c>
      <c r="M550" s="242" t="inlineStr">
        <is>
          <t>PAULA OSORNO</t>
        </is>
      </c>
      <c r="N550" s="225" t="n"/>
      <c r="O550" s="225" t="n"/>
      <c r="P550" s="225" t="n"/>
      <c r="Q550" s="473" t="n"/>
      <c r="R550" s="2040" t="inlineStr">
        <is>
          <t>N/A</t>
        </is>
      </c>
      <c r="S550" s="246" t="inlineStr">
        <is>
          <t>Pesos</t>
        </is>
      </c>
      <c r="T550" s="247" t="inlineStr">
        <is>
          <t>Hipotecario</t>
        </is>
      </c>
      <c r="U550" s="741" t="n">
        <v>1857417</v>
      </c>
      <c r="V550" s="741" t="n">
        <v>240</v>
      </c>
      <c r="W550" s="741" t="n">
        <v>238</v>
      </c>
      <c r="X550" s="741" t="inlineStr">
        <is>
          <t>12.8%</t>
        </is>
      </c>
      <c r="Y550" s="741" t="n">
        <v>0</v>
      </c>
      <c r="Z550" s="741" t="n">
        <v>50754</v>
      </c>
      <c r="AA550" s="741" t="n">
        <v>30943</v>
      </c>
      <c r="AB550" s="741" t="n">
        <v>20627</v>
      </c>
      <c r="AC550" s="741" t="n">
        <v>159397</v>
      </c>
      <c r="AD550" s="741" t="n">
        <v>1595696</v>
      </c>
      <c r="AE550" s="741" t="n">
        <v>158176660</v>
      </c>
      <c r="AF550" s="741" t="inlineStr">
        <is>
          <t>$1,000,000</t>
        </is>
      </c>
      <c r="AG550" s="741" t="inlineStr">
        <is>
          <t>$10,000,000</t>
        </is>
      </c>
      <c r="AH550" s="248" t="inlineStr">
        <is>
          <t>Empleado</t>
        </is>
      </c>
      <c r="AI550" s="242" t="inlineStr">
        <is>
          <t>ambv20@gmail.com</t>
        </is>
      </c>
      <c r="AJ550" s="242" t="inlineStr">
        <is>
          <t>300 7665986</t>
        </is>
      </c>
      <c r="AK550" s="242" t="inlineStr">
        <is>
          <t>MEDELLIN</t>
        </is>
      </c>
      <c r="AL550" s="225" t="n"/>
      <c r="AM550" s="231" t="n"/>
    </row>
    <row r="551" ht="18" customHeight="1" thickBot="1">
      <c r="A551" s="338" t="inlineStr">
        <is>
          <t>CARLOS MARIO MARTINEZ AMAYA</t>
        </is>
      </c>
      <c r="B551" s="2037" t="n">
        <v>1153768650</v>
      </c>
      <c r="C551" s="386" t="n">
        <v>46059</v>
      </c>
      <c r="D551" s="348" t="inlineStr">
        <is>
          <t>Pendiente</t>
        </is>
      </c>
      <c r="E551" s="386" t="n">
        <v>46059</v>
      </c>
      <c r="F551" s="213" t="inlineStr">
        <is>
          <t>BANCO DE BOGOTA</t>
        </is>
      </c>
      <c r="G551" s="278" t="n"/>
      <c r="H551" s="352" t="inlineStr">
        <is>
          <t>PROPIO</t>
        </is>
      </c>
      <c r="I551" s="214" t="n"/>
      <c r="J551" s="214" t="n"/>
      <c r="K551" s="214" t="n"/>
      <c r="L551" s="348" t="inlineStr">
        <is>
          <t>Soluciones Financieras</t>
        </is>
      </c>
      <c r="M551" s="254" t="inlineStr">
        <is>
          <t>LORENA SALINAS</t>
        </is>
      </c>
      <c r="N551" s="214" t="n"/>
      <c r="O551" s="214" t="n"/>
      <c r="P551" s="214" t="n"/>
      <c r="Q551" s="214" t="n"/>
      <c r="R551" s="739" t="n">
        <v>3768650</v>
      </c>
      <c r="S551" s="257" t="inlineStr">
        <is>
          <t>Pesos</t>
        </is>
      </c>
      <c r="T551" s="258" t="inlineStr">
        <is>
          <t>Hipotecario</t>
        </is>
      </c>
      <c r="U551" s="739" t="n">
        <v>1517095</v>
      </c>
      <c r="V551" s="739" t="n">
        <v>240</v>
      </c>
      <c r="W551" s="739" t="n">
        <v>237</v>
      </c>
      <c r="X551" s="739" t="inlineStr">
        <is>
          <t>11.88%</t>
        </is>
      </c>
      <c r="Y551" s="739" t="n">
        <v>0</v>
      </c>
      <c r="Z551" s="739" t="n">
        <v>52135</v>
      </c>
      <c r="AA551" s="739" t="n">
        <v>34066</v>
      </c>
      <c r="AB551" s="739" t="n">
        <v>32550</v>
      </c>
      <c r="AC551" s="739" t="n">
        <v>151341</v>
      </c>
      <c r="AD551" s="739" t="n">
        <v>1247002</v>
      </c>
      <c r="AE551" s="739" t="n">
        <v>133443679</v>
      </c>
      <c r="AF551" s="739" t="inlineStr">
        <is>
          <t>$200.000 EN ADELANTE</t>
        </is>
      </c>
      <c r="AG551" s="739" t="inlineStr">
        <is>
          <t>$13,000,000</t>
        </is>
      </c>
      <c r="AH551" s="259" t="inlineStr">
        <is>
          <t>Empleado</t>
        </is>
      </c>
      <c r="AI551" s="254" t="inlineStr">
        <is>
          <t>pint1182@gmail.com</t>
        </is>
      </c>
      <c r="AJ551" s="739" t="n">
        <v>3114245338</v>
      </c>
      <c r="AK551" s="214" t="n"/>
      <c r="AL551" s="214" t="n"/>
      <c r="AM551" s="220" t="n"/>
    </row>
    <row r="552" ht="18" customHeight="1" thickBot="1">
      <c r="A552" s="341" t="inlineStr">
        <is>
          <t>GABRIEL ROMAN PINZON BAHAMON</t>
        </is>
      </c>
      <c r="B552" s="221" t="inlineStr">
        <is>
          <t>3436988-9</t>
        </is>
      </c>
      <c r="C552" s="378" t="n">
        <v>46059</v>
      </c>
      <c r="D552" s="343" t="inlineStr">
        <is>
          <t>Pendiente</t>
        </is>
      </c>
      <c r="E552" s="378" t="n">
        <v>46059</v>
      </c>
      <c r="F552" s="346" t="inlineStr">
        <is>
          <t>AV VILLAS</t>
        </is>
      </c>
      <c r="G552" s="1087" t="n"/>
      <c r="H552" s="243" t="inlineStr">
        <is>
          <t>VK 30%</t>
        </is>
      </c>
      <c r="I552" s="225" t="n"/>
      <c r="J552" s="225" t="n"/>
      <c r="K552" s="225" t="n"/>
      <c r="L552" s="346" t="inlineStr">
        <is>
          <t>Guardianes Del Ahorro</t>
        </is>
      </c>
      <c r="M552" s="242" t="inlineStr">
        <is>
          <t>Sandra Patricia Moreno Sotelo</t>
        </is>
      </c>
      <c r="N552" s="225" t="n"/>
      <c r="O552" s="225" t="n"/>
      <c r="P552" s="225" t="n"/>
      <c r="Q552" s="225" t="n"/>
      <c r="R552" s="741" t="n">
        <v>1020815683</v>
      </c>
      <c r="S552" s="246" t="inlineStr">
        <is>
          <t>Pesos</t>
        </is>
      </c>
      <c r="T552" s="247" t="inlineStr">
        <is>
          <t>Hipotecario</t>
        </is>
      </c>
      <c r="U552" s="741" t="n">
        <v>1411947</v>
      </c>
      <c r="V552" s="741" t="n">
        <v>228</v>
      </c>
      <c r="W552" s="741" t="n">
        <v>227</v>
      </c>
      <c r="X552" s="741" t="inlineStr">
        <is>
          <t>11.9%</t>
        </is>
      </c>
      <c r="Y552" s="741" t="n">
        <v>0</v>
      </c>
      <c r="Z552" s="741" t="n">
        <v>30493</v>
      </c>
      <c r="AA552" s="741" t="n">
        <v>21795</v>
      </c>
      <c r="AB552" s="741" t="n">
        <v>0</v>
      </c>
      <c r="AC552" s="741" t="n">
        <v>162079</v>
      </c>
      <c r="AD552" s="741" t="n">
        <v>1197580</v>
      </c>
      <c r="AE552" s="741" t="n">
        <v>127217364</v>
      </c>
      <c r="AF552" s="741" t="inlineStr">
        <is>
          <t>$300.000 a $600.000</t>
        </is>
      </c>
      <c r="AG552" s="741" t="inlineStr">
        <is>
          <t>$6,000,000</t>
        </is>
      </c>
      <c r="AH552" s="248" t="inlineStr">
        <is>
          <t>Empleado</t>
        </is>
      </c>
      <c r="AI552" s="242" t="inlineStr">
        <is>
          <t>gabrielromanpinzonbahamon@hotmail.com</t>
        </is>
      </c>
      <c r="AJ552" s="741" t="n">
        <v>3502389668</v>
      </c>
      <c r="AK552" s="225" t="n"/>
      <c r="AL552" s="225" t="n"/>
      <c r="AM552" s="231" t="n"/>
    </row>
    <row r="553" ht="18" customFormat="1" customHeight="1" s="1314" thickBot="1">
      <c r="A553" s="2034" t="inlineStr">
        <is>
          <t>OSCAR ROA MERCHAN</t>
        </is>
      </c>
      <c r="B553" s="1321" t="n">
        <v>134200149639</v>
      </c>
      <c r="C553" s="1301" t="n">
        <v>46059</v>
      </c>
      <c r="D553" s="1326" t="inlineStr">
        <is>
          <t>Pendiente</t>
        </is>
      </c>
      <c r="E553" s="1301" t="n">
        <v>46059</v>
      </c>
      <c r="F553" s="2088" t="inlineStr">
        <is>
          <t>CAJA SOCIAL</t>
        </is>
      </c>
      <c r="G553" s="2089" t="inlineStr">
        <is>
          <t>El cliente adjunto movimiento consolidado 2025 y proyección de pagos 2026, allí se encuentra la información del crédito</t>
        </is>
      </c>
      <c r="H553" s="1325" t="inlineStr">
        <is>
          <t>VK 30%</t>
        </is>
      </c>
      <c r="I553" s="1307" t="inlineStr">
        <is>
          <t>PARA MI LO ADJUNTADO NO TIENE LA INFORMACION DEL PLAZO</t>
        </is>
      </c>
      <c r="J553" s="1305" t="n"/>
      <c r="K553" s="1305" t="n"/>
      <c r="L553" s="1368" t="inlineStr">
        <is>
          <t>Guardianes Del Ahorro</t>
        </is>
      </c>
      <c r="M553" s="1307" t="inlineStr">
        <is>
          <t>YISSEL LEON</t>
        </is>
      </c>
      <c r="N553" s="1305" t="n"/>
      <c r="O553" s="1305" t="n"/>
      <c r="P553" s="1305" t="n"/>
      <c r="Q553" s="1305" t="n"/>
      <c r="R553" s="1310" t="n">
        <v>1022380248</v>
      </c>
      <c r="S553" s="1311" t="inlineStr">
        <is>
          <t>Pesos</t>
        </is>
      </c>
      <c r="T553" s="1308" t="inlineStr">
        <is>
          <t>Hipotecario</t>
        </is>
      </c>
      <c r="U553" s="1310" t="n">
        <v>543177</v>
      </c>
      <c r="V553" s="1305" t="n"/>
      <c r="W553" s="1305" t="n"/>
      <c r="X553" s="1457" t="n">
        <v>0.14</v>
      </c>
      <c r="Y553" s="1310" t="n">
        <v>0</v>
      </c>
      <c r="Z553" s="1310" t="n">
        <v>40309</v>
      </c>
      <c r="AA553" s="1310" t="n">
        <v>0</v>
      </c>
      <c r="AB553" s="1310" t="n">
        <v>0</v>
      </c>
      <c r="AC553" s="1310" t="n">
        <v>51377</v>
      </c>
      <c r="AD553" s="1310" t="n">
        <v>491800</v>
      </c>
      <c r="AE553" s="1310" t="n">
        <v>44743854</v>
      </c>
      <c r="AF553" s="1310" t="inlineStr">
        <is>
          <t>$50.000 a $300.000</t>
        </is>
      </c>
      <c r="AG553" s="1310" t="inlineStr">
        <is>
          <t>$1,750,000</t>
        </is>
      </c>
      <c r="AH553" s="1304" t="inlineStr">
        <is>
          <t>Empleado</t>
        </is>
      </c>
      <c r="AI553" s="1307" t="inlineStr">
        <is>
          <t>oscar_rapso@outlook.com</t>
        </is>
      </c>
      <c r="AJ553" s="1310" t="n">
        <v>3015707156</v>
      </c>
      <c r="AK553" s="1305" t="n"/>
      <c r="AL553" s="1305" t="n"/>
      <c r="AM553" s="1313" t="n"/>
    </row>
    <row r="554" ht="18" customHeight="1" thickBot="1">
      <c r="A554" s="2090" t="inlineStr">
        <is>
          <t>ERICA ALEJANDRA ÑUSTEZ RAMOS</t>
        </is>
      </c>
      <c r="B554" s="586" t="n">
        <v>90000286757</v>
      </c>
      <c r="C554" s="400" t="n">
        <v>46031</v>
      </c>
      <c r="D554" s="921" t="inlineStr">
        <is>
          <t>Actualizar</t>
        </is>
      </c>
      <c r="E554" s="900" t="n">
        <v>46059</v>
      </c>
      <c r="F554" s="589" t="inlineStr">
        <is>
          <t>BANCOLOMBIA</t>
        </is>
      </c>
      <c r="G554" s="578" t="inlineStr">
        <is>
          <t>Se envían extractos al correo el 6 de febrero para retomar cierre</t>
        </is>
      </c>
      <c r="H554" s="464" t="inlineStr">
        <is>
          <t>PROPIO</t>
        </is>
      </c>
      <c r="I554" s="360" t="n"/>
      <c r="J554" s="360" t="n"/>
      <c r="K554" s="400" t="n">
        <v>46032</v>
      </c>
      <c r="L554" s="358" t="inlineStr">
        <is>
          <t>Soluciones Financieras</t>
        </is>
      </c>
      <c r="M554" s="363" t="inlineStr">
        <is>
          <t>LORENA SALINAS</t>
        </is>
      </c>
      <c r="N554" s="400" t="n">
        <v>46033</v>
      </c>
      <c r="O554" s="822" t="n"/>
      <c r="P554" s="2091" t="inlineStr">
        <is>
          <t>https://tinyurl.com/v3rmtxm6</t>
        </is>
      </c>
      <c r="Q554" s="822" t="n"/>
      <c r="R554" s="2082" t="n">
        <v>1121959245</v>
      </c>
      <c r="S554" s="365" t="inlineStr">
        <is>
          <t>Pesos</t>
        </is>
      </c>
      <c r="T554" s="366" t="inlineStr">
        <is>
          <t>Hipotecario</t>
        </is>
      </c>
      <c r="U554" s="808" t="n">
        <v>396886</v>
      </c>
      <c r="V554" s="808" t="n">
        <v>240</v>
      </c>
      <c r="W554" s="808" t="n">
        <v>220</v>
      </c>
      <c r="X554" s="808" t="inlineStr">
        <is>
          <t>8.37%</t>
        </is>
      </c>
      <c r="Y554" s="808" t="n">
        <v>172817</v>
      </c>
      <c r="Z554" s="808" t="n">
        <v>3686</v>
      </c>
      <c r="AA554" s="808" t="n">
        <v>14052</v>
      </c>
      <c r="AB554" s="808" t="n">
        <v>9367</v>
      </c>
      <c r="AC554" s="808" t="n">
        <v>84174</v>
      </c>
      <c r="AD554" s="808" t="n">
        <v>285606</v>
      </c>
      <c r="AE554" s="808" t="n">
        <v>42519347</v>
      </c>
      <c r="AF554" s="363" t="inlineStr">
        <is>
          <t>50-300</t>
        </is>
      </c>
      <c r="AG554" s="808" t="inlineStr">
        <is>
          <t>$2,500,000</t>
        </is>
      </c>
      <c r="AH554" s="401" t="inlineStr">
        <is>
          <t>Empleado</t>
        </is>
      </c>
      <c r="AI554" s="360" t="n"/>
      <c r="AJ554" s="360" t="n"/>
      <c r="AK554" s="360" t="n"/>
      <c r="AL554" s="360" t="n"/>
      <c r="AM554" s="368" t="n"/>
    </row>
    <row r="555" ht="18" customHeight="1" thickBot="1">
      <c r="A555" s="340" t="inlineStr">
        <is>
          <t>ERICA ALEJANDRA ÑUSTEZ RAMOS</t>
        </is>
      </c>
      <c r="B555" s="555" t="n">
        <v>90000307820</v>
      </c>
      <c r="C555" s="386" t="n">
        <v>46031</v>
      </c>
      <c r="D555" s="902" t="inlineStr">
        <is>
          <t>Actualizar</t>
        </is>
      </c>
      <c r="E555" s="903" t="n">
        <v>46059</v>
      </c>
      <c r="F555" s="579" t="inlineStr">
        <is>
          <t>BANCOLOMBIA</t>
        </is>
      </c>
      <c r="G555" s="562" t="inlineStr">
        <is>
          <t>Se envían extractos al correo el 6 de febrero para retomar cierre</t>
        </is>
      </c>
      <c r="H555" s="352" t="inlineStr">
        <is>
          <t>PROPIO</t>
        </is>
      </c>
      <c r="I555" s="214" t="n"/>
      <c r="J555" s="214" t="n"/>
      <c r="K555" s="386" t="n">
        <v>46032</v>
      </c>
      <c r="L555" s="348" t="inlineStr">
        <is>
          <t>Soluciones Financieras</t>
        </is>
      </c>
      <c r="M555" s="254" t="inlineStr">
        <is>
          <t>LORENA SALINAS</t>
        </is>
      </c>
      <c r="N555" s="386" t="n">
        <v>46033</v>
      </c>
      <c r="O555" s="335" t="n"/>
      <c r="P555" s="2092" t="inlineStr">
        <is>
          <t>https://tinyurl.com/v3rmtxm6</t>
        </is>
      </c>
      <c r="Q555" s="335" t="n"/>
      <c r="R555" s="2040" t="n">
        <v>1121959245</v>
      </c>
      <c r="S555" s="257" t="inlineStr">
        <is>
          <t>Pesos</t>
        </is>
      </c>
      <c r="T555" s="258" t="inlineStr">
        <is>
          <t>Hipotecario</t>
        </is>
      </c>
      <c r="U555" s="739" t="n">
        <v>201129</v>
      </c>
      <c r="V555" s="739" t="n">
        <v>240</v>
      </c>
      <c r="W555" s="739" t="n">
        <v>225</v>
      </c>
      <c r="X555" s="821" t="n">
        <v>0.11</v>
      </c>
      <c r="Y555" s="739" t="n">
        <v>0</v>
      </c>
      <c r="Z555" s="739" t="n">
        <v>1702</v>
      </c>
      <c r="AA555" s="739" t="n">
        <v>0</v>
      </c>
      <c r="AB555" s="739" t="n">
        <v>0</v>
      </c>
      <c r="AC555" s="739" t="n">
        <v>27939</v>
      </c>
      <c r="AD555" s="739" t="n">
        <v>171488</v>
      </c>
      <c r="AE555" s="739" t="n">
        <v>19765488</v>
      </c>
      <c r="AF555" s="254" t="inlineStr">
        <is>
          <t>50-300</t>
        </is>
      </c>
      <c r="AG555" s="739" t="inlineStr">
        <is>
          <t>$2,500,000</t>
        </is>
      </c>
      <c r="AH555" s="259" t="inlineStr">
        <is>
          <t>Empleado</t>
        </is>
      </c>
      <c r="AI555" s="214" t="n"/>
      <c r="AJ555" s="214" t="n"/>
      <c r="AK555" s="214" t="n"/>
      <c r="AL555" s="214" t="n"/>
      <c r="AM555" s="220" t="n"/>
    </row>
    <row r="556" ht="18" customHeight="1" thickBot="1">
      <c r="A556" s="341" t="inlineStr">
        <is>
          <t>ANUAR FERNEY TALAIGUA ALMAZA</t>
        </is>
      </c>
      <c r="B556" s="2054" t="n">
        <v>114088412707</v>
      </c>
      <c r="C556" s="378" t="n">
        <v>46056</v>
      </c>
      <c r="D556" s="343" t="inlineStr">
        <is>
          <t>Pendiente</t>
        </is>
      </c>
      <c r="E556" s="378" t="n">
        <v>46059</v>
      </c>
      <c r="F556" s="233" t="inlineStr">
        <is>
          <t>FNA (Fondo Nacional del Ahorro)</t>
        </is>
      </c>
      <c r="G556" s="272" t="n"/>
      <c r="H556" s="344" t="inlineStr">
        <is>
          <t>CM</t>
        </is>
      </c>
      <c r="I556" s="242" t="inlineStr">
        <is>
          <t>Falta perfilamiento - FNA</t>
        </is>
      </c>
      <c r="J556" s="225" t="n"/>
      <c r="K556" s="225" t="n"/>
      <c r="L556" s="459" t="inlineStr">
        <is>
          <t>Visionarios</t>
        </is>
      </c>
      <c r="M556" s="242" t="inlineStr">
        <is>
          <t>MARIELA BECERRA</t>
        </is>
      </c>
      <c r="N556" s="378" t="n">
        <v>46058</v>
      </c>
      <c r="O556" s="225" t="n"/>
      <c r="P556" s="225" t="n"/>
      <c r="Q556" s="473" t="n"/>
      <c r="R556" s="2040" t="inlineStr">
        <is>
          <t>N/A</t>
        </is>
      </c>
      <c r="S556" s="246" t="inlineStr">
        <is>
          <t>Pesos</t>
        </is>
      </c>
      <c r="T556" s="247" t="inlineStr">
        <is>
          <t>Hipotecario</t>
        </is>
      </c>
      <c r="U556" s="741" t="n">
        <v>609666</v>
      </c>
      <c r="V556" s="741" t="n">
        <v>240</v>
      </c>
      <c r="W556" s="741" t="n">
        <v>226</v>
      </c>
      <c r="X556" s="741" t="inlineStr">
        <is>
          <t>11.8%</t>
        </is>
      </c>
      <c r="Y556" s="741" t="n">
        <v>246583</v>
      </c>
      <c r="Z556" s="741" t="n">
        <v>24215</v>
      </c>
      <c r="AA556" s="741" t="n">
        <v>31303</v>
      </c>
      <c r="AB556" s="741" t="n">
        <v>0</v>
      </c>
      <c r="AC556" s="741" t="n">
        <v>97341</v>
      </c>
      <c r="AD556" s="741" t="n">
        <v>703387</v>
      </c>
      <c r="AE556" s="741" t="n">
        <v>75321657</v>
      </c>
      <c r="AF556" s="3661" t="n">
        <v>100</v>
      </c>
      <c r="AG556" s="741" t="inlineStr">
        <is>
          <t>$5,000,000</t>
        </is>
      </c>
      <c r="AH556" s="248" t="inlineStr">
        <is>
          <t>Empleado</t>
        </is>
      </c>
      <c r="AI556" s="242" t="inlineStr">
        <is>
          <t>anuartalaigua0403@gmail.com</t>
        </is>
      </c>
      <c r="AJ556" s="242" t="inlineStr">
        <is>
          <t>304 3838031</t>
        </is>
      </c>
      <c r="AK556" s="242" t="inlineStr">
        <is>
          <t>BARRANQUILLA</t>
        </is>
      </c>
      <c r="AL556" s="225" t="n"/>
      <c r="AM556" s="231" t="n"/>
    </row>
    <row r="557" ht="18" customHeight="1" thickBot="1">
      <c r="A557" s="338" t="inlineStr">
        <is>
          <t>OSCAR EDUARDO PACHECO RANGEL</t>
        </is>
      </c>
      <c r="B557" s="210" t="n">
        <v>90000125016</v>
      </c>
      <c r="C557" s="386" t="n">
        <v>46059</v>
      </c>
      <c r="D557" s="348" t="inlineStr">
        <is>
          <t>Pendiente</t>
        </is>
      </c>
      <c r="E557" s="386" t="n">
        <v>46059</v>
      </c>
      <c r="F557" s="267" t="inlineStr">
        <is>
          <t>BANCOLOMBIA</t>
        </is>
      </c>
      <c r="G557" s="278" t="n"/>
      <c r="H557" s="349" t="inlineStr">
        <is>
          <t>CM</t>
        </is>
      </c>
      <c r="I557" s="214" t="n"/>
      <c r="J557" s="214" t="n"/>
      <c r="K557" s="214" t="n"/>
      <c r="L557" s="392" t="inlineStr">
        <is>
          <t>Finanzas a otro nivel</t>
        </is>
      </c>
      <c r="M557" s="254" t="inlineStr">
        <is>
          <t>NELLY ROA</t>
        </is>
      </c>
      <c r="N557" s="214" t="n"/>
      <c r="O557" s="214" t="n"/>
      <c r="P557" s="214" t="n"/>
      <c r="Q557" s="214" t="n"/>
      <c r="R557" s="739" t="n">
        <v>1063563410</v>
      </c>
      <c r="S557" s="257" t="inlineStr">
        <is>
          <t>Pesos</t>
        </is>
      </c>
      <c r="T557" s="258" t="inlineStr">
        <is>
          <t>Hipotecario</t>
        </is>
      </c>
      <c r="U557" s="739" t="n">
        <v>586517</v>
      </c>
      <c r="V557" s="739" t="n">
        <v>240</v>
      </c>
      <c r="W557" s="739" t="n">
        <v>180</v>
      </c>
      <c r="X557" s="739" t="inlineStr">
        <is>
          <t>10.7%</t>
        </is>
      </c>
      <c r="Y557" s="739" t="n">
        <v>0</v>
      </c>
      <c r="Z557" s="739" t="n">
        <v>11728</v>
      </c>
      <c r="AA557" s="739" t="n">
        <v>7748</v>
      </c>
      <c r="AB557" s="739" t="n">
        <v>5165</v>
      </c>
      <c r="AC557" s="739" t="n">
        <v>121433</v>
      </c>
      <c r="AD557" s="739" t="n">
        <v>440443</v>
      </c>
      <c r="AE557" s="739" t="n">
        <v>51681370</v>
      </c>
      <c r="AF557" s="3660" t="n">
        <v>200</v>
      </c>
      <c r="AG557" s="739" t="inlineStr">
        <is>
          <t>$2,400,000</t>
        </is>
      </c>
      <c r="AH557" s="259" t="inlineStr">
        <is>
          <t>Empleado</t>
        </is>
      </c>
      <c r="AI557" s="254" t="inlineStr">
        <is>
          <t>pachecorangel23@hotmail.com</t>
        </is>
      </c>
      <c r="AJ557" s="254" t="inlineStr">
        <is>
          <t>320 5903337</t>
        </is>
      </c>
      <c r="AK557" s="254" t="inlineStr">
        <is>
          <t>BOGOTA</t>
        </is>
      </c>
      <c r="AL557" s="214" t="n"/>
      <c r="AM557" s="220" t="n"/>
    </row>
    <row r="558" ht="18" customHeight="1" thickBot="1">
      <c r="A558" s="1024" t="inlineStr">
        <is>
          <t>JAIRO SALINAS VELASCO</t>
        </is>
      </c>
      <c r="B558" s="221" t="inlineStr">
        <is>
          <t>570045680001924-8</t>
        </is>
      </c>
      <c r="C558" s="378" t="n">
        <v>46060</v>
      </c>
      <c r="D558" s="343" t="inlineStr">
        <is>
          <t>Pendiente</t>
        </is>
      </c>
      <c r="E558" s="378" t="n">
        <v>46060</v>
      </c>
      <c r="F558" s="333" t="inlineStr">
        <is>
          <t>DAVIVIENDA</t>
        </is>
      </c>
      <c r="G558" s="272" t="n"/>
      <c r="H558" s="397" t="inlineStr">
        <is>
          <t>PROPIO</t>
        </is>
      </c>
      <c r="I558" s="225" t="n"/>
      <c r="J558" s="225" t="n"/>
      <c r="K558" s="225" t="n"/>
      <c r="L558" s="440" t="inlineStr">
        <is>
          <t>Finanzas a otro nivel</t>
        </is>
      </c>
      <c r="M558" s="242" t="inlineStr">
        <is>
          <t>SANDRA MARCELA CHIQUIZA GONZALEZ</t>
        </is>
      </c>
      <c r="N558" s="225" t="n"/>
      <c r="O558" s="225" t="n"/>
      <c r="P558" s="225" t="n"/>
      <c r="Q558" s="225" t="n"/>
      <c r="R558" s="2042" t="n">
        <v>79523520</v>
      </c>
      <c r="S558" s="246" t="inlineStr">
        <is>
          <t>Pesos</t>
        </is>
      </c>
      <c r="T558" s="247" t="inlineStr">
        <is>
          <t>Hipotecario</t>
        </is>
      </c>
      <c r="U558" s="741" t="n">
        <v>319000</v>
      </c>
      <c r="V558" s="741" t="n">
        <v>170</v>
      </c>
      <c r="W558" s="741" t="n">
        <v>104</v>
      </c>
      <c r="X558" s="741" t="inlineStr">
        <is>
          <t>12.5%</t>
        </is>
      </c>
      <c r="Y558" s="741" t="n">
        <v>0</v>
      </c>
      <c r="Z558" s="741" t="n">
        <v>14069</v>
      </c>
      <c r="AA558" s="741" t="n">
        <v>36723</v>
      </c>
      <c r="AB558" s="741" t="n">
        <v>0</v>
      </c>
      <c r="AC558" s="741" t="n">
        <v>143133</v>
      </c>
      <c r="AD558" s="741" t="n">
        <v>122074</v>
      </c>
      <c r="AE558" s="741" t="n">
        <v>14466522</v>
      </c>
      <c r="AF558" s="741" t="inlineStr">
        <is>
          <t>$50.000 a $300.000</t>
        </is>
      </c>
      <c r="AG558" s="741" t="inlineStr">
        <is>
          <t>$2,400,000</t>
        </is>
      </c>
      <c r="AH558" s="346" t="inlineStr">
        <is>
          <t>Vis Davivienda</t>
        </is>
      </c>
      <c r="AI558" s="242" t="inlineStr">
        <is>
          <t>jairosalinas70@gmail.com</t>
        </is>
      </c>
      <c r="AJ558" s="741" t="n">
        <v>3044679754</v>
      </c>
      <c r="AK558" s="225" t="n"/>
      <c r="AL558" s="225" t="n"/>
      <c r="AM558" s="231" t="n"/>
    </row>
    <row r="559" ht="18" customHeight="1" thickBot="1">
      <c r="A559" s="2008" t="inlineStr">
        <is>
          <t>PAULA MARIN JIMENEZ</t>
        </is>
      </c>
      <c r="B559" s="210" t="n">
        <v>134200311124</v>
      </c>
      <c r="C559" s="386" t="n">
        <v>46060</v>
      </c>
      <c r="D559" s="348" t="inlineStr">
        <is>
          <t>Pendiente</t>
        </is>
      </c>
      <c r="E559" s="386" t="n">
        <v>46060</v>
      </c>
      <c r="F559" s="259" t="inlineStr">
        <is>
          <t>CAJA SOCIAL</t>
        </is>
      </c>
      <c r="G559" s="278" t="n"/>
      <c r="H559" s="349" t="inlineStr">
        <is>
          <t>CM</t>
        </is>
      </c>
      <c r="I559" s="214" t="n"/>
      <c r="J559" s="214" t="n"/>
      <c r="K559" s="214" t="n"/>
      <c r="L559" s="348" t="inlineStr">
        <is>
          <t>Soluciones Financieras</t>
        </is>
      </c>
      <c r="M559" s="254" t="inlineStr">
        <is>
          <t>LORENA SALINAS</t>
        </is>
      </c>
      <c r="N559" s="214" t="n"/>
      <c r="O559" s="214" t="n"/>
      <c r="P559" s="214" t="n"/>
      <c r="Q559" s="335" t="n"/>
      <c r="R559" s="2040" t="inlineStr">
        <is>
          <t>N/A</t>
        </is>
      </c>
      <c r="S559" s="257" t="inlineStr">
        <is>
          <t>Pesos</t>
        </is>
      </c>
      <c r="T559" s="258" t="inlineStr">
        <is>
          <t>Hipotecario</t>
        </is>
      </c>
      <c r="U559" s="739" t="n">
        <v>985660</v>
      </c>
      <c r="V559" s="739" t="n">
        <v>240</v>
      </c>
      <c r="W559" s="739" t="n">
        <v>235</v>
      </c>
      <c r="X559" s="821" t="n">
        <v>0.1</v>
      </c>
      <c r="Y559" s="739" t="n">
        <v>0</v>
      </c>
      <c r="Z559" s="739" t="n">
        <v>20947</v>
      </c>
      <c r="AA559" s="739" t="n">
        <v>27638</v>
      </c>
      <c r="AB559" s="739" t="n">
        <v>24848</v>
      </c>
      <c r="AC559" s="739" t="n">
        <v>139978</v>
      </c>
      <c r="AD559" s="739" t="n">
        <v>772248</v>
      </c>
      <c r="AE559" s="739" t="n">
        <v>96844094</v>
      </c>
      <c r="AF559" s="3660" t="n">
        <v>100</v>
      </c>
      <c r="AG559" s="739" t="inlineStr">
        <is>
          <t>$5,104,000</t>
        </is>
      </c>
      <c r="AH559" s="259" t="inlineStr">
        <is>
          <t>Empleado</t>
        </is>
      </c>
      <c r="AI559" s="254" t="inlineStr">
        <is>
          <t>pdmarinj21@gmail.com</t>
        </is>
      </c>
      <c r="AJ559" s="254" t="inlineStr">
        <is>
          <t>318 4867066</t>
        </is>
      </c>
      <c r="AK559" s="254" t="inlineStr">
        <is>
          <t>BOGOTA</t>
        </is>
      </c>
      <c r="AL559" s="214" t="n"/>
      <c r="AM559" s="220" t="n"/>
    </row>
    <row r="560" ht="18" customHeight="1" thickBot="1">
      <c r="A560" s="341" t="inlineStr">
        <is>
          <t>LEYDY ALEJANDRA TORO CARREÑO</t>
        </is>
      </c>
      <c r="B560" s="221" t="inlineStr">
        <is>
          <t>570040770098845-3</t>
        </is>
      </c>
      <c r="C560" s="378" t="n">
        <v>46060</v>
      </c>
      <c r="D560" s="343" t="inlineStr">
        <is>
          <t>Pendiente</t>
        </is>
      </c>
      <c r="E560" s="378" t="n">
        <v>46060</v>
      </c>
      <c r="F560" s="333" t="inlineStr">
        <is>
          <t>DAVIVIENDA</t>
        </is>
      </c>
      <c r="G560" s="272" t="n"/>
      <c r="H560" s="344" t="inlineStr">
        <is>
          <t>CM</t>
        </is>
      </c>
      <c r="I560" s="225" t="n"/>
      <c r="J560" s="225" t="n"/>
      <c r="K560" s="225" t="n"/>
      <c r="L560" s="440" t="inlineStr">
        <is>
          <t>Finanzas a otro nivel</t>
        </is>
      </c>
      <c r="M560" s="242" t="inlineStr">
        <is>
          <t>NELLY ROA</t>
        </is>
      </c>
      <c r="N560" s="225" t="n"/>
      <c r="O560" s="225" t="n"/>
      <c r="P560" s="225" t="n"/>
      <c r="Q560" s="225" t="n"/>
      <c r="R560" s="741" t="n">
        <v>1026273592</v>
      </c>
      <c r="S560" s="246" t="inlineStr">
        <is>
          <t>Pesos</t>
        </is>
      </c>
      <c r="T560" s="247" t="inlineStr">
        <is>
          <t>Hipotecario</t>
        </is>
      </c>
      <c r="U560" s="741" t="n">
        <v>768000</v>
      </c>
      <c r="V560" s="741" t="n">
        <v>360</v>
      </c>
      <c r="W560" s="741" t="n">
        <v>348</v>
      </c>
      <c r="X560" s="811" t="n">
        <v>0.06</v>
      </c>
      <c r="Y560" s="741" t="n">
        <v>0</v>
      </c>
      <c r="Z560" s="741" t="n">
        <v>38560</v>
      </c>
      <c r="AA560" s="741" t="n">
        <v>34164</v>
      </c>
      <c r="AB560" s="741" t="n">
        <v>0</v>
      </c>
      <c r="AC560" s="741" t="n">
        <v>127523</v>
      </c>
      <c r="AD560" s="741" t="n">
        <v>553752</v>
      </c>
      <c r="AE560" s="741" t="n">
        <v>113808342</v>
      </c>
      <c r="AF560" s="3661" t="n">
        <v>300</v>
      </c>
      <c r="AG560" s="741" t="inlineStr">
        <is>
          <t>$2,400,000</t>
        </is>
      </c>
      <c r="AH560" s="248" t="inlineStr">
        <is>
          <t>Empleado</t>
        </is>
      </c>
      <c r="AI560" s="242" t="inlineStr">
        <is>
          <t>leydytoro9112@gmail.com</t>
        </is>
      </c>
      <c r="AJ560" s="242" t="inlineStr">
        <is>
          <t>322 7926963</t>
        </is>
      </c>
      <c r="AK560" s="242" t="inlineStr">
        <is>
          <t>BOGOTA</t>
        </is>
      </c>
      <c r="AL560" s="225" t="n"/>
      <c r="AM560" s="231" t="n"/>
    </row>
    <row r="561" ht="18" customHeight="1" thickBot="1">
      <c r="A561" s="338" t="inlineStr">
        <is>
          <t>MARISABEL HERNANDEZ ANZOLA</t>
        </is>
      </c>
      <c r="B561" s="210" t="n">
        <v>90000197034</v>
      </c>
      <c r="C561" s="386" t="n">
        <v>46060</v>
      </c>
      <c r="D561" s="348" t="inlineStr">
        <is>
          <t>Pendiente</t>
        </is>
      </c>
      <c r="E561" s="386" t="n">
        <v>46060</v>
      </c>
      <c r="F561" s="267" t="inlineStr">
        <is>
          <t>BANCOLOMBIA</t>
        </is>
      </c>
      <c r="G561" s="278" t="n"/>
      <c r="H561" s="349" t="inlineStr">
        <is>
          <t>CM</t>
        </is>
      </c>
      <c r="I561" s="214" t="n"/>
      <c r="J561" s="214" t="n"/>
      <c r="K561" s="214" t="n"/>
      <c r="L561" s="392" t="inlineStr">
        <is>
          <t>Finanzas a otro nivel</t>
        </is>
      </c>
      <c r="M561" s="254" t="inlineStr">
        <is>
          <t>YULY HERNANDEZ</t>
        </is>
      </c>
      <c r="N561" s="214" t="n"/>
      <c r="O561" s="214" t="n"/>
      <c r="P561" s="214" t="n"/>
      <c r="Q561" s="214" t="n"/>
      <c r="R561" s="739" t="n">
        <v>22520223</v>
      </c>
      <c r="S561" s="257" t="inlineStr">
        <is>
          <t>Pesos</t>
        </is>
      </c>
      <c r="T561" s="258" t="inlineStr">
        <is>
          <t>Hipotecario</t>
        </is>
      </c>
      <c r="U561" s="739" t="n">
        <v>833898</v>
      </c>
      <c r="V561" s="739" t="n">
        <v>240</v>
      </c>
      <c r="W561" s="739" t="n">
        <v>197</v>
      </c>
      <c r="X561" s="739" t="inlineStr">
        <is>
          <t>8.15%</t>
        </is>
      </c>
      <c r="Y561" s="739" t="n">
        <v>284350</v>
      </c>
      <c r="Z561" s="739" t="n">
        <v>24568</v>
      </c>
      <c r="AA561" s="739" t="n">
        <v>13679</v>
      </c>
      <c r="AB561" s="739" t="n">
        <v>9119</v>
      </c>
      <c r="AC561" s="739" t="n">
        <v>215986</v>
      </c>
      <c r="AD561" s="739" t="n">
        <v>570545</v>
      </c>
      <c r="AE561" s="739" t="n">
        <v>86912923</v>
      </c>
      <c r="AF561" s="3660" t="n">
        <v>100</v>
      </c>
      <c r="AG561" s="739" t="inlineStr">
        <is>
          <t>$4,000,000</t>
        </is>
      </c>
      <c r="AH561" s="259" t="inlineStr">
        <is>
          <t>Empleado</t>
        </is>
      </c>
      <c r="AI561" s="254" t="inlineStr">
        <is>
          <t>marisabelhernandez7@gmail.com</t>
        </is>
      </c>
      <c r="AJ561" s="254" t="inlineStr">
        <is>
          <t>301 2815896</t>
        </is>
      </c>
      <c r="AK561" s="254" t="inlineStr">
        <is>
          <t>BARRANQUILLA</t>
        </is>
      </c>
      <c r="AL561" s="214" t="n"/>
      <c r="AM561" s="220" t="n"/>
    </row>
    <row r="562" ht="18" customHeight="1" thickBot="1">
      <c r="A562" s="341" t="inlineStr">
        <is>
          <t>NELSON GALLEGO MAZO</t>
        </is>
      </c>
      <c r="B562" s="221" t="n">
        <v>133201697638</v>
      </c>
      <c r="C562" s="378" t="n">
        <v>46062</v>
      </c>
      <c r="D562" s="343" t="inlineStr">
        <is>
          <t>Pendiente</t>
        </is>
      </c>
      <c r="E562" s="378" t="n">
        <v>46062</v>
      </c>
      <c r="F562" s="248" t="inlineStr">
        <is>
          <t>CAJA SOCIAL</t>
        </is>
      </c>
      <c r="G562" s="272" t="n"/>
      <c r="H562" s="397" t="inlineStr">
        <is>
          <t>PROPIO</t>
        </is>
      </c>
      <c r="I562" s="225" t="n"/>
      <c r="J562" s="225" t="n"/>
      <c r="K562" s="225" t="n"/>
      <c r="L562" s="248" t="inlineStr">
        <is>
          <t>Imperio Financiero</t>
        </is>
      </c>
      <c r="M562" s="242" t="inlineStr">
        <is>
          <t>Adriana Milena Suarez Ortega</t>
        </is>
      </c>
      <c r="N562" s="225" t="n"/>
      <c r="O562" s="225" t="n"/>
      <c r="P562" s="225" t="n"/>
      <c r="Q562" s="225" t="n"/>
      <c r="R562" s="741" t="n">
        <v>79422234</v>
      </c>
      <c r="S562" s="246" t="inlineStr">
        <is>
          <t>Pesos</t>
        </is>
      </c>
      <c r="T562" s="247" t="inlineStr">
        <is>
          <t>Hipotecario</t>
        </is>
      </c>
      <c r="U562" s="741" t="n">
        <v>1223530</v>
      </c>
      <c r="V562" s="741" t="n">
        <v>139</v>
      </c>
      <c r="W562" s="741" t="n">
        <v>136</v>
      </c>
      <c r="X562" s="741" t="inlineStr">
        <is>
          <t>10.75%</t>
        </is>
      </c>
      <c r="Y562" s="741" t="n">
        <v>0</v>
      </c>
      <c r="Z562" s="741" t="n">
        <v>53511</v>
      </c>
      <c r="AA562" s="741" t="n">
        <v>40083</v>
      </c>
      <c r="AB562" s="741" t="n">
        <v>36038</v>
      </c>
      <c r="AC562" s="741" t="n">
        <v>341406</v>
      </c>
      <c r="AD562" s="741" t="n">
        <v>752491</v>
      </c>
      <c r="AE562" s="741" t="n">
        <v>88061499</v>
      </c>
      <c r="AF562" s="741" t="inlineStr">
        <is>
          <t>$100.000 a $300.000</t>
        </is>
      </c>
      <c r="AG562" s="741" t="inlineStr">
        <is>
          <t>$3,503,500</t>
        </is>
      </c>
      <c r="AH562" s="248" t="inlineStr">
        <is>
          <t>Empleado</t>
        </is>
      </c>
      <c r="AI562" s="242" t="inlineStr">
        <is>
          <t>ngallegomazo@yahoo.es</t>
        </is>
      </c>
      <c r="AJ562" s="741" t="n">
        <v>3144738306</v>
      </c>
      <c r="AK562" s="225" t="n"/>
      <c r="AL562" s="225" t="n"/>
      <c r="AM562" s="231" t="n"/>
    </row>
    <row r="563" ht="18" customHeight="1" thickBot="1">
      <c r="A563" s="338" t="inlineStr">
        <is>
          <t>CINDY KATHERINE PIÑEROS CAMARGO</t>
        </is>
      </c>
      <c r="B563" s="210" t="n">
        <v>1058084738</v>
      </c>
      <c r="C563" s="386" t="n">
        <v>46062</v>
      </c>
      <c r="D563" s="348" t="inlineStr">
        <is>
          <t>Pendiente</t>
        </is>
      </c>
      <c r="E563" s="386" t="n">
        <v>46062</v>
      </c>
      <c r="F563" s="213" t="inlineStr">
        <is>
          <t>BANCO DE BOGOTA</t>
        </is>
      </c>
      <c r="G563" s="278" t="n"/>
      <c r="H563" s="352" t="inlineStr">
        <is>
          <t>PROPIO</t>
        </is>
      </c>
      <c r="I563" s="214" t="n"/>
      <c r="J563" s="214" t="n"/>
      <c r="K563" s="214" t="n"/>
      <c r="L563" s="348" t="inlineStr">
        <is>
          <t>Soluciones Financieras</t>
        </is>
      </c>
      <c r="M563" s="254" t="inlineStr">
        <is>
          <t>LORENA SALINAS</t>
        </is>
      </c>
      <c r="N563" s="214" t="n"/>
      <c r="O563" s="214" t="n"/>
      <c r="P563" s="214" t="n"/>
      <c r="Q563" s="214" t="n"/>
      <c r="R563" s="739" t="n">
        <v>8084738</v>
      </c>
      <c r="S563" s="257" t="inlineStr">
        <is>
          <t>Pesos</t>
        </is>
      </c>
      <c r="T563" s="258" t="inlineStr">
        <is>
          <t>Hipotecario</t>
        </is>
      </c>
      <c r="U563" s="739" t="n">
        <v>1386773</v>
      </c>
      <c r="V563" s="739" t="n">
        <v>180</v>
      </c>
      <c r="W563" s="739" t="n">
        <v>173</v>
      </c>
      <c r="X563" s="739" t="inlineStr">
        <is>
          <t>12.01%</t>
        </is>
      </c>
      <c r="Y563" s="739" t="n">
        <v>0</v>
      </c>
      <c r="Z563" s="739" t="n">
        <v>21447</v>
      </c>
      <c r="AA563" s="739" t="n">
        <v>29210</v>
      </c>
      <c r="AB563" s="739" t="n">
        <v>0</v>
      </c>
      <c r="AC563" s="739" t="n">
        <v>222531</v>
      </c>
      <c r="AD563" s="739" t="n">
        <v>1113584</v>
      </c>
      <c r="AE563" s="739" t="n">
        <v>114135452</v>
      </c>
      <c r="AF563" s="739" t="inlineStr">
        <is>
          <t>$100.000 a $300.000</t>
        </is>
      </c>
      <c r="AG563" s="739" t="inlineStr">
        <is>
          <t>$5,028,000</t>
        </is>
      </c>
      <c r="AH563" s="259" t="inlineStr">
        <is>
          <t>Empleado</t>
        </is>
      </c>
      <c r="AI563" s="254" t="inlineStr">
        <is>
          <t>kathe.pineros@hotmail.com</t>
        </is>
      </c>
      <c r="AJ563" s="739" t="n">
        <v>3212599312</v>
      </c>
      <c r="AK563" s="214" t="n"/>
      <c r="AL563" s="214" t="n"/>
      <c r="AM563" s="220" t="n"/>
    </row>
    <row r="564" ht="18" customFormat="1" customHeight="1" s="1314" thickBot="1">
      <c r="A564" s="2052" t="inlineStr">
        <is>
          <t>MANUELA MORENO PAREDES</t>
        </is>
      </c>
      <c r="B564" s="1469" t="n">
        <v>90000211837</v>
      </c>
      <c r="C564" s="1303" t="n">
        <v>46060</v>
      </c>
      <c r="D564" s="1337" t="inlineStr">
        <is>
          <t>Pendiente</t>
        </is>
      </c>
      <c r="E564" s="1303" t="n">
        <v>46060</v>
      </c>
      <c r="F564" s="1542" t="inlineStr">
        <is>
          <t>DAVIVIENDA</t>
        </is>
      </c>
      <c r="G564" s="1471" t="n"/>
      <c r="H564" s="1340" t="inlineStr">
        <is>
          <t>CM</t>
        </is>
      </c>
      <c r="I564" s="1339" t="n"/>
      <c r="J564" s="1339" t="n"/>
      <c r="K564" s="1339" t="n"/>
      <c r="L564" s="1337" t="inlineStr">
        <is>
          <t>Soluciones Financieras</t>
        </is>
      </c>
      <c r="M564" s="1341" t="inlineStr">
        <is>
          <t>LORENA SALINAS</t>
        </is>
      </c>
      <c r="N564" s="1339" t="n"/>
      <c r="O564" s="1339" t="n"/>
      <c r="P564" s="1339" t="n"/>
      <c r="Q564" s="1339" t="n"/>
      <c r="R564" s="1344" t="n">
        <v>1037663953</v>
      </c>
      <c r="S564" s="1345" t="inlineStr">
        <is>
          <t>Pesos</t>
        </is>
      </c>
      <c r="T564" s="1342" t="inlineStr">
        <is>
          <t>Hipotecario</t>
        </is>
      </c>
      <c r="U564" s="1344" t="n">
        <v>1647688</v>
      </c>
      <c r="V564" s="1344" t="n">
        <v>240</v>
      </c>
      <c r="W564" s="1344" t="n">
        <v>200</v>
      </c>
      <c r="X564" s="1344" t="inlineStr">
        <is>
          <t>18.45%</t>
        </is>
      </c>
      <c r="Y564" s="1344" t="n">
        <v>500000</v>
      </c>
      <c r="Z564" s="1344" t="n">
        <v>12061</v>
      </c>
      <c r="AA564" s="1344" t="n">
        <v>20652</v>
      </c>
      <c r="AB564" s="1344" t="n">
        <v>13767</v>
      </c>
      <c r="AC564" s="1344" t="n">
        <v>123251</v>
      </c>
      <c r="AD564" s="1344" t="n">
        <v>1477956</v>
      </c>
      <c r="AE564" s="1344" t="n">
        <v>139122698</v>
      </c>
      <c r="AF564" s="3681" t="n">
        <v>500</v>
      </c>
      <c r="AG564" s="1344" t="inlineStr">
        <is>
          <t>$6,500,000</t>
        </is>
      </c>
      <c r="AH564" s="1338" t="inlineStr">
        <is>
          <t>Empleado</t>
        </is>
      </c>
      <c r="AI564" s="1341" t="inlineStr">
        <is>
          <t>manuelamorenop98@gmail.com</t>
        </is>
      </c>
      <c r="AJ564" s="1341" t="inlineStr">
        <is>
          <t>318 5714843</t>
        </is>
      </c>
      <c r="AK564" s="1341" t="inlineStr">
        <is>
          <t>IPIALES</t>
        </is>
      </c>
      <c r="AL564" s="1339" t="n"/>
      <c r="AM564" s="1347" t="n"/>
    </row>
    <row r="565" ht="18" customHeight="1" thickBot="1">
      <c r="A565" s="563" t="inlineStr">
        <is>
          <t>MELISSA LOZANO ANGEL</t>
        </is>
      </c>
      <c r="B565" s="2006" t="n">
        <v>2950223300</v>
      </c>
      <c r="C565" s="400" t="n">
        <v>46056</v>
      </c>
      <c r="D565" s="358" t="inlineStr">
        <is>
          <t>Pendiente</t>
        </is>
      </c>
      <c r="E565" s="400" t="n">
        <v>46062</v>
      </c>
      <c r="F565" s="365" t="inlineStr">
        <is>
          <t>BANCOOMEVA</t>
        </is>
      </c>
      <c r="G565" s="1540" t="n"/>
      <c r="H565" s="361" t="inlineStr">
        <is>
          <t>CM</t>
        </is>
      </c>
      <c r="I565" s="360" t="n"/>
      <c r="J565" s="360" t="n"/>
      <c r="K565" s="360" t="n"/>
      <c r="L565" s="477" t="inlineStr">
        <is>
          <t>Finanzas a otro nivel</t>
        </is>
      </c>
      <c r="M565" s="363" t="inlineStr">
        <is>
          <t>PAULA OSORNO</t>
        </is>
      </c>
      <c r="N565" s="360" t="n"/>
      <c r="O565" s="360" t="n"/>
      <c r="P565" s="360" t="n"/>
      <c r="Q565" s="822" t="n"/>
      <c r="R565" s="2082" t="inlineStr">
        <is>
          <t>N/A</t>
        </is>
      </c>
      <c r="S565" s="365" t="inlineStr">
        <is>
          <t>Pesos</t>
        </is>
      </c>
      <c r="T565" s="366" t="inlineStr">
        <is>
          <t>Hipotecario</t>
        </is>
      </c>
      <c r="U565" s="808" t="n">
        <v>1690004</v>
      </c>
      <c r="V565" s="808" t="n">
        <v>240</v>
      </c>
      <c r="W565" s="808" t="n">
        <v>195</v>
      </c>
      <c r="X565" s="808" t="inlineStr">
        <is>
          <t>8.64%</t>
        </is>
      </c>
      <c r="Y565" s="808" t="n">
        <v>219598</v>
      </c>
      <c r="Z565" s="808" t="n">
        <v>0</v>
      </c>
      <c r="AA565" s="808" t="n">
        <v>0</v>
      </c>
      <c r="AB565" s="808" t="n">
        <v>0</v>
      </c>
      <c r="AC565" s="808" t="n">
        <v>467833</v>
      </c>
      <c r="AD565" s="808" t="n">
        <v>689576</v>
      </c>
      <c r="AE565" s="808" t="n">
        <v>1157409</v>
      </c>
      <c r="AF565" s="3688" t="n">
        <v>200</v>
      </c>
      <c r="AG565" s="808" t="inlineStr">
        <is>
          <t>$9,100,000</t>
        </is>
      </c>
      <c r="AH565" s="365" t="inlineStr">
        <is>
          <t>Independiente</t>
        </is>
      </c>
      <c r="AI565" s="363" t="inlineStr">
        <is>
          <t>melissalozanoangel@gmail.com</t>
        </is>
      </c>
      <c r="AJ565" s="363" t="inlineStr">
        <is>
          <t>310 5298633</t>
        </is>
      </c>
      <c r="AK565" s="363" t="inlineStr">
        <is>
          <t>MEDELLIN</t>
        </is>
      </c>
      <c r="AL565" s="360" t="n"/>
      <c r="AM565" s="368" t="n"/>
    </row>
    <row r="566" ht="18" customHeight="1" thickBot="1">
      <c r="A566" s="338" t="inlineStr">
        <is>
          <t>WILDER CASTRILLON PEDROZA</t>
        </is>
      </c>
      <c r="B566" s="2037" t="n">
        <v>1154086680</v>
      </c>
      <c r="C566" s="386" t="n">
        <v>46057</v>
      </c>
      <c r="D566" s="348" t="inlineStr">
        <is>
          <t>Pendiente</t>
        </is>
      </c>
      <c r="E566" s="386" t="n">
        <v>46062</v>
      </c>
      <c r="F566" s="213" t="inlineStr">
        <is>
          <t>BANCO DE BOGOTA</t>
        </is>
      </c>
      <c r="G566" s="565" t="n"/>
      <c r="H566" s="349" t="inlineStr">
        <is>
          <t>CM</t>
        </is>
      </c>
      <c r="I566" s="214" t="n"/>
      <c r="J566" s="214" t="n"/>
      <c r="K566" s="214" t="n"/>
      <c r="L566" s="458" t="inlineStr">
        <is>
          <t>Guardianes Del Ahorro</t>
        </is>
      </c>
      <c r="M566" s="254" t="inlineStr">
        <is>
          <t>YISSEL LEON</t>
        </is>
      </c>
      <c r="N566" s="386" t="n">
        <v>46059</v>
      </c>
      <c r="O566" s="214" t="n"/>
      <c r="P566" s="214" t="n"/>
      <c r="Q566" s="214" t="n"/>
      <c r="R566" s="739" t="n">
        <v>1113628427</v>
      </c>
      <c r="S566" s="257" t="inlineStr">
        <is>
          <t>Pesos</t>
        </is>
      </c>
      <c r="T566" s="258" t="inlineStr">
        <is>
          <t>Hipotecario</t>
        </is>
      </c>
      <c r="U566" s="739" t="n">
        <v>1576514</v>
      </c>
      <c r="V566" s="739" t="n">
        <v>240</v>
      </c>
      <c r="W566" s="739" t="n">
        <v>238</v>
      </c>
      <c r="X566" s="739" t="inlineStr">
        <is>
          <t>12.28%</t>
        </is>
      </c>
      <c r="Y566" s="739" t="n">
        <v>0</v>
      </c>
      <c r="Z566" s="739" t="n">
        <v>38731</v>
      </c>
      <c r="AA566" s="739" t="n">
        <v>35458</v>
      </c>
      <c r="AB566" s="739" t="n">
        <v>0</v>
      </c>
      <c r="AC566" s="739" t="n">
        <v>151094</v>
      </c>
      <c r="AD566" s="739" t="n">
        <v>1351230</v>
      </c>
      <c r="AE566" s="739" t="n">
        <v>139151058</v>
      </c>
      <c r="AF566" s="3660" t="n">
        <v>300</v>
      </c>
      <c r="AG566" s="739" t="inlineStr">
        <is>
          <t>$7,000,000</t>
        </is>
      </c>
      <c r="AH566" s="259" t="inlineStr">
        <is>
          <t>Empleado</t>
        </is>
      </c>
      <c r="AI566" s="254" t="inlineStr">
        <is>
          <t>chiquimar1991@gmail.com</t>
        </is>
      </c>
      <c r="AJ566" s="254" t="inlineStr">
        <is>
          <t>311 6628749</t>
        </is>
      </c>
      <c r="AK566" s="254" t="inlineStr">
        <is>
          <t>PALMIRA</t>
        </is>
      </c>
      <c r="AL566" s="214" t="n"/>
      <c r="AM566" s="220" t="n"/>
    </row>
    <row r="567" ht="18" customHeight="1" thickBot="1">
      <c r="A567" s="341" t="inlineStr">
        <is>
          <t>BELKIZ LILIFRAN LOPEZ VARGAS</t>
        </is>
      </c>
      <c r="B567" s="221" t="inlineStr">
        <is>
          <t>570119460032631-0</t>
        </is>
      </c>
      <c r="C567" s="378" t="n">
        <v>46062</v>
      </c>
      <c r="D567" s="343" t="inlineStr">
        <is>
          <t>Pendiente</t>
        </is>
      </c>
      <c r="E567" s="378" t="n">
        <v>46062</v>
      </c>
      <c r="F567" s="569" t="inlineStr">
        <is>
          <t>DAVIVIENDA</t>
        </is>
      </c>
      <c r="G567" s="562" t="inlineStr">
        <is>
          <t>FAVOR ELABORAR PROPUESTAS CON INCREMENTO DE $300 A $600 Y PARA SABER CUANTO DEBE INCREMENTAR PARA TERMINAR DE PAGAR EL CREDITO CON LA COBERTURA FRECH</t>
        </is>
      </c>
      <c r="H567" s="397" t="inlineStr">
        <is>
          <t>PROPIO</t>
        </is>
      </c>
      <c r="I567" s="225" t="n"/>
      <c r="J567" s="225" t="n"/>
      <c r="K567" s="225" t="n"/>
      <c r="L567" s="440" t="inlineStr">
        <is>
          <t>Finanzas a otro nivel</t>
        </is>
      </c>
      <c r="M567" s="242" t="inlineStr">
        <is>
          <t>PAULA OSORNO</t>
        </is>
      </c>
      <c r="N567" s="225" t="n"/>
      <c r="O567" s="225" t="n"/>
      <c r="P567" s="225" t="n"/>
      <c r="Q567" s="225" t="n"/>
      <c r="R567" s="741" t="n">
        <v>66984975</v>
      </c>
      <c r="S567" s="246" t="inlineStr">
        <is>
          <t>Pesos</t>
        </is>
      </c>
      <c r="T567" s="247" t="inlineStr">
        <is>
          <t>Hipotecario</t>
        </is>
      </c>
      <c r="U567" s="741" t="n">
        <v>371819</v>
      </c>
      <c r="V567" s="741" t="n">
        <v>240</v>
      </c>
      <c r="W567" s="741" t="n">
        <v>210</v>
      </c>
      <c r="X567" s="811" t="n">
        <v>0.14</v>
      </c>
      <c r="Y567" s="741" t="n">
        <v>171180</v>
      </c>
      <c r="Z567" s="741" t="n">
        <v>12807</v>
      </c>
      <c r="AA567" s="741" t="n">
        <v>15460</v>
      </c>
      <c r="AB567" s="741" t="n">
        <v>0</v>
      </c>
      <c r="AC567" s="741" t="n">
        <v>52135</v>
      </c>
      <c r="AD567" s="741" t="n">
        <v>290472</v>
      </c>
      <c r="AE567" s="741" t="n">
        <v>42044859</v>
      </c>
      <c r="AF567" s="741" t="inlineStr">
        <is>
          <t>FAVOR ELABORAR PROPUESTAS CON INCREMENTO DE $300 A $600 Y PARA SABER CUANTO DEBE INCREMENTAR PARA TERMINAR DE PAGAR EL CREDITO CON LA COBERTURA FRECH</t>
        </is>
      </c>
      <c r="AG567" s="741" t="inlineStr">
        <is>
          <t>$3,000,000</t>
        </is>
      </c>
      <c r="AH567" s="346" t="inlineStr">
        <is>
          <t>Vis Davivienda</t>
        </is>
      </c>
      <c r="AI567" s="242" t="inlineStr">
        <is>
          <t>belkis0315@hotmail.com</t>
        </is>
      </c>
      <c r="AJ567" s="741" t="n">
        <v>3128640145</v>
      </c>
      <c r="AK567" s="225" t="n"/>
      <c r="AL567" s="225" t="n"/>
      <c r="AM567" s="231" t="n"/>
    </row>
    <row r="568" ht="18" customHeight="1" thickBot="1">
      <c r="A568" s="338" t="inlineStr">
        <is>
          <t>LUIS ALEJANDRO ALVAREZ GIRALDO</t>
        </is>
      </c>
      <c r="B568" s="210" t="inlineStr">
        <is>
          <t>601313600170378-8</t>
        </is>
      </c>
      <c r="C568" s="386" t="n">
        <v>46062</v>
      </c>
      <c r="D568" s="348" t="inlineStr">
        <is>
          <t>Pendiente</t>
        </is>
      </c>
      <c r="E568" s="386" t="n">
        <v>46062</v>
      </c>
      <c r="F568" s="262" t="inlineStr">
        <is>
          <t>DAVIVIENDA</t>
        </is>
      </c>
      <c r="G568" s="278" t="n"/>
      <c r="H568" s="352" t="inlineStr">
        <is>
          <t>PROPIO</t>
        </is>
      </c>
      <c r="I568" s="214" t="n"/>
      <c r="J568" s="214" t="n"/>
      <c r="K568" s="214" t="n"/>
      <c r="L568" s="392" t="inlineStr">
        <is>
          <t>Finanzas a otro nivel</t>
        </is>
      </c>
      <c r="M568" s="254" t="inlineStr">
        <is>
          <t>Gloria Emilia Ayala Rengifo</t>
        </is>
      </c>
      <c r="N568" s="214" t="n"/>
      <c r="O568" s="214" t="n"/>
      <c r="P568" s="214" t="n"/>
      <c r="Q568" s="214" t="n"/>
      <c r="R568" s="739" t="n">
        <v>9770359</v>
      </c>
      <c r="S568" s="257" t="inlineStr">
        <is>
          <t>Pesos</t>
        </is>
      </c>
      <c r="T568" s="258" t="inlineStr">
        <is>
          <t>Hipotecario</t>
        </is>
      </c>
      <c r="U568" s="739" t="n">
        <v>5182000</v>
      </c>
      <c r="V568" s="739" t="n">
        <v>240</v>
      </c>
      <c r="W568" s="739" t="n">
        <v>202</v>
      </c>
      <c r="X568" s="739" t="inlineStr">
        <is>
          <t>12.5%</t>
        </is>
      </c>
      <c r="Y568" s="739" t="n">
        <v>0</v>
      </c>
      <c r="Z568" s="739" t="n">
        <v>0</v>
      </c>
      <c r="AA568" s="739" t="n">
        <v>0</v>
      </c>
      <c r="AB568" s="739" t="n">
        <v>0</v>
      </c>
      <c r="AC568" s="739" t="n">
        <v>700397</v>
      </c>
      <c r="AD568" s="739" t="n">
        <v>4480602</v>
      </c>
      <c r="AE568" s="739" t="n">
        <v>453557839</v>
      </c>
      <c r="AF568" s="739" t="inlineStr">
        <is>
          <t>$900.000 a $1.200.000</t>
        </is>
      </c>
      <c r="AG568" s="739" t="inlineStr">
        <is>
          <t>$22,000,000</t>
        </is>
      </c>
      <c r="AH568" s="259" t="inlineStr">
        <is>
          <t>Empleado</t>
        </is>
      </c>
      <c r="AI568" s="254" t="inlineStr">
        <is>
          <t>doctortura@gmail.com</t>
        </is>
      </c>
      <c r="AJ568" s="739" t="n">
        <v>3106463965</v>
      </c>
      <c r="AK568" s="214" t="n"/>
      <c r="AL568" s="214" t="n"/>
      <c r="AM568" s="220" t="n"/>
    </row>
    <row r="569" ht="18" customHeight="1" thickBot="1">
      <c r="A569" s="2093" t="inlineStr">
        <is>
          <t>JORGE ALEXIS MARTINEZ ZAMORA</t>
        </is>
      </c>
      <c r="B569" s="2094" t="inlineStr">
        <is>
          <t>571313330000855-0</t>
        </is>
      </c>
      <c r="C569" s="2095" t="n">
        <v>46062</v>
      </c>
      <c r="D569" s="343" t="inlineStr">
        <is>
          <t>Pendiente</t>
        </is>
      </c>
      <c r="E569" s="2095" t="n">
        <v>46062</v>
      </c>
      <c r="F569" s="333" t="inlineStr">
        <is>
          <t>DAVIVIENDA</t>
        </is>
      </c>
      <c r="G569" s="272" t="n"/>
      <c r="H569" s="397" t="inlineStr">
        <is>
          <t>PROPIO</t>
        </is>
      </c>
      <c r="I569" s="225" t="n"/>
      <c r="J569" s="225" t="n"/>
      <c r="K569" s="225" t="n"/>
      <c r="L569" s="440" t="inlineStr">
        <is>
          <t>Finanzas a otro nivel</t>
        </is>
      </c>
      <c r="M569" s="2096" t="inlineStr">
        <is>
          <t>Gloria Emilia Ayala Rengifo</t>
        </is>
      </c>
      <c r="N569" s="225" t="n"/>
      <c r="O569" s="225" t="n"/>
      <c r="P569" s="225" t="n"/>
      <c r="Q569" s="225" t="n"/>
      <c r="R569" s="2097" t="n">
        <v>9726777</v>
      </c>
      <c r="S569" s="246" t="inlineStr">
        <is>
          <t>Pesos</t>
        </is>
      </c>
      <c r="T569" s="247" t="inlineStr">
        <is>
          <t>Hipotecario</t>
        </is>
      </c>
      <c r="U569" s="2097" t="n">
        <v>253333</v>
      </c>
      <c r="V569" s="2097" t="n">
        <v>180</v>
      </c>
      <c r="W569" s="2097" t="n">
        <v>116</v>
      </c>
      <c r="X569" s="2098" t="n">
        <v>0.12</v>
      </c>
      <c r="Y569" s="2097" t="n">
        <v>62666</v>
      </c>
      <c r="Z569" s="2097" t="n">
        <v>4177</v>
      </c>
      <c r="AA569" s="2097" t="n">
        <v>32892</v>
      </c>
      <c r="AB569" s="2097" t="n">
        <v>0</v>
      </c>
      <c r="AC569" s="2097" t="n">
        <v>88672</v>
      </c>
      <c r="AD569" s="2097" t="n">
        <v>120077</v>
      </c>
      <c r="AE569" s="2097" t="n">
        <v>19435065</v>
      </c>
      <c r="AF569" s="2097" t="inlineStr">
        <is>
          <t>$100.000 a $300.000</t>
        </is>
      </c>
      <c r="AG569" s="2097" t="inlineStr">
        <is>
          <t>$2,200,000</t>
        </is>
      </c>
      <c r="AH569" s="346" t="inlineStr">
        <is>
          <t>Vis Davivienda</t>
        </is>
      </c>
      <c r="AI569" s="2096" t="inlineStr">
        <is>
          <t>jalexis56@hotmail.com</t>
        </is>
      </c>
      <c r="AJ569" s="2097" t="n">
        <v>3127676625</v>
      </c>
      <c r="AK569" s="225" t="n"/>
      <c r="AL569" s="225" t="n"/>
      <c r="AM569" s="231" t="n"/>
    </row>
    <row r="570" ht="18" customHeight="1" thickBot="1">
      <c r="A570" s="338" t="inlineStr">
        <is>
          <t>ROSALBA LEON RODRIGUEZ</t>
        </is>
      </c>
      <c r="B570" s="210" t="n">
        <v>134200330050</v>
      </c>
      <c r="C570" s="386" t="n">
        <v>46062</v>
      </c>
      <c r="D570" s="348" t="inlineStr">
        <is>
          <t>Pendiente</t>
        </is>
      </c>
      <c r="E570" s="386" t="n">
        <v>46062</v>
      </c>
      <c r="F570" s="259" t="inlineStr">
        <is>
          <t>CAJA SOCIAL</t>
        </is>
      </c>
      <c r="G570" s="278" t="n"/>
      <c r="H570" s="352" t="inlineStr">
        <is>
          <t>PROPIO</t>
        </is>
      </c>
      <c r="I570" s="214" t="n"/>
      <c r="J570" s="214" t="n"/>
      <c r="K570" s="214" t="n"/>
      <c r="L570" s="458" t="inlineStr">
        <is>
          <t>Guardianes Del Ahorro</t>
        </is>
      </c>
      <c r="M570" s="254" t="inlineStr">
        <is>
          <t>Jhon Fredy Garcia Pardo</t>
        </is>
      </c>
      <c r="N570" s="214" t="n"/>
      <c r="O570" s="214" t="n"/>
      <c r="P570" s="214" t="n"/>
      <c r="Q570" s="214" t="n"/>
      <c r="R570" s="739" t="n">
        <v>52646563</v>
      </c>
      <c r="S570" s="257" t="inlineStr">
        <is>
          <t>Pesos</t>
        </is>
      </c>
      <c r="T570" s="258" t="inlineStr">
        <is>
          <t>Hipotecario</t>
        </is>
      </c>
      <c r="U570" s="739" t="n">
        <v>1788110</v>
      </c>
      <c r="V570" s="739" t="n">
        <v>98</v>
      </c>
      <c r="W570" s="739" t="n">
        <v>93</v>
      </c>
      <c r="X570" s="821" t="n">
        <v>0.1</v>
      </c>
      <c r="Y570" s="739" t="n">
        <v>0</v>
      </c>
      <c r="Z570" s="739" t="n">
        <v>41093</v>
      </c>
      <c r="AA570" s="739" t="n">
        <v>0</v>
      </c>
      <c r="AB570" s="739" t="n">
        <v>0</v>
      </c>
      <c r="AC570" s="739" t="n">
        <v>832670</v>
      </c>
      <c r="AD570" s="739" t="n">
        <v>914346</v>
      </c>
      <c r="AE570" s="739" t="n">
        <v>114663903</v>
      </c>
      <c r="AF570" s="739" t="inlineStr">
        <is>
          <t>$300.000 a $600.000</t>
        </is>
      </c>
      <c r="AG570" s="739" t="inlineStr">
        <is>
          <t>$8,900,000</t>
        </is>
      </c>
      <c r="AH570" s="259" t="inlineStr">
        <is>
          <t>Empleado</t>
        </is>
      </c>
      <c r="AI570" s="254" t="inlineStr">
        <is>
          <t>ROSSYL73@HOTMAIL.COM</t>
        </is>
      </c>
      <c r="AJ570" s="739" t="n">
        <v>3112084162</v>
      </c>
      <c r="AK570" s="214" t="n"/>
      <c r="AL570" s="214" t="n"/>
      <c r="AM570" s="220" t="n"/>
    </row>
    <row r="571" ht="18" customHeight="1" thickBot="1">
      <c r="A571" s="341" t="inlineStr">
        <is>
          <t>LILIAN VICTORIA ECHEVERRY VELANDIA</t>
        </is>
      </c>
      <c r="B571" s="221" t="n">
        <v>856393796</v>
      </c>
      <c r="C571" s="378" t="n">
        <v>46062</v>
      </c>
      <c r="D571" s="343" t="inlineStr">
        <is>
          <t>Pendiente</t>
        </is>
      </c>
      <c r="E571" s="378" t="n">
        <v>46062</v>
      </c>
      <c r="F571" s="224" t="inlineStr">
        <is>
          <t>BANCO DE BOGOTA</t>
        </is>
      </c>
      <c r="G571" s="272" t="n"/>
      <c r="H571" s="397" t="inlineStr">
        <is>
          <t>PROPIO</t>
        </is>
      </c>
      <c r="I571" s="225" t="n"/>
      <c r="J571" s="225" t="n"/>
      <c r="K571" s="225" t="n"/>
      <c r="L571" s="343" t="inlineStr">
        <is>
          <t>Soluciones Financieras</t>
        </is>
      </c>
      <c r="M571" s="242" t="inlineStr">
        <is>
          <t>LORENA SALINAS</t>
        </is>
      </c>
      <c r="N571" s="225" t="n"/>
      <c r="O571" s="225" t="n"/>
      <c r="P571" s="225" t="n"/>
      <c r="Q571" s="225" t="n"/>
      <c r="R571" s="2042" t="n">
        <v>1113645424</v>
      </c>
      <c r="S571" s="246" t="inlineStr">
        <is>
          <t>Pesos</t>
        </is>
      </c>
      <c r="T571" s="247" t="inlineStr">
        <is>
          <t>Hipotecario</t>
        </is>
      </c>
      <c r="U571" s="741" t="n">
        <v>1093192</v>
      </c>
      <c r="V571" s="741" t="n">
        <v>360</v>
      </c>
      <c r="W571" s="741" t="n">
        <v>331</v>
      </c>
      <c r="X571" s="741" t="inlineStr">
        <is>
          <t>11.74%</t>
        </is>
      </c>
      <c r="Y571" s="741" t="n">
        <v>352978</v>
      </c>
      <c r="Z571" s="741" t="n">
        <v>19392</v>
      </c>
      <c r="AA571" s="741" t="n">
        <v>22528</v>
      </c>
      <c r="AB571" s="741" t="n">
        <v>0</v>
      </c>
      <c r="AC571" s="741" t="n">
        <v>48737</v>
      </c>
      <c r="AD571" s="741" t="n">
        <v>1355455</v>
      </c>
      <c r="AE571" s="741" t="n">
        <v>108445297</v>
      </c>
      <c r="AF571" s="741" t="inlineStr">
        <is>
          <t>$100.000 a $300.000</t>
        </is>
      </c>
      <c r="AG571" s="741" t="inlineStr">
        <is>
          <t>$5,850,000</t>
        </is>
      </c>
      <c r="AH571" s="248" t="inlineStr">
        <is>
          <t>Empleado</t>
        </is>
      </c>
      <c r="AI571" s="242" t="inlineStr">
        <is>
          <t>liliana20@hotmail.com</t>
        </is>
      </c>
      <c r="AJ571" s="741" t="n">
        <v>3026045527</v>
      </c>
      <c r="AK571" s="225" t="n"/>
      <c r="AL571" s="225" t="n"/>
      <c r="AM571" s="231" t="n"/>
    </row>
    <row r="572" ht="18" customHeight="1" thickBot="1">
      <c r="A572" s="558" t="inlineStr">
        <is>
          <t>MONICA MARIA GOMEZ ARROYAVE</t>
        </is>
      </c>
      <c r="B572" s="210" t="n">
        <v>453507802</v>
      </c>
      <c r="C572" s="386" t="n">
        <v>46062</v>
      </c>
      <c r="D572" s="348" t="inlineStr">
        <is>
          <t>Pendiente</t>
        </is>
      </c>
      <c r="E572" s="386" t="n">
        <v>46062</v>
      </c>
      <c r="F572" s="213" t="inlineStr">
        <is>
          <t>BANCO DE BOGOTA</t>
        </is>
      </c>
      <c r="G572" s="278" t="n"/>
      <c r="H572" s="349" t="inlineStr">
        <is>
          <t>CM</t>
        </is>
      </c>
      <c r="I572" s="214" t="n"/>
      <c r="J572" s="214" t="n"/>
      <c r="K572" s="214" t="n"/>
      <c r="L572" s="392" t="inlineStr">
        <is>
          <t>Finanzas a otro nivel</t>
        </is>
      </c>
      <c r="M572" s="254" t="inlineStr">
        <is>
          <t>PAULA OSORNO</t>
        </is>
      </c>
      <c r="N572" s="214" t="n"/>
      <c r="O572" s="214" t="n"/>
      <c r="P572" s="214" t="n"/>
      <c r="Q572" s="335" t="n"/>
      <c r="R572" s="2040" t="inlineStr">
        <is>
          <t>N/A</t>
        </is>
      </c>
      <c r="S572" s="257" t="inlineStr">
        <is>
          <t>Pesos</t>
        </is>
      </c>
      <c r="T572" s="258" t="inlineStr">
        <is>
          <t>Hipotecario</t>
        </is>
      </c>
      <c r="U572" s="739" t="n">
        <v>1087834</v>
      </c>
      <c r="V572" s="739" t="n">
        <v>250</v>
      </c>
      <c r="W572" s="739" t="n">
        <v>158</v>
      </c>
      <c r="X572" s="739" t="inlineStr">
        <is>
          <t>8.55%</t>
        </is>
      </c>
      <c r="Y572" s="739" t="n">
        <v>0</v>
      </c>
      <c r="Z572" s="739" t="n">
        <v>32697</v>
      </c>
      <c r="AA572" s="739" t="n">
        <v>48676</v>
      </c>
      <c r="AB572" s="739" t="n">
        <v>0</v>
      </c>
      <c r="AC572" s="739" t="n">
        <v>316918</v>
      </c>
      <c r="AD572" s="739" t="n">
        <v>689542</v>
      </c>
      <c r="AE572" s="739" t="n">
        <v>102166366</v>
      </c>
      <c r="AF572" s="3660" t="n">
        <v>250</v>
      </c>
      <c r="AG572" s="739" t="inlineStr">
        <is>
          <t>$6,500,000</t>
        </is>
      </c>
      <c r="AH572" s="259" t="inlineStr">
        <is>
          <t>Empleado</t>
        </is>
      </c>
      <c r="AI572" s="254" t="inlineStr">
        <is>
          <t>monicagomez169@gmail.com</t>
        </is>
      </c>
      <c r="AJ572" s="254" t="inlineStr">
        <is>
          <t>314 8313339</t>
        </is>
      </c>
      <c r="AK572" s="254" t="inlineStr">
        <is>
          <t>MEDELLIN</t>
        </is>
      </c>
      <c r="AL572" s="214" t="n"/>
      <c r="AM572" s="220" t="n"/>
    </row>
    <row r="573" ht="18" customHeight="1" thickBot="1">
      <c r="A573" s="548" t="inlineStr">
        <is>
          <t>LUIS FELIPE CASTAÑO DUQUE</t>
        </is>
      </c>
      <c r="B573" s="221" t="n">
        <v>186196</v>
      </c>
      <c r="C573" s="378" t="n">
        <v>46062</v>
      </c>
      <c r="D573" s="343" t="inlineStr">
        <is>
          <t>Pendiente</t>
        </is>
      </c>
      <c r="E573" s="378" t="n">
        <v>46062</v>
      </c>
      <c r="F573" s="241" t="inlineStr">
        <is>
          <t>BANCOLOMBIA</t>
        </is>
      </c>
      <c r="G573" s="272" t="n"/>
      <c r="H573" s="344" t="inlineStr">
        <is>
          <t>CM</t>
        </is>
      </c>
      <c r="I573" s="225" t="n"/>
      <c r="J573" s="225" t="n"/>
      <c r="K573" s="225" t="n"/>
      <c r="L573" s="440" t="inlineStr">
        <is>
          <t>Finanzas a otro nivel</t>
        </is>
      </c>
      <c r="M573" s="242" t="inlineStr">
        <is>
          <t>YULY HERNANDEZ</t>
        </is>
      </c>
      <c r="N573" s="225" t="n"/>
      <c r="O573" s="225" t="n"/>
      <c r="P573" s="225" t="n"/>
      <c r="Q573" s="225" t="n"/>
      <c r="R573" s="2042" t="n">
        <v>79402972</v>
      </c>
      <c r="S573" s="246" t="inlineStr">
        <is>
          <t>Pesos</t>
        </is>
      </c>
      <c r="T573" s="448" t="inlineStr">
        <is>
          <t>Leasing H.</t>
        </is>
      </c>
      <c r="U573" s="741" t="n">
        <v>3091074</v>
      </c>
      <c r="V573" s="741" t="n">
        <v>362</v>
      </c>
      <c r="W573" s="741" t="n">
        <v>121</v>
      </c>
      <c r="X573" s="741" t="inlineStr">
        <is>
          <t>10.5%</t>
        </is>
      </c>
      <c r="Y573" s="741" t="n">
        <v>0</v>
      </c>
      <c r="Z573" s="741" t="n">
        <v>40105</v>
      </c>
      <c r="AA573" s="741" t="n">
        <v>210430</v>
      </c>
      <c r="AB573" s="741" t="n">
        <v>75780</v>
      </c>
      <c r="AC573" s="741" t="n">
        <v>362386</v>
      </c>
      <c r="AD573" s="741" t="n">
        <v>2402373</v>
      </c>
      <c r="AE573" s="741" t="n">
        <v>286803684</v>
      </c>
      <c r="AF573" s="3661" t="n">
        <v>400</v>
      </c>
      <c r="AG573" s="741" t="inlineStr">
        <is>
          <t>$28,300,000</t>
        </is>
      </c>
      <c r="AH573" s="248" t="inlineStr">
        <is>
          <t>Empleado</t>
        </is>
      </c>
      <c r="AI573" s="242" t="inlineStr">
        <is>
          <t>castanofelipe@gmail.com</t>
        </is>
      </c>
      <c r="AJ573" s="242" t="inlineStr">
        <is>
          <t>321 6794395</t>
        </is>
      </c>
      <c r="AK573" s="242" t="inlineStr">
        <is>
          <t>SANTA MARTA</t>
        </is>
      </c>
      <c r="AL573" s="225" t="n"/>
      <c r="AM573" s="231" t="n"/>
    </row>
    <row r="574" ht="18" customFormat="1" customHeight="1" s="1314" thickBot="1">
      <c r="A574" s="2034" t="inlineStr">
        <is>
          <t>JOSE ARLES LOPEZ ESCOBAR</t>
        </is>
      </c>
      <c r="B574" s="1321" t="n">
        <v>90000232977</v>
      </c>
      <c r="C574" s="1301" t="n">
        <v>46062</v>
      </c>
      <c r="D574" s="1326" t="inlineStr">
        <is>
          <t>Pendiente</t>
        </is>
      </c>
      <c r="E574" s="1301" t="n">
        <v>46062</v>
      </c>
      <c r="F574" s="1325" t="inlineStr">
        <is>
          <t>BANCOLOMBIA</t>
        </is>
      </c>
      <c r="G574" s="1305" t="n"/>
      <c r="H574" s="1306" t="inlineStr">
        <is>
          <t>CM</t>
        </is>
      </c>
      <c r="I574" s="1305" t="n"/>
      <c r="J574" s="1305" t="n"/>
      <c r="K574" s="1305" t="n"/>
      <c r="L574" s="1326" t="inlineStr">
        <is>
          <t>Soluciones Financieras</t>
        </is>
      </c>
      <c r="M574" s="1307" t="inlineStr">
        <is>
          <t>LORENA SALINAS</t>
        </is>
      </c>
      <c r="N574" s="1305" t="n"/>
      <c r="O574" s="1305" t="n"/>
      <c r="P574" s="1305" t="n"/>
      <c r="Q574" s="1361" t="n"/>
      <c r="R574" s="2044" t="inlineStr">
        <is>
          <t>N/A</t>
        </is>
      </c>
      <c r="S574" s="1311" t="inlineStr">
        <is>
          <t>Pesos</t>
        </is>
      </c>
      <c r="T574" s="1308" t="inlineStr">
        <is>
          <t>Hipotecario</t>
        </is>
      </c>
      <c r="U574" s="1310" t="n">
        <v>3584029</v>
      </c>
      <c r="V574" s="1310" t="n">
        <v>240</v>
      </c>
      <c r="W574" s="1310" t="n">
        <v>206</v>
      </c>
      <c r="X574" s="1310" t="inlineStr">
        <is>
          <t>18.05%</t>
        </is>
      </c>
      <c r="Y574" s="1310" t="n">
        <v>0</v>
      </c>
      <c r="Z574" s="1310" t="n">
        <v>207218</v>
      </c>
      <c r="AA574" s="1310" t="n">
        <v>21222</v>
      </c>
      <c r="AB574" s="1310" t="n">
        <v>14147</v>
      </c>
      <c r="AC574" s="1310" t="n">
        <v>190895</v>
      </c>
      <c r="AD574" s="1310" t="n">
        <v>3150547</v>
      </c>
      <c r="AE574" s="1310" t="n">
        <v>226479045</v>
      </c>
      <c r="AF574" s="3691" t="n">
        <v>500</v>
      </c>
      <c r="AG574" s="1310" t="inlineStr">
        <is>
          <t>$5,000,000</t>
        </is>
      </c>
      <c r="AH574" s="1304" t="inlineStr">
        <is>
          <t>Empleado</t>
        </is>
      </c>
      <c r="AI574" s="1307" t="inlineStr">
        <is>
          <t>solarpher328@hotmail.com</t>
        </is>
      </c>
      <c r="AJ574" s="1307" t="inlineStr">
        <is>
          <t>1 631-375-4232</t>
        </is>
      </c>
      <c r="AK574" s="1307" t="inlineStr">
        <is>
          <t>NEW YORK</t>
        </is>
      </c>
      <c r="AL574" s="1305" t="n"/>
      <c r="AM574" s="1313" t="n"/>
    </row>
    <row r="575" ht="18" customHeight="1" thickBot="1">
      <c r="A575" s="563" t="inlineStr">
        <is>
          <t>ASTUL ANDRES RODRIGUEZ SIERRA</t>
        </is>
      </c>
      <c r="B575" s="466" t="inlineStr">
        <is>
          <t>570040770090191-0</t>
        </is>
      </c>
      <c r="C575" s="357" t="n">
        <v>46060</v>
      </c>
      <c r="D575" s="358" t="inlineStr">
        <is>
          <t>Pendiente</t>
        </is>
      </c>
      <c r="E575" s="400" t="n">
        <v>46060</v>
      </c>
      <c r="F575" s="359" t="inlineStr">
        <is>
          <t>DAVIVIENDA</t>
        </is>
      </c>
      <c r="G575" s="1546" t="n"/>
      <c r="H575" s="2099" t="inlineStr">
        <is>
          <t>CM</t>
        </is>
      </c>
      <c r="I575" s="578" t="inlineStr">
        <is>
          <t>VIVIENDA NO VIS, FAVOR HACER ESTUD</t>
        </is>
      </c>
      <c r="J575" s="360" t="n"/>
      <c r="K575" s="360" t="n"/>
      <c r="L575" s="477" t="inlineStr">
        <is>
          <t>Finanzas a otro nivel</t>
        </is>
      </c>
      <c r="M575" s="363" t="inlineStr">
        <is>
          <t>YULY HERNANDEZ</t>
        </is>
      </c>
      <c r="N575" s="360" t="n"/>
      <c r="O575" s="360" t="n"/>
      <c r="P575" s="360" t="n"/>
      <c r="Q575" s="360" t="n"/>
      <c r="R575" s="531" t="n">
        <v>1010221925</v>
      </c>
      <c r="S575" s="365" t="inlineStr">
        <is>
          <t>Pesos</t>
        </is>
      </c>
      <c r="T575" s="366" t="inlineStr">
        <is>
          <t>Hipotecario</t>
        </is>
      </c>
      <c r="U575" s="808" t="n">
        <v>1247000</v>
      </c>
      <c r="V575" s="363" t="n">
        <v>240</v>
      </c>
      <c r="W575" s="363" t="n">
        <v>224</v>
      </c>
      <c r="X575" s="808" t="inlineStr">
        <is>
          <t>10.95%</t>
        </is>
      </c>
      <c r="Y575" s="808" t="n">
        <v>0</v>
      </c>
      <c r="Z575" s="808" t="n">
        <v>26523</v>
      </c>
      <c r="AA575" s="808" t="n">
        <v>40608</v>
      </c>
      <c r="AB575" s="808" t="n">
        <v>0</v>
      </c>
      <c r="AC575" s="808" t="n">
        <v>175261</v>
      </c>
      <c r="AD575" s="808" t="n">
        <v>1007607</v>
      </c>
      <c r="AE575" s="808" t="n">
        <v>116145890</v>
      </c>
      <c r="AF575" s="3688" t="n">
        <v>200</v>
      </c>
      <c r="AG575" s="808" t="inlineStr">
        <is>
          <t>$4,800,000</t>
        </is>
      </c>
      <c r="AH575" s="401" t="inlineStr">
        <is>
          <t>Empleado</t>
        </is>
      </c>
      <c r="AI575" s="363" t="inlineStr">
        <is>
          <t>astul.r.s@hotmail.com</t>
        </is>
      </c>
      <c r="AJ575" s="363" t="inlineStr">
        <is>
          <t>320 8032464</t>
        </is>
      </c>
      <c r="AK575" s="363" t="inlineStr">
        <is>
          <t>BOGOTA</t>
        </is>
      </c>
      <c r="AL575" s="360" t="n"/>
      <c r="AM575" s="368" t="n"/>
    </row>
    <row r="576" ht="18" customHeight="1" thickBot="1">
      <c r="A576" s="1504" t="inlineStr">
        <is>
          <t>NARAYANA ANDREY PARRA CASTRO</t>
        </is>
      </c>
      <c r="B576" s="210" t="n">
        <v>134200329423</v>
      </c>
      <c r="C576" s="251" t="n">
        <v>46060</v>
      </c>
      <c r="D576" s="348" t="inlineStr">
        <is>
          <t>Pendiente</t>
        </is>
      </c>
      <c r="E576" s="386" t="n">
        <v>46060</v>
      </c>
      <c r="F576" s="259" t="inlineStr">
        <is>
          <t>CAJA SOCIAL</t>
        </is>
      </c>
      <c r="G576" s="278" t="n"/>
      <c r="H576" s="349" t="inlineStr">
        <is>
          <t>CM</t>
        </is>
      </c>
      <c r="I576" s="214" t="n"/>
      <c r="J576" s="214" t="n"/>
      <c r="K576" s="214" t="n"/>
      <c r="L576" s="392" t="inlineStr">
        <is>
          <t>Finanzas a otro nivel</t>
        </is>
      </c>
      <c r="M576" s="254" t="inlineStr">
        <is>
          <t>YULY HERNANDEZ</t>
        </is>
      </c>
      <c r="N576" s="214" t="n"/>
      <c r="O576" s="214" t="n"/>
      <c r="P576" s="214" t="n"/>
      <c r="Q576" s="335" t="n"/>
      <c r="R576" s="390" t="inlineStr">
        <is>
          <t>N/A</t>
        </is>
      </c>
      <c r="S576" s="257" t="inlineStr">
        <is>
          <t>Pesos</t>
        </is>
      </c>
      <c r="T576" s="258" t="inlineStr">
        <is>
          <t>Hipotecario</t>
        </is>
      </c>
      <c r="U576" s="739" t="n">
        <v>1067490</v>
      </c>
      <c r="V576" s="254" t="n">
        <v>180</v>
      </c>
      <c r="W576" s="254" t="n">
        <v>178</v>
      </c>
      <c r="X576" s="739" t="inlineStr">
        <is>
          <t>11.8%</t>
        </is>
      </c>
      <c r="Y576" s="739" t="n">
        <v>0</v>
      </c>
      <c r="Z576" s="739" t="n">
        <v>20565</v>
      </c>
      <c r="AA576" s="739" t="n">
        <v>9222</v>
      </c>
      <c r="AB576" s="739" t="n">
        <v>8291</v>
      </c>
      <c r="AC576" s="739" t="n">
        <v>195006</v>
      </c>
      <c r="AD576" s="739" t="n">
        <v>834405</v>
      </c>
      <c r="AE576" s="739" t="n">
        <v>89351628</v>
      </c>
      <c r="AF576" s="3660" t="n">
        <v>100</v>
      </c>
      <c r="AG576" s="739" t="inlineStr">
        <is>
          <t>$1,068,000</t>
        </is>
      </c>
      <c r="AH576" s="259" t="inlineStr">
        <is>
          <t>Empleado</t>
        </is>
      </c>
      <c r="AI576" s="254" t="inlineStr">
        <is>
          <t>andreyparra77@gmail.com</t>
        </is>
      </c>
      <c r="AJ576" s="254" t="inlineStr">
        <is>
          <t>320 3791161</t>
        </is>
      </c>
      <c r="AK576" s="254" t="inlineStr">
        <is>
          <t>IBAGUE</t>
        </is>
      </c>
      <c r="AL576" s="214" t="n"/>
      <c r="AM576" s="220" t="n"/>
    </row>
    <row r="577" ht="18" customHeight="1" thickBot="1">
      <c r="A577" s="544" t="inlineStr">
        <is>
          <t>MARTHA CECILIA GUERRERO AMOROCHO</t>
        </is>
      </c>
      <c r="B577" s="221" t="n">
        <v>501200160976</v>
      </c>
      <c r="C577" s="240" t="n">
        <v>46060</v>
      </c>
      <c r="D577" s="343" t="inlineStr">
        <is>
          <t>Pendiente</t>
        </is>
      </c>
      <c r="E577" s="378" t="n">
        <v>46060</v>
      </c>
      <c r="F577" s="248" t="inlineStr">
        <is>
          <t>CAJA SOCIAL</t>
        </is>
      </c>
      <c r="G577" s="272" t="n"/>
      <c r="H577" s="344" t="inlineStr">
        <is>
          <t>CM</t>
        </is>
      </c>
      <c r="I577" s="225" t="n"/>
      <c r="J577" s="225" t="n"/>
      <c r="K577" s="225" t="n"/>
      <c r="L577" s="459" t="inlineStr">
        <is>
          <t>Visionarios</t>
        </is>
      </c>
      <c r="M577" s="242" t="inlineStr">
        <is>
          <t>MARIELA BECERRA</t>
        </is>
      </c>
      <c r="N577" s="225" t="n"/>
      <c r="O577" s="225" t="n"/>
      <c r="P577" s="225" t="n"/>
      <c r="Q577" s="473" t="n"/>
      <c r="R577" s="390" t="inlineStr">
        <is>
          <t>N/A</t>
        </is>
      </c>
      <c r="S577" s="246" t="inlineStr">
        <is>
          <t>Pesos</t>
        </is>
      </c>
      <c r="T577" s="247" t="inlineStr">
        <is>
          <t>Hipotecario</t>
        </is>
      </c>
      <c r="U577" s="741" t="n">
        <v>887320</v>
      </c>
      <c r="V577" s="242" t="n">
        <v>240</v>
      </c>
      <c r="W577" s="242" t="n">
        <v>232</v>
      </c>
      <c r="X577" s="741" t="inlineStr">
        <is>
          <t>11.8%</t>
        </is>
      </c>
      <c r="Y577" s="741" t="n">
        <v>0</v>
      </c>
      <c r="Z577" s="741" t="n">
        <v>54598</v>
      </c>
      <c r="AA577" s="741" t="n">
        <v>28043</v>
      </c>
      <c r="AB577" s="741" t="n">
        <v>25213</v>
      </c>
      <c r="AC577" s="741" t="n">
        <v>89512</v>
      </c>
      <c r="AD577" s="741" t="n">
        <v>689953</v>
      </c>
      <c r="AE577" s="741" t="n">
        <v>73883082</v>
      </c>
      <c r="AF577" s="3661" t="n">
        <v>300</v>
      </c>
      <c r="AG577" s="741" t="inlineStr">
        <is>
          <t>$6,000,000</t>
        </is>
      </c>
      <c r="AH577" s="246" t="inlineStr">
        <is>
          <t>Independiente</t>
        </is>
      </c>
      <c r="AI577" s="242" t="inlineStr">
        <is>
          <t>silviaalejandrang@hotmail.com</t>
        </is>
      </c>
      <c r="AJ577" s="242" t="n">
        <v>3159284121</v>
      </c>
      <c r="AK577" s="242" t="inlineStr">
        <is>
          <t>Bucaramanga</t>
        </is>
      </c>
      <c r="AL577" s="225" t="n"/>
      <c r="AM577" s="231" t="n"/>
    </row>
    <row r="578" ht="18" customHeight="1" thickBot="1">
      <c r="A578" s="1504" t="inlineStr">
        <is>
          <t>JOHN HAROLD QUIROGA CARVAJALINO</t>
        </is>
      </c>
      <c r="B578" s="210" t="n">
        <v>90000348572</v>
      </c>
      <c r="C578" s="251" t="n">
        <v>46060</v>
      </c>
      <c r="D578" s="348" t="inlineStr">
        <is>
          <t>Pendiente</t>
        </is>
      </c>
      <c r="E578" s="386" t="n">
        <v>46060</v>
      </c>
      <c r="F578" s="267" t="inlineStr">
        <is>
          <t>BANCOLOMBIA</t>
        </is>
      </c>
      <c r="G578" s="278" t="n"/>
      <c r="H578" s="349" t="inlineStr">
        <is>
          <t>CM</t>
        </is>
      </c>
      <c r="I578" s="214" t="n"/>
      <c r="J578" s="214" t="n"/>
      <c r="K578" s="214" t="n"/>
      <c r="L578" s="392" t="inlineStr">
        <is>
          <t>Finanzas a otro nivel</t>
        </is>
      </c>
      <c r="M578" s="254" t="inlineStr">
        <is>
          <t>YULY HERNANDEZ</t>
        </is>
      </c>
      <c r="N578" s="214" t="n"/>
      <c r="O578" s="214" t="n"/>
      <c r="P578" s="214" t="n"/>
      <c r="Q578" s="214" t="n"/>
      <c r="R578" s="254" t="n">
        <v>1120869421</v>
      </c>
      <c r="S578" s="257" t="inlineStr">
        <is>
          <t>Pesos</t>
        </is>
      </c>
      <c r="T578" s="258" t="inlineStr">
        <is>
          <t>Hipotecario</t>
        </is>
      </c>
      <c r="U578" s="739" t="n">
        <v>1183350</v>
      </c>
      <c r="V578" s="254" t="n">
        <v>240</v>
      </c>
      <c r="W578" s="254" t="n">
        <v>232</v>
      </c>
      <c r="X578" s="739" t="inlineStr">
        <is>
          <t>9.6%</t>
        </is>
      </c>
      <c r="Y578" s="739" t="n">
        <v>0</v>
      </c>
      <c r="Z578" s="739" t="n">
        <v>15919</v>
      </c>
      <c r="AA578" s="739" t="n">
        <v>14366</v>
      </c>
      <c r="AB578" s="739" t="n">
        <v>9577</v>
      </c>
      <c r="AC578" s="739" t="n">
        <v>193102</v>
      </c>
      <c r="AD578" s="739" t="n">
        <v>950386</v>
      </c>
      <c r="AE578" s="739" t="n">
        <v>124357975</v>
      </c>
      <c r="AF578" s="3660" t="n">
        <v>500</v>
      </c>
      <c r="AG578" s="739" t="inlineStr">
        <is>
          <t>$6,800,000</t>
        </is>
      </c>
      <c r="AH578" s="259" t="inlineStr">
        <is>
          <t>Empleado</t>
        </is>
      </c>
      <c r="AI578" s="254" t="inlineStr">
        <is>
          <t>jhonhqc10@outlook.com</t>
        </is>
      </c>
      <c r="AJ578" s="254" t="n">
        <v>3058141783</v>
      </c>
      <c r="AK578" s="254" t="inlineStr">
        <is>
          <t>YOPAL</t>
        </is>
      </c>
      <c r="AL578" s="214" t="n"/>
      <c r="AM578" s="220" t="n"/>
    </row>
    <row r="579" ht="18" customHeight="1" thickBot="1">
      <c r="A579" s="544" t="inlineStr">
        <is>
          <t>JANETH LOPEZ MORALES</t>
        </is>
      </c>
      <c r="B579" s="221" t="inlineStr">
        <is>
          <t>601616600213496-1</t>
        </is>
      </c>
      <c r="C579" s="240" t="n">
        <v>46030</v>
      </c>
      <c r="D579" s="343" t="inlineStr">
        <is>
          <t>Pendiente</t>
        </is>
      </c>
      <c r="E579" s="378" t="n">
        <v>46061</v>
      </c>
      <c r="F579" s="333" t="inlineStr">
        <is>
          <t>DAVIVIENDA</t>
        </is>
      </c>
      <c r="G579" s="272" t="n"/>
      <c r="H579" s="344" t="inlineStr">
        <is>
          <t>CM</t>
        </is>
      </c>
      <c r="I579" s="225" t="n"/>
      <c r="J579" s="225" t="n"/>
      <c r="K579" s="225" t="n"/>
      <c r="L579" s="440" t="inlineStr">
        <is>
          <t>Finanzas a otro nivel</t>
        </is>
      </c>
      <c r="M579" s="242" t="inlineStr">
        <is>
          <t>YULY HERNANDEZ</t>
        </is>
      </c>
      <c r="N579" s="225" t="n"/>
      <c r="O579" s="225" t="n"/>
      <c r="P579" s="225" t="n"/>
      <c r="Q579" s="225" t="n"/>
      <c r="R579" s="389" t="n">
        <v>1109388265</v>
      </c>
      <c r="S579" s="246" t="inlineStr">
        <is>
          <t>Pesos</t>
        </is>
      </c>
      <c r="T579" s="448" t="inlineStr">
        <is>
          <t>Leasing H.</t>
        </is>
      </c>
      <c r="U579" s="741" t="n">
        <v>2315000</v>
      </c>
      <c r="V579" s="242" t="n">
        <v>240</v>
      </c>
      <c r="W579" s="242" t="n">
        <v>235</v>
      </c>
      <c r="X579" s="741" t="inlineStr">
        <is>
          <t>11.25%</t>
        </is>
      </c>
      <c r="Y579" s="741" t="n">
        <v>0</v>
      </c>
      <c r="Z579" s="741" t="n">
        <v>48347</v>
      </c>
      <c r="AA579" s="741" t="n">
        <v>67118</v>
      </c>
      <c r="AB579" s="741" t="n">
        <v>0</v>
      </c>
      <c r="AC579" s="741" t="n">
        <v>268987</v>
      </c>
      <c r="AD579" s="741" t="n">
        <v>1918547</v>
      </c>
      <c r="AE579" s="741" t="n">
        <v>215129536</v>
      </c>
      <c r="AF579" s="3661" t="n">
        <v>200</v>
      </c>
      <c r="AG579" s="741" t="inlineStr">
        <is>
          <t>$8,000,000</t>
        </is>
      </c>
      <c r="AH579" s="248" t="inlineStr">
        <is>
          <t>Empleado</t>
        </is>
      </c>
      <c r="AI579" s="242" t="inlineStr">
        <is>
          <t>jlaura.lopezmorales@gmail.com</t>
        </is>
      </c>
      <c r="AJ579" s="242" t="inlineStr">
        <is>
          <t>1 438-274-7701</t>
        </is>
      </c>
      <c r="AK579" s="242" t="inlineStr">
        <is>
          <t>MONTREAL</t>
        </is>
      </c>
      <c r="AL579" s="225" t="n"/>
      <c r="AM579" s="231" t="n"/>
    </row>
    <row r="580" ht="18" customHeight="1" thickBot="1">
      <c r="A580" s="2100" t="inlineStr">
        <is>
          <t>ANA ELIZABETH MALDONADO VALDERRAMA</t>
        </is>
      </c>
      <c r="B580" s="210" t="inlineStr">
        <is>
          <t>570045790036511-9</t>
        </is>
      </c>
      <c r="C580" s="251" t="n">
        <v>46061</v>
      </c>
      <c r="D580" s="348" t="inlineStr">
        <is>
          <t>Pendiente</t>
        </is>
      </c>
      <c r="E580" s="386" t="n">
        <v>46061</v>
      </c>
      <c r="F580" s="262" t="inlineStr">
        <is>
          <t>DAVIVIENDA</t>
        </is>
      </c>
      <c r="G580" s="278" t="n"/>
      <c r="H580" s="349" t="inlineStr">
        <is>
          <t>CM</t>
        </is>
      </c>
      <c r="I580" s="214" t="n"/>
      <c r="J580" s="214" t="n"/>
      <c r="K580" s="214" t="n"/>
      <c r="L580" s="392" t="inlineStr">
        <is>
          <t>Finanzas a otro nivel</t>
        </is>
      </c>
      <c r="M580" s="254" t="inlineStr">
        <is>
          <t>YULY HERNANDEZ</t>
        </is>
      </c>
      <c r="N580" s="214" t="n"/>
      <c r="O580" s="214" t="n"/>
      <c r="P580" s="214" t="n"/>
      <c r="Q580" s="335" t="n"/>
      <c r="R580" s="390" t="inlineStr">
        <is>
          <t>N/A</t>
        </is>
      </c>
      <c r="S580" s="257" t="inlineStr">
        <is>
          <t>Pesos</t>
        </is>
      </c>
      <c r="T580" s="258" t="inlineStr">
        <is>
          <t>Hipotecario</t>
        </is>
      </c>
      <c r="U580" s="739" t="n">
        <v>1459000</v>
      </c>
      <c r="V580" s="254" t="n">
        <v>240</v>
      </c>
      <c r="W580" s="254" t="n">
        <v>208</v>
      </c>
      <c r="X580" s="739" t="inlineStr">
        <is>
          <t>13.25%</t>
        </is>
      </c>
      <c r="Y580" s="739" t="n">
        <v>0</v>
      </c>
      <c r="Z580" s="739" t="n">
        <v>46142</v>
      </c>
      <c r="AA580" s="739" t="n">
        <v>36150</v>
      </c>
      <c r="AB580" s="739" t="n">
        <v>0</v>
      </c>
      <c r="AC580" s="739" t="n">
        <v>724447</v>
      </c>
      <c r="AD580" s="739" t="n">
        <v>1193260</v>
      </c>
      <c r="AE580" s="739" t="n">
        <v>115274268</v>
      </c>
      <c r="AF580" s="3660" t="n">
        <v>200</v>
      </c>
      <c r="AG580" s="739" t="inlineStr">
        <is>
          <t>$10,000,000</t>
        </is>
      </c>
      <c r="AH580" s="259" t="inlineStr">
        <is>
          <t>Empleado</t>
        </is>
      </c>
      <c r="AI580" s="254" t="inlineStr">
        <is>
          <t>aemv9@hotmail.com</t>
        </is>
      </c>
      <c r="AJ580" s="254" t="inlineStr">
        <is>
          <t>312 3279068</t>
        </is>
      </c>
      <c r="AK580" s="254" t="inlineStr">
        <is>
          <t>BOGOTA</t>
        </is>
      </c>
      <c r="AL580" s="214" t="n"/>
      <c r="AM580" s="220" t="n"/>
    </row>
    <row r="581" ht="18" customHeight="1" thickBot="1">
      <c r="A581" s="1425" t="inlineStr">
        <is>
          <t>MONICA ALEJANDRA VARGAS GOMEZ</t>
        </is>
      </c>
      <c r="B581" s="221" t="n">
        <v>133200389674</v>
      </c>
      <c r="C581" s="240" t="n">
        <v>46061</v>
      </c>
      <c r="D581" s="343" t="inlineStr">
        <is>
          <t>Pendiente</t>
        </is>
      </c>
      <c r="E581" s="378" t="n">
        <v>46061</v>
      </c>
      <c r="F581" s="333" t="inlineStr">
        <is>
          <t>DAVIVIENDA</t>
        </is>
      </c>
      <c r="G581" s="272" t="n"/>
      <c r="H581" s="344" t="inlineStr">
        <is>
          <t>CM</t>
        </is>
      </c>
      <c r="I581" s="225" t="n"/>
      <c r="J581" s="225" t="n"/>
      <c r="K581" s="225" t="n"/>
      <c r="L581" s="440" t="inlineStr">
        <is>
          <t>Finanzas a otro nivel</t>
        </is>
      </c>
      <c r="M581" s="242" t="inlineStr">
        <is>
          <t>YULY HERNANDEZ</t>
        </is>
      </c>
      <c r="N581" s="225" t="n"/>
      <c r="O581" s="225" t="n"/>
      <c r="P581" s="225" t="n"/>
      <c r="Q581" s="225" t="n"/>
      <c r="R581" s="242" t="n">
        <v>1019089531</v>
      </c>
      <c r="S581" s="246" t="inlineStr">
        <is>
          <t>Pesos</t>
        </is>
      </c>
      <c r="T581" s="247" t="inlineStr">
        <is>
          <t>Hipotecario</t>
        </is>
      </c>
      <c r="U581" s="741" t="n">
        <v>840190</v>
      </c>
      <c r="V581" s="242" t="n">
        <v>180</v>
      </c>
      <c r="W581" s="242" t="n">
        <v>116</v>
      </c>
      <c r="X581" s="811" t="n">
        <v>0.1</v>
      </c>
      <c r="Y581" s="741" t="n">
        <v>0</v>
      </c>
      <c r="Z581" s="741" t="n">
        <v>117241</v>
      </c>
      <c r="AA581" s="741" t="n">
        <v>19210</v>
      </c>
      <c r="AB581" s="741" t="n">
        <v>17271</v>
      </c>
      <c r="AC581" s="741" t="n">
        <v>272571</v>
      </c>
      <c r="AD581" s="741" t="n">
        <v>413896</v>
      </c>
      <c r="AE581" s="741" t="n">
        <v>51904848</v>
      </c>
      <c r="AF581" s="3661" t="n">
        <v>150</v>
      </c>
      <c r="AG581" s="741" t="inlineStr">
        <is>
          <t>$3,200,000</t>
        </is>
      </c>
      <c r="AH581" s="248" t="inlineStr">
        <is>
          <t>Empleado</t>
        </is>
      </c>
      <c r="AI581" s="242" t="inlineStr">
        <is>
          <t>malejandra1927@gmail.com</t>
        </is>
      </c>
      <c r="AJ581" s="242" t="inlineStr">
        <is>
          <t>311 8819443</t>
        </is>
      </c>
      <c r="AK581" s="242" t="inlineStr">
        <is>
          <t>BOGOTA</t>
        </is>
      </c>
      <c r="AL581" s="225" t="n"/>
      <c r="AM581" s="231" t="n"/>
    </row>
    <row r="582" ht="18" customHeight="1" thickBot="1">
      <c r="A582" s="1678" t="inlineStr">
        <is>
          <t>LUIS EDUARDO BAQUERO CATOLICO</t>
        </is>
      </c>
      <c r="B582" s="210" t="inlineStr">
        <is>
          <t>570000440084683-2</t>
        </is>
      </c>
      <c r="C582" s="251" t="n">
        <v>46061</v>
      </c>
      <c r="D582" s="348" t="inlineStr">
        <is>
          <t>Pendiente</t>
        </is>
      </c>
      <c r="E582" s="386" t="n">
        <v>46061</v>
      </c>
      <c r="F582" s="262" t="inlineStr">
        <is>
          <t>DAVIVIENDA</t>
        </is>
      </c>
      <c r="G582" s="278" t="n"/>
      <c r="H582" s="349" t="inlineStr">
        <is>
          <t>CM</t>
        </is>
      </c>
      <c r="I582" s="214" t="n"/>
      <c r="J582" s="214" t="n"/>
      <c r="K582" s="214" t="n"/>
      <c r="L582" s="458" t="inlineStr">
        <is>
          <t>Guardianes Del Ahorro</t>
        </is>
      </c>
      <c r="M582" s="254" t="inlineStr">
        <is>
          <t>YISSEL LEON</t>
        </is>
      </c>
      <c r="N582" s="214" t="n"/>
      <c r="O582" s="214" t="n"/>
      <c r="P582" s="214" t="n"/>
      <c r="Q582" s="214" t="n"/>
      <c r="R582" s="573" t="n">
        <v>1015431657</v>
      </c>
      <c r="S582" s="257" t="inlineStr">
        <is>
          <t>Pesos</t>
        </is>
      </c>
      <c r="T582" s="258" t="inlineStr">
        <is>
          <t>Hipotecario</t>
        </is>
      </c>
      <c r="U582" s="739" t="n">
        <v>2871000</v>
      </c>
      <c r="V582" s="254" t="n">
        <v>240</v>
      </c>
      <c r="W582" s="254" t="n">
        <v>234</v>
      </c>
      <c r="X582" s="739" t="inlineStr">
        <is>
          <t>12.55%</t>
        </is>
      </c>
      <c r="Y582" s="739" t="n">
        <v>0</v>
      </c>
      <c r="Z582" s="739" t="n">
        <v>112852</v>
      </c>
      <c r="AA582" s="739" t="n">
        <v>79794</v>
      </c>
      <c r="AB582" s="739" t="n">
        <v>0</v>
      </c>
      <c r="AC582" s="739" t="n">
        <v>262486</v>
      </c>
      <c r="AD582" s="739" t="n">
        <v>2415513</v>
      </c>
      <c r="AE582" s="739" t="n">
        <v>243897857</v>
      </c>
      <c r="AF582" s="739" t="inlineStr">
        <is>
          <t>$1,500,000</t>
        </is>
      </c>
      <c r="AG582" s="739" t="inlineStr">
        <is>
          <t>$19,000,000</t>
        </is>
      </c>
      <c r="AH582" s="259" t="inlineStr">
        <is>
          <t>Empleado</t>
        </is>
      </c>
      <c r="AI582" s="254" t="inlineStr">
        <is>
          <t>lebaqueroc@gmail.com</t>
        </is>
      </c>
      <c r="AJ582" s="254" t="inlineStr">
        <is>
          <t>314 5974550</t>
        </is>
      </c>
      <c r="AK582" s="254" t="inlineStr">
        <is>
          <t>BOGOTA</t>
        </is>
      </c>
      <c r="AL582" s="214" t="n"/>
      <c r="AM582" s="220" t="n"/>
    </row>
    <row r="583" ht="18" customHeight="1" thickBot="1">
      <c r="A583" s="2101" t="inlineStr">
        <is>
          <t>BRAYAN STEVEN PINZON DIAZ</t>
        </is>
      </c>
      <c r="B583" s="1056" t="inlineStr">
        <is>
          <t>570000840076300-4</t>
        </is>
      </c>
      <c r="C583" s="240" t="n">
        <v>46061</v>
      </c>
      <c r="D583" s="343" t="inlineStr">
        <is>
          <t>Pendiente</t>
        </is>
      </c>
      <c r="E583" s="378" t="n">
        <v>46061</v>
      </c>
      <c r="F583" s="333" t="inlineStr">
        <is>
          <t>DAVIVIENDA</t>
        </is>
      </c>
      <c r="G583" s="272" t="n"/>
      <c r="H583" s="344" t="inlineStr">
        <is>
          <t>CM</t>
        </is>
      </c>
      <c r="I583" s="225" t="n"/>
      <c r="J583" s="225" t="n"/>
      <c r="K583" s="225" t="n"/>
      <c r="L583" s="440" t="inlineStr">
        <is>
          <t>Finanzas a otro nivel</t>
        </is>
      </c>
      <c r="M583" s="242" t="inlineStr">
        <is>
          <t>DORA ROMERO</t>
        </is>
      </c>
      <c r="N583" s="225" t="n"/>
      <c r="O583" s="225" t="n"/>
      <c r="P583" s="225" t="n"/>
      <c r="Q583" s="473" t="n"/>
      <c r="R583" s="390" t="inlineStr">
        <is>
          <t>N/A</t>
        </is>
      </c>
      <c r="S583" s="246" t="inlineStr">
        <is>
          <t>Pesos</t>
        </is>
      </c>
      <c r="T583" s="247" t="inlineStr">
        <is>
          <t>Hipotecario</t>
        </is>
      </c>
      <c r="U583" s="741" t="n">
        <v>1483000</v>
      </c>
      <c r="V583" s="242" t="n">
        <v>240</v>
      </c>
      <c r="W583" s="242" t="n">
        <v>238</v>
      </c>
      <c r="X583" s="741" t="inlineStr">
        <is>
          <t>11.8%</t>
        </is>
      </c>
      <c r="Y583" s="741" t="n">
        <v>0</v>
      </c>
      <c r="Z583" s="741" t="n">
        <v>30221</v>
      </c>
      <c r="AA583" s="741" t="n">
        <v>46476</v>
      </c>
      <c r="AB583" s="741" t="n">
        <v>0</v>
      </c>
      <c r="AC583" s="741" t="n">
        <v>653307</v>
      </c>
      <c r="AD583" s="741" t="n">
        <v>1252995</v>
      </c>
      <c r="AE583" s="741" t="n">
        <v>133766183</v>
      </c>
      <c r="AF583" s="3661" t="n">
        <v>500</v>
      </c>
      <c r="AG583" s="741" t="inlineStr">
        <is>
          <t>$4,400,000</t>
        </is>
      </c>
      <c r="AH583" s="248" t="inlineStr">
        <is>
          <t>Empleado</t>
        </is>
      </c>
      <c r="AI583" s="242" t="inlineStr">
        <is>
          <t>pinzonb98@gmail.com</t>
        </is>
      </c>
      <c r="AJ583" s="242" t="inlineStr">
        <is>
          <t>302 4326457</t>
        </is>
      </c>
      <c r="AK583" s="242" t="inlineStr">
        <is>
          <t>BOGOTA</t>
        </is>
      </c>
      <c r="AL583" s="225" t="n"/>
      <c r="AM583" s="231" t="n"/>
    </row>
    <row r="584" ht="18" customHeight="1" thickBot="1">
      <c r="A584" s="2102" t="inlineStr">
        <is>
          <t>LUISA FERNANDA GONZALEZ JUEZ</t>
        </is>
      </c>
      <c r="B584" s="1057" t="n">
        <v>133201632807</v>
      </c>
      <c r="C584" s="251" t="n">
        <v>46061</v>
      </c>
      <c r="D584" s="348" t="inlineStr">
        <is>
          <t>Pendiente</t>
        </is>
      </c>
      <c r="E584" s="386" t="n">
        <v>46061</v>
      </c>
      <c r="F584" s="259" t="inlineStr">
        <is>
          <t>CAJA SOCIAL</t>
        </is>
      </c>
      <c r="G584" s="278" t="n"/>
      <c r="H584" s="349" t="inlineStr">
        <is>
          <t>CM</t>
        </is>
      </c>
      <c r="I584" s="214" t="n"/>
      <c r="J584" s="214" t="n"/>
      <c r="K584" s="214" t="n"/>
      <c r="L584" s="392" t="inlineStr">
        <is>
          <t>Finanzas a otro nivel</t>
        </is>
      </c>
      <c r="M584" s="254" t="inlineStr">
        <is>
          <t>NELLY ROA</t>
        </is>
      </c>
      <c r="N584" s="214" t="n"/>
      <c r="O584" s="214" t="n"/>
      <c r="P584" s="214" t="n"/>
      <c r="Q584" s="335" t="n"/>
      <c r="R584" s="390" t="inlineStr">
        <is>
          <t>N/A</t>
        </is>
      </c>
      <c r="S584" s="257" t="inlineStr">
        <is>
          <t>Pesos</t>
        </is>
      </c>
      <c r="T584" s="258" t="inlineStr">
        <is>
          <t>Hipotecario</t>
        </is>
      </c>
      <c r="U584" s="739" t="n">
        <v>1002040</v>
      </c>
      <c r="V584" s="254" t="n">
        <v>240</v>
      </c>
      <c r="W584" s="254" t="n">
        <v>231</v>
      </c>
      <c r="X584" s="821" t="n">
        <v>0.1</v>
      </c>
      <c r="Y584" s="739" t="n">
        <v>0</v>
      </c>
      <c r="Z584" s="739" t="n">
        <v>22606</v>
      </c>
      <c r="AA584" s="739" t="n">
        <v>30704</v>
      </c>
      <c r="AB584" s="739" t="n">
        <v>27605</v>
      </c>
      <c r="AC584" s="739" t="n">
        <v>145982</v>
      </c>
      <c r="AD584" s="739" t="n">
        <v>775143</v>
      </c>
      <c r="AE584" s="739" t="n">
        <v>97209666</v>
      </c>
      <c r="AF584" s="3660" t="n">
        <v>400</v>
      </c>
      <c r="AG584" s="739" t="inlineStr">
        <is>
          <t>$3,000,000</t>
        </is>
      </c>
      <c r="AH584" s="259" t="inlineStr">
        <is>
          <t>Empleado</t>
        </is>
      </c>
      <c r="AI584" s="254" t="inlineStr">
        <is>
          <t>jaalardi@gmail.com</t>
        </is>
      </c>
      <c r="AJ584" s="254" t="inlineStr">
        <is>
          <t>311 8104380</t>
        </is>
      </c>
      <c r="AK584" s="254" t="inlineStr">
        <is>
          <t>BOGOTA</t>
        </is>
      </c>
      <c r="AL584" s="214" t="n"/>
      <c r="AM584" s="220" t="n"/>
    </row>
    <row r="585" ht="18" customHeight="1" thickBot="1">
      <c r="A585" s="1609" t="inlineStr">
        <is>
          <t>YURY CAICEDO DURAN</t>
        </is>
      </c>
      <c r="B585" s="221" t="n">
        <v>134200246439</v>
      </c>
      <c r="C585" s="240" t="n">
        <v>46061</v>
      </c>
      <c r="D585" s="343" t="inlineStr">
        <is>
          <t>Pendiente</t>
        </is>
      </c>
      <c r="E585" s="378" t="n">
        <v>46061</v>
      </c>
      <c r="F585" s="248" t="inlineStr">
        <is>
          <t>CAJA SOCIAL</t>
        </is>
      </c>
      <c r="G585" s="272" t="n"/>
      <c r="H585" s="344" t="inlineStr">
        <is>
          <t>CM</t>
        </is>
      </c>
      <c r="I585" s="225" t="n"/>
      <c r="J585" s="225" t="n"/>
      <c r="K585" s="225" t="n"/>
      <c r="L585" s="343" t="inlineStr">
        <is>
          <t>Soluciones Financieras</t>
        </is>
      </c>
      <c r="M585" s="242" t="inlineStr">
        <is>
          <t>MIRYAM ROA</t>
        </is>
      </c>
      <c r="N585" s="225" t="n"/>
      <c r="O585" s="225" t="n"/>
      <c r="P585" s="225" t="n"/>
      <c r="Q585" s="473" t="n"/>
      <c r="R585" s="390" t="inlineStr">
        <is>
          <t>N/A</t>
        </is>
      </c>
      <c r="S585" s="246" t="inlineStr">
        <is>
          <t>Pesos</t>
        </is>
      </c>
      <c r="T585" s="247" t="inlineStr">
        <is>
          <t>Hipotecario</t>
        </is>
      </c>
      <c r="U585" s="741" t="n">
        <v>952460</v>
      </c>
      <c r="V585" s="242" t="n">
        <v>213</v>
      </c>
      <c r="W585" s="242" t="n">
        <v>203</v>
      </c>
      <c r="X585" s="811" t="n">
        <v>0.1</v>
      </c>
      <c r="Y585" s="741" t="n">
        <v>0</v>
      </c>
      <c r="Z585" s="741" t="n">
        <v>19838</v>
      </c>
      <c r="AA585" s="741" t="n">
        <v>33540</v>
      </c>
      <c r="AB585" s="741" t="n">
        <v>30155</v>
      </c>
      <c r="AC585" s="741" t="n">
        <v>171969</v>
      </c>
      <c r="AD585" s="741" t="n">
        <v>696957</v>
      </c>
      <c r="AE585" s="741" t="n">
        <v>87402176</v>
      </c>
      <c r="AF585" s="3661" t="n">
        <v>600</v>
      </c>
      <c r="AG585" s="741" t="inlineStr">
        <is>
          <t>$4,300,000</t>
        </is>
      </c>
      <c r="AH585" s="248" t="inlineStr">
        <is>
          <t>Empleado</t>
        </is>
      </c>
      <c r="AI585" s="242" t="inlineStr">
        <is>
          <t>yurigicela@hotmail.com</t>
        </is>
      </c>
      <c r="AJ585" s="242" t="inlineStr">
        <is>
          <t>320 4297973</t>
        </is>
      </c>
      <c r="AK585" s="242" t="inlineStr">
        <is>
          <t>Barrancabermeja</t>
        </is>
      </c>
      <c r="AL585" s="225" t="n"/>
      <c r="AM585" s="231" t="n"/>
    </row>
    <row r="586" ht="18" customHeight="1" thickBot="1">
      <c r="A586" s="2100" t="inlineStr">
        <is>
          <t>KLIFOR MALDONADO MALAGON</t>
        </is>
      </c>
      <c r="B586" s="210" t="inlineStr">
        <is>
          <t>570046230034620-6</t>
        </is>
      </c>
      <c r="C586" s="251" t="n">
        <v>46061</v>
      </c>
      <c r="D586" s="348" t="inlineStr">
        <is>
          <t>Pendiente</t>
        </is>
      </c>
      <c r="E586" s="386" t="n">
        <v>46061</v>
      </c>
      <c r="F586" s="262" t="inlineStr">
        <is>
          <t>DAVIVIENDA</t>
        </is>
      </c>
      <c r="G586" s="278" t="n"/>
      <c r="H586" s="349" t="inlineStr">
        <is>
          <t>CM</t>
        </is>
      </c>
      <c r="I586" s="214" t="n"/>
      <c r="J586" s="214" t="n"/>
      <c r="K586" s="214" t="n"/>
      <c r="L586" s="392" t="inlineStr">
        <is>
          <t>Finanzas a otro nivel</t>
        </is>
      </c>
      <c r="M586" s="254" t="inlineStr">
        <is>
          <t>NELLY ROA</t>
        </is>
      </c>
      <c r="N586" s="214" t="n"/>
      <c r="O586" s="214" t="n"/>
      <c r="P586" s="214" t="n"/>
      <c r="Q586" s="335" t="n"/>
      <c r="R586" s="390" t="inlineStr">
        <is>
          <t>N/A</t>
        </is>
      </c>
      <c r="S586" s="257" t="inlineStr">
        <is>
          <t>Pesos</t>
        </is>
      </c>
      <c r="T586" s="258" t="inlineStr">
        <is>
          <t>Hipotecario</t>
        </is>
      </c>
      <c r="U586" s="739" t="n">
        <v>2242000</v>
      </c>
      <c r="V586" s="254" t="n">
        <v>240</v>
      </c>
      <c r="W586" s="254" t="n">
        <v>210</v>
      </c>
      <c r="X586" s="739" t="inlineStr">
        <is>
          <t>17.5%</t>
        </is>
      </c>
      <c r="Y586" s="739" t="n">
        <v>0</v>
      </c>
      <c r="Z586" s="739" t="n">
        <v>96520</v>
      </c>
      <c r="AA586" s="739" t="n">
        <v>51788</v>
      </c>
      <c r="AB586" s="739" t="n">
        <v>0</v>
      </c>
      <c r="AC586" s="739" t="n">
        <v>130264</v>
      </c>
      <c r="AD586" s="739" t="n">
        <v>1963427</v>
      </c>
      <c r="AE586" s="739" t="n">
        <v>145599678</v>
      </c>
      <c r="AF586" s="3660" t="n">
        <v>400</v>
      </c>
      <c r="AG586" s="739" t="inlineStr">
        <is>
          <t>$7,200,000</t>
        </is>
      </c>
      <c r="AH586" s="259" t="inlineStr">
        <is>
          <t>Empleado</t>
        </is>
      </c>
      <c r="AI586" s="254" t="inlineStr">
        <is>
          <t>kliformaldonado@gmail.com</t>
        </is>
      </c>
      <c r="AJ586" s="254" t="inlineStr">
        <is>
          <t>311 5979221</t>
        </is>
      </c>
      <c r="AK586" s="254" t="inlineStr">
        <is>
          <t>BOGOTA</t>
        </is>
      </c>
      <c r="AL586" s="214" t="n"/>
      <c r="AM586" s="220" t="n"/>
    </row>
    <row r="587" ht="18" customHeight="1" thickBot="1">
      <c r="A587" s="1425" t="inlineStr">
        <is>
          <t>DENIS ADOLFO DUARTE GONZALEZ</t>
        </is>
      </c>
      <c r="B587" s="221" t="inlineStr">
        <is>
          <t>600046850004137-7</t>
        </is>
      </c>
      <c r="C587" s="240" t="n">
        <v>46061</v>
      </c>
      <c r="D587" s="456" t="inlineStr">
        <is>
          <t>Mora</t>
        </is>
      </c>
      <c r="E587" s="378" t="n">
        <v>46061</v>
      </c>
      <c r="F587" s="333" t="inlineStr">
        <is>
          <t>DAVIVIENDA</t>
        </is>
      </c>
      <c r="G587" s="272" t="n"/>
      <c r="H587" s="344" t="inlineStr">
        <is>
          <t>CM</t>
        </is>
      </c>
      <c r="I587" s="225" t="n"/>
      <c r="J587" s="225" t="n"/>
      <c r="K587" s="225" t="n"/>
      <c r="L587" s="343" t="inlineStr">
        <is>
          <t>Soluciones Financieras</t>
        </is>
      </c>
      <c r="M587" s="242" t="inlineStr">
        <is>
          <t>LORENA SALINAS</t>
        </is>
      </c>
      <c r="N587" s="225" t="n"/>
      <c r="O587" s="225" t="n"/>
      <c r="P587" s="225" t="n"/>
      <c r="Q587" s="473" t="n"/>
      <c r="R587" s="390" t="inlineStr">
        <is>
          <t>N/A</t>
        </is>
      </c>
      <c r="S587" s="246" t="inlineStr">
        <is>
          <t>Pesos</t>
        </is>
      </c>
      <c r="T587" s="448" t="inlineStr">
        <is>
          <t>Leasing H.</t>
        </is>
      </c>
      <c r="U587" s="741" t="n">
        <v>1329000</v>
      </c>
      <c r="V587" s="242" t="n">
        <v>240</v>
      </c>
      <c r="W587" s="242" t="n">
        <v>166</v>
      </c>
      <c r="X587" s="741" t="inlineStr">
        <is>
          <t>10.75%</t>
        </is>
      </c>
      <c r="Y587" s="741" t="n">
        <v>0</v>
      </c>
      <c r="Z587" s="741" t="n">
        <v>71663</v>
      </c>
      <c r="AA587" s="741" t="n">
        <v>5488</v>
      </c>
      <c r="AB587" s="741" t="n">
        <v>0</v>
      </c>
      <c r="AC587" s="741" t="n">
        <v>273903</v>
      </c>
      <c r="AD587" s="741" t="n">
        <v>936096</v>
      </c>
      <c r="AE587" s="741" t="n">
        <v>110609709</v>
      </c>
      <c r="AF587" s="3661" t="n">
        <v>250</v>
      </c>
      <c r="AG587" s="741" t="inlineStr">
        <is>
          <t>$8,500,000</t>
        </is>
      </c>
      <c r="AH587" s="248" t="inlineStr">
        <is>
          <t>Empleado</t>
        </is>
      </c>
      <c r="AI587" s="242" t="inlineStr">
        <is>
          <t>denisdua@gmail.com</t>
        </is>
      </c>
      <c r="AJ587" s="242" t="inlineStr">
        <is>
          <t>320 2360963</t>
        </is>
      </c>
      <c r="AK587" s="242" t="inlineStr">
        <is>
          <t>CAJICA</t>
        </is>
      </c>
      <c r="AL587" s="225" t="n"/>
      <c r="AM587" s="231" t="n"/>
    </row>
    <row r="588" ht="18" customHeight="1" thickBot="1">
      <c r="A588" s="1678" t="inlineStr">
        <is>
          <t>LAURA JULIANA FRANCO MOLINA</t>
        </is>
      </c>
      <c r="B588" s="210" t="n">
        <v>90000082648</v>
      </c>
      <c r="C588" s="251" t="n">
        <v>46061</v>
      </c>
      <c r="D588" s="348" t="inlineStr">
        <is>
          <t>Pendiente</t>
        </is>
      </c>
      <c r="E588" s="386" t="n">
        <v>46061</v>
      </c>
      <c r="F588" s="267" t="inlineStr">
        <is>
          <t>BANCOLOMBIA</t>
        </is>
      </c>
      <c r="G588" s="278" t="n"/>
      <c r="H588" s="349" t="inlineStr">
        <is>
          <t>CM</t>
        </is>
      </c>
      <c r="I588" s="214" t="n"/>
      <c r="J588" s="214" t="n"/>
      <c r="K588" s="214" t="n"/>
      <c r="L588" s="392" t="inlineStr">
        <is>
          <t>Finanzas a otro nivel</t>
        </is>
      </c>
      <c r="M588" s="254" t="inlineStr">
        <is>
          <t>PAULA OSORNO</t>
        </is>
      </c>
      <c r="N588" s="214" t="n"/>
      <c r="O588" s="214" t="n"/>
      <c r="P588" s="214" t="n"/>
      <c r="Q588" s="335" t="n"/>
      <c r="R588" s="390" t="inlineStr">
        <is>
          <t>N/A</t>
        </is>
      </c>
      <c r="S588" s="257" t="inlineStr">
        <is>
          <t>Pesos</t>
        </is>
      </c>
      <c r="T588" s="258" t="inlineStr">
        <is>
          <t>Hipotecario</t>
        </is>
      </c>
      <c r="U588" s="739" t="n">
        <v>1293343</v>
      </c>
      <c r="V588" s="254" t="n">
        <v>240</v>
      </c>
      <c r="W588" s="254" t="n">
        <v>165</v>
      </c>
      <c r="X588" s="739" t="inlineStr">
        <is>
          <t>13.85%</t>
        </is>
      </c>
      <c r="Y588" s="739" t="n">
        <v>0</v>
      </c>
      <c r="Z588" s="739" t="n">
        <v>17297</v>
      </c>
      <c r="AA588" s="739" t="n">
        <v>35849</v>
      </c>
      <c r="AB588" s="739" t="n">
        <v>23898</v>
      </c>
      <c r="AC588" s="739" t="n">
        <v>229311</v>
      </c>
      <c r="AD588" s="739" t="n">
        <v>986311</v>
      </c>
      <c r="AE588" s="739" t="n">
        <v>90652801</v>
      </c>
      <c r="AF588" s="3660" t="n">
        <v>300</v>
      </c>
      <c r="AG588" s="739" t="inlineStr">
        <is>
          <t>$10,000,000</t>
        </is>
      </c>
      <c r="AH588" s="259" t="inlineStr">
        <is>
          <t>Empleado</t>
        </is>
      </c>
      <c r="AI588" s="254" t="inlineStr">
        <is>
          <t>laurajuliana492@hotmail.com</t>
        </is>
      </c>
      <c r="AJ588" s="254" t="inlineStr">
        <is>
          <t>320 8607193</t>
        </is>
      </c>
      <c r="AK588" s="254" t="inlineStr">
        <is>
          <t>MEDELLIN</t>
        </is>
      </c>
      <c r="AL588" s="214" t="n"/>
      <c r="AM588" s="220" t="n"/>
    </row>
    <row r="589" ht="18" customHeight="1" thickBot="1">
      <c r="A589" s="2103" t="inlineStr">
        <is>
          <t>RUTH ROBERTO MEDINA</t>
        </is>
      </c>
      <c r="B589" s="221" t="n">
        <v>199201576274</v>
      </c>
      <c r="C589" s="240" t="n">
        <v>46061</v>
      </c>
      <c r="D589" s="343" t="inlineStr">
        <is>
          <t>Pendiente</t>
        </is>
      </c>
      <c r="E589" s="378" t="n">
        <v>46061</v>
      </c>
      <c r="F589" s="248" t="inlineStr">
        <is>
          <t>CAJA SOCIAL</t>
        </is>
      </c>
      <c r="G589" s="272" t="n"/>
      <c r="H589" s="344" t="inlineStr">
        <is>
          <t>CM</t>
        </is>
      </c>
      <c r="I589" s="225" t="n"/>
      <c r="J589" s="225" t="n"/>
      <c r="K589" s="225" t="n"/>
      <c r="L589" s="343" t="inlineStr">
        <is>
          <t>Soluciones Financieras</t>
        </is>
      </c>
      <c r="M589" s="242" t="inlineStr">
        <is>
          <t>MIRYAM ROA</t>
        </is>
      </c>
      <c r="N589" s="225" t="n"/>
      <c r="O589" s="225" t="n"/>
      <c r="P589" s="225" t="n"/>
      <c r="Q589" s="473" t="n"/>
      <c r="R589" s="390" t="inlineStr">
        <is>
          <t>N/A</t>
        </is>
      </c>
      <c r="S589" s="246" t="inlineStr">
        <is>
          <t>Pesos</t>
        </is>
      </c>
      <c r="T589" s="247" t="inlineStr">
        <is>
          <t>Hipotecario</t>
        </is>
      </c>
      <c r="U589" s="741" t="n">
        <v>2046610</v>
      </c>
      <c r="V589" s="242" t="n">
        <v>120</v>
      </c>
      <c r="W589" s="242" t="n">
        <v>89</v>
      </c>
      <c r="X589" s="741" t="inlineStr">
        <is>
          <t>22.85%</t>
        </is>
      </c>
      <c r="Y589" s="741" t="n">
        <v>0</v>
      </c>
      <c r="Z589" s="741" t="n">
        <v>53702</v>
      </c>
      <c r="AA589" s="741" t="n">
        <v>15946</v>
      </c>
      <c r="AB589" s="741" t="n">
        <v>13788</v>
      </c>
      <c r="AC589" s="741" t="n">
        <v>419417</v>
      </c>
      <c r="AD589" s="741" t="n">
        <v>1543756</v>
      </c>
      <c r="AE589" s="741" t="n">
        <v>89247928</v>
      </c>
      <c r="AF589" s="3661" t="n">
        <v>300</v>
      </c>
      <c r="AG589" s="741" t="inlineStr">
        <is>
          <t>$6,000,000</t>
        </is>
      </c>
      <c r="AH589" s="248" t="inlineStr">
        <is>
          <t>Empleado</t>
        </is>
      </c>
      <c r="AI589" s="242" t="inlineStr">
        <is>
          <t>bertica722@gmail.com</t>
        </is>
      </c>
      <c r="AJ589" s="242" t="inlineStr">
        <is>
          <t>311 5597307</t>
        </is>
      </c>
      <c r="AK589" s="242" t="inlineStr">
        <is>
          <t>BOGOTA</t>
        </is>
      </c>
      <c r="AL589" s="225" t="n"/>
      <c r="AM589" s="231" t="n"/>
    </row>
    <row r="590" ht="18" customHeight="1" thickBot="1">
      <c r="A590" s="1678" t="inlineStr">
        <is>
          <t>DIANA LUCIA OROZCO ROZO</t>
        </is>
      </c>
      <c r="B590" s="210" t="n">
        <v>133201154941</v>
      </c>
      <c r="C590" s="251" t="n">
        <v>46061</v>
      </c>
      <c r="D590" s="348" t="inlineStr">
        <is>
          <t>Pendiente</t>
        </is>
      </c>
      <c r="E590" s="386" t="n">
        <v>46061</v>
      </c>
      <c r="F590" s="259" t="inlineStr">
        <is>
          <t>CAJA SOCIAL</t>
        </is>
      </c>
      <c r="G590" s="278" t="n"/>
      <c r="H590" s="349" t="inlineStr">
        <is>
          <t>CM</t>
        </is>
      </c>
      <c r="I590" s="214" t="n"/>
      <c r="J590" s="214" t="n"/>
      <c r="K590" s="214" t="n"/>
      <c r="L590" s="392" t="inlineStr">
        <is>
          <t>Finanzas a otro nivel</t>
        </is>
      </c>
      <c r="M590" s="254" t="inlineStr">
        <is>
          <t>NELLY ROA</t>
        </is>
      </c>
      <c r="N590" s="214" t="n"/>
      <c r="O590" s="214" t="n"/>
      <c r="P590" s="214" t="n"/>
      <c r="Q590" s="335" t="n"/>
      <c r="R590" s="390" t="inlineStr">
        <is>
          <t>N/A</t>
        </is>
      </c>
      <c r="S590" s="257" t="inlineStr">
        <is>
          <t>Pesos</t>
        </is>
      </c>
      <c r="T590" s="258" t="inlineStr">
        <is>
          <t>Hipotecario</t>
        </is>
      </c>
      <c r="U590" s="739" t="n">
        <v>989680</v>
      </c>
      <c r="V590" s="254" t="n">
        <v>240</v>
      </c>
      <c r="W590" s="254" t="n">
        <v>201</v>
      </c>
      <c r="X590" s="739" t="inlineStr">
        <is>
          <t>14.1%</t>
        </is>
      </c>
      <c r="Y590" s="739" t="n">
        <v>500000</v>
      </c>
      <c r="Z590" s="739" t="n">
        <v>43874</v>
      </c>
      <c r="AA590" s="739" t="n">
        <v>34207</v>
      </c>
      <c r="AB590" s="739" t="n">
        <v>30755</v>
      </c>
      <c r="AC590" s="739" t="n">
        <v>150121</v>
      </c>
      <c r="AD590" s="739" t="n">
        <v>1230722</v>
      </c>
      <c r="AE590" s="739" t="n">
        <v>111350137</v>
      </c>
      <c r="AF590" s="3660" t="n">
        <v>200</v>
      </c>
      <c r="AG590" s="739" t="inlineStr">
        <is>
          <t>$5,000,000</t>
        </is>
      </c>
      <c r="AH590" s="259" t="inlineStr">
        <is>
          <t>Empleado</t>
        </is>
      </c>
      <c r="AI590" s="254" t="inlineStr">
        <is>
          <t>dijawonder@gmail.com</t>
        </is>
      </c>
      <c r="AJ590" s="254" t="inlineStr">
        <is>
          <t>317 4347316</t>
        </is>
      </c>
      <c r="AK590" s="214" t="n"/>
      <c r="AL590" s="214" t="n"/>
      <c r="AM590" s="220" t="n"/>
    </row>
    <row r="591" ht="18" customHeight="1" thickBot="1">
      <c r="A591" s="1609" t="inlineStr">
        <is>
          <t>MAYRA JULIETH MENDEZ BOHORQUEZ</t>
        </is>
      </c>
      <c r="B591" s="221" t="inlineStr">
        <is>
          <t>570047820041798-8</t>
        </is>
      </c>
      <c r="C591" s="240" t="n">
        <v>46061</v>
      </c>
      <c r="D591" s="343" t="inlineStr">
        <is>
          <t>Pendiente</t>
        </is>
      </c>
      <c r="E591" s="378" t="n">
        <v>46061</v>
      </c>
      <c r="F591" s="333" t="inlineStr">
        <is>
          <t>DAVIVIENDA</t>
        </is>
      </c>
      <c r="G591" s="272" t="n"/>
      <c r="H591" s="344" t="inlineStr">
        <is>
          <t>CM</t>
        </is>
      </c>
      <c r="I591" s="225" t="n"/>
      <c r="J591" s="225" t="n"/>
      <c r="K591" s="225" t="n"/>
      <c r="L591" s="343" t="inlineStr">
        <is>
          <t>Soluciones Financieras</t>
        </is>
      </c>
      <c r="M591" s="242" t="inlineStr">
        <is>
          <t>LORENA SALINAS</t>
        </is>
      </c>
      <c r="N591" s="225" t="n"/>
      <c r="O591" s="225" t="n"/>
      <c r="P591" s="225" t="n"/>
      <c r="Q591" s="225" t="n"/>
      <c r="R591" s="242" t="n">
        <v>1003496620</v>
      </c>
      <c r="S591" s="246" t="inlineStr">
        <is>
          <t>Pesos</t>
        </is>
      </c>
      <c r="T591" s="247" t="inlineStr">
        <is>
          <t>Hipotecario</t>
        </is>
      </c>
      <c r="U591" s="741" t="n">
        <v>1585000</v>
      </c>
      <c r="V591" s="242" t="n">
        <v>240</v>
      </c>
      <c r="W591" s="242" t="n">
        <v>238</v>
      </c>
      <c r="X591" s="741" t="inlineStr">
        <is>
          <t>12.6%</t>
        </is>
      </c>
      <c r="Y591" s="741" t="n">
        <v>0</v>
      </c>
      <c r="Z591" s="741" t="n">
        <v>42581</v>
      </c>
      <c r="AA591" s="741" t="n">
        <v>46540</v>
      </c>
      <c r="AB591" s="741" t="n">
        <v>87308</v>
      </c>
      <c r="AC591" s="741" t="n">
        <v>135892</v>
      </c>
      <c r="AD591" s="741" t="n">
        <v>1261678</v>
      </c>
      <c r="AE591" s="741" t="n">
        <v>127532750</v>
      </c>
      <c r="AF591" s="3661" t="n">
        <v>600</v>
      </c>
      <c r="AG591" s="741" t="inlineStr">
        <is>
          <t>$6,000,000</t>
        </is>
      </c>
      <c r="AH591" s="248" t="inlineStr">
        <is>
          <t>Empleado</t>
        </is>
      </c>
      <c r="AI591" s="242" t="inlineStr">
        <is>
          <t>mayramendez4923@gmail.com</t>
        </is>
      </c>
      <c r="AJ591" s="242" t="inlineStr">
        <is>
          <t>314 3059136</t>
        </is>
      </c>
      <c r="AK591" s="242" t="inlineStr">
        <is>
          <t>FACATATIVA</t>
        </is>
      </c>
      <c r="AL591" s="225" t="n"/>
      <c r="AM591" s="231" t="n"/>
    </row>
    <row r="592" ht="18" customHeight="1" thickBot="1">
      <c r="A592" s="2100" t="inlineStr">
        <is>
          <t>LINA PAOLA VACA FIGUEREDO</t>
        </is>
      </c>
      <c r="B592" s="210" t="n">
        <v>134200343140</v>
      </c>
      <c r="C592" s="251" t="n">
        <v>46061</v>
      </c>
      <c r="D592" s="348" t="inlineStr">
        <is>
          <t>Pendiente</t>
        </is>
      </c>
      <c r="E592" s="386" t="n">
        <v>46061</v>
      </c>
      <c r="F592" s="259" t="inlineStr">
        <is>
          <t>CAJA SOCIAL</t>
        </is>
      </c>
      <c r="G592" s="278" t="n"/>
      <c r="H592" s="349" t="inlineStr">
        <is>
          <t>CM</t>
        </is>
      </c>
      <c r="I592" s="214" t="n"/>
      <c r="J592" s="214" t="n"/>
      <c r="K592" s="214" t="n"/>
      <c r="L592" s="348" t="inlineStr">
        <is>
          <t>Soluciones Financieras</t>
        </is>
      </c>
      <c r="M592" s="254" t="inlineStr">
        <is>
          <t>MIRYAM ROA</t>
        </is>
      </c>
      <c r="N592" s="214" t="n"/>
      <c r="O592" s="214" t="n"/>
      <c r="P592" s="214" t="n"/>
      <c r="Q592" s="214" t="n"/>
      <c r="R592" s="573" t="n">
        <v>1020780360</v>
      </c>
      <c r="S592" s="257" t="inlineStr">
        <is>
          <t>Pesos</t>
        </is>
      </c>
      <c r="T592" s="258" t="inlineStr">
        <is>
          <t>Hipotecario</t>
        </is>
      </c>
      <c r="U592" s="739" t="n">
        <v>1418600</v>
      </c>
      <c r="V592" s="254" t="n">
        <v>240</v>
      </c>
      <c r="W592" s="254" t="n">
        <v>236</v>
      </c>
      <c r="X592" s="739" t="inlineStr">
        <is>
          <t>11.8%</t>
        </is>
      </c>
      <c r="Y592" s="739" t="n">
        <v>0</v>
      </c>
      <c r="Z592" s="739" t="n">
        <v>28300</v>
      </c>
      <c r="AA592" s="739" t="n">
        <v>30707</v>
      </c>
      <c r="AB592" s="739" t="n">
        <v>27078</v>
      </c>
      <c r="AC592" s="739" t="n">
        <v>147219</v>
      </c>
      <c r="AD592" s="739" t="n">
        <v>1185295</v>
      </c>
      <c r="AE592" s="739" t="n">
        <v>126926484</v>
      </c>
      <c r="AF592" s="3660" t="n">
        <v>500</v>
      </c>
      <c r="AG592" s="739" t="inlineStr">
        <is>
          <t>$4,300,000</t>
        </is>
      </c>
      <c r="AH592" s="259" t="inlineStr">
        <is>
          <t>Empleado</t>
        </is>
      </c>
      <c r="AI592" s="254" t="inlineStr">
        <is>
          <t>linapvaca93@gmail.com</t>
        </is>
      </c>
      <c r="AJ592" s="254" t="inlineStr">
        <is>
          <t>317 5687349</t>
        </is>
      </c>
      <c r="AK592" s="254" t="inlineStr">
        <is>
          <t>BOGOTA</t>
        </is>
      </c>
      <c r="AL592" s="214" t="n"/>
      <c r="AM592" s="220" t="n"/>
    </row>
    <row r="593" ht="18" customHeight="1" thickBot="1">
      <c r="A593" s="1425" t="inlineStr">
        <is>
          <t>LEONARDO RODRIGUEZ BARBOSA</t>
        </is>
      </c>
      <c r="B593" s="221" t="inlineStr">
        <is>
          <t>570000601102127-5</t>
        </is>
      </c>
      <c r="C593" s="240" t="n">
        <v>46061</v>
      </c>
      <c r="D593" s="343" t="inlineStr">
        <is>
          <t>Pendiente</t>
        </is>
      </c>
      <c r="E593" s="378" t="n">
        <v>46061</v>
      </c>
      <c r="F593" s="333" t="inlineStr">
        <is>
          <t>DAVIVIENDA</t>
        </is>
      </c>
      <c r="G593" s="272" t="n"/>
      <c r="H593" s="344" t="inlineStr">
        <is>
          <t>CM</t>
        </is>
      </c>
      <c r="I593" s="225" t="n"/>
      <c r="J593" s="225" t="n"/>
      <c r="K593" s="225" t="n"/>
      <c r="L593" s="459" t="inlineStr">
        <is>
          <t>Visionarios</t>
        </is>
      </c>
      <c r="M593" s="242" t="inlineStr">
        <is>
          <t>PAOLA HERNANDEZ</t>
        </is>
      </c>
      <c r="N593" s="225" t="n"/>
      <c r="O593" s="225" t="n"/>
      <c r="P593" s="225" t="n"/>
      <c r="Q593" s="473" t="n"/>
      <c r="R593" s="390" t="inlineStr">
        <is>
          <t>N/A</t>
        </is>
      </c>
      <c r="S593" s="246" t="inlineStr">
        <is>
          <t>Pesos</t>
        </is>
      </c>
      <c r="T593" s="247" t="inlineStr">
        <is>
          <t>Hipotecario</t>
        </is>
      </c>
      <c r="U593" s="741" t="n">
        <v>1649000</v>
      </c>
      <c r="V593" s="242" t="n">
        <v>240</v>
      </c>
      <c r="W593" s="242" t="n">
        <v>229</v>
      </c>
      <c r="X593" s="741" t="inlineStr">
        <is>
          <t>11.6%</t>
        </is>
      </c>
      <c r="Y593" s="741" t="n">
        <v>0</v>
      </c>
      <c r="Z593" s="741" t="n">
        <v>37502</v>
      </c>
      <c r="AA593" s="741" t="n">
        <v>51878</v>
      </c>
      <c r="AB593" s="741" t="n">
        <v>0</v>
      </c>
      <c r="AC593" s="741" t="n">
        <v>585608</v>
      </c>
      <c r="AD593" s="741" t="n">
        <v>1340313</v>
      </c>
      <c r="AE593" s="741" t="n">
        <v>145476532</v>
      </c>
      <c r="AF593" s="3661" t="n">
        <v>300</v>
      </c>
      <c r="AG593" s="741" t="inlineStr">
        <is>
          <t>$7,000,000</t>
        </is>
      </c>
      <c r="AH593" s="248" t="inlineStr">
        <is>
          <t>Empleado</t>
        </is>
      </c>
      <c r="AI593" s="242" t="inlineStr">
        <is>
          <t>leovisual100@gmail.com</t>
        </is>
      </c>
      <c r="AJ593" s="242" t="inlineStr">
        <is>
          <t>61 450 892 216</t>
        </is>
      </c>
      <c r="AK593" s="242" t="inlineStr">
        <is>
          <t>MELBORE</t>
        </is>
      </c>
      <c r="AL593" s="225" t="n"/>
      <c r="AM593" s="231" t="n"/>
    </row>
    <row r="594" ht="18" customHeight="1" thickBot="1">
      <c r="A594" s="1678" t="inlineStr">
        <is>
          <t>YURIS PAOLA ZAMBRANO ALFARO</t>
        </is>
      </c>
      <c r="B594" s="210" t="inlineStr">
        <is>
          <t>570047290072738-2</t>
        </is>
      </c>
      <c r="C594" s="251" t="n">
        <v>46061</v>
      </c>
      <c r="D594" s="348" t="inlineStr">
        <is>
          <t>Pendiente</t>
        </is>
      </c>
      <c r="E594" s="386" t="n">
        <v>46061</v>
      </c>
      <c r="F594" s="262" t="inlineStr">
        <is>
          <t>DAVIVIENDA</t>
        </is>
      </c>
      <c r="G594" s="278" t="n"/>
      <c r="H594" s="349" t="inlineStr">
        <is>
          <t>CM</t>
        </is>
      </c>
      <c r="I594" s="214" t="n"/>
      <c r="J594" s="214" t="n"/>
      <c r="K594" s="214" t="n"/>
      <c r="L594" s="392" t="inlineStr">
        <is>
          <t>Finanzas a otro nivel</t>
        </is>
      </c>
      <c r="M594" s="254" t="inlineStr">
        <is>
          <t>CAROLINA MORA</t>
        </is>
      </c>
      <c r="N594" s="214" t="n"/>
      <c r="O594" s="214" t="n"/>
      <c r="P594" s="214" t="n"/>
      <c r="Q594" s="335" t="n"/>
      <c r="R594" s="390" t="inlineStr">
        <is>
          <t>N/A</t>
        </is>
      </c>
      <c r="S594" s="257" t="inlineStr">
        <is>
          <t>Pesos</t>
        </is>
      </c>
      <c r="T594" s="258" t="inlineStr">
        <is>
          <t>Hipotecario</t>
        </is>
      </c>
      <c r="U594" s="739" t="n">
        <v>1285000</v>
      </c>
      <c r="V594" s="254" t="n">
        <v>240</v>
      </c>
      <c r="W594" s="254" t="n">
        <v>226</v>
      </c>
      <c r="X594" s="739" t="inlineStr">
        <is>
          <t>10.95%</t>
        </is>
      </c>
      <c r="Y594" s="739" t="n">
        <v>0</v>
      </c>
      <c r="Z594" s="739" t="n">
        <v>28142</v>
      </c>
      <c r="AA594" s="739" t="n">
        <v>36548</v>
      </c>
      <c r="AB594" s="739" t="n">
        <v>0</v>
      </c>
      <c r="AC594" s="739" t="n">
        <v>172213</v>
      </c>
      <c r="AD594" s="739" t="n">
        <v>1044096</v>
      </c>
      <c r="AE594" s="739" t="n">
        <v>120227093</v>
      </c>
      <c r="AF594" s="3660" t="n">
        <v>300</v>
      </c>
      <c r="AG594" s="739" t="inlineStr">
        <is>
          <t>$8,000,000</t>
        </is>
      </c>
      <c r="AH594" s="259" t="inlineStr">
        <is>
          <t>Empleado</t>
        </is>
      </c>
      <c r="AI594" s="254" t="inlineStr">
        <is>
          <t>zambranopaola979@gmail.com</t>
        </is>
      </c>
      <c r="AJ594" s="254" t="inlineStr">
        <is>
          <t>313 3267937</t>
        </is>
      </c>
      <c r="AK594" s="254" t="inlineStr">
        <is>
          <t>BOGOTA</t>
        </is>
      </c>
      <c r="AL594" s="214" t="n"/>
      <c r="AM594" s="220" t="n"/>
    </row>
    <row r="595" ht="18" customHeight="1" thickBot="1">
      <c r="A595" s="1609" t="inlineStr">
        <is>
          <t>MARIA ELENA ARTURO DE VRIES</t>
        </is>
      </c>
      <c r="B595" s="221" t="n">
        <v>90000097013</v>
      </c>
      <c r="C595" s="240" t="n">
        <v>46061</v>
      </c>
      <c r="D595" s="343" t="inlineStr">
        <is>
          <t>Pendiente</t>
        </is>
      </c>
      <c r="E595" s="378" t="n">
        <v>46061</v>
      </c>
      <c r="F595" s="241" t="inlineStr">
        <is>
          <t>BANCOLOMBIA</t>
        </is>
      </c>
      <c r="G595" s="272" t="n"/>
      <c r="H595" s="344" t="inlineStr">
        <is>
          <t>CM</t>
        </is>
      </c>
      <c r="I595" s="225" t="n"/>
      <c r="J595" s="225" t="n"/>
      <c r="K595" s="225" t="n"/>
      <c r="L595" s="343" t="inlineStr">
        <is>
          <t>Soluciones Financieras</t>
        </is>
      </c>
      <c r="M595" s="242" t="inlineStr">
        <is>
          <t>MIRYAM ROA</t>
        </is>
      </c>
      <c r="N595" s="225" t="n"/>
      <c r="O595" s="225" t="n"/>
      <c r="P595" s="225" t="n"/>
      <c r="Q595" s="473" t="n"/>
      <c r="R595" s="390" t="inlineStr">
        <is>
          <t>N/A</t>
        </is>
      </c>
      <c r="S595" s="246" t="inlineStr">
        <is>
          <t>Pesos</t>
        </is>
      </c>
      <c r="T595" s="247" t="inlineStr">
        <is>
          <t>Hipotecario</t>
        </is>
      </c>
      <c r="U595" s="741" t="n">
        <v>1517714</v>
      </c>
      <c r="V595" s="242" t="n">
        <v>176</v>
      </c>
      <c r="W595" s="242" t="n">
        <v>104</v>
      </c>
      <c r="X595" s="741" t="inlineStr">
        <is>
          <t>9.79%</t>
        </is>
      </c>
      <c r="Y595" s="741" t="n">
        <v>0</v>
      </c>
      <c r="Z595" s="741" t="n">
        <v>0</v>
      </c>
      <c r="AA595" s="741" t="n">
        <v>0</v>
      </c>
      <c r="AB595" s="741" t="n">
        <v>0</v>
      </c>
      <c r="AC595" s="741" t="n">
        <v>670100</v>
      </c>
      <c r="AD595" s="741" t="n">
        <v>847614</v>
      </c>
      <c r="AE595" s="741" t="n">
        <v>108270635</v>
      </c>
      <c r="AF595" s="3661" t="n">
        <v>200</v>
      </c>
      <c r="AG595" s="741" t="inlineStr">
        <is>
          <t>$4,800,000</t>
        </is>
      </c>
      <c r="AH595" s="248" t="inlineStr">
        <is>
          <t>Empleado</t>
        </is>
      </c>
      <c r="AI595" s="242" t="inlineStr">
        <is>
          <t>melenaadv@gmail.com</t>
        </is>
      </c>
      <c r="AJ595" s="242" t="inlineStr">
        <is>
          <t>316 7463583</t>
        </is>
      </c>
      <c r="AK595" s="242" t="inlineStr">
        <is>
          <t>PASTO</t>
        </is>
      </c>
      <c r="AL595" s="225" t="n"/>
      <c r="AM595" s="231" t="n"/>
    </row>
    <row r="596" ht="18" customHeight="1" thickBot="1">
      <c r="A596" s="1678" t="inlineStr">
        <is>
          <t>SEBASTIAN ARANGO GIL</t>
        </is>
      </c>
      <c r="B596" s="210" t="inlineStr">
        <is>
          <t>570339760005592-4</t>
        </is>
      </c>
      <c r="C596" s="251" t="n">
        <v>46061</v>
      </c>
      <c r="D596" s="348" t="inlineStr">
        <is>
          <t>Pendiente</t>
        </is>
      </c>
      <c r="E596" s="386" t="n">
        <v>46061</v>
      </c>
      <c r="F596" s="262" t="inlineStr">
        <is>
          <t>DAVIVIENDA</t>
        </is>
      </c>
      <c r="G596" s="565" t="n"/>
      <c r="H596" s="349" t="inlineStr">
        <is>
          <t>CM</t>
        </is>
      </c>
      <c r="I596" s="565" t="n"/>
      <c r="J596" s="214" t="n"/>
      <c r="K596" s="214" t="n"/>
      <c r="L596" s="392" t="inlineStr">
        <is>
          <t>Finanzas a otro nivel</t>
        </is>
      </c>
      <c r="M596" s="254" t="inlineStr">
        <is>
          <t>PAULA OSORNO</t>
        </is>
      </c>
      <c r="N596" s="214" t="n"/>
      <c r="O596" s="214" t="n"/>
      <c r="P596" s="214" t="n"/>
      <c r="Q596" s="335" t="n"/>
      <c r="R596" s="390" t="inlineStr">
        <is>
          <t>N/A</t>
        </is>
      </c>
      <c r="S596" s="257" t="inlineStr">
        <is>
          <t>Pesos</t>
        </is>
      </c>
      <c r="T596" s="258" t="inlineStr">
        <is>
          <t>Hipotecario</t>
        </is>
      </c>
      <c r="U596" s="739" t="n">
        <v>2012000</v>
      </c>
      <c r="V596" s="254" t="n">
        <v>240</v>
      </c>
      <c r="W596" s="254" t="n">
        <v>231</v>
      </c>
      <c r="X596" s="821" t="n">
        <v>0.11</v>
      </c>
      <c r="Y596" s="739" t="n">
        <v>0</v>
      </c>
      <c r="Z596" s="739" t="n">
        <v>54012</v>
      </c>
      <c r="AA596" s="739" t="n">
        <v>137230</v>
      </c>
      <c r="AB596" s="739" t="n">
        <v>0</v>
      </c>
      <c r="AC596" s="739" t="n">
        <v>258191</v>
      </c>
      <c r="AD596" s="739" t="n">
        <v>1685713</v>
      </c>
      <c r="AE596" s="739" t="n">
        <v>192926481</v>
      </c>
      <c r="AF596" s="3660" t="n">
        <v>300</v>
      </c>
      <c r="AG596" s="739" t="inlineStr">
        <is>
          <t>$12,700,000</t>
        </is>
      </c>
      <c r="AH596" s="259" t="inlineStr">
        <is>
          <t>Empleado</t>
        </is>
      </c>
      <c r="AI596" s="254" t="inlineStr">
        <is>
          <t>sarango-89@hotmail.com</t>
        </is>
      </c>
      <c r="AJ596" s="254" t="inlineStr">
        <is>
          <t>302 2876279</t>
        </is>
      </c>
      <c r="AK596" s="254" t="inlineStr">
        <is>
          <t>ENVIGADO</t>
        </is>
      </c>
      <c r="AL596" s="214" t="n"/>
      <c r="AM596" s="220" t="n"/>
    </row>
    <row r="597" ht="18" customHeight="1" thickBot="1">
      <c r="A597" s="2103" t="inlineStr">
        <is>
          <t>SANDRA MILENA BERNAL MOLINA</t>
        </is>
      </c>
      <c r="B597" s="221" t="n">
        <v>5270424101</v>
      </c>
      <c r="C597" s="240" t="n">
        <v>46042</v>
      </c>
      <c r="D597" s="343" t="inlineStr">
        <is>
          <t>Pendiente</t>
        </is>
      </c>
      <c r="E597" s="378" t="n">
        <v>46062</v>
      </c>
      <c r="F597" s="839" t="inlineStr">
        <is>
          <t>FNA (Fondo Nacional del Ahorro)</t>
        </is>
      </c>
      <c r="G597" s="593" t="inlineStr">
        <is>
          <t>buenas tardes, adjunto perfilamiento y extracto. La señora no tiene un extracto al día porque siempre paga atrasado. La contraseña del extracto es: 52704241</t>
        </is>
      </c>
      <c r="H597" s="914" t="inlineStr">
        <is>
          <t>CM</t>
        </is>
      </c>
      <c r="I597" s="562" t="inlineStr">
        <is>
          <t>Falta clave para abrir extracto.</t>
        </is>
      </c>
      <c r="J597" s="225" t="n"/>
      <c r="K597" s="225" t="n"/>
      <c r="L597" s="343" t="inlineStr">
        <is>
          <t>Soluciones Financieras</t>
        </is>
      </c>
      <c r="M597" s="242" t="inlineStr">
        <is>
          <t>MIRYAM ROA</t>
        </is>
      </c>
      <c r="N597" s="240" t="n">
        <v>46042</v>
      </c>
      <c r="O597" s="225" t="n"/>
      <c r="P597" s="225" t="n"/>
      <c r="Q597" s="225" t="n"/>
      <c r="R597" s="242" t="n">
        <v>52704241</v>
      </c>
      <c r="S597" s="246" t="inlineStr">
        <is>
          <t>Pesos</t>
        </is>
      </c>
      <c r="T597" s="247" t="inlineStr">
        <is>
          <t>Hipotecario</t>
        </is>
      </c>
      <c r="U597" s="741" t="n">
        <v>3367141</v>
      </c>
      <c r="V597" s="242" t="n">
        <v>240</v>
      </c>
      <c r="W597" s="242" t="n">
        <v>230</v>
      </c>
      <c r="X597" s="741" t="inlineStr">
        <is>
          <t>12.5%</t>
        </is>
      </c>
      <c r="Y597" s="741" t="n">
        <v>0</v>
      </c>
      <c r="Z597" s="741" t="n">
        <v>46388</v>
      </c>
      <c r="AA597" s="741" t="n">
        <v>33841</v>
      </c>
      <c r="AB597" s="741" t="n">
        <v>33741</v>
      </c>
      <c r="AC597" s="741" t="n">
        <v>162546</v>
      </c>
      <c r="AD597" s="741" t="n">
        <v>1406596</v>
      </c>
      <c r="AE597" s="741" t="n">
        <v>142766028</v>
      </c>
      <c r="AF597" s="225" t="n"/>
      <c r="AG597" s="741" t="inlineStr">
        <is>
          <t>$5,000,000</t>
        </is>
      </c>
      <c r="AH597" s="248" t="inlineStr">
        <is>
          <t>Empleado</t>
        </is>
      </c>
      <c r="AI597" s="242" t="inlineStr">
        <is>
          <t>sandrabernal.porvenir@gmail.com</t>
        </is>
      </c>
      <c r="AJ597" s="242" t="inlineStr">
        <is>
          <t>314 3185363</t>
        </is>
      </c>
      <c r="AK597" s="225" t="n"/>
      <c r="AL597" s="225" t="n"/>
      <c r="AM597" s="231" t="n"/>
    </row>
    <row r="598" ht="18" customHeight="1" thickBot="1">
      <c r="A598" s="2104" t="inlineStr">
        <is>
          <t>LUIS FELIPE CASTAÑO DUQUE</t>
        </is>
      </c>
      <c r="B598" s="210" t="n">
        <v>186196</v>
      </c>
      <c r="C598" s="386" t="n">
        <v>46062</v>
      </c>
      <c r="D598" s="348" t="inlineStr">
        <is>
          <t>Pendiente</t>
        </is>
      </c>
      <c r="E598" s="386" t="n">
        <v>46062</v>
      </c>
      <c r="F598" s="267" t="inlineStr">
        <is>
          <t>BANCOLOMBIA</t>
        </is>
      </c>
      <c r="G598" s="278" t="n"/>
      <c r="H598" s="349" t="inlineStr">
        <is>
          <t>CM</t>
        </is>
      </c>
      <c r="I598" s="214" t="n"/>
      <c r="J598" s="214" t="n"/>
      <c r="K598" s="214" t="n"/>
      <c r="L598" s="392" t="inlineStr">
        <is>
          <t>Finanzas a otro nivel</t>
        </is>
      </c>
      <c r="M598" s="254" t="inlineStr">
        <is>
          <t>YULY HERNANDEZ</t>
        </is>
      </c>
      <c r="N598" s="214" t="n"/>
      <c r="O598" s="214" t="n"/>
      <c r="P598" s="214" t="n"/>
      <c r="Q598" s="214" t="n"/>
      <c r="R598" s="2041" t="n">
        <v>79402972</v>
      </c>
      <c r="S598" s="257" t="inlineStr">
        <is>
          <t>Pesos</t>
        </is>
      </c>
      <c r="T598" s="387" t="inlineStr">
        <is>
          <t>Leasing H.</t>
        </is>
      </c>
      <c r="U598" s="739" t="n">
        <v>3091074</v>
      </c>
      <c r="V598" s="739" t="n">
        <v>362</v>
      </c>
      <c r="W598" s="739" t="n">
        <v>121</v>
      </c>
      <c r="X598" s="739" t="inlineStr">
        <is>
          <t>10.5%</t>
        </is>
      </c>
      <c r="Y598" s="739" t="n">
        <v>0</v>
      </c>
      <c r="Z598" s="739" t="n">
        <v>40105</v>
      </c>
      <c r="AA598" s="739" t="n">
        <v>210430</v>
      </c>
      <c r="AB598" s="739" t="n">
        <v>75780</v>
      </c>
      <c r="AC598" s="739" t="n">
        <v>362386</v>
      </c>
      <c r="AD598" s="739" t="n">
        <v>2402373</v>
      </c>
      <c r="AE598" s="739" t="n">
        <v>286803684</v>
      </c>
      <c r="AF598" s="3660" t="n">
        <v>400</v>
      </c>
      <c r="AG598" s="739" t="inlineStr">
        <is>
          <t>$28,300,000</t>
        </is>
      </c>
      <c r="AH598" s="259" t="inlineStr">
        <is>
          <t>Empleado</t>
        </is>
      </c>
      <c r="AI598" s="254" t="inlineStr">
        <is>
          <t>castanofelipe@gmail.com</t>
        </is>
      </c>
      <c r="AJ598" s="254" t="inlineStr">
        <is>
          <t>321 6794395</t>
        </is>
      </c>
      <c r="AK598" s="254" t="inlineStr">
        <is>
          <t>SANTA MARTA</t>
        </is>
      </c>
      <c r="AL598" s="214" t="n"/>
      <c r="AM598" s="220" t="n"/>
    </row>
    <row r="599" ht="18" customHeight="1" thickBot="1">
      <c r="A599" s="1999" t="inlineStr">
        <is>
          <t>JOSE ARLES LOPEZ ESCOBAR</t>
        </is>
      </c>
      <c r="B599" s="221" t="n">
        <v>90000232977</v>
      </c>
      <c r="C599" s="378" t="n">
        <v>46062</v>
      </c>
      <c r="D599" s="343" t="inlineStr">
        <is>
          <t>Pendiente</t>
        </is>
      </c>
      <c r="E599" s="378" t="n">
        <v>46062</v>
      </c>
      <c r="F599" s="241" t="inlineStr">
        <is>
          <t>BANCOLOMBIA</t>
        </is>
      </c>
      <c r="G599" s="272" t="n"/>
      <c r="H599" s="344" t="inlineStr">
        <is>
          <t>CM</t>
        </is>
      </c>
      <c r="I599" s="225" t="n"/>
      <c r="J599" s="225" t="n"/>
      <c r="K599" s="225" t="n"/>
      <c r="L599" s="343" t="inlineStr">
        <is>
          <t>Soluciones Financieras</t>
        </is>
      </c>
      <c r="M599" s="242" t="inlineStr">
        <is>
          <t>LORENA SALINAS</t>
        </is>
      </c>
      <c r="N599" s="225" t="n"/>
      <c r="O599" s="225" t="n"/>
      <c r="P599" s="225" t="n"/>
      <c r="Q599" s="473" t="n"/>
      <c r="R599" s="2040" t="inlineStr">
        <is>
          <t>N/A</t>
        </is>
      </c>
      <c r="S599" s="246" t="inlineStr">
        <is>
          <t>Pesos</t>
        </is>
      </c>
      <c r="T599" s="247" t="inlineStr">
        <is>
          <t>Hipotecario</t>
        </is>
      </c>
      <c r="U599" s="741" t="n">
        <v>3584029</v>
      </c>
      <c r="V599" s="741" t="n">
        <v>240</v>
      </c>
      <c r="W599" s="741" t="n">
        <v>206</v>
      </c>
      <c r="X599" s="741" t="inlineStr">
        <is>
          <t>18.05%</t>
        </is>
      </c>
      <c r="Y599" s="741" t="n">
        <v>0</v>
      </c>
      <c r="Z599" s="741" t="n">
        <v>207218</v>
      </c>
      <c r="AA599" s="741" t="n">
        <v>21222</v>
      </c>
      <c r="AB599" s="741" t="n">
        <v>14147</v>
      </c>
      <c r="AC599" s="741" t="n">
        <v>190895</v>
      </c>
      <c r="AD599" s="741" t="n">
        <v>3150547</v>
      </c>
      <c r="AE599" s="741" t="n">
        <v>226479045</v>
      </c>
      <c r="AF599" s="3661" t="n">
        <v>500</v>
      </c>
      <c r="AG599" s="741" t="inlineStr">
        <is>
          <t>$5,000,000</t>
        </is>
      </c>
      <c r="AH599" s="248" t="inlineStr">
        <is>
          <t>Empleado</t>
        </is>
      </c>
      <c r="AI599" s="242" t="inlineStr">
        <is>
          <t>solarpher328@hotmail.com</t>
        </is>
      </c>
      <c r="AJ599" s="242" t="inlineStr">
        <is>
          <t>1 631-375-4232</t>
        </is>
      </c>
      <c r="AK599" s="242" t="inlineStr">
        <is>
          <t>NEW YORK</t>
        </is>
      </c>
      <c r="AL599" s="225" t="n"/>
      <c r="AM599" s="231" t="n"/>
    </row>
    <row r="600" ht="18" customHeight="1" thickBot="1">
      <c r="A600" s="1677" t="inlineStr">
        <is>
          <t>MARIA LUISA LEON RAMIREZ</t>
        </is>
      </c>
      <c r="B600" s="210" t="n">
        <v>90000391565</v>
      </c>
      <c r="C600" s="251" t="n">
        <v>46062</v>
      </c>
      <c r="D600" s="348" t="inlineStr">
        <is>
          <t>Pendiente</t>
        </is>
      </c>
      <c r="E600" s="386" t="n">
        <v>46062</v>
      </c>
      <c r="F600" s="267" t="inlineStr">
        <is>
          <t>BANCOLOMBIA</t>
        </is>
      </c>
      <c r="G600" s="565" t="n"/>
      <c r="H600" s="349" t="inlineStr">
        <is>
          <t>CM</t>
        </is>
      </c>
      <c r="I600" s="214" t="n"/>
      <c r="J600" s="214" t="n"/>
      <c r="K600" s="214" t="n"/>
      <c r="L600" s="398" t="inlineStr">
        <is>
          <t>Visionarios</t>
        </is>
      </c>
      <c r="M600" s="254" t="inlineStr">
        <is>
          <t>MARIELA BECERRA</t>
        </is>
      </c>
      <c r="N600" s="214" t="n"/>
      <c r="O600" s="214" t="n"/>
      <c r="P600" s="214" t="n"/>
      <c r="Q600" s="214" t="n"/>
      <c r="R600" s="254" t="n">
        <v>1110579587</v>
      </c>
      <c r="S600" s="257" t="inlineStr">
        <is>
          <t>Pesos</t>
        </is>
      </c>
      <c r="T600" s="258" t="inlineStr">
        <is>
          <t>Hipotecario</t>
        </is>
      </c>
      <c r="U600" s="739" t="n">
        <v>1326115</v>
      </c>
      <c r="V600" s="254" t="n">
        <v>240</v>
      </c>
      <c r="W600" s="254" t="n">
        <v>240</v>
      </c>
      <c r="X600" s="739" t="inlineStr">
        <is>
          <t>13.7%</t>
        </is>
      </c>
      <c r="Y600" s="739" t="n">
        <v>0</v>
      </c>
      <c r="Z600" s="739" t="n">
        <v>10242</v>
      </c>
      <c r="AA600" s="739" t="n">
        <v>14967</v>
      </c>
      <c r="AB600" s="739" t="n">
        <v>9977</v>
      </c>
      <c r="AC600" s="739" t="n">
        <v>0</v>
      </c>
      <c r="AD600" s="739" t="n">
        <v>0</v>
      </c>
      <c r="AE600" s="739" t="n">
        <v>111650875</v>
      </c>
      <c r="AF600" s="3660" t="n">
        <v>200</v>
      </c>
      <c r="AG600" s="739" t="inlineStr">
        <is>
          <t>$2,000,000</t>
        </is>
      </c>
      <c r="AH600" s="259" t="inlineStr">
        <is>
          <t>Empleado</t>
        </is>
      </c>
      <c r="AI600" s="254" t="inlineStr">
        <is>
          <t>mlleonr1997@gmail.com</t>
        </is>
      </c>
      <c r="AJ600" s="254" t="inlineStr">
        <is>
          <t>318 8712255</t>
        </is>
      </c>
      <c r="AK600" s="254" t="inlineStr">
        <is>
          <t>IBAGUE</t>
        </is>
      </c>
      <c r="AL600" s="214" t="n"/>
      <c r="AM600" s="220" t="n"/>
    </row>
    <row r="601" ht="18" customHeight="1" thickBot="1">
      <c r="A601" s="2105" t="inlineStr">
        <is>
          <t>OSCAR ROA MERCHAN</t>
        </is>
      </c>
      <c r="B601" s="221" t="n">
        <v>134200149639</v>
      </c>
      <c r="C601" s="378" t="n">
        <v>46059</v>
      </c>
      <c r="D601" s="343" t="inlineStr">
        <is>
          <t>Pendiente</t>
        </is>
      </c>
      <c r="E601" s="378" t="n">
        <v>46063</v>
      </c>
      <c r="F601" s="574" t="inlineStr">
        <is>
          <t>CAJA SOCIAL</t>
        </is>
      </c>
      <c r="G601" s="562" t="inlineStr">
        <is>
          <t>10/02/2026 El cliente no cuenta con extractos, informa que el plazo total es a 240 meses / 20 años y a enero de 2026 lleva 24 cuotas pagas//El cliente adjunto movimiento consolidado 2025 y proyección de pagos 2026, allí se encuentra la información del crédito</t>
        </is>
      </c>
      <c r="H601" s="243" t="inlineStr">
        <is>
          <t>VK 30%</t>
        </is>
      </c>
      <c r="I601" s="242" t="inlineStr">
        <is>
          <t>por favor solicitar un extracto, el documento enviado no tiene el plazo total. Si no es posible el extracto, favor confirmar el plazo total</t>
        </is>
      </c>
      <c r="J601" s="394" t="inlineStr">
        <is>
          <t>Cargada CRM</t>
        </is>
      </c>
      <c r="K601" s="378" t="n">
        <v>46062</v>
      </c>
      <c r="L601" s="346" t="inlineStr">
        <is>
          <t>Guardianes Del Ahorro</t>
        </is>
      </c>
      <c r="M601" s="242" t="inlineStr">
        <is>
          <t>YISSEL LEON</t>
        </is>
      </c>
      <c r="N601" s="225" t="n"/>
      <c r="O601" s="225" t="n"/>
      <c r="P601" s="225" t="n"/>
      <c r="Q601" s="225" t="n"/>
      <c r="R601" s="2042" t="n">
        <v>1022380248</v>
      </c>
      <c r="S601" s="246" t="inlineStr">
        <is>
          <t>Pesos</t>
        </is>
      </c>
      <c r="T601" s="247" t="inlineStr">
        <is>
          <t>Hipotecario</t>
        </is>
      </c>
      <c r="U601" s="741" t="n">
        <v>543177</v>
      </c>
      <c r="V601" s="225" t="n"/>
      <c r="W601" s="225" t="n"/>
      <c r="X601" s="811" t="n">
        <v>0.14</v>
      </c>
      <c r="Y601" s="741" t="n">
        <v>0</v>
      </c>
      <c r="Z601" s="741" t="n">
        <v>40309</v>
      </c>
      <c r="AA601" s="741" t="n">
        <v>0</v>
      </c>
      <c r="AB601" s="741" t="n">
        <v>0</v>
      </c>
      <c r="AC601" s="741" t="n">
        <v>51377</v>
      </c>
      <c r="AD601" s="741" t="n">
        <v>491800</v>
      </c>
      <c r="AE601" s="741" t="n">
        <v>44743854</v>
      </c>
      <c r="AF601" s="741" t="inlineStr">
        <is>
          <t>$50.000 a $300.000</t>
        </is>
      </c>
      <c r="AG601" s="741" t="inlineStr">
        <is>
          <t>$1,750,000</t>
        </is>
      </c>
      <c r="AH601" s="248" t="inlineStr">
        <is>
          <t>Empleado</t>
        </is>
      </c>
      <c r="AI601" s="389" t="inlineStr">
        <is>
          <t>oscar_rapso@outlook.com</t>
        </is>
      </c>
      <c r="AJ601" s="2042" t="n">
        <v>3015707156</v>
      </c>
      <c r="AK601" s="225" t="n"/>
      <c r="AL601" s="225" t="n"/>
      <c r="AM601" s="231" t="n"/>
    </row>
    <row r="602" ht="18" customHeight="1" thickBot="1">
      <c r="A602" s="2076" t="inlineStr">
        <is>
          <t>JUAN CARLOS UREÑA PANCHE</t>
        </is>
      </c>
      <c r="B602" s="210" t="n">
        <v>204289005676</v>
      </c>
      <c r="C602" s="386" t="n">
        <v>46063</v>
      </c>
      <c r="D602" s="348" t="inlineStr">
        <is>
          <t>Pendiente</t>
        </is>
      </c>
      <c r="E602" s="386" t="n">
        <v>46063</v>
      </c>
      <c r="F602" s="398" t="inlineStr">
        <is>
          <t>COLPATRIA</t>
        </is>
      </c>
      <c r="G602" s="278" t="n"/>
      <c r="H602" s="349" t="inlineStr">
        <is>
          <t>CM</t>
        </is>
      </c>
      <c r="I602" s="214" t="n"/>
      <c r="J602" s="214" t="n"/>
      <c r="K602" s="214" t="n"/>
      <c r="L602" s="348" t="inlineStr">
        <is>
          <t>Soluciones Financieras</t>
        </is>
      </c>
      <c r="M602" s="254" t="inlineStr">
        <is>
          <t>LORENA SALINAS</t>
        </is>
      </c>
      <c r="N602" s="214" t="n"/>
      <c r="O602" s="214" t="n"/>
      <c r="P602" s="214" t="n"/>
      <c r="Q602" s="335" t="n"/>
      <c r="R602" s="2040" t="n">
        <v>1069739981</v>
      </c>
      <c r="S602" s="257" t="inlineStr">
        <is>
          <t>Pesos</t>
        </is>
      </c>
      <c r="T602" s="258" t="inlineStr">
        <is>
          <t>Hipotecario</t>
        </is>
      </c>
      <c r="U602" s="739" t="n">
        <v>1281918</v>
      </c>
      <c r="V602" s="739" t="n">
        <v>180</v>
      </c>
      <c r="W602" s="739" t="n">
        <v>141</v>
      </c>
      <c r="X602" s="739" t="inlineStr">
        <is>
          <t>18.17%</t>
        </is>
      </c>
      <c r="Y602" s="739" t="n">
        <v>0</v>
      </c>
      <c r="Z602" s="739" t="n">
        <v>50024</v>
      </c>
      <c r="AA602" s="739" t="n">
        <v>0</v>
      </c>
      <c r="AB602" s="739" t="n">
        <v>0</v>
      </c>
      <c r="AC602" s="739" t="n">
        <v>295590</v>
      </c>
      <c r="AD602" s="739" t="n">
        <v>936302</v>
      </c>
      <c r="AE602" s="739" t="n">
        <v>92383186</v>
      </c>
      <c r="AF602" s="3660" t="n">
        <v>300</v>
      </c>
      <c r="AG602" s="739" t="inlineStr">
        <is>
          <t>$12,000,000</t>
        </is>
      </c>
      <c r="AH602" s="894" t="inlineStr">
        <is>
          <t>Empleado</t>
        </is>
      </c>
      <c r="AI602" s="390" t="inlineStr">
        <is>
          <t>juancarlospanche@hotmail.com</t>
        </is>
      </c>
      <c r="AJ602" s="2040" t="n">
        <v>3143026889</v>
      </c>
      <c r="AK602" s="254" t="inlineStr">
        <is>
          <t>BOGOTA</t>
        </is>
      </c>
      <c r="AL602" s="214" t="n"/>
      <c r="AM602" s="220" t="n"/>
    </row>
    <row r="603" ht="18" customHeight="1" thickBot="1">
      <c r="A603" s="2076" t="inlineStr">
        <is>
          <t>JUAN CARLOS UREÑA PANCHE</t>
        </is>
      </c>
      <c r="B603" s="221" t="inlineStr">
        <is>
          <t>570045680020114-3</t>
        </is>
      </c>
      <c r="C603" s="378" t="n">
        <v>46063</v>
      </c>
      <c r="D603" s="343" t="inlineStr">
        <is>
          <t>Pendiente</t>
        </is>
      </c>
      <c r="E603" s="378" t="n">
        <v>46063</v>
      </c>
      <c r="F603" s="333" t="inlineStr">
        <is>
          <t>DAVIVIENDA</t>
        </is>
      </c>
      <c r="G603" s="1087" t="n"/>
      <c r="H603" s="344" t="inlineStr">
        <is>
          <t>CM</t>
        </is>
      </c>
      <c r="I603" s="225" t="n"/>
      <c r="J603" s="225" t="n"/>
      <c r="K603" s="225" t="n"/>
      <c r="L603" s="343" t="inlineStr">
        <is>
          <t>Soluciones Financieras</t>
        </is>
      </c>
      <c r="M603" s="242" t="inlineStr">
        <is>
          <t>LORENA SALINAS</t>
        </is>
      </c>
      <c r="N603" s="225" t="n"/>
      <c r="O603" s="225" t="n"/>
      <c r="P603" s="225" t="n"/>
      <c r="Q603" s="473" t="n"/>
      <c r="R603" s="2040" t="n">
        <v>1069739981</v>
      </c>
      <c r="S603" s="246" t="inlineStr">
        <is>
          <t>Pesos</t>
        </is>
      </c>
      <c r="T603" s="247" t="inlineStr">
        <is>
          <t>Hipotecario</t>
        </is>
      </c>
      <c r="U603" s="741" t="n">
        <v>283608</v>
      </c>
      <c r="V603" s="741" t="n">
        <v>155</v>
      </c>
      <c r="W603" s="741" t="n">
        <v>37</v>
      </c>
      <c r="X603" s="741" t="inlineStr">
        <is>
          <t>12.75%</t>
        </is>
      </c>
      <c r="Y603" s="741" t="n">
        <v>29391</v>
      </c>
      <c r="Z603" s="741" t="n">
        <v>3374</v>
      </c>
      <c r="AA603" s="741" t="n">
        <v>48790</v>
      </c>
      <c r="AB603" s="741" t="n">
        <v>0</v>
      </c>
      <c r="AC603" s="741" t="n">
        <v>418142</v>
      </c>
      <c r="AD603" s="741" t="n">
        <v>89864</v>
      </c>
      <c r="AE603" s="741" t="n">
        <v>7243243</v>
      </c>
      <c r="AF603" s="3661" t="n">
        <v>300</v>
      </c>
      <c r="AG603" s="741" t="inlineStr">
        <is>
          <t>$12,000,000</t>
        </is>
      </c>
      <c r="AH603" s="894" t="inlineStr">
        <is>
          <t>Empleado</t>
        </is>
      </c>
      <c r="AI603" s="390" t="inlineStr">
        <is>
          <t>juancarlospanche@hotmail.com</t>
        </is>
      </c>
      <c r="AJ603" s="2040" t="n">
        <v>3143026889</v>
      </c>
      <c r="AK603" s="242" t="inlineStr">
        <is>
          <t>BOGOTA</t>
        </is>
      </c>
      <c r="AL603" s="225" t="n"/>
      <c r="AM603" s="231" t="n"/>
    </row>
    <row r="604" ht="18" customHeight="1" thickBot="1">
      <c r="A604" s="1425" t="inlineStr">
        <is>
          <t>ANDRES FELIPE RIVERA SANCHEZ</t>
        </is>
      </c>
      <c r="B604" s="210" t="n">
        <v>90000388114</v>
      </c>
      <c r="C604" s="251" t="n">
        <v>46063</v>
      </c>
      <c r="D604" s="348" t="inlineStr">
        <is>
          <t>Pendiente</t>
        </is>
      </c>
      <c r="E604" s="386" t="n">
        <v>46063</v>
      </c>
      <c r="F604" s="579" t="inlineStr">
        <is>
          <t>BANCOLOMBIA</t>
        </is>
      </c>
      <c r="G604" s="593" t="inlineStr">
        <is>
          <t>Buen día a extractos@mejorahora.net envié último extracto del crédito, favor generar estudio tenemos cita para el miércoles. CEDULA 1.125.270.937. Mil gracias.</t>
        </is>
      </c>
      <c r="H604" s="349" t="inlineStr">
        <is>
          <t>CM</t>
        </is>
      </c>
      <c r="I604" s="214" t="n"/>
      <c r="J604" s="214" t="n"/>
      <c r="K604" s="214" t="n"/>
      <c r="L604" s="398" t="inlineStr">
        <is>
          <t>Visionarios</t>
        </is>
      </c>
      <c r="M604" s="254" t="inlineStr">
        <is>
          <t>PAOLA HERNANDEZ</t>
        </is>
      </c>
      <c r="N604" s="214" t="n"/>
      <c r="O604" s="214" t="n"/>
      <c r="P604" s="214" t="n"/>
      <c r="Q604" s="214" t="n"/>
      <c r="R604" s="254" t="n">
        <v>1125270937</v>
      </c>
      <c r="S604" s="257" t="inlineStr">
        <is>
          <t>Pesos</t>
        </is>
      </c>
      <c r="T604" s="258" t="inlineStr">
        <is>
          <t>Hipotecario</t>
        </is>
      </c>
      <c r="U604" s="739" t="n">
        <v>1223801</v>
      </c>
      <c r="V604" s="254" t="n">
        <v>180</v>
      </c>
      <c r="W604" s="254" t="n">
        <v>179</v>
      </c>
      <c r="X604" s="739" t="inlineStr">
        <is>
          <t>12.15%</t>
        </is>
      </c>
      <c r="Y604" s="739" t="n">
        <v>0</v>
      </c>
      <c r="Z604" s="739" t="n">
        <v>25870</v>
      </c>
      <c r="AA604" s="739" t="n">
        <v>17019</v>
      </c>
      <c r="AB604" s="739" t="n">
        <v>11345</v>
      </c>
      <c r="AC604" s="739" t="n">
        <v>209428</v>
      </c>
      <c r="AD604" s="739" t="n">
        <v>960139</v>
      </c>
      <c r="AE604" s="739" t="n">
        <v>100161459</v>
      </c>
      <c r="AF604" s="3660" t="n">
        <v>500</v>
      </c>
      <c r="AG604" s="739" t="inlineStr">
        <is>
          <t>$8,000,000</t>
        </is>
      </c>
      <c r="AH604" s="259" t="inlineStr">
        <is>
          <t>Empleado</t>
        </is>
      </c>
      <c r="AI604" s="254" t="inlineStr">
        <is>
          <t>andrefelirivera@hotmail.com</t>
        </is>
      </c>
      <c r="AJ604" s="254" t="n">
        <v>13473619780</v>
      </c>
      <c r="AK604" s="254" t="inlineStr">
        <is>
          <t>NEW YORK</t>
        </is>
      </c>
      <c r="AL604" s="214" t="n"/>
      <c r="AM604" s="220" t="n"/>
    </row>
    <row r="605" ht="18" customHeight="1" thickBot="1">
      <c r="A605" s="544" t="inlineStr">
        <is>
          <t>NINI JOHANNA PULIDO MOLINA</t>
        </is>
      </c>
      <c r="B605" s="221" t="n">
        <v>20990202504</v>
      </c>
      <c r="C605" s="240" t="n">
        <v>46063</v>
      </c>
      <c r="D605" s="343" t="inlineStr">
        <is>
          <t>Pendiente</t>
        </is>
      </c>
      <c r="E605" s="240" t="n">
        <v>46063</v>
      </c>
      <c r="F605" s="241" t="inlineStr">
        <is>
          <t>BANCOLOMBIA</t>
        </is>
      </c>
      <c r="G605" s="272" t="n"/>
      <c r="H605" s="397" t="inlineStr">
        <is>
          <t>PROPIO</t>
        </is>
      </c>
      <c r="I605" s="225" t="n"/>
      <c r="J605" s="225" t="n"/>
      <c r="K605" s="225" t="n"/>
      <c r="L605" s="246" t="inlineStr">
        <is>
          <t>Lideres del futuro</t>
        </is>
      </c>
      <c r="M605" s="242" t="inlineStr">
        <is>
          <t>María Ascensión</t>
        </is>
      </c>
      <c r="N605" s="225" t="n"/>
      <c r="O605" s="225" t="n"/>
      <c r="P605" s="225" t="n"/>
      <c r="Q605" s="225" t="n"/>
      <c r="R605" s="242" t="n">
        <v>52762747</v>
      </c>
      <c r="S605" s="246" t="inlineStr">
        <is>
          <t>Pesos</t>
        </is>
      </c>
      <c r="T605" s="247" t="inlineStr">
        <is>
          <t>Hipotecario</t>
        </is>
      </c>
      <c r="U605" s="741" t="n">
        <v>882633</v>
      </c>
      <c r="V605" s="242" t="n">
        <v>184</v>
      </c>
      <c r="W605" s="242" t="n">
        <v>80</v>
      </c>
      <c r="X605" s="741" t="inlineStr">
        <is>
          <t>12.9%</t>
        </is>
      </c>
      <c r="Y605" s="741" t="n">
        <v>0</v>
      </c>
      <c r="Z605" s="741" t="n">
        <v>33497</v>
      </c>
      <c r="AA605" s="741" t="n">
        <v>13629</v>
      </c>
      <c r="AB605" s="741" t="n">
        <v>9085</v>
      </c>
      <c r="AC605" s="741" t="n">
        <v>481842</v>
      </c>
      <c r="AD605" s="741" t="n">
        <v>472088</v>
      </c>
      <c r="AE605" s="741" t="n">
        <v>47979717</v>
      </c>
      <c r="AF605" s="242" t="inlineStr">
        <is>
          <t>$1.200.000 en adelante</t>
        </is>
      </c>
      <c r="AG605" s="741" t="inlineStr">
        <is>
          <t>$6,400,000</t>
        </is>
      </c>
      <c r="AH605" s="248" t="inlineStr">
        <is>
          <t>Empleado</t>
        </is>
      </c>
      <c r="AI605" s="242" t="inlineStr">
        <is>
          <t>pulidonini2311@gmail.com</t>
        </is>
      </c>
      <c r="AJ605" s="242" t="n">
        <v>3158148104</v>
      </c>
      <c r="AK605" s="225" t="n"/>
      <c r="AL605" s="225" t="n"/>
      <c r="AM605" s="231" t="n"/>
    </row>
    <row r="606" ht="18" customHeight="1" thickBot="1">
      <c r="A606" s="1504" t="inlineStr">
        <is>
          <t>ROOSEMBERG GRANDA ORTEGA</t>
        </is>
      </c>
      <c r="B606" s="210" t="inlineStr">
        <is>
          <t>570119460053544-9</t>
        </is>
      </c>
      <c r="C606" s="251" t="n">
        <v>46063</v>
      </c>
      <c r="D606" s="348" t="inlineStr">
        <is>
          <t>Pendiente</t>
        </is>
      </c>
      <c r="E606" s="251" t="n">
        <v>46063</v>
      </c>
      <c r="F606" s="262" t="inlineStr">
        <is>
          <t>DAVIVIENDA</t>
        </is>
      </c>
      <c r="G606" s="278" t="n"/>
      <c r="H606" s="457" t="inlineStr">
        <is>
          <t>VK 30%</t>
        </is>
      </c>
      <c r="I606" s="214" t="n"/>
      <c r="J606" s="214" t="n"/>
      <c r="K606" s="214" t="n"/>
      <c r="L606" s="458" t="inlineStr">
        <is>
          <t>Guardianes Del Ahorro</t>
        </is>
      </c>
      <c r="M606" s="254" t="inlineStr">
        <is>
          <t>Sandra Patricia Moreno Sotelo</t>
        </is>
      </c>
      <c r="N606" s="214" t="n"/>
      <c r="O606" s="214" t="n"/>
      <c r="P606" s="214" t="n"/>
      <c r="Q606" s="214" t="n"/>
      <c r="R606" s="254" t="n">
        <v>1128435590</v>
      </c>
      <c r="S606" s="257" t="inlineStr">
        <is>
          <t>Pesos</t>
        </is>
      </c>
      <c r="T606" s="258" t="inlineStr">
        <is>
          <t>Hipotecario</t>
        </is>
      </c>
      <c r="U606" s="739" t="n">
        <v>1420000</v>
      </c>
      <c r="V606" s="254" t="n">
        <v>240</v>
      </c>
      <c r="W606" s="254" t="n">
        <v>234</v>
      </c>
      <c r="X606" s="739" t="inlineStr">
        <is>
          <t>11.3%</t>
        </is>
      </c>
      <c r="Y606" s="739" t="n">
        <v>0</v>
      </c>
      <c r="Z606" s="739" t="n">
        <v>62014</v>
      </c>
      <c r="AA606" s="739" t="n">
        <v>82672</v>
      </c>
      <c r="AB606" s="739" t="n">
        <v>0</v>
      </c>
      <c r="AC606" s="739" t="n">
        <v>327510</v>
      </c>
      <c r="AD606" s="739" t="n">
        <v>2367243</v>
      </c>
      <c r="AE606" s="739" t="n">
        <v>131904758</v>
      </c>
      <c r="AF606" s="254" t="inlineStr">
        <is>
          <t>$600.000 a $900.000</t>
        </is>
      </c>
      <c r="AG606" s="739" t="inlineStr">
        <is>
          <t>$4,500,000</t>
        </is>
      </c>
      <c r="AH606" s="259" t="inlineStr">
        <is>
          <t>Empleado</t>
        </is>
      </c>
      <c r="AI606" s="254" t="inlineStr">
        <is>
          <t>ortega-10y9@hotmail.com</t>
        </is>
      </c>
      <c r="AJ606" s="254" t="n">
        <v>3005581325</v>
      </c>
      <c r="AK606" s="214" t="n"/>
      <c r="AL606" s="214" t="n"/>
      <c r="AM606" s="220" t="n"/>
    </row>
    <row r="607" ht="18" customFormat="1" customHeight="1" s="1314" thickBot="1">
      <c r="A607" s="1468" t="inlineStr">
        <is>
          <t>DANIELA ANDREA VALENCIA ROSALES</t>
        </is>
      </c>
      <c r="B607" s="1469" t="inlineStr">
        <is>
          <t>570119460032092-5</t>
        </is>
      </c>
      <c r="C607" s="1470" t="n">
        <v>46063</v>
      </c>
      <c r="D607" s="1337" t="inlineStr">
        <is>
          <t>Pendiente</t>
        </is>
      </c>
      <c r="E607" s="1470" t="n">
        <v>46063</v>
      </c>
      <c r="F607" s="1542" t="inlineStr">
        <is>
          <t>DAVIVIENDA</t>
        </is>
      </c>
      <c r="G607" s="1471" t="n"/>
      <c r="H607" s="1543" t="inlineStr">
        <is>
          <t>PROPIO</t>
        </is>
      </c>
      <c r="I607" s="1339" t="n"/>
      <c r="J607" s="1339" t="n"/>
      <c r="K607" s="1339" t="n"/>
      <c r="L607" s="1513" t="inlineStr">
        <is>
          <t>Guardianes Del Ahorro</t>
        </is>
      </c>
      <c r="M607" s="1341" t="inlineStr">
        <is>
          <t>CAMILA MENDOZA</t>
        </is>
      </c>
      <c r="N607" s="1339" t="n"/>
      <c r="O607" s="1339" t="n"/>
      <c r="P607" s="1339" t="n"/>
      <c r="Q607" s="1339" t="n"/>
      <c r="R607" s="1341" t="n">
        <v>1143856984</v>
      </c>
      <c r="S607" s="1345" t="inlineStr">
        <is>
          <t>Pesos</t>
        </is>
      </c>
      <c r="T607" s="1342" t="inlineStr">
        <is>
          <t>Hipotecario</t>
        </is>
      </c>
      <c r="U607" s="1344" t="n">
        <v>389694</v>
      </c>
      <c r="V607" s="1341" t="n">
        <v>240</v>
      </c>
      <c r="W607" s="1341" t="n">
        <v>213</v>
      </c>
      <c r="X607" s="1344" t="inlineStr">
        <is>
          <t>10.3%</t>
        </is>
      </c>
      <c r="Y607" s="1344" t="n">
        <v>245305</v>
      </c>
      <c r="Z607" s="1344" t="n">
        <v>13508</v>
      </c>
      <c r="AA607" s="1344" t="n">
        <v>22438</v>
      </c>
      <c r="AB607" s="1344" t="n">
        <v>0</v>
      </c>
      <c r="AC607" s="1344" t="n">
        <v>104682</v>
      </c>
      <c r="AD607" s="1344" t="n">
        <v>248844</v>
      </c>
      <c r="AE607" s="1344" t="n">
        <v>60246788</v>
      </c>
      <c r="AF607" s="1341" t="inlineStr">
        <is>
          <t>$100.000 a $300.000</t>
        </is>
      </c>
      <c r="AG607" s="1339" t="n"/>
      <c r="AH607" s="1339" t="n"/>
      <c r="AI607" s="1339" t="n"/>
      <c r="AJ607" s="1339" t="n"/>
      <c r="AK607" s="1339" t="n"/>
      <c r="AL607" s="1339" t="n"/>
      <c r="AM607" s="1347" t="n"/>
    </row>
    <row r="608" ht="18" customHeight="1" thickBot="1">
      <c r="A608" s="548" t="inlineStr">
        <is>
          <t>ERICA DANIELA TOBAR ESCOBAR</t>
        </is>
      </c>
      <c r="B608" s="466" t="inlineStr">
        <is>
          <t>571010600113688-1</t>
        </is>
      </c>
      <c r="C608" s="400" t="n">
        <v>46059</v>
      </c>
      <c r="D608" s="921" t="inlineStr">
        <is>
          <t>Pendiente</t>
        </is>
      </c>
      <c r="E608" s="900" t="n">
        <v>46059</v>
      </c>
      <c r="F608" s="359" t="inlineStr">
        <is>
          <t>DAVIVIENDA</t>
        </is>
      </c>
      <c r="G608" s="1546" t="n"/>
      <c r="H608" s="361" t="inlineStr">
        <is>
          <t>CM</t>
        </is>
      </c>
      <c r="I608" s="360" t="n"/>
      <c r="J608" s="360" t="n"/>
      <c r="K608" s="2111" t="n"/>
      <c r="L608" s="360" t="n"/>
      <c r="M608" s="360" t="n"/>
      <c r="N608" s="360" t="n"/>
      <c r="O608" s="360" t="n"/>
      <c r="P608" s="360" t="n"/>
      <c r="Q608" s="360" t="n"/>
      <c r="R608" s="2112" t="n">
        <v>1085300096</v>
      </c>
      <c r="S608" s="365" t="inlineStr">
        <is>
          <t>Pesos</t>
        </is>
      </c>
      <c r="T608" s="366" t="inlineStr">
        <is>
          <t>Hipotecario</t>
        </is>
      </c>
      <c r="U608" s="808" t="n">
        <v>712207</v>
      </c>
      <c r="V608" s="808" t="n">
        <v>180</v>
      </c>
      <c r="W608" s="808" t="n">
        <v>108</v>
      </c>
      <c r="X608" s="808" t="inlineStr">
        <is>
          <t>10.75%</t>
        </is>
      </c>
      <c r="Y608" s="808" t="n">
        <v>195792</v>
      </c>
      <c r="Z608" s="808" t="n">
        <v>19115</v>
      </c>
      <c r="AA608" s="808" t="n">
        <v>38548</v>
      </c>
      <c r="AB608" s="808" t="n">
        <v>0</v>
      </c>
      <c r="AC608" s="808" t="n">
        <v>332107</v>
      </c>
      <c r="AD608" s="808" t="n">
        <v>317013</v>
      </c>
      <c r="AE608" s="808" t="n">
        <v>59868201</v>
      </c>
      <c r="AF608" s="3688" t="n">
        <v>100</v>
      </c>
      <c r="AG608" s="808" t="inlineStr">
        <is>
          <t>$3,000,000</t>
        </is>
      </c>
      <c r="AH608" s="401" t="inlineStr">
        <is>
          <t>Empleado</t>
        </is>
      </c>
      <c r="AI608" s="363" t="inlineStr">
        <is>
          <t>ericka1016@hotmail.com</t>
        </is>
      </c>
      <c r="AJ608" s="363" t="inlineStr">
        <is>
          <t>312 5535724</t>
        </is>
      </c>
      <c r="AK608" s="363" t="inlineStr">
        <is>
          <t>PASTO</t>
        </is>
      </c>
      <c r="AL608" s="360" t="n"/>
      <c r="AM608" s="368" t="n"/>
    </row>
    <row r="609" ht="18" customHeight="1" thickBot="1">
      <c r="A609" s="570" t="inlineStr">
        <is>
          <t>ANDRES FELIPE SUAREZ SANCHEZ</t>
        </is>
      </c>
      <c r="B609" s="502" t="inlineStr">
        <is>
          <t>570303770036672-8</t>
        </is>
      </c>
      <c r="C609" s="406" t="n">
        <v>46059</v>
      </c>
      <c r="D609" s="921" t="inlineStr">
        <is>
          <t>Pendiente</t>
        </is>
      </c>
      <c r="E609" s="900" t="n">
        <v>46059</v>
      </c>
      <c r="F609" s="503" t="inlineStr">
        <is>
          <t>DAVIVIENDA</t>
        </is>
      </c>
      <c r="G609" s="856" t="n"/>
      <c r="H609" s="409" t="inlineStr">
        <is>
          <t>CM</t>
        </is>
      </c>
      <c r="I609" s="410" t="n"/>
      <c r="J609" s="2113" t="n"/>
      <c r="K609" s="2114" t="n"/>
      <c r="L609" s="410" t="n"/>
      <c r="M609" s="410" t="n"/>
      <c r="N609" s="410" t="n"/>
      <c r="O609" s="410" t="n"/>
      <c r="P609" s="410" t="n"/>
      <c r="Q609" s="816" t="n"/>
      <c r="R609" s="2082" t="inlineStr">
        <is>
          <t>N/A</t>
        </is>
      </c>
      <c r="S609" s="412" t="inlineStr">
        <is>
          <t>Pesos</t>
        </is>
      </c>
      <c r="T609" s="413" t="inlineStr">
        <is>
          <t>Hipotecario</t>
        </is>
      </c>
      <c r="U609" s="818" t="n">
        <v>1044000</v>
      </c>
      <c r="V609" s="818" t="n">
        <v>225</v>
      </c>
      <c r="W609" s="818" t="n">
        <v>94</v>
      </c>
      <c r="X609" s="818" t="inlineStr">
        <is>
          <t>10.03%</t>
        </is>
      </c>
      <c r="Y609" s="818" t="n">
        <v>0</v>
      </c>
      <c r="Z609" s="818" t="n">
        <v>18864</v>
      </c>
      <c r="AA609" s="818" t="n">
        <v>0</v>
      </c>
      <c r="AB609" s="818" t="n">
        <v>0</v>
      </c>
      <c r="AC609" s="818" t="n">
        <v>461088</v>
      </c>
      <c r="AD609" s="818" t="n">
        <v>564180</v>
      </c>
      <c r="AE609" s="818" t="n">
        <v>70548722</v>
      </c>
      <c r="AF609" s="3670" t="n">
        <v>400</v>
      </c>
      <c r="AG609" s="818" t="inlineStr">
        <is>
          <t>$7,000,000</t>
        </is>
      </c>
      <c r="AH609" s="415" t="inlineStr">
        <is>
          <t>Empleado</t>
        </is>
      </c>
      <c r="AI609" s="414" t="inlineStr">
        <is>
          <t>afsuarez@gmail.com</t>
        </is>
      </c>
      <c r="AJ609" s="414" t="inlineStr">
        <is>
          <t>317 8929049</t>
        </is>
      </c>
      <c r="AK609" s="414" t="inlineStr">
        <is>
          <t>MEDELLIN</t>
        </is>
      </c>
      <c r="AL609" s="410" t="n"/>
      <c r="AM609" s="416" t="n"/>
    </row>
    <row r="610" ht="18" customHeight="1" thickBot="1">
      <c r="A610" s="338" t="inlineStr">
        <is>
          <t>LUZ NELLY AREVALO</t>
        </is>
      </c>
      <c r="B610" s="502" t="n">
        <v>90000241409</v>
      </c>
      <c r="C610" s="404" t="n">
        <v>46064</v>
      </c>
      <c r="D610" s="405" t="inlineStr">
        <is>
          <t>Pendiente</t>
        </is>
      </c>
      <c r="E610" s="406" t="n">
        <v>46064</v>
      </c>
      <c r="F610" s="486" t="inlineStr">
        <is>
          <t>BANCOLOMBIA</t>
        </is>
      </c>
      <c r="G610" s="856" t="n"/>
      <c r="H610" s="409" t="inlineStr">
        <is>
          <t>CM</t>
        </is>
      </c>
      <c r="I610" s="410" t="n"/>
      <c r="J610" s="2113" t="n"/>
      <c r="K610" s="2114" t="n"/>
      <c r="L610" s="410" t="n"/>
      <c r="M610" s="410" t="n"/>
      <c r="N610" s="410" t="n"/>
      <c r="O610" s="410" t="n"/>
      <c r="P610" s="410" t="n"/>
      <c r="Q610" s="410" t="n"/>
      <c r="R610" s="928" t="n">
        <v>34513422</v>
      </c>
      <c r="S610" s="412" t="inlineStr">
        <is>
          <t>Pesos</t>
        </is>
      </c>
      <c r="T610" s="413" t="inlineStr">
        <is>
          <t>Hipotecario</t>
        </is>
      </c>
      <c r="U610" s="818" t="n">
        <v>2147652</v>
      </c>
      <c r="V610" s="414" t="n">
        <v>180</v>
      </c>
      <c r="W610" s="414" t="n">
        <v>150</v>
      </c>
      <c r="X610" s="818" t="inlineStr">
        <is>
          <t>17.05%</t>
        </is>
      </c>
      <c r="Y610" s="818" t="n">
        <v>0</v>
      </c>
      <c r="Z610" s="818" t="n">
        <v>93295</v>
      </c>
      <c r="AA610" s="818" t="n">
        <v>14864</v>
      </c>
      <c r="AB610" s="818" t="n">
        <v>9909</v>
      </c>
      <c r="AC610" s="818" t="n">
        <v>279941</v>
      </c>
      <c r="AD610" s="818" t="n">
        <v>1749643</v>
      </c>
      <c r="AE610" s="818" t="n">
        <v>133619763</v>
      </c>
      <c r="AF610" s="3670" t="n">
        <v>100</v>
      </c>
      <c r="AG610" s="818" t="inlineStr">
        <is>
          <t>$9,000,000</t>
        </is>
      </c>
      <c r="AH610" s="415" t="inlineStr">
        <is>
          <t>Empleado</t>
        </is>
      </c>
      <c r="AI610" s="414" t="inlineStr">
        <is>
          <t>luzdelunamewa66@gmail.com</t>
        </is>
      </c>
      <c r="AJ610" s="414" t="inlineStr">
        <is>
          <t>507 6862-1862</t>
        </is>
      </c>
      <c r="AK610" s="414" t="inlineStr">
        <is>
          <t>PANAMA</t>
        </is>
      </c>
      <c r="AL610" s="410" t="n"/>
      <c r="AM610" s="416" t="n"/>
    </row>
    <row r="611" ht="18" customHeight="1" thickBot="1">
      <c r="A611" s="557" t="inlineStr">
        <is>
          <t>ADRIANA RINCON VELASQUEZ</t>
        </is>
      </c>
      <c r="B611" s="466" t="inlineStr">
        <is>
          <t>600000110028497-0</t>
        </is>
      </c>
      <c r="C611" s="357" t="n">
        <v>46064</v>
      </c>
      <c r="D611" s="358" t="inlineStr">
        <is>
          <t>Pendiente</t>
        </is>
      </c>
      <c r="E611" s="400" t="n">
        <v>46064</v>
      </c>
      <c r="F611" s="359" t="inlineStr">
        <is>
          <t>DAVIVIENDA</t>
        </is>
      </c>
      <c r="G611" s="1540" t="n"/>
      <c r="H611" s="361" t="inlineStr">
        <is>
          <t>CM</t>
        </is>
      </c>
      <c r="I611" s="360" t="n"/>
      <c r="J611" s="2115" t="n"/>
      <c r="K611" s="2114" t="n"/>
      <c r="L611" s="360" t="n"/>
      <c r="M611" s="360" t="n"/>
      <c r="N611" s="360" t="n"/>
      <c r="O611" s="360" t="n"/>
      <c r="P611" s="360" t="n"/>
      <c r="Q611" s="822" t="n"/>
      <c r="R611" s="817" t="inlineStr">
        <is>
          <t>N/A</t>
        </is>
      </c>
      <c r="S611" s="365" t="inlineStr">
        <is>
          <t>Pesos</t>
        </is>
      </c>
      <c r="T611" s="467" t="inlineStr">
        <is>
          <t>Leasing H.</t>
        </is>
      </c>
      <c r="U611" s="808" t="n">
        <v>2794000</v>
      </c>
      <c r="V611" s="363" t="n">
        <v>180</v>
      </c>
      <c r="W611" s="363" t="n">
        <v>42</v>
      </c>
      <c r="X611" s="808" t="inlineStr">
        <is>
          <t>8.7%</t>
        </is>
      </c>
      <c r="Y611" s="808" t="n">
        <v>0</v>
      </c>
      <c r="Z611" s="808" t="n">
        <v>130445</v>
      </c>
      <c r="AA611" s="808" t="n">
        <v>141364</v>
      </c>
      <c r="AB611" s="808" t="n">
        <v>0</v>
      </c>
      <c r="AC611" s="808" t="n">
        <v>1801832</v>
      </c>
      <c r="AD611" s="808" t="n">
        <v>708167</v>
      </c>
      <c r="AE611" s="808" t="n">
        <v>101514792</v>
      </c>
      <c r="AF611" s="808" t="inlineStr">
        <is>
          <t>$5,000,000</t>
        </is>
      </c>
      <c r="AG611" s="808" t="inlineStr">
        <is>
          <t>$50,000,000</t>
        </is>
      </c>
      <c r="AH611" s="401" t="inlineStr">
        <is>
          <t>Empleado</t>
        </is>
      </c>
      <c r="AI611" s="363" t="inlineStr">
        <is>
          <t>adrianarinconvelasquez@hotmail.com</t>
        </is>
      </c>
      <c r="AJ611" s="363" t="inlineStr">
        <is>
          <t>320 3481072</t>
        </is>
      </c>
      <c r="AK611" s="360" t="n"/>
      <c r="AL611" s="360" t="n"/>
      <c r="AM611" s="368" t="n"/>
    </row>
    <row r="612" ht="18" customHeight="1" thickBot="1">
      <c r="A612" s="1670" t="inlineStr">
        <is>
          <t>WILMAR ALFONSO OSORIO VELASQUEZ</t>
        </is>
      </c>
      <c r="B612" s="502" t="inlineStr">
        <is>
          <t>570046670056071-2</t>
        </is>
      </c>
      <c r="C612" s="404" t="n">
        <v>46064</v>
      </c>
      <c r="D612" s="405" t="inlineStr">
        <is>
          <t>Pendiente</t>
        </is>
      </c>
      <c r="E612" s="406" t="n">
        <v>46064</v>
      </c>
      <c r="F612" s="503" t="inlineStr">
        <is>
          <t>DAVIVIENDA</t>
        </is>
      </c>
      <c r="G612" s="856" t="n"/>
      <c r="H612" s="409" t="inlineStr">
        <is>
          <t>CM</t>
        </is>
      </c>
      <c r="I612" s="410" t="n"/>
      <c r="J612" s="2113" t="n"/>
      <c r="K612" s="2114" t="n"/>
      <c r="L612" s="410" t="n"/>
      <c r="M612" s="410" t="n"/>
      <c r="N612" s="410" t="n"/>
      <c r="O612" s="410" t="n"/>
      <c r="P612" s="410" t="n"/>
      <c r="Q612" s="410" t="n"/>
      <c r="R612" s="414" t="n">
        <v>1055918734</v>
      </c>
      <c r="S612" s="412" t="inlineStr">
        <is>
          <t>Pesos</t>
        </is>
      </c>
      <c r="T612" s="413" t="inlineStr">
        <is>
          <t>Hipotecario</t>
        </is>
      </c>
      <c r="U612" s="818" t="n">
        <v>874000</v>
      </c>
      <c r="V612" s="414" t="n">
        <v>240</v>
      </c>
      <c r="W612" s="414" t="n">
        <v>229</v>
      </c>
      <c r="X612" s="818" t="inlineStr">
        <is>
          <t>11.6%</t>
        </is>
      </c>
      <c r="Y612" s="818" t="n">
        <v>0</v>
      </c>
      <c r="Z612" s="818" t="n">
        <v>25609</v>
      </c>
      <c r="AA612" s="818" t="n">
        <v>29154</v>
      </c>
      <c r="AB612" s="818" t="n">
        <v>0</v>
      </c>
      <c r="AC612" s="818" t="n">
        <v>99952</v>
      </c>
      <c r="AD612" s="818" t="n">
        <v>719563</v>
      </c>
      <c r="AE612" s="818" t="n">
        <v>78271746</v>
      </c>
      <c r="AF612" s="3670" t="n">
        <v>300</v>
      </c>
      <c r="AG612" s="818" t="inlineStr">
        <is>
          <t>$3,100,000</t>
        </is>
      </c>
      <c r="AH612" s="415" t="inlineStr">
        <is>
          <t>Empleado</t>
        </is>
      </c>
      <c r="AI612" s="414" t="inlineStr">
        <is>
          <t>wilmarosorio95@hotmail.com</t>
        </is>
      </c>
      <c r="AJ612" s="414" t="inlineStr">
        <is>
          <t>312 3115897</t>
        </is>
      </c>
      <c r="AK612" s="410" t="n"/>
      <c r="AL612" s="410" t="n"/>
      <c r="AM612" s="416" t="n"/>
    </row>
    <row r="613" ht="18" customHeight="1" thickBot="1">
      <c r="A613" s="544" t="inlineStr">
        <is>
          <t>MARIA ALEJANDRA VIDAL GIRALDO</t>
        </is>
      </c>
      <c r="B613" s="221" t="n">
        <v>90000392952</v>
      </c>
      <c r="C613" s="240" t="n">
        <v>46064</v>
      </c>
      <c r="D613" s="343" t="inlineStr">
        <is>
          <t>Pendiente</t>
        </is>
      </c>
      <c r="E613" s="378" t="n">
        <v>46064</v>
      </c>
      <c r="F613" s="241" t="inlineStr">
        <is>
          <t>BANCOLOMBIA</t>
        </is>
      </c>
      <c r="G613" s="272" t="n"/>
      <c r="H613" s="344" t="inlineStr">
        <is>
          <t>CM</t>
        </is>
      </c>
      <c r="I613" s="225" t="n"/>
      <c r="J613" s="2116" t="n"/>
      <c r="K613" s="2117" t="n"/>
      <c r="L613" s="225" t="n"/>
      <c r="M613" s="225" t="n"/>
      <c r="N613" s="225" t="n"/>
      <c r="O613" s="225" t="n"/>
      <c r="P613" s="225" t="n"/>
      <c r="Q613" s="225" t="n"/>
      <c r="R613" s="242" t="n">
        <v>1094929745</v>
      </c>
      <c r="S613" s="246" t="inlineStr">
        <is>
          <t>Pesos</t>
        </is>
      </c>
      <c r="T613" s="247" t="inlineStr">
        <is>
          <t>Hipotecario</t>
        </is>
      </c>
      <c r="U613" s="741" t="n">
        <v>2193930</v>
      </c>
      <c r="V613" s="242" t="n">
        <v>240</v>
      </c>
      <c r="W613" s="242" t="n">
        <v>240</v>
      </c>
      <c r="X613" s="741" t="inlineStr">
        <is>
          <t>14.1%</t>
        </is>
      </c>
      <c r="Y613" s="741" t="n">
        <v>0</v>
      </c>
      <c r="Z613" s="741" t="n">
        <v>22443</v>
      </c>
      <c r="AA613" s="741" t="n">
        <v>52994</v>
      </c>
      <c r="AB613" s="741" t="n">
        <v>35327</v>
      </c>
      <c r="AC613" s="741" t="n">
        <v>0</v>
      </c>
      <c r="AD613" s="741" t="n">
        <v>0</v>
      </c>
      <c r="AE613" s="741" t="n">
        <v>175686338</v>
      </c>
      <c r="AF613" s="3661" t="n">
        <v>300</v>
      </c>
      <c r="AG613" s="741" t="inlineStr">
        <is>
          <t>$8,000,000</t>
        </is>
      </c>
      <c r="AH613" s="248" t="inlineStr">
        <is>
          <t>Empleado</t>
        </is>
      </c>
      <c r="AI613" s="242" t="inlineStr">
        <is>
          <t>alejavi0392@hotmail.com</t>
        </is>
      </c>
      <c r="AJ613" s="242" t="inlineStr">
        <is>
          <t>321 6460004</t>
        </is>
      </c>
      <c r="AK613" s="242" t="inlineStr">
        <is>
          <t>PEREIRA</t>
        </is>
      </c>
      <c r="AL613" s="225" t="n"/>
      <c r="AM613" s="231" t="n"/>
    </row>
    <row r="614" ht="18" customHeight="1" thickBot="1">
      <c r="A614" s="1504" t="inlineStr">
        <is>
          <t>LYDA JINNETH TORRES RAMIREZ</t>
        </is>
      </c>
      <c r="B614" s="210" t="n">
        <v>133200077849</v>
      </c>
      <c r="C614" s="251" t="n">
        <v>46064</v>
      </c>
      <c r="D614" s="472" t="inlineStr">
        <is>
          <t>Mora</t>
        </is>
      </c>
      <c r="E614" s="386" t="n">
        <v>46064</v>
      </c>
      <c r="F614" s="259" t="inlineStr">
        <is>
          <t>CAJA SOCIAL</t>
        </is>
      </c>
      <c r="G614" s="278" t="n"/>
      <c r="H614" s="349" t="inlineStr">
        <is>
          <t>CM</t>
        </is>
      </c>
      <c r="I614" s="214" t="n"/>
      <c r="J614" s="2118" t="n"/>
      <c r="K614" s="2117" t="n"/>
      <c r="L614" s="214" t="n"/>
      <c r="M614" s="214" t="n"/>
      <c r="N614" s="214" t="n"/>
      <c r="O614" s="214" t="n"/>
      <c r="P614" s="214" t="n"/>
      <c r="Q614" s="214" t="n"/>
      <c r="R614" s="573" t="n">
        <v>28140623</v>
      </c>
      <c r="S614" s="257" t="inlineStr">
        <is>
          <t>Pesos</t>
        </is>
      </c>
      <c r="T614" s="258" t="inlineStr">
        <is>
          <t>Hipotecario</t>
        </is>
      </c>
      <c r="U614" s="739" t="n">
        <v>959973</v>
      </c>
      <c r="V614" s="254" t="n">
        <v>181</v>
      </c>
      <c r="W614" s="254" t="n">
        <v>105</v>
      </c>
      <c r="X614" s="739" t="inlineStr">
        <is>
          <t>7.75%</t>
        </is>
      </c>
      <c r="Y614" s="739" t="n">
        <v>88947</v>
      </c>
      <c r="Z614" s="739" t="n">
        <v>24006</v>
      </c>
      <c r="AA614" s="739" t="n">
        <v>40082</v>
      </c>
      <c r="AB614" s="739" t="n">
        <v>65248</v>
      </c>
      <c r="AC614" s="739" t="n">
        <v>422717</v>
      </c>
      <c r="AD614" s="739" t="n">
        <v>493810</v>
      </c>
      <c r="AE614" s="739" t="n">
        <v>31478740</v>
      </c>
      <c r="AF614" s="3660" t="n">
        <v>300</v>
      </c>
      <c r="AG614" s="739" t="inlineStr">
        <is>
          <t>$2,000,000</t>
        </is>
      </c>
      <c r="AH614" s="259" t="inlineStr">
        <is>
          <t>Empleado</t>
        </is>
      </c>
      <c r="AI614" s="254" t="inlineStr">
        <is>
          <t>lydato@hotmail.com</t>
        </is>
      </c>
      <c r="AJ614" s="254" t="inlineStr">
        <is>
          <t>320 2384324</t>
        </is>
      </c>
      <c r="AK614" s="254" t="inlineStr">
        <is>
          <t>BOGOTA</t>
        </is>
      </c>
      <c r="AL614" s="214" t="n"/>
      <c r="AM614" s="220" t="n"/>
    </row>
    <row r="615" ht="18" customHeight="1" thickBot="1">
      <c r="A615" s="544" t="inlineStr">
        <is>
          <t>KAROL VANESA CIARMA ORDOÑEZ</t>
        </is>
      </c>
      <c r="B615" s="221" t="inlineStr">
        <is>
          <t>570101220020622-1</t>
        </is>
      </c>
      <c r="C615" s="240" t="n">
        <v>46064</v>
      </c>
      <c r="D615" s="343" t="inlineStr">
        <is>
          <t>Pendiente</t>
        </is>
      </c>
      <c r="E615" s="378" t="n">
        <v>46064</v>
      </c>
      <c r="F615" s="333" t="inlineStr">
        <is>
          <t>DAVIVIENDA</t>
        </is>
      </c>
      <c r="G615" s="272" t="n"/>
      <c r="H615" s="344" t="inlineStr">
        <is>
          <t>CM</t>
        </is>
      </c>
      <c r="I615" s="225" t="n"/>
      <c r="J615" s="2116" t="n"/>
      <c r="K615" s="2117" t="n"/>
      <c r="L615" s="225" t="n"/>
      <c r="M615" s="225" t="n"/>
      <c r="N615" s="225" t="n"/>
      <c r="O615" s="225" t="n"/>
      <c r="P615" s="225" t="n"/>
      <c r="Q615" s="473" t="n"/>
      <c r="R615" s="390" t="inlineStr">
        <is>
          <t>N/A</t>
        </is>
      </c>
      <c r="S615" s="246" t="inlineStr">
        <is>
          <t>Pesos</t>
        </is>
      </c>
      <c r="T615" s="247" t="inlineStr">
        <is>
          <t>Hipotecario</t>
        </is>
      </c>
      <c r="U615" s="741" t="n">
        <v>813643</v>
      </c>
      <c r="V615" s="242" t="n">
        <v>240</v>
      </c>
      <c r="W615" s="242" t="n">
        <v>202</v>
      </c>
      <c r="X615" s="741" t="inlineStr">
        <is>
          <t>17.3%</t>
        </is>
      </c>
      <c r="Y615" s="741" t="n">
        <v>210356</v>
      </c>
      <c r="Z615" s="741" t="n">
        <v>15157</v>
      </c>
      <c r="AA615" s="741" t="n">
        <v>28002</v>
      </c>
      <c r="AB615" s="741" t="n">
        <v>56745</v>
      </c>
      <c r="AC615" s="741" t="n">
        <v>62457</v>
      </c>
      <c r="AD615" s="741" t="n">
        <v>650077</v>
      </c>
      <c r="AE615" s="741" t="n">
        <v>64356205</v>
      </c>
      <c r="AF615" s="3661" t="n">
        <v>100</v>
      </c>
      <c r="AG615" s="741" t="inlineStr">
        <is>
          <t>$4,600,000</t>
        </is>
      </c>
      <c r="AH615" s="248" t="inlineStr">
        <is>
          <t>Empleado</t>
        </is>
      </c>
      <c r="AI615" s="242" t="inlineStr">
        <is>
          <t>kciarma@gmail.com</t>
        </is>
      </c>
      <c r="AJ615" s="242" t="inlineStr">
        <is>
          <t>317 7600007</t>
        </is>
      </c>
      <c r="AK615" s="242" t="inlineStr">
        <is>
          <t>CALI</t>
        </is>
      </c>
      <c r="AL615" s="225" t="n"/>
      <c r="AM615" s="231" t="n"/>
    </row>
    <row r="616" ht="18" customHeight="1" thickBot="1">
      <c r="A616" s="2159" t="inlineStr">
        <is>
          <t>MATEO VILLAMIZAR VEGA</t>
        </is>
      </c>
      <c r="B616" s="210" t="inlineStr">
        <is>
          <t>600032306720416-7</t>
        </is>
      </c>
      <c r="C616" s="251" t="n">
        <v>46064</v>
      </c>
      <c r="D616" s="348" t="inlineStr">
        <is>
          <t>Pendiente</t>
        </is>
      </c>
      <c r="E616" s="386" t="n">
        <v>46064</v>
      </c>
      <c r="F616" s="262" t="inlineStr">
        <is>
          <t>DAVIVIENDA</t>
        </is>
      </c>
      <c r="G616" s="278" t="n"/>
      <c r="H616" s="349" t="inlineStr">
        <is>
          <t>CM</t>
        </is>
      </c>
      <c r="I616" s="214" t="n"/>
      <c r="J616" s="2118" t="n"/>
      <c r="K616" s="2117" t="n"/>
      <c r="L616" s="214" t="n"/>
      <c r="M616" s="214" t="n"/>
      <c r="N616" s="214" t="n"/>
      <c r="O616" s="214" t="n"/>
      <c r="P616" s="214" t="n"/>
      <c r="Q616" s="335" t="n"/>
      <c r="R616" s="390" t="inlineStr">
        <is>
          <t>N/A</t>
        </is>
      </c>
      <c r="S616" s="257" t="inlineStr">
        <is>
          <t>Pesos</t>
        </is>
      </c>
      <c r="T616" s="258" t="inlineStr">
        <is>
          <t>Hipotecario</t>
        </is>
      </c>
      <c r="U616" s="739" t="n">
        <v>2714000</v>
      </c>
      <c r="V616" s="254" t="n">
        <v>214</v>
      </c>
      <c r="W616" s="254" t="n">
        <v>204</v>
      </c>
      <c r="X616" s="821" t="n">
        <v>0.12</v>
      </c>
      <c r="Y616" s="739" t="n">
        <v>0</v>
      </c>
      <c r="Z616" s="739" t="n">
        <v>0</v>
      </c>
      <c r="AA616" s="739" t="n">
        <v>0</v>
      </c>
      <c r="AB616" s="739" t="n">
        <v>0</v>
      </c>
      <c r="AC616" s="739" t="n">
        <v>432497</v>
      </c>
      <c r="AD616" s="739" t="n">
        <v>2281502</v>
      </c>
      <c r="AE616" s="739" t="n">
        <v>241933277</v>
      </c>
      <c r="AF616" s="3660" t="n">
        <v>500</v>
      </c>
      <c r="AG616" s="739" t="inlineStr">
        <is>
          <t>$9,000,000</t>
        </is>
      </c>
      <c r="AH616" s="259" t="inlineStr">
        <is>
          <t>Empleado</t>
        </is>
      </c>
      <c r="AI616" s="254" t="inlineStr">
        <is>
          <t>mateovv93@hotmail.com</t>
        </is>
      </c>
      <c r="AJ616" s="254" t="inlineStr">
        <is>
          <t>312 5292667</t>
        </is>
      </c>
      <c r="AK616" s="254" t="inlineStr">
        <is>
          <t>BOGOTA</t>
        </is>
      </c>
      <c r="AL616" s="214" t="n"/>
      <c r="AM616" s="220" t="n"/>
    </row>
    <row r="617" ht="18" customHeight="1" thickBot="1">
      <c r="A617" s="2160" t="inlineStr">
        <is>
          <t>DORA INES VIVAS TORRES</t>
        </is>
      </c>
      <c r="B617" s="221" t="inlineStr">
        <is>
          <t>570101600464778-7</t>
        </is>
      </c>
      <c r="C617" s="240" t="n">
        <v>46064</v>
      </c>
      <c r="D617" s="456" t="inlineStr">
        <is>
          <t>Mora</t>
        </is>
      </c>
      <c r="E617" s="378" t="n">
        <v>46064</v>
      </c>
      <c r="F617" s="333" t="inlineStr">
        <is>
          <t>DAVIVIENDA</t>
        </is>
      </c>
      <c r="G617" s="272" t="n"/>
      <c r="H617" s="344" t="inlineStr">
        <is>
          <t>CM</t>
        </is>
      </c>
      <c r="I617" s="225" t="n"/>
      <c r="J617" s="2116" t="n"/>
      <c r="K617" s="2117" t="n"/>
      <c r="L617" s="225" t="n"/>
      <c r="M617" s="225" t="n"/>
      <c r="N617" s="225" t="n"/>
      <c r="O617" s="225" t="n"/>
      <c r="P617" s="225" t="n"/>
      <c r="Q617" s="225" t="n"/>
      <c r="R617" s="389" t="n">
        <v>66973932</v>
      </c>
      <c r="S617" s="246" t="inlineStr">
        <is>
          <t>Pesos</t>
        </is>
      </c>
      <c r="T617" s="247" t="inlineStr">
        <is>
          <t>Hipotecario</t>
        </is>
      </c>
      <c r="U617" s="741" t="n">
        <v>1556000</v>
      </c>
      <c r="V617" s="242" t="n">
        <v>240</v>
      </c>
      <c r="W617" s="242" t="n">
        <v>217</v>
      </c>
      <c r="X617" s="811" t="n">
        <v>0.14</v>
      </c>
      <c r="Y617" s="741" t="n">
        <v>0</v>
      </c>
      <c r="Z617" s="741" t="n">
        <v>39085</v>
      </c>
      <c r="AA617" s="741" t="n">
        <v>32926</v>
      </c>
      <c r="AB617" s="741" t="n">
        <v>0</v>
      </c>
      <c r="AC617" s="741" t="n">
        <v>135108</v>
      </c>
      <c r="AD617" s="741" t="n">
        <v>1348891</v>
      </c>
      <c r="AE617" s="741" t="n">
        <v>124304647</v>
      </c>
      <c r="AF617" s="3661" t="n">
        <v>200</v>
      </c>
      <c r="AG617" s="741" t="inlineStr">
        <is>
          <t>$5,000,000</t>
        </is>
      </c>
      <c r="AH617" s="248" t="inlineStr">
        <is>
          <t>Empleado</t>
        </is>
      </c>
      <c r="AI617" s="242" t="inlineStr">
        <is>
          <t>doratorrs3076@gmail.com</t>
        </is>
      </c>
      <c r="AJ617" s="242" t="inlineStr">
        <is>
          <t>1 484-987-1354</t>
        </is>
      </c>
      <c r="AK617" s="242" t="inlineStr">
        <is>
          <t>EEUU</t>
        </is>
      </c>
      <c r="AL617" s="225" t="n"/>
      <c r="AM617" s="231" t="n"/>
    </row>
    <row r="618" ht="18" customHeight="1" thickBot="1">
      <c r="A618" s="1504" t="inlineStr">
        <is>
          <t>HANNER DAVID MARIN MARTINEZ</t>
        </is>
      </c>
      <c r="B618" s="210" t="n">
        <v>90000285522</v>
      </c>
      <c r="C618" s="251" t="n">
        <v>46064</v>
      </c>
      <c r="D618" s="348" t="inlineStr">
        <is>
          <t>Pendiente</t>
        </is>
      </c>
      <c r="E618" s="386" t="n">
        <v>46064</v>
      </c>
      <c r="F618" s="267" t="inlineStr">
        <is>
          <t>BANCOLOMBIA</t>
        </is>
      </c>
      <c r="G618" s="278" t="n"/>
      <c r="H618" s="349" t="inlineStr">
        <is>
          <t>CM</t>
        </is>
      </c>
      <c r="I618" s="214" t="n"/>
      <c r="J618" s="2118" t="n"/>
      <c r="K618" s="2117" t="n"/>
      <c r="L618" s="214" t="n"/>
      <c r="M618" s="214" t="n"/>
      <c r="N618" s="214" t="n"/>
      <c r="O618" s="214" t="n"/>
      <c r="P618" s="214" t="n"/>
      <c r="Q618" s="335" t="n"/>
      <c r="R618" s="390" t="inlineStr">
        <is>
          <t>N/A</t>
        </is>
      </c>
      <c r="S618" s="257" t="inlineStr">
        <is>
          <t>Pesos</t>
        </is>
      </c>
      <c r="T618" s="258" t="inlineStr">
        <is>
          <t>Hipotecario</t>
        </is>
      </c>
      <c r="U618" s="739" t="n">
        <v>1132443</v>
      </c>
      <c r="V618" s="254" t="n">
        <v>300</v>
      </c>
      <c r="W618" s="254" t="n">
        <v>278</v>
      </c>
      <c r="X618" s="739" t="inlineStr">
        <is>
          <t>10.52%</t>
        </is>
      </c>
      <c r="Y618" s="739" t="n">
        <v>362831</v>
      </c>
      <c r="Z618" s="739" t="n">
        <v>78700</v>
      </c>
      <c r="AA618" s="739" t="n">
        <v>14498</v>
      </c>
      <c r="AB618" s="739" t="n">
        <v>9664</v>
      </c>
      <c r="AC618" s="739" t="n">
        <v>101320</v>
      </c>
      <c r="AD618" s="739" t="n">
        <v>928261</v>
      </c>
      <c r="AE618" s="739" t="n">
        <v>111608564</v>
      </c>
      <c r="AF618" s="3660" t="n">
        <v>200</v>
      </c>
      <c r="AG618" s="739" t="inlineStr">
        <is>
          <t>$2,000,000</t>
        </is>
      </c>
      <c r="AH618" s="259" t="inlineStr">
        <is>
          <t>Empleado</t>
        </is>
      </c>
      <c r="AI618" s="254" t="inlineStr">
        <is>
          <t>marinhanner19@gmail.com</t>
        </is>
      </c>
      <c r="AJ618" s="254" t="inlineStr">
        <is>
          <t>322 2168631</t>
        </is>
      </c>
      <c r="AK618" s="254" t="inlineStr">
        <is>
          <t>SANTA ROSA DE CABAL</t>
        </is>
      </c>
      <c r="AL618" s="214" t="n"/>
      <c r="AM618" s="220" t="n"/>
    </row>
    <row r="619" ht="18" customHeight="1" thickBot="1">
      <c r="A619" s="2161" t="inlineStr">
        <is>
          <t>FRANCY PAOLA OCAMPO LEON</t>
        </is>
      </c>
      <c r="B619" s="2119" t="n">
        <v>134200116850</v>
      </c>
      <c r="C619" s="2120" t="n">
        <v>46064</v>
      </c>
      <c r="D619" s="343" t="inlineStr">
        <is>
          <t>Pendiente</t>
        </is>
      </c>
      <c r="E619" s="2121" t="n">
        <v>46064</v>
      </c>
      <c r="F619" s="248" t="inlineStr">
        <is>
          <t>CAJA SOCIAL</t>
        </is>
      </c>
      <c r="G619" s="1224" t="n"/>
      <c r="H619" s="243" t="inlineStr">
        <is>
          <t>VK 30%</t>
        </is>
      </c>
      <c r="I619" s="225" t="n"/>
      <c r="J619" s="2116" t="n"/>
      <c r="K619" s="2117" t="n"/>
      <c r="L619" s="440" t="inlineStr">
        <is>
          <t>Finanzas a otro nivel</t>
        </is>
      </c>
      <c r="M619" s="2122" t="inlineStr">
        <is>
          <t>NELLY ROA</t>
        </is>
      </c>
      <c r="N619" s="225" t="n"/>
      <c r="O619" s="225" t="n"/>
      <c r="P619" s="225" t="n"/>
      <c r="Q619" s="225" t="n"/>
      <c r="R619" s="2122" t="n">
        <v>35426633</v>
      </c>
      <c r="S619" s="246" t="inlineStr">
        <is>
          <t>Pesos</t>
        </is>
      </c>
      <c r="T619" s="247" t="inlineStr">
        <is>
          <t>Hipotecario</t>
        </is>
      </c>
      <c r="U619" s="2123" t="n">
        <v>550000</v>
      </c>
      <c r="V619" s="2122" t="n">
        <v>240</v>
      </c>
      <c r="W619" s="2122" t="n">
        <v>213</v>
      </c>
      <c r="X619" s="2123" t="inlineStr">
        <is>
          <t>11.8%</t>
        </is>
      </c>
      <c r="Y619" s="2123" t="n">
        <v>0</v>
      </c>
      <c r="Z619" s="2123" t="n">
        <v>9845</v>
      </c>
      <c r="AA619" s="2123" t="n">
        <v>16288</v>
      </c>
      <c r="AB619" s="2123" t="n">
        <v>14644</v>
      </c>
      <c r="AC619" s="2123" t="n">
        <v>118060</v>
      </c>
      <c r="AD619" s="2123" t="n">
        <v>368391</v>
      </c>
      <c r="AE619" s="2123" t="n">
        <v>39630573</v>
      </c>
      <c r="AF619" s="2122" t="inlineStr">
        <is>
          <t>100000 A 500000</t>
        </is>
      </c>
      <c r="AG619" s="2123" t="inlineStr">
        <is>
          <t>$2,500,000</t>
        </is>
      </c>
      <c r="AH619" s="248" t="inlineStr">
        <is>
          <t>Empleado</t>
        </is>
      </c>
      <c r="AI619" s="2122" t="inlineStr">
        <is>
          <t>paolaocampoleon2016@gmail.coM</t>
        </is>
      </c>
      <c r="AJ619" s="2122" t="n">
        <v>3123304357</v>
      </c>
      <c r="AK619" s="225" t="n"/>
      <c r="AL619" s="225" t="n"/>
      <c r="AM619" s="231" t="n"/>
    </row>
    <row r="620" ht="18" customHeight="1" thickBot="1">
      <c r="A620" s="926" t="inlineStr">
        <is>
          <t>JHONNY OSWALDO JARAMILLO GALLEGO</t>
        </is>
      </c>
      <c r="B620" s="2165" t="inlineStr">
        <is>
          <t>190-014505</t>
        </is>
      </c>
      <c r="C620" s="2166" t="n">
        <v>46057</v>
      </c>
      <c r="D620" s="2167" t="inlineStr">
        <is>
          <t>Pendiente</t>
        </is>
      </c>
      <c r="E620" s="2166" t="n">
        <v>46066</v>
      </c>
      <c r="F620" s="2168" t="inlineStr">
        <is>
          <t>OCCIDENTE</t>
        </is>
      </c>
      <c r="G620" s="1535" t="n"/>
      <c r="H620" s="2169" t="inlineStr">
        <is>
          <t>CM</t>
        </is>
      </c>
      <c r="I620" s="2170" t="inlineStr">
        <is>
          <t>Falta perfilamiento - Occidente</t>
        </is>
      </c>
      <c r="J620" s="2171" t="n"/>
      <c r="K620" s="2172" t="n"/>
      <c r="L620" s="2173" t="inlineStr">
        <is>
          <t>Finanzas a otro nivel</t>
        </is>
      </c>
      <c r="M620" s="2170" t="inlineStr">
        <is>
          <t>OFELIA OVIEDO</t>
        </is>
      </c>
      <c r="N620" s="2166" t="n">
        <v>46059</v>
      </c>
      <c r="O620" s="2027" t="n"/>
      <c r="P620" s="2027" t="n"/>
      <c r="Q620" s="2027" t="n"/>
      <c r="R620" s="2174" t="n">
        <v>80870530</v>
      </c>
      <c r="S620" s="2175" t="inlineStr">
        <is>
          <t>Pesos</t>
        </is>
      </c>
      <c r="T620" s="2176" t="inlineStr">
        <is>
          <t>Hipotecario</t>
        </is>
      </c>
      <c r="U620" s="2177" t="n">
        <v>1703843</v>
      </c>
      <c r="V620" s="2177" t="n">
        <v>240</v>
      </c>
      <c r="W620" s="2177" t="n">
        <v>199</v>
      </c>
      <c r="X620" s="2177" t="inlineStr">
        <is>
          <t>14.95%</t>
        </is>
      </c>
      <c r="Y620" s="2177" t="n">
        <v>0</v>
      </c>
      <c r="Z620" s="2177" t="n">
        <v>22167</v>
      </c>
      <c r="AA620" s="2177" t="n">
        <v>26090</v>
      </c>
      <c r="AB620" s="2177" t="n">
        <v>0</v>
      </c>
      <c r="AC620" s="2177" t="n">
        <v>164216</v>
      </c>
      <c r="AD620" s="2177" t="n">
        <v>1491010</v>
      </c>
      <c r="AE620" s="2177" t="n">
        <v>127674009</v>
      </c>
      <c r="AF620" s="3693" t="n">
        <v>300</v>
      </c>
      <c r="AG620" s="2177" t="inlineStr">
        <is>
          <t>$13,000,000</t>
        </is>
      </c>
      <c r="AH620" s="2179" t="inlineStr">
        <is>
          <t>Empleado</t>
        </is>
      </c>
      <c r="AI620" s="2170" t="inlineStr">
        <is>
          <t>jhonnyobravo8@gmail.com</t>
        </is>
      </c>
      <c r="AJ620" s="2177" t="n">
        <v>120490120060</v>
      </c>
      <c r="AK620" s="2170" t="inlineStr">
        <is>
          <t>IBAGUE</t>
        </is>
      </c>
      <c r="AL620" s="2027" t="n"/>
      <c r="AM620" s="2180" t="n"/>
    </row>
    <row r="621" ht="18" customHeight="1" thickBot="1">
      <c r="A621" s="1889" t="inlineStr">
        <is>
          <t>OSCAR ANDRES AVENDAÑO FREITE</t>
        </is>
      </c>
      <c r="B621" s="1742" t="n">
        <v>1054667304</v>
      </c>
      <c r="C621" s="1702" t="n">
        <v>46064</v>
      </c>
      <c r="D621" s="1065" t="inlineStr">
        <is>
          <t>Pendiente</t>
        </is>
      </c>
      <c r="E621" s="2047" t="n">
        <v>46066</v>
      </c>
      <c r="F621" s="1602" t="inlineStr">
        <is>
          <t>BANCO DE BOGOTA</t>
        </is>
      </c>
      <c r="G621" s="2181" t="inlineStr">
        <is>
          <t>Solicitar extracto al dia y realizar perfilamiento - Bogota</t>
        </is>
      </c>
      <c r="H621" s="1075" t="inlineStr">
        <is>
          <t>CM</t>
        </is>
      </c>
      <c r="I621" s="978" t="n"/>
      <c r="J621" s="2108" t="n"/>
      <c r="K621" s="2107" t="n"/>
      <c r="L621" s="978" t="n"/>
      <c r="M621" s="978" t="n"/>
      <c r="N621" s="1702" t="n">
        <v>46064</v>
      </c>
      <c r="O621" s="978" t="n"/>
      <c r="P621" s="978" t="n"/>
      <c r="Q621" s="1078" t="n"/>
      <c r="R621" s="1721" t="inlineStr">
        <is>
          <t>N/A</t>
        </is>
      </c>
      <c r="S621" s="981" t="inlineStr">
        <is>
          <t>Pesos</t>
        </is>
      </c>
      <c r="T621" s="982" t="inlineStr">
        <is>
          <t>Hipotecario</t>
        </is>
      </c>
      <c r="U621" s="1705" t="n">
        <v>801746</v>
      </c>
      <c r="V621" s="1704" t="n">
        <v>360</v>
      </c>
      <c r="W621" s="1704" t="n">
        <v>344</v>
      </c>
      <c r="X621" s="1705" t="inlineStr">
        <is>
          <t>11.48%</t>
        </is>
      </c>
      <c r="Y621" s="1705" t="n">
        <v>0</v>
      </c>
      <c r="Z621" s="1705" t="n">
        <v>14000</v>
      </c>
      <c r="AA621" s="1705" t="n">
        <v>20803</v>
      </c>
      <c r="AB621" s="1705" t="n">
        <v>32550</v>
      </c>
      <c r="AC621" s="1705" t="n">
        <v>99261</v>
      </c>
      <c r="AD621" s="1705" t="n">
        <v>626385</v>
      </c>
      <c r="AE621" s="1705" t="n">
        <v>76936430</v>
      </c>
      <c r="AF621" s="3694" t="n">
        <v>100</v>
      </c>
      <c r="AG621" s="1705" t="inlineStr">
        <is>
          <t>$3,000,000</t>
        </is>
      </c>
      <c r="AH621" s="979" t="inlineStr">
        <is>
          <t>Empleado</t>
        </is>
      </c>
      <c r="AI621" s="1704" t="inlineStr">
        <is>
          <t>avendanooscar28@gmail.com</t>
        </is>
      </c>
      <c r="AJ621" s="1704" t="inlineStr">
        <is>
          <t>301 7947870</t>
        </is>
      </c>
      <c r="AK621" s="1704" t="inlineStr">
        <is>
          <t>BARRANQUILLA</t>
        </is>
      </c>
      <c r="AL621" s="978" t="n"/>
      <c r="AM621" s="984" t="n"/>
    </row>
    <row r="622" ht="18" customHeight="1" thickBot="1">
      <c r="A622" s="1733" t="inlineStr">
        <is>
          <t>YOLANDA GAMBOA VARGAS</t>
        </is>
      </c>
      <c r="B622" s="1743" t="n">
        <v>1058791475</v>
      </c>
      <c r="C622" s="1822" t="n">
        <v>46064</v>
      </c>
      <c r="D622" s="786" t="inlineStr">
        <is>
          <t>Pendiente</t>
        </is>
      </c>
      <c r="E622" s="2046" t="n">
        <v>46066</v>
      </c>
      <c r="F622" s="1604" t="inlineStr">
        <is>
          <t>BANCO DE BOGOTA</t>
        </is>
      </c>
      <c r="G622" s="990" t="n"/>
      <c r="H622" s="971" t="inlineStr">
        <is>
          <t>CM</t>
        </is>
      </c>
      <c r="I622" s="1711" t="inlineStr">
        <is>
          <t>Falta perfilamiento - Bogota</t>
        </is>
      </c>
      <c r="J622" s="2106" t="n"/>
      <c r="K622" s="2107" t="n"/>
      <c r="L622" s="789" t="n"/>
      <c r="M622" s="789" t="n"/>
      <c r="N622" s="1708" t="n">
        <v>46064</v>
      </c>
      <c r="O622" s="789" t="n"/>
      <c r="P622" s="789" t="n"/>
      <c r="Q622" s="957" t="n"/>
      <c r="R622" s="1721" t="inlineStr">
        <is>
          <t>N/A</t>
        </is>
      </c>
      <c r="S622" s="959" t="inlineStr">
        <is>
          <t>Pesos</t>
        </is>
      </c>
      <c r="T622" s="960" t="inlineStr">
        <is>
          <t>Hipotecario</t>
        </is>
      </c>
      <c r="U622" s="1713" t="n">
        <v>1851462</v>
      </c>
      <c r="V622" s="1711" t="n">
        <v>240</v>
      </c>
      <c r="W622" s="1711" t="n">
        <v>231</v>
      </c>
      <c r="X622" s="1713" t="inlineStr">
        <is>
          <t>12.28%</t>
        </is>
      </c>
      <c r="Y622" s="1713" t="n">
        <v>0</v>
      </c>
      <c r="Z622" s="1713" t="n">
        <v>73787</v>
      </c>
      <c r="AA622" s="1713" t="n">
        <v>39503</v>
      </c>
      <c r="AB622" s="1713" t="n">
        <v>0</v>
      </c>
      <c r="AC622" s="1713" t="n">
        <v>679985</v>
      </c>
      <c r="AD622" s="1713" t="n">
        <v>1556389</v>
      </c>
      <c r="AE622" s="1713" t="n">
        <v>160818363</v>
      </c>
      <c r="AF622" s="3695" t="n">
        <v>500</v>
      </c>
      <c r="AG622" s="1713" t="inlineStr">
        <is>
          <t>$7,000,000</t>
        </is>
      </c>
      <c r="AH622" s="973" t="inlineStr">
        <is>
          <t>Empleado</t>
        </is>
      </c>
      <c r="AI622" s="1711" t="inlineStr">
        <is>
          <t>yolandagamboa18@hotmail.com</t>
        </is>
      </c>
      <c r="AJ622" s="1711" t="inlineStr">
        <is>
          <t>312 3835535</t>
        </is>
      </c>
      <c r="AK622" s="1711" t="inlineStr">
        <is>
          <t>BOGOTA</t>
        </is>
      </c>
      <c r="AL622" s="789" t="n"/>
      <c r="AM622" s="964" t="n"/>
    </row>
    <row r="623" ht="18" customHeight="1" thickBot="1">
      <c r="A623" s="1701" t="inlineStr">
        <is>
          <t>STEFANI PAOLA MARTINEZ GARZON</t>
        </is>
      </c>
      <c r="B623" s="1742" t="n">
        <v>959392432</v>
      </c>
      <c r="C623" s="1815" t="n">
        <v>46064</v>
      </c>
      <c r="D623" s="786" t="inlineStr">
        <is>
          <t>Pendiente</t>
        </is>
      </c>
      <c r="E623" s="2047" t="n">
        <v>46066</v>
      </c>
      <c r="F623" s="1602" t="inlineStr">
        <is>
          <t>BANCO DE BOGOTA</t>
        </is>
      </c>
      <c r="G623" s="1780" t="n"/>
      <c r="H623" s="1075" t="inlineStr">
        <is>
          <t>CM</t>
        </is>
      </c>
      <c r="I623" s="1704" t="inlineStr">
        <is>
          <t>Falta perfilamiento - FNA</t>
        </is>
      </c>
      <c r="J623" s="2108" t="n"/>
      <c r="K623" s="2107" t="n"/>
      <c r="L623" s="978" t="n"/>
      <c r="M623" s="978" t="n"/>
      <c r="N623" s="1702" t="n">
        <v>46064</v>
      </c>
      <c r="O623" s="978" t="n"/>
      <c r="P623" s="978" t="n"/>
      <c r="Q623" s="1078" t="n"/>
      <c r="R623" s="1721" t="inlineStr">
        <is>
          <t>N/A</t>
        </is>
      </c>
      <c r="S623" s="981" t="inlineStr">
        <is>
          <t>Pesos</t>
        </is>
      </c>
      <c r="T623" s="982" t="inlineStr">
        <is>
          <t>Hipotecario</t>
        </is>
      </c>
      <c r="U623" s="1705" t="n">
        <v>776563</v>
      </c>
      <c r="V623" s="1704" t="n">
        <v>240</v>
      </c>
      <c r="W623" s="1704" t="n">
        <v>220</v>
      </c>
      <c r="X623" s="1705" t="inlineStr">
        <is>
          <t>7.34%</t>
        </is>
      </c>
      <c r="Y623" s="1705" t="n">
        <v>292986</v>
      </c>
      <c r="Z623" s="1705" t="n">
        <v>1878</v>
      </c>
      <c r="AA623" s="1705" t="n">
        <v>29585</v>
      </c>
      <c r="AB623" s="1705" t="n">
        <v>0</v>
      </c>
      <c r="AC623" s="1705" t="n">
        <v>198523</v>
      </c>
      <c r="AD623" s="1705" t="n">
        <v>823363</v>
      </c>
      <c r="AE623" s="1705" t="n">
        <v>89834526</v>
      </c>
      <c r="AF623" s="3694" t="n">
        <v>230</v>
      </c>
      <c r="AG623" s="1705" t="inlineStr">
        <is>
          <t>$4,000,000</t>
        </is>
      </c>
      <c r="AH623" s="979" t="inlineStr">
        <is>
          <t>Empleado</t>
        </is>
      </c>
      <c r="AI623" s="1704" t="inlineStr">
        <is>
          <t>pao_gar_13@hotmail.com</t>
        </is>
      </c>
      <c r="AJ623" s="1704" t="inlineStr">
        <is>
          <t>311 8315241</t>
        </is>
      </c>
      <c r="AK623" s="1704" t="inlineStr">
        <is>
          <t>COGUA</t>
        </is>
      </c>
      <c r="AL623" s="978" t="n"/>
      <c r="AM623" s="984" t="n"/>
    </row>
    <row r="624" ht="18" customHeight="1" thickBot="1">
      <c r="A624" s="1733" t="inlineStr">
        <is>
          <t>CLAUDIA PATRICIA AGUDELO CASTILLO</t>
        </is>
      </c>
      <c r="B624" s="1743" t="n">
        <v>953886955</v>
      </c>
      <c r="C624" s="1708" t="n">
        <v>46065</v>
      </c>
      <c r="D624" s="1734" t="inlineStr">
        <is>
          <t>Pendiente</t>
        </is>
      </c>
      <c r="E624" s="2046" t="n">
        <v>46066</v>
      </c>
      <c r="F624" s="1604" t="inlineStr">
        <is>
          <t>BANCO DE BOGOTA</t>
        </is>
      </c>
      <c r="G624" s="990" t="n"/>
      <c r="H624" s="971" t="inlineStr">
        <is>
          <t>CM</t>
        </is>
      </c>
      <c r="I624" s="1711" t="inlineStr">
        <is>
          <t>Falta perfilamiento - Bogota</t>
        </is>
      </c>
      <c r="J624" s="2106" t="n"/>
      <c r="K624" s="2107" t="n"/>
      <c r="L624" s="963" t="inlineStr">
        <is>
          <t>Guardianes Del Ahorro</t>
        </is>
      </c>
      <c r="M624" s="1711" t="inlineStr">
        <is>
          <t>SANDRA PATRICIA MORENO</t>
        </is>
      </c>
      <c r="N624" s="789" t="n"/>
      <c r="O624" s="1708" t="n">
        <v>46065</v>
      </c>
      <c r="P624" s="789" t="n"/>
      <c r="Q624" s="957" t="n"/>
      <c r="R624" s="1721" t="inlineStr">
        <is>
          <t>N/A</t>
        </is>
      </c>
      <c r="S624" s="959" t="inlineStr">
        <is>
          <t>Pesos</t>
        </is>
      </c>
      <c r="T624" s="960" t="inlineStr">
        <is>
          <t>Hipotecario</t>
        </is>
      </c>
      <c r="U624" s="1713" t="n">
        <v>436204</v>
      </c>
      <c r="V624" s="1711" t="n">
        <v>240</v>
      </c>
      <c r="W624" s="1711" t="n">
        <v>207</v>
      </c>
      <c r="X624" s="1901" t="n">
        <v>0.14</v>
      </c>
      <c r="Y624" s="1713" t="n">
        <v>0</v>
      </c>
      <c r="Z624" s="1713" t="n">
        <v>7467</v>
      </c>
      <c r="AA624" s="1713" t="n">
        <v>20036</v>
      </c>
      <c r="AB624" s="1713" t="n">
        <v>0</v>
      </c>
      <c r="AC624" s="1713" t="n">
        <v>42374</v>
      </c>
      <c r="AD624" s="1713" t="n">
        <v>366303</v>
      </c>
      <c r="AE624" s="1713" t="n">
        <v>33587368</v>
      </c>
      <c r="AF624" s="3695" t="n">
        <v>200</v>
      </c>
      <c r="AG624" s="1713" t="inlineStr">
        <is>
          <t>$3,500,000</t>
        </is>
      </c>
      <c r="AH624" s="973" t="inlineStr">
        <is>
          <t>Empleado</t>
        </is>
      </c>
      <c r="AI624" s="1711" t="inlineStr">
        <is>
          <t>martizacastillo1969@gmail.com</t>
        </is>
      </c>
      <c r="AJ624" s="1711" t="inlineStr">
        <is>
          <t>323 3359758</t>
        </is>
      </c>
      <c r="AK624" s="1711" t="inlineStr">
        <is>
          <t>VILLA DE LEYVA</t>
        </is>
      </c>
      <c r="AL624" s="789" t="n"/>
      <c r="AM624" s="964" t="n"/>
    </row>
    <row r="625" ht="18" customHeight="1" thickBot="1">
      <c r="A625" s="1701" t="inlineStr">
        <is>
          <t>KEVIN ANDREY PAEZ GUTIERREZ</t>
        </is>
      </c>
      <c r="B625" s="1742" t="inlineStr">
        <is>
          <t>570040770063917-1</t>
        </is>
      </c>
      <c r="C625" s="1702" t="n">
        <v>46066</v>
      </c>
      <c r="D625" s="1065" t="inlineStr">
        <is>
          <t>Pendiente</t>
        </is>
      </c>
      <c r="E625" s="2047" t="n">
        <v>46066</v>
      </c>
      <c r="F625" s="1703" t="inlineStr">
        <is>
          <t>DAVIVIENDA</t>
        </is>
      </c>
      <c r="G625" s="1780" t="n"/>
      <c r="H625" s="2051" t="inlineStr">
        <is>
          <t>VK 25%</t>
        </is>
      </c>
      <c r="I625" s="978" t="n"/>
      <c r="J625" s="2108" t="n"/>
      <c r="K625" s="2107" t="n"/>
      <c r="L625" s="1071" t="inlineStr">
        <is>
          <t>Visionarios</t>
        </is>
      </c>
      <c r="M625" s="1704" t="inlineStr">
        <is>
          <t>Arelis Johanna Ortiz Garcia</t>
        </is>
      </c>
      <c r="N625" s="978" t="n"/>
      <c r="O625" s="978" t="n"/>
      <c r="P625" s="978" t="n"/>
      <c r="Q625" s="1078" t="n"/>
      <c r="R625" s="1721" t="inlineStr">
        <is>
          <t>N/A</t>
        </is>
      </c>
      <c r="S625" s="981" t="inlineStr">
        <is>
          <t>Pesos</t>
        </is>
      </c>
      <c r="T625" s="982" t="inlineStr">
        <is>
          <t>Hipotecario</t>
        </is>
      </c>
      <c r="U625" s="1705" t="n">
        <v>762239</v>
      </c>
      <c r="V625" s="1704" t="n">
        <v>240</v>
      </c>
      <c r="W625" s="1704" t="n">
        <v>210</v>
      </c>
      <c r="X625" s="1899" t="n">
        <v>0.14</v>
      </c>
      <c r="Y625" s="1705" t="n">
        <v>251760</v>
      </c>
      <c r="Z625" s="1705" t="n">
        <v>24838</v>
      </c>
      <c r="AA625" s="1705" t="n">
        <v>31542</v>
      </c>
      <c r="AB625" s="1705" t="n">
        <v>0</v>
      </c>
      <c r="AC625" s="1705" t="n">
        <v>102567</v>
      </c>
      <c r="AD625" s="1705" t="n">
        <v>593336</v>
      </c>
      <c r="AE625" s="1705" t="n">
        <v>76968231</v>
      </c>
      <c r="AF625" s="1704" t="inlineStr">
        <is>
          <t>Acorde al estado del Crédito</t>
        </is>
      </c>
      <c r="AG625" s="1705" t="inlineStr">
        <is>
          <t>$4,000,000</t>
        </is>
      </c>
      <c r="AH625" s="979" t="inlineStr">
        <is>
          <t>Empleado</t>
        </is>
      </c>
      <c r="AI625" s="1704" t="inlineStr">
        <is>
          <t>kevinponez@hotmail.com</t>
        </is>
      </c>
      <c r="AJ625" s="1704" t="n">
        <v>3232337697</v>
      </c>
      <c r="AK625" s="1704" t="inlineStr">
        <is>
          <t>BOGOTA</t>
        </is>
      </c>
      <c r="AL625" s="978" t="n"/>
      <c r="AM625" s="984" t="n"/>
    </row>
    <row r="626" ht="18" customHeight="1" thickBot="1">
      <c r="A626" s="1733" t="inlineStr">
        <is>
          <t>HECTOR DIAZ FANDIÑO</t>
        </is>
      </c>
      <c r="B626" s="1743" t="n">
        <v>134200011157</v>
      </c>
      <c r="C626" s="1708" t="n">
        <v>46065</v>
      </c>
      <c r="D626" s="1734" t="inlineStr">
        <is>
          <t>Pendiente</t>
        </is>
      </c>
      <c r="E626" s="2046" t="n">
        <v>46065</v>
      </c>
      <c r="F626" s="973" t="inlineStr">
        <is>
          <t>CAJA SOCIAL</t>
        </is>
      </c>
      <c r="G626" s="990" t="n"/>
      <c r="H626" s="971" t="inlineStr">
        <is>
          <t>CM</t>
        </is>
      </c>
      <c r="I626" s="789" t="n"/>
      <c r="J626" s="2106" t="n"/>
      <c r="K626" s="2107" t="n"/>
      <c r="L626" s="1734" t="inlineStr">
        <is>
          <t>Soluciones Financieras</t>
        </is>
      </c>
      <c r="M626" s="1711" t="inlineStr">
        <is>
          <t>LORENA SALINAS</t>
        </is>
      </c>
      <c r="N626" s="789" t="n"/>
      <c r="O626" s="789" t="n"/>
      <c r="P626" s="789" t="n"/>
      <c r="Q626" s="957" t="n"/>
      <c r="R626" s="1721" t="inlineStr">
        <is>
          <t>N/A</t>
        </is>
      </c>
      <c r="S626" s="959" t="inlineStr">
        <is>
          <t>Pesos</t>
        </is>
      </c>
      <c r="T626" s="960" t="inlineStr">
        <is>
          <t>Hipotecario</t>
        </is>
      </c>
      <c r="U626" s="1713" t="n">
        <v>1138970</v>
      </c>
      <c r="V626" s="1711" t="n">
        <v>240</v>
      </c>
      <c r="W626" s="1711" t="n">
        <v>199</v>
      </c>
      <c r="X626" s="1713" t="inlineStr">
        <is>
          <t>10.8%</t>
        </is>
      </c>
      <c r="Y626" s="1713" t="n">
        <v>0</v>
      </c>
      <c r="Z626" s="1713" t="n">
        <v>69178</v>
      </c>
      <c r="AA626" s="1713" t="n">
        <v>37693</v>
      </c>
      <c r="AB626" s="1713" t="n">
        <v>33889</v>
      </c>
      <c r="AC626" s="1713" t="n">
        <v>180894</v>
      </c>
      <c r="AD626" s="1713" t="n">
        <v>817315</v>
      </c>
      <c r="AE626" s="1713" t="n">
        <v>95224895</v>
      </c>
      <c r="AF626" s="3695" t="n">
        <v>400</v>
      </c>
      <c r="AG626" s="1713" t="inlineStr">
        <is>
          <t>$3,000,000</t>
        </is>
      </c>
      <c r="AH626" s="973" t="inlineStr">
        <is>
          <t>Empleado</t>
        </is>
      </c>
      <c r="AI626" s="1711" t="inlineStr">
        <is>
          <t>hedi198806@hotmail.com</t>
        </is>
      </c>
      <c r="AJ626" s="1711" t="inlineStr">
        <is>
          <t>310 4113396</t>
        </is>
      </c>
      <c r="AK626" s="1711" t="inlineStr">
        <is>
          <t>BOGOTA</t>
        </is>
      </c>
      <c r="AL626" s="789" t="n"/>
      <c r="AM626" s="964" t="n"/>
    </row>
    <row r="627" ht="18" customHeight="1" thickBot="1">
      <c r="A627" s="1701" t="inlineStr">
        <is>
          <t>HECTOR FABIO REYES ARIAS</t>
        </is>
      </c>
      <c r="B627" s="1742" t="inlineStr">
        <is>
          <t>600101600497775-9</t>
        </is>
      </c>
      <c r="C627" s="1702" t="n">
        <v>46065</v>
      </c>
      <c r="D627" s="1065" t="inlineStr">
        <is>
          <t>Pendiente</t>
        </is>
      </c>
      <c r="E627" s="2047" t="n">
        <v>46065</v>
      </c>
      <c r="F627" s="1703" t="inlineStr">
        <is>
          <t>DAVIVIENDA</t>
        </is>
      </c>
      <c r="G627" s="1780" t="n"/>
      <c r="H627" s="1075" t="inlineStr">
        <is>
          <t>CM</t>
        </is>
      </c>
      <c r="I627" s="978" t="n"/>
      <c r="J627" s="2108" t="n"/>
      <c r="K627" s="2107" t="n"/>
      <c r="L627" s="1071" t="inlineStr">
        <is>
          <t>Visionarios</t>
        </is>
      </c>
      <c r="M627" s="1704" t="inlineStr">
        <is>
          <t>PAOLA HERNANDEZ</t>
        </is>
      </c>
      <c r="N627" s="978" t="n"/>
      <c r="O627" s="978" t="n"/>
      <c r="P627" s="978" t="n"/>
      <c r="Q627" s="1078" t="n"/>
      <c r="R627" s="1721" t="inlineStr">
        <is>
          <t>N/A</t>
        </is>
      </c>
      <c r="S627" s="981" t="inlineStr">
        <is>
          <t>Pesos</t>
        </is>
      </c>
      <c r="T627" s="982" t="inlineStr">
        <is>
          <t>Hipotecario</t>
        </is>
      </c>
      <c r="U627" s="1705" t="n">
        <v>3974000</v>
      </c>
      <c r="V627" s="1704" t="n">
        <v>240</v>
      </c>
      <c r="W627" s="1704" t="n">
        <v>237</v>
      </c>
      <c r="X627" s="1705" t="inlineStr">
        <is>
          <t>12.65%</t>
        </is>
      </c>
      <c r="Y627" s="1705" t="n">
        <v>0</v>
      </c>
      <c r="Z627" s="1705" t="n">
        <v>112225</v>
      </c>
      <c r="AA627" s="1705" t="n">
        <v>126596</v>
      </c>
      <c r="AB627" s="1705" t="n">
        <v>0</v>
      </c>
      <c r="AC627" s="1705" t="n">
        <v>344582</v>
      </c>
      <c r="AD627" s="1705" t="n">
        <v>3348417</v>
      </c>
      <c r="AE627" s="1705" t="n">
        <v>335701214</v>
      </c>
      <c r="AF627" s="3694" t="n">
        <v>500</v>
      </c>
      <c r="AG627" s="1705" t="inlineStr">
        <is>
          <t>$8,000,000</t>
        </is>
      </c>
      <c r="AH627" s="979" t="inlineStr">
        <is>
          <t>Empleado</t>
        </is>
      </c>
      <c r="AI627" s="1704" t="inlineStr">
        <is>
          <t>3.reyes.1974@gmail.com</t>
        </is>
      </c>
      <c r="AJ627" s="1704" t="inlineStr">
        <is>
          <t>44 7815 627868</t>
        </is>
      </c>
      <c r="AK627" s="1704" t="inlineStr">
        <is>
          <t>United Kingdom</t>
        </is>
      </c>
      <c r="AL627" s="978" t="n"/>
      <c r="AM627" s="984" t="n"/>
    </row>
    <row r="628" ht="18" customHeight="1" thickBot="1">
      <c r="A628" s="2164" t="inlineStr">
        <is>
          <t>JAIME LUIS BALLESTA PEREZ</t>
        </is>
      </c>
      <c r="B628" s="1743" t="inlineStr">
        <is>
          <t>600000110050325-4</t>
        </is>
      </c>
      <c r="C628" s="1708" t="n">
        <v>46065</v>
      </c>
      <c r="D628" s="1734" t="inlineStr">
        <is>
          <t>Pendiente</t>
        </is>
      </c>
      <c r="E628" s="2046" t="n">
        <v>46065</v>
      </c>
      <c r="F628" s="953" t="inlineStr">
        <is>
          <t>DAVIVIENDA</t>
        </is>
      </c>
      <c r="G628" s="990" t="n"/>
      <c r="H628" s="954" t="inlineStr">
        <is>
          <t>PROPIO</t>
        </is>
      </c>
      <c r="I628" s="789" t="n"/>
      <c r="J628" s="2106" t="n"/>
      <c r="K628" s="2107" t="n"/>
      <c r="L628" s="1734" t="inlineStr">
        <is>
          <t>Soluciones Financieras</t>
        </is>
      </c>
      <c r="M628" s="1711" t="inlineStr">
        <is>
          <t>LUIS PINZON</t>
        </is>
      </c>
      <c r="N628" s="789" t="n"/>
      <c r="O628" s="789" t="n"/>
      <c r="P628" s="789" t="n"/>
      <c r="Q628" s="789" t="n"/>
      <c r="R628" s="2182" t="n"/>
      <c r="S628" s="959" t="inlineStr">
        <is>
          <t>Pesos</t>
        </is>
      </c>
      <c r="T628" s="1712" t="inlineStr">
        <is>
          <t>Leasing H.</t>
        </is>
      </c>
      <c r="U628" s="1713" t="n">
        <v>1976000</v>
      </c>
      <c r="V628" s="1711" t="n">
        <v>240</v>
      </c>
      <c r="W628" s="1711" t="n">
        <v>185</v>
      </c>
      <c r="X628" s="1713" t="inlineStr">
        <is>
          <t>8.4%</t>
        </is>
      </c>
      <c r="Y628" s="1713" t="n">
        <v>0</v>
      </c>
      <c r="Z628" s="1713" t="n">
        <v>40820</v>
      </c>
      <c r="AA628" s="1713" t="n">
        <v>68194</v>
      </c>
      <c r="AB628" s="1713" t="n">
        <v>108608</v>
      </c>
      <c r="AC628" s="1713" t="n">
        <v>495549</v>
      </c>
      <c r="AD628" s="1713" t="n">
        <v>1244450</v>
      </c>
      <c r="AE628" s="1713" t="n">
        <v>184263577</v>
      </c>
      <c r="AF628" s="1711" t="inlineStr">
        <is>
          <t>entre 1 mm y 2 mm</t>
        </is>
      </c>
      <c r="AG628" s="1713" t="inlineStr">
        <is>
          <t>$19,000,000</t>
        </is>
      </c>
      <c r="AH628" s="973" t="inlineStr">
        <is>
          <t>Empleado</t>
        </is>
      </c>
      <c r="AI628" s="1711" t="inlineStr">
        <is>
          <t>jaimeluisballesta@gmail.com</t>
        </is>
      </c>
      <c r="AJ628" s="1711" t="n">
        <v>3002996348</v>
      </c>
      <c r="AK628" s="1711" t="inlineStr">
        <is>
          <t>BOGOTA</t>
        </is>
      </c>
      <c r="AL628" s="789" t="n"/>
      <c r="AM628" s="964" t="n"/>
    </row>
    <row r="629" ht="18" customHeight="1" thickBot="1">
      <c r="A629" s="1701" t="inlineStr">
        <is>
          <t>DIANA MARIA MEJIA BOHORQUEZ</t>
        </is>
      </c>
      <c r="B629" s="1742" t="n">
        <v>90000324264</v>
      </c>
      <c r="C629" s="1702" t="n">
        <v>46065</v>
      </c>
      <c r="D629" s="1065" t="inlineStr">
        <is>
          <t>Pendiente</t>
        </is>
      </c>
      <c r="E629" s="2047" t="n">
        <v>46065</v>
      </c>
      <c r="F629" s="1638" t="inlineStr">
        <is>
          <t>BANCOLOMBIA</t>
        </is>
      </c>
      <c r="G629" s="1780" t="n"/>
      <c r="H629" s="1075" t="inlineStr">
        <is>
          <t>CM</t>
        </is>
      </c>
      <c r="I629" s="978" t="n"/>
      <c r="J629" s="2108" t="n"/>
      <c r="K629" s="2107" t="n"/>
      <c r="L629" s="1639" t="inlineStr">
        <is>
          <t>Finanzas a otro nivel</t>
        </is>
      </c>
      <c r="M629" s="1704" t="inlineStr">
        <is>
          <t>CATALINA MORENO</t>
        </is>
      </c>
      <c r="N629" s="978" t="n"/>
      <c r="O629" s="978" t="n"/>
      <c r="P629" s="978" t="n"/>
      <c r="Q629" s="1078" t="n"/>
      <c r="R629" s="1721" t="inlineStr">
        <is>
          <t>N/A</t>
        </is>
      </c>
      <c r="S629" s="981" t="inlineStr">
        <is>
          <t>Pesos</t>
        </is>
      </c>
      <c r="T629" s="982" t="inlineStr">
        <is>
          <t>Hipotecario</t>
        </is>
      </c>
      <c r="U629" s="1705" t="n">
        <v>1524857</v>
      </c>
      <c r="V629" s="1704" t="n">
        <v>176</v>
      </c>
      <c r="W629" s="1704" t="n">
        <v>163</v>
      </c>
      <c r="X629" s="1899" t="n">
        <v>0.1</v>
      </c>
      <c r="Y629" s="1705" t="n">
        <v>0</v>
      </c>
      <c r="Z629" s="1705" t="n">
        <v>45290</v>
      </c>
      <c r="AA629" s="1705" t="n">
        <v>20296</v>
      </c>
      <c r="AB629" s="1705" t="n">
        <v>13530</v>
      </c>
      <c r="AC629" s="1705" t="n">
        <v>394631</v>
      </c>
      <c r="AD629" s="1705" t="n">
        <v>1051109</v>
      </c>
      <c r="AE629" s="1705" t="n">
        <v>131825229</v>
      </c>
      <c r="AF629" s="3694" t="n">
        <v>200</v>
      </c>
      <c r="AG629" s="1705" t="inlineStr">
        <is>
          <t>$10,500,000</t>
        </is>
      </c>
      <c r="AH629" s="979" t="inlineStr">
        <is>
          <t>Empleado</t>
        </is>
      </c>
      <c r="AI629" s="1704" t="inlineStr">
        <is>
          <t>dmejia_b@hotmail.com</t>
        </is>
      </c>
      <c r="AJ629" s="1704" t="inlineStr">
        <is>
          <t>314 3944176</t>
        </is>
      </c>
      <c r="AK629" s="1704" t="inlineStr">
        <is>
          <t>BOGOTA</t>
        </is>
      </c>
      <c r="AL629" s="978" t="n"/>
      <c r="AM629" s="984" t="n"/>
    </row>
    <row r="630" ht="18" customHeight="1" thickBot="1">
      <c r="A630" s="1733" t="inlineStr">
        <is>
          <t>MARIA FERNANDA IBARRA MADRONERO</t>
        </is>
      </c>
      <c r="B630" s="1743" t="inlineStr">
        <is>
          <t>600101600495590-4</t>
        </is>
      </c>
      <c r="C630" s="1708" t="n">
        <v>46065</v>
      </c>
      <c r="D630" s="1734" t="inlineStr">
        <is>
          <t>Pendiente</t>
        </is>
      </c>
      <c r="E630" s="2046" t="n">
        <v>46065</v>
      </c>
      <c r="F630" s="953" t="inlineStr">
        <is>
          <t>DAVIVIENDA</t>
        </is>
      </c>
      <c r="G630" s="990" t="n"/>
      <c r="H630" s="971" t="inlineStr">
        <is>
          <t>CM</t>
        </is>
      </c>
      <c r="I630" s="789" t="n"/>
      <c r="J630" s="2106" t="n"/>
      <c r="K630" s="2107" t="n"/>
      <c r="L630" s="1785" t="inlineStr">
        <is>
          <t>Visionarios</t>
        </is>
      </c>
      <c r="M630" s="1711" t="inlineStr">
        <is>
          <t>PAOLA HERNANDEZ</t>
        </is>
      </c>
      <c r="N630" s="789" t="n"/>
      <c r="O630" s="789" t="n"/>
      <c r="P630" s="789" t="n"/>
      <c r="Q630" s="957" t="n"/>
      <c r="R630" s="1721" t="inlineStr">
        <is>
          <t>N/A</t>
        </is>
      </c>
      <c r="S630" s="959" t="inlineStr">
        <is>
          <t>Pesos</t>
        </is>
      </c>
      <c r="T630" s="1712" t="inlineStr">
        <is>
          <t>Leasing H.</t>
        </is>
      </c>
      <c r="U630" s="1713" t="n">
        <v>3774000</v>
      </c>
      <c r="V630" s="1711" t="n">
        <v>240</v>
      </c>
      <c r="W630" s="1711" t="n">
        <v>234</v>
      </c>
      <c r="X630" s="1713" t="inlineStr">
        <is>
          <t>12.6%</t>
        </is>
      </c>
      <c r="Y630" s="1713" t="n">
        <v>0</v>
      </c>
      <c r="Z630" s="1713" t="n">
        <v>72028</v>
      </c>
      <c r="AA630" s="1713" t="n">
        <v>89452</v>
      </c>
      <c r="AB630" s="1713" t="n">
        <v>0</v>
      </c>
      <c r="AC630" s="1713" t="n">
        <v>5685006</v>
      </c>
      <c r="AD630" s="1713" t="n">
        <v>3210513</v>
      </c>
      <c r="AE630" s="1713" t="n">
        <v>321154638</v>
      </c>
      <c r="AF630" s="3695" t="n">
        <v>500</v>
      </c>
      <c r="AG630" s="789" t="n"/>
      <c r="AH630" s="973" t="inlineStr">
        <is>
          <t>Empleado</t>
        </is>
      </c>
      <c r="AI630" s="1711" t="inlineStr">
        <is>
          <t>madroneromaria450@gmail.com</t>
        </is>
      </c>
      <c r="AJ630" s="1711" t="inlineStr">
        <is>
          <t>1 407-818-0647</t>
        </is>
      </c>
      <c r="AK630" s="1711" t="inlineStr">
        <is>
          <t>ORLANDO</t>
        </is>
      </c>
      <c r="AL630" s="789" t="n"/>
      <c r="AM630" s="964" t="n"/>
    </row>
    <row r="631" ht="18" customHeight="1" thickBot="1">
      <c r="A631" s="1701" t="inlineStr">
        <is>
          <t>ANDRES JULIAN NIÑO SUAREZ</t>
        </is>
      </c>
      <c r="B631" s="1742" t="n">
        <v>853747448</v>
      </c>
      <c r="C631" s="1702" t="n">
        <v>46066</v>
      </c>
      <c r="D631" s="1065" t="inlineStr">
        <is>
          <t>Pendiente</t>
        </is>
      </c>
      <c r="E631" s="2047" t="n">
        <v>46066</v>
      </c>
      <c r="F631" s="1602" t="inlineStr">
        <is>
          <t>BANCO DE BOGOTA</t>
        </is>
      </c>
      <c r="G631" s="1780" t="n"/>
      <c r="H631" s="977" t="inlineStr">
        <is>
          <t>PROPIO</t>
        </is>
      </c>
      <c r="I631" s="978" t="n"/>
      <c r="J631" s="2108" t="n"/>
      <c r="K631" s="2107" t="n"/>
      <c r="L631" s="981" t="inlineStr">
        <is>
          <t>Lideres del futuro</t>
        </is>
      </c>
      <c r="M631" s="1704" t="inlineStr">
        <is>
          <t>PABLO MONTOYA</t>
        </is>
      </c>
      <c r="N631" s="978" t="n"/>
      <c r="O631" s="978" t="n"/>
      <c r="P631" s="978" t="n"/>
      <c r="Q631" s="978" t="n"/>
      <c r="R631" s="2049" t="n">
        <v>80758924</v>
      </c>
      <c r="S631" s="981" t="inlineStr">
        <is>
          <t>Pesos</t>
        </is>
      </c>
      <c r="T631" s="982" t="inlineStr">
        <is>
          <t>Hipotecario</t>
        </is>
      </c>
      <c r="U631" s="1705" t="n">
        <v>5385882</v>
      </c>
      <c r="V631" s="1704" t="n">
        <v>240</v>
      </c>
      <c r="W631" s="1704" t="n">
        <v>185</v>
      </c>
      <c r="X631" s="1705" t="inlineStr">
        <is>
          <t>18.29%</t>
        </is>
      </c>
      <c r="Y631" s="1705" t="n">
        <v>0</v>
      </c>
      <c r="Z631" s="1705" t="n">
        <v>77077</v>
      </c>
      <c r="AA631" s="1705" t="n">
        <v>105189</v>
      </c>
      <c r="AB631" s="1705" t="n">
        <v>275615</v>
      </c>
      <c r="AC631" s="1705" t="n">
        <v>366299</v>
      </c>
      <c r="AD631" s="1705" t="n">
        <v>4561700</v>
      </c>
      <c r="AE631" s="1705" t="n">
        <v>326567710</v>
      </c>
      <c r="AF631" s="1704" t="inlineStr">
        <is>
          <t>$600.000 a $900.000</t>
        </is>
      </c>
      <c r="AG631" s="1705" t="inlineStr">
        <is>
          <t>$27,000,000</t>
        </is>
      </c>
      <c r="AH631" s="979" t="inlineStr">
        <is>
          <t>Empleado</t>
        </is>
      </c>
      <c r="AI631" s="1704" t="inlineStr">
        <is>
          <t>nino641@hotmail.com</t>
        </is>
      </c>
      <c r="AJ631" s="1704" t="n">
        <v>3008626446</v>
      </c>
      <c r="AK631" s="978" t="n"/>
      <c r="AL631" s="978" t="n"/>
      <c r="AM631" s="984" t="n"/>
    </row>
    <row r="632" ht="18" customHeight="1" thickBot="1">
      <c r="A632" s="1733" t="inlineStr">
        <is>
          <t>TANIA XIMENA CRUZ MONSALVE</t>
        </is>
      </c>
      <c r="B632" s="1743" t="n">
        <v>90000352234</v>
      </c>
      <c r="C632" s="1708" t="n">
        <v>46066</v>
      </c>
      <c r="D632" s="1734" t="inlineStr">
        <is>
          <t>Pendiente</t>
        </is>
      </c>
      <c r="E632" s="2046" t="n">
        <v>46066</v>
      </c>
      <c r="F632" s="1781" t="inlineStr">
        <is>
          <t>BANCOLOMBIA</t>
        </is>
      </c>
      <c r="G632" s="990" t="n"/>
      <c r="H632" s="971" t="inlineStr">
        <is>
          <t>CM</t>
        </is>
      </c>
      <c r="I632" s="789" t="n"/>
      <c r="J632" s="2106" t="n"/>
      <c r="K632" s="2107" t="n"/>
      <c r="L632" s="789" t="n"/>
      <c r="M632" s="789" t="n"/>
      <c r="N632" s="789" t="n"/>
      <c r="O632" s="789" t="n"/>
      <c r="P632" s="789" t="n"/>
      <c r="Q632" s="957" t="n"/>
      <c r="R632" s="1721" t="inlineStr">
        <is>
          <t>N/A</t>
        </is>
      </c>
      <c r="S632" s="959" t="inlineStr">
        <is>
          <t>Pesos</t>
        </is>
      </c>
      <c r="T632" s="960" t="inlineStr">
        <is>
          <t>Hipotecario</t>
        </is>
      </c>
      <c r="U632" s="1713" t="n">
        <v>2389993</v>
      </c>
      <c r="V632" s="1711" t="n">
        <v>240</v>
      </c>
      <c r="W632" s="1711" t="n">
        <v>233</v>
      </c>
      <c r="X632" s="1713" t="inlineStr">
        <is>
          <t>13.5%</t>
        </is>
      </c>
      <c r="Y632" s="1713" t="n">
        <v>0</v>
      </c>
      <c r="Z632" s="1713" t="n">
        <v>12188</v>
      </c>
      <c r="AA632" s="1713" t="n">
        <v>10040</v>
      </c>
      <c r="AB632" s="1713" t="n">
        <v>6693</v>
      </c>
      <c r="AC632" s="1713" t="n">
        <v>0</v>
      </c>
      <c r="AD632" s="1713" t="n">
        <v>0</v>
      </c>
      <c r="AE632" s="1713" t="n">
        <v>102483623</v>
      </c>
      <c r="AF632" s="3695" t="n">
        <v>200</v>
      </c>
      <c r="AG632" s="1713" t="inlineStr">
        <is>
          <t>$6,200,000</t>
        </is>
      </c>
      <c r="AH632" s="973" t="inlineStr">
        <is>
          <t>Empleado</t>
        </is>
      </c>
      <c r="AI632" s="1711" t="inlineStr">
        <is>
          <t>tanyaximena2605@gmail.com</t>
        </is>
      </c>
      <c r="AJ632" s="1711" t="inlineStr">
        <is>
          <t>320 6391869</t>
        </is>
      </c>
      <c r="AK632" s="1711" t="inlineStr">
        <is>
          <t>CALI</t>
        </is>
      </c>
      <c r="AL632" s="789" t="n"/>
      <c r="AM632" s="964" t="n"/>
    </row>
    <row r="633" ht="18" customHeight="1" thickBot="1">
      <c r="A633" s="1701" t="inlineStr">
        <is>
          <t>GUSTAVO GRANADOS IZARRA</t>
        </is>
      </c>
      <c r="B633" s="974" t="n">
        <v>90000151155</v>
      </c>
      <c r="C633" s="975" t="n">
        <v>46066</v>
      </c>
      <c r="D633" s="1065" t="inlineStr">
        <is>
          <t>Pendiente</t>
        </is>
      </c>
      <c r="E633" s="1064" t="n">
        <v>46066</v>
      </c>
      <c r="F633" s="1638" t="inlineStr">
        <is>
          <t>BANCOLOMBIA</t>
        </is>
      </c>
      <c r="G633" s="1780" t="n"/>
      <c r="H633" s="1075" t="inlineStr">
        <is>
          <t>CM</t>
        </is>
      </c>
      <c r="I633" s="978" t="n"/>
      <c r="J633" s="2108" t="n"/>
      <c r="K633" s="2107" t="n"/>
      <c r="L633" s="978" t="n"/>
      <c r="M633" s="978" t="n"/>
      <c r="N633" s="978" t="n"/>
      <c r="O633" s="978" t="n"/>
      <c r="P633" s="978" t="n"/>
      <c r="Q633" s="1078" t="n"/>
      <c r="R633" s="958" t="inlineStr">
        <is>
          <t>N/A</t>
        </is>
      </c>
      <c r="S633" s="981" t="inlineStr">
        <is>
          <t>Pesos</t>
        </is>
      </c>
      <c r="T633" s="982" t="inlineStr">
        <is>
          <t>Hipotecario</t>
        </is>
      </c>
      <c r="U633" s="983" t="n">
        <v>1919523</v>
      </c>
      <c r="V633" s="980" t="n">
        <v>173</v>
      </c>
      <c r="W633" s="980" t="n">
        <v>120</v>
      </c>
      <c r="X633" s="983" t="inlineStr">
        <is>
          <t>8.6%</t>
        </is>
      </c>
      <c r="Y633" s="983" t="n">
        <v>0</v>
      </c>
      <c r="Z633" s="983" t="n">
        <v>95897</v>
      </c>
      <c r="AA633" s="983" t="n">
        <v>34056</v>
      </c>
      <c r="AB633" s="983" t="n">
        <v>22702</v>
      </c>
      <c r="AC633" s="983" t="n">
        <v>768995</v>
      </c>
      <c r="AD633" s="983" t="n">
        <v>997872</v>
      </c>
      <c r="AE633" s="983" t="n">
        <v>144483901</v>
      </c>
      <c r="AF633" s="3651" t="n">
        <v>500</v>
      </c>
      <c r="AG633" s="983" t="inlineStr">
        <is>
          <t>$10,000,000</t>
        </is>
      </c>
      <c r="AH633" s="979" t="inlineStr">
        <is>
          <t>Empleado</t>
        </is>
      </c>
      <c r="AI633" s="980" t="inlineStr">
        <is>
          <t>gustavogranadosi@hotmail.com</t>
        </is>
      </c>
      <c r="AJ633" s="980" t="inlineStr">
        <is>
          <t>311 5828624</t>
        </is>
      </c>
      <c r="AK633" s="980" t="inlineStr">
        <is>
          <t>BOGOTA</t>
        </is>
      </c>
      <c r="AL633" s="978" t="n"/>
      <c r="AM633" s="984" t="n"/>
    </row>
    <row r="634" ht="18" customHeight="1" thickBot="1">
      <c r="A634" s="1733" t="inlineStr">
        <is>
          <t>LAURA FERNANDA NIÑO MANCERA</t>
        </is>
      </c>
      <c r="B634" s="949" t="n">
        <v>90000373640</v>
      </c>
      <c r="C634" s="950" t="n">
        <v>46066</v>
      </c>
      <c r="D634" s="1734" t="inlineStr">
        <is>
          <t>Pendiente</t>
        </is>
      </c>
      <c r="E634" s="1794" t="n">
        <v>46066</v>
      </c>
      <c r="F634" s="1781" t="inlineStr">
        <is>
          <t>BANCOLOMBIA</t>
        </is>
      </c>
      <c r="G634" s="990" t="n"/>
      <c r="H634" s="971" t="inlineStr">
        <is>
          <t>CM</t>
        </is>
      </c>
      <c r="I634" s="789" t="n"/>
      <c r="J634" s="2106" t="n"/>
      <c r="K634" s="2107" t="n"/>
      <c r="L634" s="789" t="n"/>
      <c r="M634" s="789" t="n"/>
      <c r="N634" s="789" t="n"/>
      <c r="O634" s="789" t="n"/>
      <c r="P634" s="789" t="n"/>
      <c r="Q634" s="789" t="n"/>
      <c r="R634" s="956" t="n">
        <v>1140891507</v>
      </c>
      <c r="S634" s="959" t="inlineStr">
        <is>
          <t>Pesos</t>
        </is>
      </c>
      <c r="T634" s="960" t="inlineStr">
        <is>
          <t>Hipotecario</t>
        </is>
      </c>
      <c r="U634" s="961" t="n">
        <v>1927635</v>
      </c>
      <c r="V634" s="956" t="n">
        <v>240</v>
      </c>
      <c r="W634" s="956" t="n">
        <v>237</v>
      </c>
      <c r="X634" s="961" t="inlineStr">
        <is>
          <t>13.7%</t>
        </is>
      </c>
      <c r="Y634" s="961" t="n">
        <v>0</v>
      </c>
      <c r="Z634" s="961" t="n">
        <v>14868</v>
      </c>
      <c r="AA634" s="961" t="n">
        <v>22227</v>
      </c>
      <c r="AB634" s="961" t="n">
        <v>14817</v>
      </c>
      <c r="AC634" s="961" t="n">
        <v>146978</v>
      </c>
      <c r="AD634" s="961" t="n">
        <v>1728745</v>
      </c>
      <c r="AE634" s="961" t="n">
        <v>162123760</v>
      </c>
      <c r="AF634" s="961" t="inlineStr">
        <is>
          <t>$1,000,000</t>
        </is>
      </c>
      <c r="AG634" s="961" t="inlineStr">
        <is>
          <t>$160,000,000</t>
        </is>
      </c>
      <c r="AH634" s="973" t="inlineStr">
        <is>
          <t>Empleado</t>
        </is>
      </c>
      <c r="AI634" s="956" t="inlineStr">
        <is>
          <t>laurafnino@gmail.com</t>
        </is>
      </c>
      <c r="AJ634" s="956" t="inlineStr">
        <is>
          <t>61 410 134 846</t>
        </is>
      </c>
      <c r="AK634" s="956" t="inlineStr">
        <is>
          <t>AUSTRALIA</t>
        </is>
      </c>
      <c r="AL634" s="789" t="n"/>
      <c r="AM634" s="964" t="n"/>
    </row>
    <row r="635" ht="18" customHeight="1" thickBot="1">
      <c r="A635" s="1701" t="inlineStr">
        <is>
          <t>NORMAN HELENA VALDES SARMIENTO</t>
        </is>
      </c>
      <c r="B635" s="974" t="inlineStr">
        <is>
          <t>570101750034130-5</t>
        </is>
      </c>
      <c r="C635" s="975" t="n">
        <v>46066</v>
      </c>
      <c r="D635" s="1065" t="inlineStr">
        <is>
          <t>Pendiente</t>
        </is>
      </c>
      <c r="E635" s="1064" t="n">
        <v>46066</v>
      </c>
      <c r="F635" s="1703" t="inlineStr">
        <is>
          <t>DAVIVIENDA</t>
        </is>
      </c>
      <c r="G635" s="1780" t="n"/>
      <c r="H635" s="1075" t="inlineStr">
        <is>
          <t>CM</t>
        </is>
      </c>
      <c r="I635" s="978" t="n"/>
      <c r="J635" s="2108" t="n"/>
      <c r="K635" s="2107" t="n"/>
      <c r="L635" s="978" t="n"/>
      <c r="M635" s="978" t="n"/>
      <c r="N635" s="978" t="n"/>
      <c r="O635" s="978" t="n"/>
      <c r="P635" s="978" t="n"/>
      <c r="Q635" s="978" t="n"/>
      <c r="R635" s="980" t="n">
        <v>51998198</v>
      </c>
      <c r="S635" s="981" t="inlineStr">
        <is>
          <t>Pesos</t>
        </is>
      </c>
      <c r="T635" s="982" t="inlineStr">
        <is>
          <t>Hipotecario</t>
        </is>
      </c>
      <c r="U635" s="983" t="n">
        <v>1059000</v>
      </c>
      <c r="V635" s="980" t="n">
        <v>240</v>
      </c>
      <c r="W635" s="980" t="n">
        <v>218</v>
      </c>
      <c r="X635" s="1067" t="n">
        <v>0.12</v>
      </c>
      <c r="Y635" s="983" t="n">
        <v>0</v>
      </c>
      <c r="Z635" s="983" t="n">
        <v>35411</v>
      </c>
      <c r="AA635" s="983" t="n">
        <v>28692</v>
      </c>
      <c r="AB635" s="983" t="n">
        <v>0</v>
      </c>
      <c r="AC635" s="983" t="n">
        <v>123206</v>
      </c>
      <c r="AD635" s="983" t="n">
        <v>851690</v>
      </c>
      <c r="AE635" s="983" t="n">
        <v>89718881</v>
      </c>
      <c r="AF635" s="3651" t="n">
        <v>500</v>
      </c>
      <c r="AG635" s="983" t="inlineStr">
        <is>
          <t>$5,300,000</t>
        </is>
      </c>
      <c r="AH635" s="979" t="inlineStr">
        <is>
          <t>Empleado</t>
        </is>
      </c>
      <c r="AI635" s="980" t="inlineStr">
        <is>
          <t>normav2905@gmail.com</t>
        </is>
      </c>
      <c r="AJ635" s="980" t="inlineStr">
        <is>
          <t>318 2386342</t>
        </is>
      </c>
      <c r="AK635" s="980" t="inlineStr">
        <is>
          <t>CALI</t>
        </is>
      </c>
      <c r="AL635" s="978" t="n"/>
      <c r="AM635" s="984" t="n"/>
    </row>
    <row r="636" ht="18" customHeight="1" thickBot="1">
      <c r="A636" s="1733" t="inlineStr">
        <is>
          <t>JOHANA YICETH CERQUERA POLO</t>
        </is>
      </c>
      <c r="B636" s="949" t="inlineStr">
        <is>
          <t>571616310019196-4</t>
        </is>
      </c>
      <c r="C636" s="950" t="n">
        <v>46066</v>
      </c>
      <c r="D636" s="1734" t="inlineStr">
        <is>
          <t>Pendiente</t>
        </is>
      </c>
      <c r="E636" s="1794" t="n">
        <v>46066</v>
      </c>
      <c r="F636" s="953" t="inlineStr">
        <is>
          <t>DAVIVIENDA</t>
        </is>
      </c>
      <c r="G636" s="990" t="n"/>
      <c r="H636" s="971" t="inlineStr">
        <is>
          <t>CM</t>
        </is>
      </c>
      <c r="I636" s="789" t="n"/>
      <c r="J636" s="2106" t="n"/>
      <c r="K636" s="2107" t="n"/>
      <c r="L636" s="789" t="n"/>
      <c r="M636" s="789" t="n"/>
      <c r="N636" s="789" t="n"/>
      <c r="O636" s="789" t="n"/>
      <c r="P636" s="789" t="n"/>
      <c r="Q636" s="789" t="n"/>
      <c r="R636" s="1077" t="n">
        <v>26422018</v>
      </c>
      <c r="S636" s="959" t="inlineStr">
        <is>
          <t>Pesos</t>
        </is>
      </c>
      <c r="T636" s="960" t="inlineStr">
        <is>
          <t>Hipotecario</t>
        </is>
      </c>
      <c r="U636" s="961" t="n">
        <v>785000</v>
      </c>
      <c r="V636" s="956" t="n">
        <v>240</v>
      </c>
      <c r="W636" s="956" t="n">
        <v>234</v>
      </c>
      <c r="X636" s="961" t="inlineStr">
        <is>
          <t>11.3%</t>
        </is>
      </c>
      <c r="Y636" s="961" t="n">
        <v>0</v>
      </c>
      <c r="Z636" s="961" t="n">
        <v>17156</v>
      </c>
      <c r="AA636" s="961" t="n">
        <v>29348</v>
      </c>
      <c r="AB636" s="961" t="n">
        <v>43321</v>
      </c>
      <c r="AC636" s="961" t="n">
        <v>86598</v>
      </c>
      <c r="AD636" s="961" t="n">
        <v>604576</v>
      </c>
      <c r="AE636" s="961" t="n">
        <v>67663917</v>
      </c>
      <c r="AF636" s="3650" t="n">
        <v>300</v>
      </c>
      <c r="AG636" s="961" t="inlineStr">
        <is>
          <t>$2,063,000</t>
        </is>
      </c>
      <c r="AH636" s="973" t="inlineStr">
        <is>
          <t>Empleado</t>
        </is>
      </c>
      <c r="AI636" s="956" t="inlineStr">
        <is>
          <t>mariasauca25@gmail.com</t>
        </is>
      </c>
      <c r="AJ636" s="956" t="inlineStr">
        <is>
          <t>317 5176978</t>
        </is>
      </c>
      <c r="AK636" s="956" t="inlineStr">
        <is>
          <t>IBAGUE</t>
        </is>
      </c>
      <c r="AL636" s="789" t="n"/>
      <c r="AM636" s="964" t="n"/>
    </row>
    <row r="637" ht="18" customHeight="1" thickBot="1">
      <c r="A637" s="1701" t="inlineStr">
        <is>
          <t>MARIA DE LOS ANGELES SILVERA MEDINA</t>
        </is>
      </c>
      <c r="B637" s="974" t="n">
        <v>90000352018</v>
      </c>
      <c r="C637" s="975" t="n">
        <v>46066</v>
      </c>
      <c r="D637" s="1065" t="inlineStr">
        <is>
          <t>Pendiente</t>
        </is>
      </c>
      <c r="E637" s="1064" t="n">
        <v>46066</v>
      </c>
      <c r="F637" s="1638" t="inlineStr">
        <is>
          <t>BANCOLOMBIA</t>
        </is>
      </c>
      <c r="G637" s="1780" t="n"/>
      <c r="H637" s="1075" t="inlineStr">
        <is>
          <t>CM</t>
        </is>
      </c>
      <c r="I637" s="978" t="n"/>
      <c r="J637" s="2108" t="n"/>
      <c r="K637" s="2107" t="n"/>
      <c r="L637" s="978" t="n"/>
      <c r="M637" s="978" t="n"/>
      <c r="N637" s="978" t="n"/>
      <c r="O637" s="978" t="n"/>
      <c r="P637" s="978" t="n"/>
      <c r="Q637" s="1078" t="n"/>
      <c r="R637" s="958" t="inlineStr">
        <is>
          <t>N/A</t>
        </is>
      </c>
      <c r="S637" s="981" t="inlineStr">
        <is>
          <t>Pesos</t>
        </is>
      </c>
      <c r="T637" s="982" t="inlineStr">
        <is>
          <t>Hipotecario</t>
        </is>
      </c>
      <c r="U637" s="983" t="n">
        <v>2653260</v>
      </c>
      <c r="V637" s="980" t="n">
        <v>240</v>
      </c>
      <c r="W637" s="980" t="n">
        <v>232</v>
      </c>
      <c r="X637" s="983" t="inlineStr">
        <is>
          <t>12.7%</t>
        </is>
      </c>
      <c r="Y637" s="983" t="n">
        <v>0</v>
      </c>
      <c r="Z637" s="983" t="n">
        <v>68763</v>
      </c>
      <c r="AA637" s="983" t="n">
        <v>29691</v>
      </c>
      <c r="AB637" s="983" t="n">
        <v>19793</v>
      </c>
      <c r="AC637" s="983" t="n">
        <v>248765</v>
      </c>
      <c r="AD637" s="983" t="n">
        <v>2286247</v>
      </c>
      <c r="AE637" s="983" t="n">
        <v>228229824</v>
      </c>
      <c r="AF637" s="3651" t="n">
        <v>300</v>
      </c>
      <c r="AG637" s="983" t="inlineStr">
        <is>
          <t>$6,000,000</t>
        </is>
      </c>
      <c r="AH637" s="979" t="inlineStr">
        <is>
          <t>Empleado</t>
        </is>
      </c>
      <c r="AI637" s="980" t="inlineStr">
        <is>
          <t>msilveram@hotmail.com</t>
        </is>
      </c>
      <c r="AJ637" s="980" t="inlineStr">
        <is>
          <t>313 5785064</t>
        </is>
      </c>
      <c r="AK637" s="980" t="inlineStr">
        <is>
          <t>BARRANQUILLA</t>
        </is>
      </c>
      <c r="AL637" s="978" t="n"/>
      <c r="AM637" s="984" t="n"/>
    </row>
    <row r="638" ht="18" customHeight="1" thickBot="1">
      <c r="A638" s="1733" t="inlineStr">
        <is>
          <t>CINDY GUERRERO ROMERO</t>
        </is>
      </c>
      <c r="B638" s="1797" t="n">
        <v>133200649972</v>
      </c>
      <c r="C638" s="2183" t="n">
        <v>46066</v>
      </c>
      <c r="D638" s="2109" t="inlineStr">
        <is>
          <t>Pendiente</t>
        </is>
      </c>
      <c r="E638" s="2184" t="n">
        <v>46066</v>
      </c>
      <c r="F638" s="997" t="inlineStr">
        <is>
          <t>CAJA SOCIAL</t>
        </is>
      </c>
      <c r="G638" s="990" t="n"/>
      <c r="H638" s="2185" t="inlineStr">
        <is>
          <t>VK 30%</t>
        </is>
      </c>
      <c r="I638" s="990" t="n"/>
      <c r="J638" s="2110" t="n"/>
      <c r="K638" s="2107" t="n"/>
      <c r="L638" s="993" t="inlineStr">
        <is>
          <t>Lideres del futuro</t>
        </is>
      </c>
      <c r="M638" s="2186" t="inlineStr">
        <is>
          <t>Maria Valiente</t>
        </is>
      </c>
      <c r="N638" s="990" t="n"/>
      <c r="O638" s="990" t="n"/>
      <c r="P638" s="990" t="n"/>
      <c r="Q638" s="990" t="n"/>
      <c r="R638" s="2186" t="n">
        <v>1032381531</v>
      </c>
      <c r="S638" s="993" t="inlineStr">
        <is>
          <t>Pesos</t>
        </is>
      </c>
      <c r="T638" s="994" t="inlineStr">
        <is>
          <t>Hipotecario</t>
        </is>
      </c>
      <c r="U638" s="2187" t="n">
        <v>1343070</v>
      </c>
      <c r="V638" s="2186" t="n">
        <v>180</v>
      </c>
      <c r="W638" s="2186" t="n">
        <v>124</v>
      </c>
      <c r="X638" s="2187" t="inlineStr">
        <is>
          <t>10.95%</t>
        </is>
      </c>
      <c r="Y638" s="2187" t="n">
        <v>0</v>
      </c>
      <c r="Z638" s="2187" t="n">
        <v>77590</v>
      </c>
      <c r="AA638" s="2187" t="n">
        <v>3312</v>
      </c>
      <c r="AB638" s="2187" t="n">
        <v>0</v>
      </c>
      <c r="AC638" s="2187" t="n">
        <v>420791</v>
      </c>
      <c r="AD638" s="2187" t="n">
        <v>841376</v>
      </c>
      <c r="AE638" s="2187" t="n">
        <v>47630851</v>
      </c>
      <c r="AF638" s="3696" t="n">
        <v>100</v>
      </c>
      <c r="AG638" s="2187" t="inlineStr">
        <is>
          <t>$2,500,000</t>
        </is>
      </c>
      <c r="AH638" s="997" t="inlineStr">
        <is>
          <t>Empleado</t>
        </is>
      </c>
      <c r="AI638" s="2186" t="inlineStr">
        <is>
          <t>oscaryohan@hotmail.com</t>
        </is>
      </c>
      <c r="AJ638" s="2186" t="n">
        <v>3106190233</v>
      </c>
      <c r="AK638" s="990" t="n"/>
      <c r="AL638" s="990" t="n"/>
      <c r="AM638" s="998" t="n"/>
    </row>
    <row r="639" ht="18" customHeight="1" thickBot="1">
      <c r="A639" s="544" t="inlineStr">
        <is>
          <t>MIGUEL EDREY SALAMANCA VANEGAS</t>
        </is>
      </c>
      <c r="B639" s="221" t="inlineStr">
        <is>
          <t>571717600181775-9</t>
        </is>
      </c>
      <c r="C639" s="240" t="n">
        <v>46065</v>
      </c>
      <c r="D639" s="343" t="inlineStr">
        <is>
          <t>Pendiente</t>
        </is>
      </c>
      <c r="E639" s="378" t="n">
        <v>46065</v>
      </c>
      <c r="F639" s="333" t="inlineStr">
        <is>
          <t>DAVIVIENDA</t>
        </is>
      </c>
      <c r="G639" s="272" t="n"/>
      <c r="H639" s="344" t="inlineStr">
        <is>
          <t>CM</t>
        </is>
      </c>
      <c r="I639" s="225" t="n"/>
      <c r="J639" s="2116" t="n"/>
      <c r="K639" s="2117" t="n"/>
      <c r="L639" s="346" t="inlineStr">
        <is>
          <t>Guardianes Del Ahorro</t>
        </is>
      </c>
      <c r="M639" s="242" t="inlineStr">
        <is>
          <t>SANDRA PATRICIA MORENO</t>
        </is>
      </c>
      <c r="N639" s="225" t="n"/>
      <c r="O639" s="225" t="n"/>
      <c r="P639" s="225" t="n"/>
      <c r="Q639" s="473" t="n"/>
      <c r="R639" s="390" t="inlineStr">
        <is>
          <t>N/A</t>
        </is>
      </c>
      <c r="S639" s="246" t="inlineStr">
        <is>
          <t>Pesos</t>
        </is>
      </c>
      <c r="T639" s="247" t="inlineStr">
        <is>
          <t>Hipotecario</t>
        </is>
      </c>
      <c r="U639" s="741" t="n">
        <v>1348000</v>
      </c>
      <c r="V639" s="242" t="n">
        <v>240</v>
      </c>
      <c r="W639" s="242" t="n">
        <v>235</v>
      </c>
      <c r="X639" s="741" t="inlineStr">
        <is>
          <t>11.3%</t>
        </is>
      </c>
      <c r="Y639" s="741" t="n">
        <v>0</v>
      </c>
      <c r="Z639" s="741" t="n">
        <v>29688</v>
      </c>
      <c r="AA639" s="741" t="n">
        <v>39746</v>
      </c>
      <c r="AB639" s="741" t="n">
        <v>0</v>
      </c>
      <c r="AC639" s="741" t="n">
        <v>153984</v>
      </c>
      <c r="AD639" s="741" t="n">
        <v>1116015</v>
      </c>
      <c r="AE639" s="741" t="n">
        <v>124457770</v>
      </c>
      <c r="AF639" s="741" t="inlineStr">
        <is>
          <t>$2,300,000</t>
        </is>
      </c>
      <c r="AG639" s="741" t="inlineStr">
        <is>
          <t>$3,800,000</t>
        </is>
      </c>
      <c r="AH639" s="248" t="inlineStr">
        <is>
          <t>Empleado</t>
        </is>
      </c>
      <c r="AI639" s="242" t="inlineStr">
        <is>
          <t>miguel.edrey@hotmail.com</t>
        </is>
      </c>
      <c r="AJ639" s="242" t="inlineStr">
        <is>
          <t>313 3860937</t>
        </is>
      </c>
      <c r="AK639" s="242" t="inlineStr">
        <is>
          <t>TUNJA</t>
        </is>
      </c>
      <c r="AL639" s="225" t="n"/>
      <c r="AM639" s="231" t="n"/>
    </row>
    <row r="640" ht="18" customHeight="1" thickBot="1">
      <c r="A640" s="1504" t="inlineStr">
        <is>
          <t>RAFAEL GUILLERMO PLAZAS SIERRA</t>
        </is>
      </c>
      <c r="B640" s="210" t="inlineStr">
        <is>
          <t>600000190099821-7</t>
        </is>
      </c>
      <c r="C640" s="251" t="n">
        <v>46065</v>
      </c>
      <c r="D640" s="348" t="inlineStr">
        <is>
          <t>Pendiente</t>
        </is>
      </c>
      <c r="E640" s="386" t="n">
        <v>46065</v>
      </c>
      <c r="F640" s="262" t="inlineStr">
        <is>
          <t>DAVIVIENDA</t>
        </is>
      </c>
      <c r="G640" s="278" t="n"/>
      <c r="H640" s="349" t="inlineStr">
        <is>
          <t>CM</t>
        </is>
      </c>
      <c r="I640" s="214" t="n"/>
      <c r="J640" s="2118" t="n"/>
      <c r="K640" s="2117" t="n"/>
      <c r="L640" s="259" t="inlineStr">
        <is>
          <t>Imperio Financiero</t>
        </is>
      </c>
      <c r="M640" s="254" t="inlineStr">
        <is>
          <t>JAIME ANDRES PORRAS</t>
        </is>
      </c>
      <c r="N640" s="214" t="n"/>
      <c r="O640" s="214" t="n"/>
      <c r="P640" s="214" t="n"/>
      <c r="Q640" s="335" t="n"/>
      <c r="R640" s="390" t="inlineStr">
        <is>
          <t>N/A</t>
        </is>
      </c>
      <c r="S640" s="257" t="inlineStr">
        <is>
          <t>Pesos</t>
        </is>
      </c>
      <c r="T640" s="387" t="inlineStr">
        <is>
          <t>Leasing H.</t>
        </is>
      </c>
      <c r="U640" s="739" t="n">
        <v>3906000</v>
      </c>
      <c r="V640" s="254" t="n">
        <v>180</v>
      </c>
      <c r="W640" s="254" t="n">
        <v>179</v>
      </c>
      <c r="X640" s="739" t="inlineStr">
        <is>
          <t>13.15%</t>
        </is>
      </c>
      <c r="Y640" s="739" t="n">
        <v>0</v>
      </c>
      <c r="Z640" s="739" t="n">
        <v>0</v>
      </c>
      <c r="AA640" s="739" t="n">
        <v>0</v>
      </c>
      <c r="AB640" s="739" t="n">
        <v>0</v>
      </c>
      <c r="AC640" s="739" t="n">
        <v>0</v>
      </c>
      <c r="AD640" s="739" t="n">
        <v>0</v>
      </c>
      <c r="AE640" s="739" t="n">
        <v>300223480</v>
      </c>
      <c r="AF640" s="3660" t="n">
        <v>200</v>
      </c>
      <c r="AG640" s="739" t="inlineStr">
        <is>
          <t>$10,000,000</t>
        </is>
      </c>
      <c r="AH640" s="259" t="inlineStr">
        <is>
          <t>Empleado</t>
        </is>
      </c>
      <c r="AI640" s="254" t="inlineStr">
        <is>
          <t>rplazas78@hotmail.com</t>
        </is>
      </c>
      <c r="AJ640" s="254" t="inlineStr">
        <is>
          <t>300 2181294</t>
        </is>
      </c>
      <c r="AK640" s="254" t="inlineStr">
        <is>
          <t>BOGOTA</t>
        </is>
      </c>
      <c r="AL640" s="214" t="n"/>
      <c r="AM640" s="220" t="n"/>
    </row>
    <row r="641" ht="18" customHeight="1" thickBot="1">
      <c r="A641" s="544" t="inlineStr">
        <is>
          <t>MARIA FERNANDA FONSECA MATAMOROS</t>
        </is>
      </c>
      <c r="B641" s="221" t="inlineStr">
        <is>
          <t>570032306695060-9</t>
        </is>
      </c>
      <c r="C641" s="240" t="n">
        <v>46065</v>
      </c>
      <c r="D641" s="343" t="inlineStr">
        <is>
          <t>Pendiente</t>
        </is>
      </c>
      <c r="E641" s="378" t="n">
        <v>46065</v>
      </c>
      <c r="F641" s="333" t="inlineStr">
        <is>
          <t>DAVIVIENDA</t>
        </is>
      </c>
      <c r="G641" s="272" t="n"/>
      <c r="H641" s="344" t="inlineStr">
        <is>
          <t>CM</t>
        </is>
      </c>
      <c r="I641" s="225" t="n"/>
      <c r="J641" s="2116" t="n"/>
      <c r="K641" s="2117" t="n"/>
      <c r="L641" s="343" t="inlineStr">
        <is>
          <t>Soluciones Financieras</t>
        </is>
      </c>
      <c r="M641" s="242" t="inlineStr">
        <is>
          <t>LORENA SALINAS</t>
        </is>
      </c>
      <c r="N641" s="225" t="n"/>
      <c r="O641" s="225" t="n"/>
      <c r="P641" s="225" t="n"/>
      <c r="Q641" s="473" t="n"/>
      <c r="R641" s="390" t="inlineStr">
        <is>
          <t>N/A</t>
        </is>
      </c>
      <c r="S641" s="246" t="inlineStr">
        <is>
          <t>Pesos</t>
        </is>
      </c>
      <c r="T641" s="247" t="inlineStr">
        <is>
          <t>Hipotecario</t>
        </is>
      </c>
      <c r="U641" s="741" t="n">
        <v>2098000</v>
      </c>
      <c r="V641" s="242" t="n">
        <v>240</v>
      </c>
      <c r="W641" s="242" t="n">
        <v>231</v>
      </c>
      <c r="X641" s="741" t="inlineStr">
        <is>
          <t>12.5%</t>
        </is>
      </c>
      <c r="Y641" s="741" t="n">
        <v>0</v>
      </c>
      <c r="Z641" s="741" t="n">
        <v>129557</v>
      </c>
      <c r="AA641" s="741" t="n">
        <v>143204</v>
      </c>
      <c r="AB641" s="741" t="n">
        <v>0</v>
      </c>
      <c r="AC641" s="741" t="n">
        <v>441518</v>
      </c>
      <c r="AD641" s="741" t="n">
        <v>3525500</v>
      </c>
      <c r="AE641" s="741" t="n">
        <v>178538975</v>
      </c>
      <c r="AF641" s="3661" t="n">
        <v>500</v>
      </c>
      <c r="AG641" s="741" t="inlineStr">
        <is>
          <t>$7,500,000</t>
        </is>
      </c>
      <c r="AH641" s="248" t="inlineStr">
        <is>
          <t>Empleado</t>
        </is>
      </c>
      <c r="AI641" s="242" t="inlineStr">
        <is>
          <t>mafecilla_2@yahoo.es</t>
        </is>
      </c>
      <c r="AJ641" s="242" t="inlineStr">
        <is>
          <t>312 5316910</t>
        </is>
      </c>
      <c r="AK641" s="242" t="inlineStr">
        <is>
          <t>MADRID</t>
        </is>
      </c>
      <c r="AL641" s="225" t="n"/>
      <c r="AM641" s="231" t="n"/>
    </row>
    <row r="642" ht="18" customHeight="1" thickBot="1">
      <c r="A642" s="1504" t="inlineStr">
        <is>
          <t>JHON EDISON NIVIA MENDOZA</t>
        </is>
      </c>
      <c r="B642" s="210" t="n">
        <v>133201379372</v>
      </c>
      <c r="C642" s="251" t="n">
        <v>46065</v>
      </c>
      <c r="D642" s="348" t="inlineStr">
        <is>
          <t>Pendiente</t>
        </is>
      </c>
      <c r="E642" s="386" t="n">
        <v>46065</v>
      </c>
      <c r="F642" s="259" t="inlineStr">
        <is>
          <t>CAJA SOCIAL</t>
        </is>
      </c>
      <c r="G642" s="278" t="n"/>
      <c r="H642" s="349" t="inlineStr">
        <is>
          <t>CM</t>
        </is>
      </c>
      <c r="I642" s="214" t="n"/>
      <c r="J642" s="2118" t="n"/>
      <c r="K642" s="2117" t="n"/>
      <c r="L642" s="392" t="inlineStr">
        <is>
          <t>Finanzas a otro nivel</t>
        </is>
      </c>
      <c r="M642" s="254" t="inlineStr">
        <is>
          <t>CATALINA MORA</t>
        </is>
      </c>
      <c r="N642" s="214" t="n"/>
      <c r="O642" s="214" t="n"/>
      <c r="P642" s="214" t="n"/>
      <c r="Q642" s="335" t="n"/>
      <c r="R642" s="390" t="inlineStr">
        <is>
          <t>N/A</t>
        </is>
      </c>
      <c r="S642" s="257" t="inlineStr">
        <is>
          <t>Pesos</t>
        </is>
      </c>
      <c r="T642" s="258" t="inlineStr">
        <is>
          <t>Hipotecario</t>
        </is>
      </c>
      <c r="U642" s="739" t="n">
        <v>1701730</v>
      </c>
      <c r="V642" s="254" t="n">
        <v>240</v>
      </c>
      <c r="W642" s="254" t="n">
        <v>215</v>
      </c>
      <c r="X642" s="739" t="inlineStr">
        <is>
          <t>18.55%</t>
        </is>
      </c>
      <c r="Y642" s="739" t="n">
        <v>0</v>
      </c>
      <c r="Z642" s="739" t="n">
        <v>51673</v>
      </c>
      <c r="AA642" s="739" t="n">
        <v>27565</v>
      </c>
      <c r="AB642" s="739" t="n">
        <v>24368</v>
      </c>
      <c r="AC642" s="739" t="n">
        <v>74736</v>
      </c>
      <c r="AD642" s="739" t="n">
        <v>1523387</v>
      </c>
      <c r="AE642" s="739" t="n">
        <v>106669366</v>
      </c>
      <c r="AF642" s="3660" t="n">
        <v>200</v>
      </c>
      <c r="AG642" s="739" t="inlineStr">
        <is>
          <t>$4,500,000</t>
        </is>
      </c>
      <c r="AH642" s="259" t="inlineStr">
        <is>
          <t>Empleado</t>
        </is>
      </c>
      <c r="AI642" s="254" t="inlineStr">
        <is>
          <t>solucionesjhonnivia@gmail.com</t>
        </is>
      </c>
      <c r="AJ642" s="254" t="inlineStr">
        <is>
          <t>311 5910317</t>
        </is>
      </c>
      <c r="AK642" s="254" t="inlineStr">
        <is>
          <t>BOGOTA</t>
        </is>
      </c>
      <c r="AL642" s="214" t="n"/>
      <c r="AM642" s="220" t="n"/>
    </row>
    <row r="643" ht="18" customHeight="1" thickBot="1">
      <c r="A643" s="544" t="inlineStr">
        <is>
          <t>LIDA MARCELA ROMERO CORTES</t>
        </is>
      </c>
      <c r="B643" s="221" t="inlineStr">
        <is>
          <t>570404600272229-7</t>
        </is>
      </c>
      <c r="C643" s="240" t="n">
        <v>46065</v>
      </c>
      <c r="D643" s="343" t="inlineStr">
        <is>
          <t>Pendiente</t>
        </is>
      </c>
      <c r="E643" s="378" t="n">
        <v>46065</v>
      </c>
      <c r="F643" s="333" t="inlineStr">
        <is>
          <t>DAVIVIENDA</t>
        </is>
      </c>
      <c r="G643" s="272" t="n"/>
      <c r="H643" s="344" t="inlineStr">
        <is>
          <t>CM</t>
        </is>
      </c>
      <c r="I643" s="225" t="n"/>
      <c r="J643" s="2116" t="n"/>
      <c r="K643" s="2117" t="n"/>
      <c r="L643" s="459" t="inlineStr">
        <is>
          <t>Visionarios</t>
        </is>
      </c>
      <c r="M643" s="242" t="inlineStr">
        <is>
          <t>PAOLA HERNANDEZ</t>
        </is>
      </c>
      <c r="N643" s="225" t="n"/>
      <c r="O643" s="225" t="n"/>
      <c r="P643" s="225" t="n"/>
      <c r="Q643" s="225" t="n"/>
      <c r="R643" s="389" t="n">
        <v>37729513</v>
      </c>
      <c r="S643" s="246" t="inlineStr">
        <is>
          <t>Pesos</t>
        </is>
      </c>
      <c r="T643" s="247" t="inlineStr">
        <is>
          <t>Hipotecario</t>
        </is>
      </c>
      <c r="U643" s="741" t="n">
        <v>2633000</v>
      </c>
      <c r="V643" s="242" t="n">
        <v>240</v>
      </c>
      <c r="W643" s="242" t="n">
        <v>233</v>
      </c>
      <c r="X643" s="741" t="inlineStr">
        <is>
          <t>11.55%</t>
        </is>
      </c>
      <c r="Y643" s="741" t="n">
        <v>0</v>
      </c>
      <c r="Z643" s="741" t="n">
        <v>0</v>
      </c>
      <c r="AA643" s="741" t="n">
        <v>0</v>
      </c>
      <c r="AB643" s="741" t="n">
        <v>0</v>
      </c>
      <c r="AC643" s="741" t="n">
        <v>621065</v>
      </c>
      <c r="AD643" s="741" t="n">
        <v>2011934</v>
      </c>
      <c r="AE643" s="741" t="n">
        <v>221210121</v>
      </c>
      <c r="AF643" s="3661" t="n">
        <v>500</v>
      </c>
      <c r="AG643" s="741" t="inlineStr">
        <is>
          <t>$3,000,000</t>
        </is>
      </c>
      <c r="AH643" s="248" t="inlineStr">
        <is>
          <t>Empleado</t>
        </is>
      </c>
      <c r="AI643" s="242" t="inlineStr">
        <is>
          <t>marocortea1979@gmail.com</t>
        </is>
      </c>
      <c r="AJ643" s="242" t="inlineStr">
        <is>
          <t>1 631-664-0323</t>
        </is>
      </c>
      <c r="AK643" s="242" t="inlineStr">
        <is>
          <t>Central Islip</t>
        </is>
      </c>
      <c r="AL643" s="225" t="n"/>
      <c r="AM643" s="231" t="n"/>
    </row>
    <row r="644" ht="18" customHeight="1" thickBot="1">
      <c r="A644" s="1504" t="inlineStr">
        <is>
          <t>MIGUEL ANIBAL MORALES PEREZ</t>
        </is>
      </c>
      <c r="B644" s="210" t="inlineStr">
        <is>
          <t>600000820065975-3</t>
        </is>
      </c>
      <c r="C644" s="251" t="n">
        <v>46065</v>
      </c>
      <c r="D644" s="348" t="inlineStr">
        <is>
          <t>Pendiente</t>
        </is>
      </c>
      <c r="E644" s="386" t="n">
        <v>46065</v>
      </c>
      <c r="F644" s="262" t="inlineStr">
        <is>
          <t>DAVIVIENDA</t>
        </is>
      </c>
      <c r="G644" s="278" t="n"/>
      <c r="H644" s="349" t="inlineStr">
        <is>
          <t>CM</t>
        </is>
      </c>
      <c r="I644" s="214" t="n"/>
      <c r="J644" s="2118" t="n"/>
      <c r="K644" s="2117" t="n"/>
      <c r="L644" s="392" t="inlineStr">
        <is>
          <t>Finanzas a otro nivel</t>
        </is>
      </c>
      <c r="M644" s="254" t="inlineStr">
        <is>
          <t>CATALINA MORA</t>
        </is>
      </c>
      <c r="N644" s="214" t="n"/>
      <c r="O644" s="214" t="n"/>
      <c r="P644" s="214" t="n"/>
      <c r="Q644" s="335" t="n"/>
      <c r="R644" s="390" t="inlineStr">
        <is>
          <t>N/A</t>
        </is>
      </c>
      <c r="S644" s="257" t="inlineStr">
        <is>
          <t>Pesos</t>
        </is>
      </c>
      <c r="T644" s="387" t="inlineStr">
        <is>
          <t>Leasing H.</t>
        </is>
      </c>
      <c r="U644" s="739" t="n">
        <v>3424000</v>
      </c>
      <c r="V644" s="254" t="n">
        <v>240</v>
      </c>
      <c r="W644" s="254" t="n">
        <v>205</v>
      </c>
      <c r="X644" s="821" t="n">
        <v>0.12</v>
      </c>
      <c r="Y644" s="739" t="n">
        <v>0</v>
      </c>
      <c r="Z644" s="739" t="n">
        <v>120917</v>
      </c>
      <c r="AA644" s="739" t="n">
        <v>63440</v>
      </c>
      <c r="AB644" s="739" t="n">
        <v>189759</v>
      </c>
      <c r="AC644" s="739" t="n">
        <v>446003</v>
      </c>
      <c r="AD644" s="739" t="n">
        <v>2602965</v>
      </c>
      <c r="AE644" s="739" t="n">
        <v>274909239</v>
      </c>
      <c r="AF644" s="3660" t="n">
        <v>200</v>
      </c>
      <c r="AG644" s="739" t="inlineStr">
        <is>
          <t>$10,000,000</t>
        </is>
      </c>
      <c r="AH644" s="259" t="inlineStr">
        <is>
          <t>Empleado</t>
        </is>
      </c>
      <c r="AI644" s="254" t="inlineStr">
        <is>
          <t>miguel_moralesumb@yahoo.es</t>
        </is>
      </c>
      <c r="AJ644" s="254" t="inlineStr">
        <is>
          <t>313 8853078</t>
        </is>
      </c>
      <c r="AK644" s="254" t="inlineStr">
        <is>
          <t>BOGOTA</t>
        </is>
      </c>
      <c r="AL644" s="214" t="n"/>
      <c r="AM644" s="220" t="n"/>
    </row>
    <row r="645" ht="18" customHeight="1" thickBot="1">
      <c r="A645" s="544" t="inlineStr">
        <is>
          <t>DAVID STIVEN SARMIENTO</t>
        </is>
      </c>
      <c r="B645" s="221" t="inlineStr">
        <is>
          <t>570030780518628-6</t>
        </is>
      </c>
      <c r="C645" s="240" t="n">
        <v>46065</v>
      </c>
      <c r="D645" s="343" t="inlineStr">
        <is>
          <t>Pendiente</t>
        </is>
      </c>
      <c r="E645" s="378" t="n">
        <v>46065</v>
      </c>
      <c r="F645" s="333" t="inlineStr">
        <is>
          <t>DAVIVIENDA</t>
        </is>
      </c>
      <c r="G645" s="272" t="n"/>
      <c r="H645" s="344" t="inlineStr">
        <is>
          <t>CM</t>
        </is>
      </c>
      <c r="I645" s="225" t="n"/>
      <c r="J645" s="2116" t="n"/>
      <c r="K645" s="2117" t="n"/>
      <c r="L645" s="248" t="inlineStr">
        <is>
          <t>Imperio Financiero</t>
        </is>
      </c>
      <c r="M645" s="242" t="inlineStr">
        <is>
          <t>JAIME ANDRES PORRAS</t>
        </is>
      </c>
      <c r="N645" s="225" t="n"/>
      <c r="O645" s="225" t="n"/>
      <c r="P645" s="225" t="n"/>
      <c r="Q645" s="473" t="n"/>
      <c r="R645" s="390" t="inlineStr">
        <is>
          <t>N/A</t>
        </is>
      </c>
      <c r="S645" s="246" t="inlineStr">
        <is>
          <t>Pesos</t>
        </is>
      </c>
      <c r="T645" s="247" t="inlineStr">
        <is>
          <t>Hipotecario</t>
        </is>
      </c>
      <c r="U645" s="741" t="n">
        <v>1162000</v>
      </c>
      <c r="V645" s="242" t="n">
        <v>240</v>
      </c>
      <c r="W645" s="242" t="n">
        <v>237</v>
      </c>
      <c r="X645" s="741" t="inlineStr">
        <is>
          <t>11.8%</t>
        </is>
      </c>
      <c r="Y645" s="741" t="n">
        <v>0</v>
      </c>
      <c r="Z645" s="741" t="n">
        <v>47560</v>
      </c>
      <c r="AA645" s="741" t="n">
        <v>78176</v>
      </c>
      <c r="AB645" s="741" t="n">
        <v>0</v>
      </c>
      <c r="AC645" s="741" t="n">
        <v>747641</v>
      </c>
      <c r="AD645" s="741" t="n">
        <v>1958516</v>
      </c>
      <c r="AE645" s="741" t="n">
        <v>104377527</v>
      </c>
      <c r="AF645" s="3661" t="n">
        <v>400</v>
      </c>
      <c r="AG645" s="741" t="inlineStr">
        <is>
          <t>$4,000,000</t>
        </is>
      </c>
      <c r="AH645" s="248" t="inlineStr">
        <is>
          <t>Empleado</t>
        </is>
      </c>
      <c r="AI645" s="242" t="inlineStr">
        <is>
          <t>sarmiento19971@hotmail.com</t>
        </is>
      </c>
      <c r="AJ645" s="242" t="inlineStr">
        <is>
          <t>300 6233662</t>
        </is>
      </c>
      <c r="AK645" s="242" t="inlineStr">
        <is>
          <t>BOGOTA</t>
        </is>
      </c>
      <c r="AL645" s="225" t="n"/>
      <c r="AM645" s="231" t="n"/>
    </row>
    <row r="646" ht="18" customHeight="1" thickBot="1">
      <c r="A646" s="2162" t="inlineStr">
        <is>
          <t>CINDY PAMELA RINCON BOLAÑOS</t>
        </is>
      </c>
      <c r="B646" s="2124" t="inlineStr">
        <is>
          <t>570000601212698-2</t>
        </is>
      </c>
      <c r="C646" s="2125" t="n">
        <v>46065</v>
      </c>
      <c r="D646" s="2126" t="inlineStr">
        <is>
          <t>Pendiente</t>
        </is>
      </c>
      <c r="E646" s="2127" t="n">
        <v>46065</v>
      </c>
      <c r="F646" s="2128" t="inlineStr">
        <is>
          <t>DAVIVIENDA</t>
        </is>
      </c>
      <c r="G646" s="2129" t="n"/>
      <c r="H646" s="2130" t="inlineStr">
        <is>
          <t>CM</t>
        </is>
      </c>
      <c r="I646" s="2129" t="n"/>
      <c r="J646" s="2131" t="n"/>
      <c r="K646" s="2132" t="n"/>
      <c r="L646" s="2133" t="inlineStr">
        <is>
          <t>Finanzas a otro nivel</t>
        </is>
      </c>
      <c r="M646" s="2134" t="inlineStr">
        <is>
          <t>PAULA OSRNO</t>
        </is>
      </c>
      <c r="N646" s="2129" t="n"/>
      <c r="O646" s="2129" t="n"/>
      <c r="P646" s="2129" t="n"/>
      <c r="Q646" s="2135" t="n"/>
      <c r="R646" s="2136" t="inlineStr">
        <is>
          <t>N/A</t>
        </is>
      </c>
      <c r="S646" s="2137" t="inlineStr">
        <is>
          <t>Pesos</t>
        </is>
      </c>
      <c r="T646" s="2138" t="inlineStr">
        <is>
          <t>Hipotecario</t>
        </is>
      </c>
      <c r="U646" s="2139" t="n">
        <v>1969000</v>
      </c>
      <c r="V646" s="2134" t="n">
        <v>240</v>
      </c>
      <c r="W646" s="2134" t="n">
        <v>238</v>
      </c>
      <c r="X646" s="2139" t="inlineStr">
        <is>
          <t>12.6%</t>
        </is>
      </c>
      <c r="Y646" s="2139" t="n">
        <v>0</v>
      </c>
      <c r="Z646" s="2139" t="n">
        <v>40564</v>
      </c>
      <c r="AA646" s="2139" t="n">
        <v>44466</v>
      </c>
      <c r="AB646" s="2139" t="n">
        <v>0</v>
      </c>
      <c r="AC646" s="2139" t="n">
        <v>177500</v>
      </c>
      <c r="AD646" s="2139" t="n">
        <v>1696469</v>
      </c>
      <c r="AE646" s="2139" t="n">
        <v>170738288</v>
      </c>
      <c r="AF646" s="3697" t="n">
        <v>300</v>
      </c>
      <c r="AG646" s="2139" t="inlineStr">
        <is>
          <t>$3,000,000</t>
        </is>
      </c>
      <c r="AH646" s="2141" t="inlineStr">
        <is>
          <t>Empleado</t>
        </is>
      </c>
      <c r="AI646" s="2134" t="inlineStr">
        <is>
          <t>bolanospamela00@gmail.com</t>
        </is>
      </c>
      <c r="AJ646" s="2134" t="inlineStr">
        <is>
          <t>1 929-650-3039</t>
        </is>
      </c>
      <c r="AK646" s="2134" t="inlineStr">
        <is>
          <t>NEW YORK</t>
        </is>
      </c>
      <c r="AL646" s="2129" t="n"/>
      <c r="AM646" s="2142" t="n"/>
    </row>
    <row r="647" ht="18" customHeight="1" thickBot="1">
      <c r="A647" s="2163" t="inlineStr">
        <is>
          <t>OSCAR IVAN COLON VILLALOBOS</t>
        </is>
      </c>
      <c r="B647" s="2143" t="n">
        <v>90000255143</v>
      </c>
      <c r="C647" s="2144" t="n">
        <v>46065</v>
      </c>
      <c r="D647" s="2145" t="inlineStr">
        <is>
          <t>Pendiente</t>
        </is>
      </c>
      <c r="E647" s="2146" t="n">
        <v>46065</v>
      </c>
      <c r="F647" s="2147" t="inlineStr">
        <is>
          <t>BANCOLOMBIA</t>
        </is>
      </c>
      <c r="G647" s="2148" t="n"/>
      <c r="H647" s="2149" t="inlineStr">
        <is>
          <t>CM</t>
        </is>
      </c>
      <c r="I647" s="2148" t="n"/>
      <c r="J647" s="2148" t="n"/>
      <c r="K647" s="2148" t="n"/>
      <c r="L647" s="2145" t="inlineStr">
        <is>
          <t>Soluciones Financieras</t>
        </is>
      </c>
      <c r="M647" s="2150" t="inlineStr">
        <is>
          <t>LORENA SALINAS</t>
        </is>
      </c>
      <c r="N647" s="2148" t="n"/>
      <c r="O647" s="2148" t="n"/>
      <c r="P647" s="2148" t="n"/>
      <c r="Q647" s="2148" t="n"/>
      <c r="R647" s="2150" t="n">
        <v>1067888551</v>
      </c>
      <c r="S647" s="2151" t="inlineStr">
        <is>
          <t>Pesos</t>
        </is>
      </c>
      <c r="T647" s="2152" t="inlineStr">
        <is>
          <t>Hipotecario</t>
        </is>
      </c>
      <c r="U647" s="2153" t="n">
        <v>758453</v>
      </c>
      <c r="V647" s="2150" t="n">
        <v>240</v>
      </c>
      <c r="W647" s="2150" t="n">
        <v>212</v>
      </c>
      <c r="X647" s="2153" t="inlineStr">
        <is>
          <t>12.3%</t>
        </is>
      </c>
      <c r="Y647" s="2153" t="n">
        <v>215640</v>
      </c>
      <c r="Z647" s="2153" t="n">
        <v>10325</v>
      </c>
      <c r="AA647" s="2153" t="n">
        <v>8021</v>
      </c>
      <c r="AB647" s="2153" t="n">
        <v>5347</v>
      </c>
      <c r="AC647" s="2153" t="n">
        <v>93904</v>
      </c>
      <c r="AD647" s="2153" t="n">
        <v>640855</v>
      </c>
      <c r="AE647" s="2153" t="n">
        <v>65931650</v>
      </c>
      <c r="AF647" s="3698" t="n">
        <v>100</v>
      </c>
      <c r="AG647" s="2153" t="inlineStr">
        <is>
          <t>$3,000,000</t>
        </is>
      </c>
      <c r="AH647" s="2155" t="inlineStr">
        <is>
          <t>Empleado</t>
        </is>
      </c>
      <c r="AI647" s="2150" t="inlineStr">
        <is>
          <t>ocolon775@gmail.com</t>
        </is>
      </c>
      <c r="AJ647" s="2150" t="inlineStr">
        <is>
          <t>314 5394575</t>
        </is>
      </c>
      <c r="AK647" s="2150" t="inlineStr">
        <is>
          <t>MONTERIA</t>
        </is>
      </c>
      <c r="AL647" s="2148" t="n"/>
      <c r="AM647" s="2156" t="n"/>
    </row>
    <row r="648" ht="18" customHeight="1" thickBot="1">
      <c r="A648" s="1504" t="inlineStr">
        <is>
          <t>MARIO FERNANDO ORDOÑEZ LASSO</t>
        </is>
      </c>
      <c r="B648" s="210" t="n">
        <v>90000106004</v>
      </c>
      <c r="C648" s="251" t="n">
        <v>46065</v>
      </c>
      <c r="D648" s="348" t="inlineStr">
        <is>
          <t>Pendiente</t>
        </is>
      </c>
      <c r="E648" s="386" t="n">
        <v>46065</v>
      </c>
      <c r="F648" s="267" t="inlineStr">
        <is>
          <t>BANCOLOMBIA</t>
        </is>
      </c>
      <c r="G648" s="278" t="n"/>
      <c r="H648" s="352" t="inlineStr">
        <is>
          <t>PROPIO</t>
        </is>
      </c>
      <c r="I648" s="214" t="n"/>
      <c r="J648" s="2118" t="n"/>
      <c r="K648" s="2117" t="n"/>
      <c r="L648" s="392" t="inlineStr">
        <is>
          <t>Finanzas a otro nivel</t>
        </is>
      </c>
      <c r="M648" s="254" t="inlineStr">
        <is>
          <t>Gloria Emilia Ayala Rengifo</t>
        </is>
      </c>
      <c r="N648" s="214" t="n"/>
      <c r="O648" s="214" t="n"/>
      <c r="P648" s="214" t="n"/>
      <c r="Q648" s="214" t="n"/>
      <c r="R648" s="254" t="n">
        <v>1085274824</v>
      </c>
      <c r="S648" s="257" t="inlineStr">
        <is>
          <t>Pesos</t>
        </is>
      </c>
      <c r="T648" s="258" t="inlineStr">
        <is>
          <t>Hipotecario</t>
        </is>
      </c>
      <c r="U648" s="739" t="n">
        <v>307031</v>
      </c>
      <c r="V648" s="254" t="n">
        <v>240</v>
      </c>
      <c r="W648" s="254" t="n">
        <v>175</v>
      </c>
      <c r="X648" s="739" t="inlineStr">
        <is>
          <t>6.6%</t>
        </is>
      </c>
      <c r="Y648" s="739" t="n">
        <v>133452</v>
      </c>
      <c r="Z648" s="739" t="n">
        <v>5148</v>
      </c>
      <c r="AA648" s="739" t="n">
        <v>8013</v>
      </c>
      <c r="AB648" s="739" t="n">
        <v>5341</v>
      </c>
      <c r="AC648" s="739" t="n">
        <v>113023</v>
      </c>
      <c r="AD648" s="739" t="n">
        <v>175505</v>
      </c>
      <c r="AE648" s="739" t="n">
        <v>32756133</v>
      </c>
      <c r="AF648" s="254" t="inlineStr">
        <is>
          <t>$100.000 a $300.000</t>
        </is>
      </c>
      <c r="AG648" s="739" t="inlineStr">
        <is>
          <t>$5,000,000</t>
        </is>
      </c>
      <c r="AH648" s="259" t="inlineStr">
        <is>
          <t>Empleado</t>
        </is>
      </c>
      <c r="AI648" s="254" t="inlineStr">
        <is>
          <t>mario.ordonez@hotmail.com</t>
        </is>
      </c>
      <c r="AJ648" s="254" t="n">
        <v>3182317152</v>
      </c>
      <c r="AK648" s="214" t="n"/>
      <c r="AL648" s="214" t="n"/>
      <c r="AM648" s="220" t="n"/>
    </row>
    <row r="649" ht="18" customHeight="1" thickBot="1">
      <c r="A649" s="544" t="inlineStr">
        <is>
          <t>YUDY ANDREA CORZO OROZCO</t>
        </is>
      </c>
      <c r="B649" s="221" t="n">
        <v>1057183696</v>
      </c>
      <c r="C649" s="240" t="n">
        <v>46065</v>
      </c>
      <c r="D649" s="343" t="inlineStr">
        <is>
          <t>Pendiente</t>
        </is>
      </c>
      <c r="E649" s="378" t="n">
        <v>46065</v>
      </c>
      <c r="F649" s="224" t="inlineStr">
        <is>
          <t>BANCO DE BOGOTA</t>
        </is>
      </c>
      <c r="G649" s="272" t="n"/>
      <c r="H649" s="397" t="inlineStr">
        <is>
          <t>PROPIO</t>
        </is>
      </c>
      <c r="I649" s="225" t="n"/>
      <c r="J649" s="2116" t="n"/>
      <c r="K649" s="2117" t="n"/>
      <c r="L649" s="459" t="inlineStr">
        <is>
          <t>Visionarios</t>
        </is>
      </c>
      <c r="M649" s="242" t="inlineStr">
        <is>
          <t>Yeiner Alejandro Moron Quintero</t>
        </is>
      </c>
      <c r="N649" s="225" t="n"/>
      <c r="O649" s="225" t="n"/>
      <c r="P649" s="225" t="n"/>
      <c r="Q649" s="225" t="n"/>
      <c r="R649" s="389" t="n">
        <v>63537310</v>
      </c>
      <c r="S649" s="246" t="inlineStr">
        <is>
          <t>Pesos</t>
        </is>
      </c>
      <c r="T649" s="247" t="inlineStr">
        <is>
          <t>Hipotecario</t>
        </is>
      </c>
      <c r="U649" s="741" t="n">
        <v>1334896</v>
      </c>
      <c r="V649" s="242" t="n">
        <v>180</v>
      </c>
      <c r="W649" s="242" t="n">
        <v>171</v>
      </c>
      <c r="X649" s="741" t="inlineStr">
        <is>
          <t>11.35%</t>
        </is>
      </c>
      <c r="Y649" s="741" t="n">
        <v>0</v>
      </c>
      <c r="Z649" s="741" t="n">
        <v>0</v>
      </c>
      <c r="AA649" s="741" t="n">
        <v>0</v>
      </c>
      <c r="AB649" s="741" t="n">
        <v>0</v>
      </c>
      <c r="AC649" s="741" t="n">
        <v>148348</v>
      </c>
      <c r="AD649" s="741" t="n">
        <v>1186547</v>
      </c>
      <c r="AE649" s="741" t="n">
        <v>117061016</v>
      </c>
      <c r="AF649" s="242" t="inlineStr">
        <is>
          <t>$100.000 a $300.000</t>
        </is>
      </c>
      <c r="AG649" s="741" t="inlineStr">
        <is>
          <t>$6,000,000</t>
        </is>
      </c>
      <c r="AH649" s="248" t="inlineStr">
        <is>
          <t>Empleado</t>
        </is>
      </c>
      <c r="AI649" s="242" t="inlineStr">
        <is>
          <t>yudy0320@hotmail.com</t>
        </is>
      </c>
      <c r="AJ649" s="242" t="n">
        <v>3162255626</v>
      </c>
      <c r="AK649" s="242" t="inlineStr">
        <is>
          <t>Bucaramanga</t>
        </is>
      </c>
      <c r="AL649" s="225" t="n"/>
      <c r="AM649" s="231" t="n"/>
    </row>
    <row r="650" ht="18" customFormat="1" customHeight="1" s="1314" thickBot="1">
      <c r="A650" s="1440" t="inlineStr">
        <is>
          <t>KEVIN ANDREY PAEZ GUTIERREZ</t>
        </is>
      </c>
      <c r="B650" s="1321" t="inlineStr">
        <is>
          <t>570040770063917-1</t>
        </is>
      </c>
      <c r="C650" s="1322" t="n">
        <v>46066</v>
      </c>
      <c r="D650" s="1326" t="inlineStr">
        <is>
          <t>Pendiente</t>
        </is>
      </c>
      <c r="E650" s="1301" t="n">
        <v>46066</v>
      </c>
      <c r="F650" s="1395" t="inlineStr">
        <is>
          <t>DAVIVIENDA</t>
        </is>
      </c>
      <c r="G650" s="1305" t="n"/>
      <c r="H650" s="1325" t="inlineStr">
        <is>
          <t>VK 25%</t>
        </is>
      </c>
      <c r="I650" s="1305" t="n"/>
      <c r="J650" s="2157" t="n"/>
      <c r="K650" s="2158" t="n"/>
      <c r="L650" s="1456" t="inlineStr">
        <is>
          <t>Visionarios</t>
        </is>
      </c>
      <c r="M650" s="1307" t="inlineStr">
        <is>
          <t>Arelis Johanna Ortiz Garcia</t>
        </is>
      </c>
      <c r="N650" s="1305" t="n"/>
      <c r="O650" s="1305" t="n"/>
      <c r="P650" s="1305" t="n"/>
      <c r="Q650" s="1361" t="n"/>
      <c r="R650" s="1362" t="inlineStr">
        <is>
          <t>N/A</t>
        </is>
      </c>
      <c r="S650" s="1311" t="inlineStr">
        <is>
          <t>Pesos</t>
        </is>
      </c>
      <c r="T650" s="1308" t="inlineStr">
        <is>
          <t>Hipotecario</t>
        </is>
      </c>
      <c r="U650" s="1310" t="n">
        <v>762239</v>
      </c>
      <c r="V650" s="1307" t="n">
        <v>240</v>
      </c>
      <c r="W650" s="1307" t="n">
        <v>210</v>
      </c>
      <c r="X650" s="1457" t="n">
        <v>0.14</v>
      </c>
      <c r="Y650" s="1310" t="n">
        <v>251760</v>
      </c>
      <c r="Z650" s="1310" t="n">
        <v>24838</v>
      </c>
      <c r="AA650" s="1310" t="n">
        <v>31542</v>
      </c>
      <c r="AB650" s="1310" t="n">
        <v>0</v>
      </c>
      <c r="AC650" s="1310" t="n">
        <v>102567</v>
      </c>
      <c r="AD650" s="1310" t="n">
        <v>593336</v>
      </c>
      <c r="AE650" s="1310" t="n">
        <v>76968231</v>
      </c>
      <c r="AF650" s="1307" t="inlineStr">
        <is>
          <t>Acorde al estado del Crédito</t>
        </is>
      </c>
      <c r="AG650" s="1310" t="inlineStr">
        <is>
          <t>$4,000,000</t>
        </is>
      </c>
      <c r="AH650" s="1304" t="inlineStr">
        <is>
          <t>Empleado</t>
        </is>
      </c>
      <c r="AI650" s="1307" t="inlineStr">
        <is>
          <t>kevinponez@hotmail.com</t>
        </is>
      </c>
      <c r="AJ650" s="1307" t="n">
        <v>3232337697</v>
      </c>
      <c r="AK650" s="1307" t="inlineStr">
        <is>
          <t>BOGOTA</t>
        </is>
      </c>
      <c r="AL650" s="1305" t="n"/>
      <c r="AM650" s="1313" t="n"/>
    </row>
    <row r="651" ht="18" customHeight="1" thickBot="1">
      <c r="A651" s="731" t="inlineStr">
        <is>
          <t>MONICA MAGRETH CORRAL LEYTON</t>
        </is>
      </c>
      <c r="B651" s="606" t="n">
        <v>5311797314</v>
      </c>
      <c r="C651" s="607" t="n">
        <v>46067</v>
      </c>
      <c r="D651" s="608" t="inlineStr">
        <is>
          <t>Pendiente</t>
        </is>
      </c>
      <c r="E651" s="687" t="n">
        <v>46067</v>
      </c>
      <c r="F651" s="610" t="inlineStr">
        <is>
          <t>FNA (Fondo Nacional del Ahorro)</t>
        </is>
      </c>
      <c r="G651" s="743" t="n"/>
      <c r="H651" s="612" t="inlineStr">
        <is>
          <t>CM</t>
        </is>
      </c>
      <c r="I651" s="611" t="n"/>
      <c r="J651" s="611" t="n"/>
      <c r="K651" s="2190" t="n"/>
      <c r="L651" s="680" t="inlineStr">
        <is>
          <t>Guardianes Del Ahorro</t>
        </is>
      </c>
      <c r="M651" s="613" t="inlineStr">
        <is>
          <t>sandra Patricia Moreno Sotelo</t>
        </is>
      </c>
      <c r="N651" s="611" t="n"/>
      <c r="O651" s="611" t="n"/>
      <c r="P651" s="611" t="n"/>
      <c r="Q651" s="611" t="n"/>
      <c r="R651" s="613" t="n">
        <v>53117973</v>
      </c>
      <c r="S651" s="615" t="inlineStr">
        <is>
          <t>Pesos</t>
        </is>
      </c>
      <c r="T651" s="616" t="inlineStr">
        <is>
          <t>Hipotecario</t>
        </is>
      </c>
      <c r="U651" s="618" t="n">
        <v>428225</v>
      </c>
      <c r="V651" s="613" t="n">
        <v>209</v>
      </c>
      <c r="W651" s="613" t="n">
        <v>196</v>
      </c>
      <c r="X651" s="2191" t="n">
        <v>0.1</v>
      </c>
      <c r="Y651" s="618" t="n">
        <v>0</v>
      </c>
      <c r="Z651" s="618" t="n">
        <v>12444</v>
      </c>
      <c r="AA651" s="618" t="n">
        <v>16670</v>
      </c>
      <c r="AB651" s="618" t="n">
        <v>8584</v>
      </c>
      <c r="AC651" s="618" t="n">
        <v>81875</v>
      </c>
      <c r="AD651" s="618" t="n">
        <v>308654</v>
      </c>
      <c r="AE651" s="618" t="n">
        <v>38706892</v>
      </c>
      <c r="AF651" s="3699" t="n">
        <v>100</v>
      </c>
      <c r="AG651" s="618" t="inlineStr">
        <is>
          <t>$1,750,000</t>
        </is>
      </c>
      <c r="AH651" s="619" t="inlineStr">
        <is>
          <t>Empleado</t>
        </is>
      </c>
      <c r="AI651" s="613" t="inlineStr">
        <is>
          <t>leytonmagreth@gmail.com</t>
        </is>
      </c>
      <c r="AJ651" s="613" t="inlineStr">
        <is>
          <t>321 2846729</t>
        </is>
      </c>
      <c r="AK651" s="613" t="inlineStr">
        <is>
          <t>SOACHA</t>
        </is>
      </c>
      <c r="AL651" s="611" t="n"/>
      <c r="AM651" s="505" t="n"/>
    </row>
    <row r="652" ht="18" customHeight="1" thickBot="1">
      <c r="A652" s="341" t="inlineStr">
        <is>
          <t>YAKIRA DEL MAR CASTAÑO CARVAJAL</t>
        </is>
      </c>
      <c r="B652" s="237" t="n">
        <v>106500731201</v>
      </c>
      <c r="C652" s="378" t="n">
        <v>46051</v>
      </c>
      <c r="D652" s="343" t="inlineStr">
        <is>
          <t>Pendiente</t>
        </is>
      </c>
      <c r="E652" s="378" t="n">
        <v>46066</v>
      </c>
      <c r="F652" s="233" t="inlineStr">
        <is>
          <t>FNA (Fondo Nacional del Ahorro)</t>
        </is>
      </c>
      <c r="G652" s="272" t="n"/>
      <c r="H652" s="344" t="inlineStr">
        <is>
          <t>CM</t>
        </is>
      </c>
      <c r="I652" s="242" t="inlineStr">
        <is>
          <t>Falta perfilamiento - FNA</t>
        </is>
      </c>
      <c r="J652" s="2116" t="n"/>
      <c r="K652" s="2117" t="n"/>
      <c r="L652" s="346" t="inlineStr">
        <is>
          <t>Guardianes Del Ahorro</t>
        </is>
      </c>
      <c r="M652" s="242" t="inlineStr">
        <is>
          <t>JUAN CARLOS HIDALGO</t>
        </is>
      </c>
      <c r="N652" s="378" t="n">
        <v>46053</v>
      </c>
      <c r="O652" s="225" t="n"/>
      <c r="P652" s="225" t="n"/>
      <c r="Q652" s="225" t="n"/>
      <c r="R652" s="2042" t="n">
        <v>1065007312</v>
      </c>
      <c r="S652" s="246" t="inlineStr">
        <is>
          <t>Pesos</t>
        </is>
      </c>
      <c r="T652" s="247" t="inlineStr">
        <is>
          <t>Hipotecario</t>
        </is>
      </c>
      <c r="U652" s="741" t="n">
        <v>1234040</v>
      </c>
      <c r="V652" s="741" t="n">
        <v>173</v>
      </c>
      <c r="W652" s="741" t="n">
        <v>156</v>
      </c>
      <c r="X652" s="741" t="inlineStr">
        <is>
          <t>11.8%</t>
        </is>
      </c>
      <c r="Y652" s="741" t="n">
        <v>0</v>
      </c>
      <c r="Z652" s="741" t="n">
        <v>30252</v>
      </c>
      <c r="AA652" s="741" t="n">
        <v>35156</v>
      </c>
      <c r="AB652" s="741" t="n">
        <v>24740</v>
      </c>
      <c r="AC652" s="741" t="n">
        <v>265234</v>
      </c>
      <c r="AD652" s="741" t="n">
        <v>878739</v>
      </c>
      <c r="AE652" s="741" t="n">
        <v>94099081</v>
      </c>
      <c r="AF652" s="3661" t="n">
        <v>250</v>
      </c>
      <c r="AG652" s="741" t="inlineStr">
        <is>
          <t>$6,000,000</t>
        </is>
      </c>
      <c r="AH652" s="248" t="inlineStr">
        <is>
          <t>Empleado</t>
        </is>
      </c>
      <c r="AI652" s="242" t="inlineStr">
        <is>
          <t>yakidelmar+caoba@hotmail.com</t>
        </is>
      </c>
      <c r="AJ652" s="242" t="inlineStr">
        <is>
          <t>301 7558771</t>
        </is>
      </c>
      <c r="AK652" s="242" t="inlineStr">
        <is>
          <t>BOGOTA</t>
        </is>
      </c>
      <c r="AL652" s="225" t="n"/>
      <c r="AM652" s="231" t="n"/>
    </row>
    <row r="653" ht="18" customHeight="1" thickBot="1">
      <c r="A653" s="444" t="inlineStr">
        <is>
          <t>MIGUEL EDUARDO CASTILLO SANCHEZ</t>
        </is>
      </c>
      <c r="B653" s="249" t="n">
        <v>204119073288</v>
      </c>
      <c r="C653" s="386" t="n">
        <v>46051</v>
      </c>
      <c r="D653" s="348" t="inlineStr">
        <is>
          <t>Pendiente</t>
        </is>
      </c>
      <c r="E653" s="386" t="n">
        <v>46066</v>
      </c>
      <c r="F653" s="398" t="inlineStr">
        <is>
          <t>COLPATRIA</t>
        </is>
      </c>
      <c r="G653" s="278" t="n"/>
      <c r="H653" s="349" t="inlineStr">
        <is>
          <t>CM</t>
        </is>
      </c>
      <c r="I653" s="254" t="inlineStr">
        <is>
          <t>Falta perfilamiento - Colpatria</t>
        </is>
      </c>
      <c r="J653" s="2118" t="n"/>
      <c r="K653" s="2117" t="n"/>
      <c r="L653" s="458" t="inlineStr">
        <is>
          <t>Guardianes Del Ahorro</t>
        </is>
      </c>
      <c r="M653" s="254" t="inlineStr">
        <is>
          <t>JUAN CARLOS HIDALGO</t>
        </is>
      </c>
      <c r="N653" s="386" t="n">
        <v>46053</v>
      </c>
      <c r="O653" s="214" t="n"/>
      <c r="P653" s="214" t="n"/>
      <c r="Q653" s="335" t="n"/>
      <c r="R653" s="2040" t="inlineStr">
        <is>
          <t>N/A</t>
        </is>
      </c>
      <c r="S653" s="257" t="inlineStr">
        <is>
          <t>Pesos</t>
        </is>
      </c>
      <c r="T653" s="258" t="inlineStr">
        <is>
          <t>Hipotecario</t>
        </is>
      </c>
      <c r="U653" s="739" t="n">
        <v>2264084</v>
      </c>
      <c r="V653" s="739" t="n">
        <v>240</v>
      </c>
      <c r="W653" s="739" t="n">
        <v>195</v>
      </c>
      <c r="X653" s="739" t="inlineStr">
        <is>
          <t>11.3%</t>
        </is>
      </c>
      <c r="Y653" s="739" t="n">
        <v>0</v>
      </c>
      <c r="Z653" s="739" t="n">
        <v>118346</v>
      </c>
      <c r="AA653" s="739" t="n">
        <v>0</v>
      </c>
      <c r="AB653" s="739" t="n">
        <v>0</v>
      </c>
      <c r="AC653" s="739" t="n">
        <v>367983</v>
      </c>
      <c r="AD653" s="739" t="n">
        <v>1777754</v>
      </c>
      <c r="AE653" s="739" t="n">
        <v>196385596</v>
      </c>
      <c r="AF653" s="3660" t="n">
        <v>200</v>
      </c>
      <c r="AG653" s="739" t="inlineStr">
        <is>
          <t>$9,000,000</t>
        </is>
      </c>
      <c r="AH653" s="259" t="inlineStr">
        <is>
          <t>Empleado</t>
        </is>
      </c>
      <c r="AI653" s="254" t="inlineStr">
        <is>
          <t>miguel.eduardo.castillo.sanchez@gmail.com</t>
        </is>
      </c>
      <c r="AJ653" s="254" t="inlineStr">
        <is>
          <t>313 4044990</t>
        </is>
      </c>
      <c r="AK653" s="254" t="inlineStr">
        <is>
          <t>BOGOTA</t>
        </is>
      </c>
      <c r="AL653" s="214" t="n"/>
      <c r="AM653" s="220" t="n"/>
    </row>
    <row r="654" ht="18" customHeight="1" thickBot="1">
      <c r="A654" s="2033" t="inlineStr">
        <is>
          <t>GUSTAVO GRANADOS IZARRA</t>
        </is>
      </c>
      <c r="B654" s="221" t="n">
        <v>90000151155</v>
      </c>
      <c r="C654" s="240" t="n">
        <v>46066</v>
      </c>
      <c r="D654" s="343" t="inlineStr">
        <is>
          <t>Pendiente</t>
        </is>
      </c>
      <c r="E654" s="378" t="n">
        <v>46066</v>
      </c>
      <c r="F654" s="241" t="inlineStr">
        <is>
          <t>BANCOLOMBIA</t>
        </is>
      </c>
      <c r="G654" s="272" t="n"/>
      <c r="H654" s="344" t="inlineStr">
        <is>
          <t>CM</t>
        </is>
      </c>
      <c r="I654" s="225" t="n"/>
      <c r="J654" s="2116" t="n"/>
      <c r="K654" s="2117" t="n"/>
      <c r="L654" s="225" t="n"/>
      <c r="M654" s="225" t="n"/>
      <c r="N654" s="225" t="n"/>
      <c r="O654" s="225" t="n"/>
      <c r="P654" s="225" t="n"/>
      <c r="Q654" s="473" t="n"/>
      <c r="R654" s="390" t="inlineStr">
        <is>
          <t>N/A</t>
        </is>
      </c>
      <c r="S654" s="246" t="inlineStr">
        <is>
          <t>Pesos</t>
        </is>
      </c>
      <c r="T654" s="247" t="inlineStr">
        <is>
          <t>Hipotecario</t>
        </is>
      </c>
      <c r="U654" s="741" t="n">
        <v>1919523</v>
      </c>
      <c r="V654" s="242" t="n">
        <v>173</v>
      </c>
      <c r="W654" s="242" t="n">
        <v>120</v>
      </c>
      <c r="X654" s="741" t="inlineStr">
        <is>
          <t>8.6%</t>
        </is>
      </c>
      <c r="Y654" s="741" t="n">
        <v>0</v>
      </c>
      <c r="Z654" s="741" t="n">
        <v>95897</v>
      </c>
      <c r="AA654" s="741" t="n">
        <v>34056</v>
      </c>
      <c r="AB654" s="741" t="n">
        <v>22702</v>
      </c>
      <c r="AC654" s="741" t="n">
        <v>768995</v>
      </c>
      <c r="AD654" s="741" t="n">
        <v>997872</v>
      </c>
      <c r="AE654" s="741" t="n">
        <v>144483901</v>
      </c>
      <c r="AF654" s="3661" t="n">
        <v>500</v>
      </c>
      <c r="AG654" s="741" t="inlineStr">
        <is>
          <t>$10,000,000</t>
        </is>
      </c>
      <c r="AH654" s="248" t="inlineStr">
        <is>
          <t>Empleado</t>
        </is>
      </c>
      <c r="AI654" s="242" t="inlineStr">
        <is>
          <t>gustavogranadosi@hotmail.com</t>
        </is>
      </c>
      <c r="AJ654" s="242" t="inlineStr">
        <is>
          <t>311 5828624</t>
        </is>
      </c>
      <c r="AK654" s="242" t="inlineStr">
        <is>
          <t>BOGOTA</t>
        </is>
      </c>
      <c r="AL654" s="225" t="n"/>
      <c r="AM654" s="231" t="n"/>
    </row>
    <row r="655" ht="18" customHeight="1" thickBot="1">
      <c r="A655" s="444" t="inlineStr">
        <is>
          <t>LAURA FERNANDA NIÑO MANCERA</t>
        </is>
      </c>
      <c r="B655" s="210" t="n">
        <v>90000373640</v>
      </c>
      <c r="C655" s="251" t="n">
        <v>46066</v>
      </c>
      <c r="D655" s="348" t="inlineStr">
        <is>
          <t>Pendiente</t>
        </is>
      </c>
      <c r="E655" s="386" t="n">
        <v>46066</v>
      </c>
      <c r="F655" s="267" t="inlineStr">
        <is>
          <t>BANCOLOMBIA</t>
        </is>
      </c>
      <c r="G655" s="278" t="n"/>
      <c r="H655" s="349" t="inlineStr">
        <is>
          <t>CM</t>
        </is>
      </c>
      <c r="I655" s="214" t="n"/>
      <c r="J655" s="2118" t="n"/>
      <c r="K655" s="2117" t="n"/>
      <c r="L655" s="214" t="n"/>
      <c r="M655" s="214" t="n"/>
      <c r="N655" s="214" t="n"/>
      <c r="O655" s="214" t="n"/>
      <c r="P655" s="214" t="n"/>
      <c r="Q655" s="214" t="n"/>
      <c r="R655" s="254" t="n">
        <v>1140891507</v>
      </c>
      <c r="S655" s="257" t="inlineStr">
        <is>
          <t>Pesos</t>
        </is>
      </c>
      <c r="T655" s="258" t="inlineStr">
        <is>
          <t>Hipotecario</t>
        </is>
      </c>
      <c r="U655" s="739" t="n">
        <v>1927635</v>
      </c>
      <c r="V655" s="254" t="n">
        <v>240</v>
      </c>
      <c r="W655" s="254" t="n">
        <v>237</v>
      </c>
      <c r="X655" s="739" t="inlineStr">
        <is>
          <t>13.7%</t>
        </is>
      </c>
      <c r="Y655" s="739" t="n">
        <v>0</v>
      </c>
      <c r="Z655" s="739" t="n">
        <v>14868</v>
      </c>
      <c r="AA655" s="739" t="n">
        <v>22227</v>
      </c>
      <c r="AB655" s="739" t="n">
        <v>14817</v>
      </c>
      <c r="AC655" s="739" t="n">
        <v>146978</v>
      </c>
      <c r="AD655" s="739" t="n">
        <v>1728745</v>
      </c>
      <c r="AE655" s="739" t="n">
        <v>162123760</v>
      </c>
      <c r="AF655" s="739" t="inlineStr">
        <is>
          <t>$1,000,000</t>
        </is>
      </c>
      <c r="AG655" s="739" t="inlineStr">
        <is>
          <t>$160,000,000</t>
        </is>
      </c>
      <c r="AH655" s="259" t="inlineStr">
        <is>
          <t>Empleado</t>
        </is>
      </c>
      <c r="AI655" s="254" t="inlineStr">
        <is>
          <t>laurafnino@gmail.com</t>
        </is>
      </c>
      <c r="AJ655" s="254" t="inlineStr">
        <is>
          <t>61 410 134 846</t>
        </is>
      </c>
      <c r="AK655" s="254" t="inlineStr">
        <is>
          <t>AUSTRALIA</t>
        </is>
      </c>
      <c r="AL655" s="214" t="n"/>
      <c r="AM655" s="220" t="n"/>
    </row>
    <row r="656" ht="18" customHeight="1" thickBot="1">
      <c r="A656" s="2033" t="inlineStr">
        <is>
          <t>NORMAN HELENA VALDES SARMIENTO</t>
        </is>
      </c>
      <c r="B656" s="221" t="inlineStr">
        <is>
          <t>570101750034130-5</t>
        </is>
      </c>
      <c r="C656" s="240" t="n">
        <v>46066</v>
      </c>
      <c r="D656" s="343" t="inlineStr">
        <is>
          <t>Pendiente</t>
        </is>
      </c>
      <c r="E656" s="378" t="n">
        <v>46066</v>
      </c>
      <c r="F656" s="333" t="inlineStr">
        <is>
          <t>DAVIVIENDA</t>
        </is>
      </c>
      <c r="G656" s="272" t="n"/>
      <c r="H656" s="344" t="inlineStr">
        <is>
          <t>CM</t>
        </is>
      </c>
      <c r="I656" s="225" t="n"/>
      <c r="J656" s="2116" t="n"/>
      <c r="K656" s="2117" t="n"/>
      <c r="L656" s="225" t="n"/>
      <c r="M656" s="225" t="n"/>
      <c r="N656" s="225" t="n"/>
      <c r="O656" s="225" t="n"/>
      <c r="P656" s="225" t="n"/>
      <c r="Q656" s="225" t="n"/>
      <c r="R656" s="242" t="n">
        <v>51998198</v>
      </c>
      <c r="S656" s="246" t="inlineStr">
        <is>
          <t>Pesos</t>
        </is>
      </c>
      <c r="T656" s="247" t="inlineStr">
        <is>
          <t>Hipotecario</t>
        </is>
      </c>
      <c r="U656" s="741" t="n">
        <v>1059000</v>
      </c>
      <c r="V656" s="242" t="n">
        <v>240</v>
      </c>
      <c r="W656" s="242" t="n">
        <v>218</v>
      </c>
      <c r="X656" s="811" t="n">
        <v>0.12</v>
      </c>
      <c r="Y656" s="741" t="n">
        <v>0</v>
      </c>
      <c r="Z656" s="741" t="n">
        <v>35411</v>
      </c>
      <c r="AA656" s="741" t="n">
        <v>28692</v>
      </c>
      <c r="AB656" s="741" t="n">
        <v>0</v>
      </c>
      <c r="AC656" s="741" t="n">
        <v>123206</v>
      </c>
      <c r="AD656" s="741" t="n">
        <v>851690</v>
      </c>
      <c r="AE656" s="741" t="n">
        <v>89718881</v>
      </c>
      <c r="AF656" s="3661" t="n">
        <v>500</v>
      </c>
      <c r="AG656" s="741" t="inlineStr">
        <is>
          <t>$5,300,000</t>
        </is>
      </c>
      <c r="AH656" s="248" t="inlineStr">
        <is>
          <t>Empleado</t>
        </is>
      </c>
      <c r="AI656" s="242" t="inlineStr">
        <is>
          <t>normav2905@gmail.com</t>
        </is>
      </c>
      <c r="AJ656" s="242" t="inlineStr">
        <is>
          <t>318 2386342</t>
        </is>
      </c>
      <c r="AK656" s="242" t="inlineStr">
        <is>
          <t>CALI</t>
        </is>
      </c>
      <c r="AL656" s="225" t="n"/>
      <c r="AM656" s="231" t="n"/>
    </row>
    <row r="657" ht="18" customHeight="1" thickBot="1">
      <c r="A657" s="444" t="inlineStr">
        <is>
          <t>JOHANA YICETH CERQUERA POLO</t>
        </is>
      </c>
      <c r="B657" s="210" t="inlineStr">
        <is>
          <t>571616310019196-4</t>
        </is>
      </c>
      <c r="C657" s="251" t="n">
        <v>46066</v>
      </c>
      <c r="D657" s="348" t="inlineStr">
        <is>
          <t>Pendiente</t>
        </is>
      </c>
      <c r="E657" s="386" t="n">
        <v>46066</v>
      </c>
      <c r="F657" s="262" t="inlineStr">
        <is>
          <t>DAVIVIENDA</t>
        </is>
      </c>
      <c r="G657" s="278" t="n"/>
      <c r="H657" s="349" t="inlineStr">
        <is>
          <t>CM</t>
        </is>
      </c>
      <c r="I657" s="214" t="n"/>
      <c r="J657" s="2118" t="n"/>
      <c r="K657" s="2117" t="n"/>
      <c r="L657" s="214" t="n"/>
      <c r="M657" s="214" t="n"/>
      <c r="N657" s="214" t="n"/>
      <c r="O657" s="214" t="n"/>
      <c r="P657" s="214" t="n"/>
      <c r="Q657" s="214" t="n"/>
      <c r="R657" s="573" t="n">
        <v>26422018</v>
      </c>
      <c r="S657" s="257" t="inlineStr">
        <is>
          <t>Pesos</t>
        </is>
      </c>
      <c r="T657" s="258" t="inlineStr">
        <is>
          <t>Hipotecario</t>
        </is>
      </c>
      <c r="U657" s="739" t="n">
        <v>785000</v>
      </c>
      <c r="V657" s="254" t="n">
        <v>240</v>
      </c>
      <c r="W657" s="254" t="n">
        <v>234</v>
      </c>
      <c r="X657" s="739" t="inlineStr">
        <is>
          <t>11.3%</t>
        </is>
      </c>
      <c r="Y657" s="739" t="n">
        <v>0</v>
      </c>
      <c r="Z657" s="739" t="n">
        <v>17156</v>
      </c>
      <c r="AA657" s="739" t="n">
        <v>29348</v>
      </c>
      <c r="AB657" s="739" t="n">
        <v>43321</v>
      </c>
      <c r="AC657" s="739" t="n">
        <v>86598</v>
      </c>
      <c r="AD657" s="739" t="n">
        <v>604576</v>
      </c>
      <c r="AE657" s="739" t="n">
        <v>67663917</v>
      </c>
      <c r="AF657" s="3660" t="n">
        <v>300</v>
      </c>
      <c r="AG657" s="739" t="inlineStr">
        <is>
          <t>$2,063,000</t>
        </is>
      </c>
      <c r="AH657" s="259" t="inlineStr">
        <is>
          <t>Empleado</t>
        </is>
      </c>
      <c r="AI657" s="254" t="inlineStr">
        <is>
          <t>mariasauca25@gmail.com</t>
        </is>
      </c>
      <c r="AJ657" s="254" t="inlineStr">
        <is>
          <t>317 5176978</t>
        </is>
      </c>
      <c r="AK657" s="254" t="inlineStr">
        <is>
          <t>IBAGUE</t>
        </is>
      </c>
      <c r="AL657" s="214" t="n"/>
      <c r="AM657" s="220" t="n"/>
    </row>
    <row r="658" ht="18" customHeight="1" thickBot="1">
      <c r="A658" s="2189" t="inlineStr">
        <is>
          <t>MARIA DE LOS ANGELES SILVERA MEDINA</t>
        </is>
      </c>
      <c r="B658" s="221" t="n">
        <v>90000352018</v>
      </c>
      <c r="C658" s="240" t="n">
        <v>46066</v>
      </c>
      <c r="D658" s="343" t="inlineStr">
        <is>
          <t>Pendiente</t>
        </is>
      </c>
      <c r="E658" s="378" t="n">
        <v>46066</v>
      </c>
      <c r="F658" s="241" t="inlineStr">
        <is>
          <t>BANCOLOMBIA</t>
        </is>
      </c>
      <c r="G658" s="1087" t="n"/>
      <c r="H658" s="344" t="inlineStr">
        <is>
          <t>CM</t>
        </is>
      </c>
      <c r="I658" s="225" t="n"/>
      <c r="J658" s="2116" t="n"/>
      <c r="K658" s="2117" t="n"/>
      <c r="L658" s="225" t="n"/>
      <c r="M658" s="225" t="n"/>
      <c r="N658" s="225" t="n"/>
      <c r="O658" s="225" t="n"/>
      <c r="P658" s="225" t="n"/>
      <c r="Q658" s="473" t="n"/>
      <c r="R658" s="390" t="inlineStr">
        <is>
          <t>N/A</t>
        </is>
      </c>
      <c r="S658" s="246" t="inlineStr">
        <is>
          <t>Pesos</t>
        </is>
      </c>
      <c r="T658" s="247" t="inlineStr">
        <is>
          <t>Hipotecario</t>
        </is>
      </c>
      <c r="U658" s="741" t="n">
        <v>2653260</v>
      </c>
      <c r="V658" s="242" t="n">
        <v>240</v>
      </c>
      <c r="W658" s="242" t="n">
        <v>232</v>
      </c>
      <c r="X658" s="741" t="inlineStr">
        <is>
          <t>12.7%</t>
        </is>
      </c>
      <c r="Y658" s="741" t="n">
        <v>0</v>
      </c>
      <c r="Z658" s="741" t="n">
        <v>68763</v>
      </c>
      <c r="AA658" s="741" t="n">
        <v>29691</v>
      </c>
      <c r="AB658" s="741" t="n">
        <v>19793</v>
      </c>
      <c r="AC658" s="741" t="n">
        <v>248765</v>
      </c>
      <c r="AD658" s="741" t="n">
        <v>2286247</v>
      </c>
      <c r="AE658" s="741" t="n">
        <v>228229824</v>
      </c>
      <c r="AF658" s="3661" t="n">
        <v>300</v>
      </c>
      <c r="AG658" s="741" t="inlineStr">
        <is>
          <t>$6,000,000</t>
        </is>
      </c>
      <c r="AH658" s="248" t="inlineStr">
        <is>
          <t>Empleado</t>
        </is>
      </c>
      <c r="AI658" s="242" t="inlineStr">
        <is>
          <t>msilveram@hotmail.com</t>
        </is>
      </c>
      <c r="AJ658" s="242" t="inlineStr">
        <is>
          <t>313 5785064</t>
        </is>
      </c>
      <c r="AK658" s="242" t="inlineStr">
        <is>
          <t>BARRANQUILLA</t>
        </is>
      </c>
      <c r="AL658" s="225" t="n"/>
      <c r="AM658" s="231" t="n"/>
    </row>
    <row r="659" ht="18" customHeight="1" thickBot="1">
      <c r="A659" s="1093" t="inlineStr">
        <is>
          <t>DIANA DANIELA SANCHEZ SISSA</t>
        </is>
      </c>
      <c r="B659" s="210" t="inlineStr">
        <is>
          <t>570040770103438-0</t>
        </is>
      </c>
      <c r="C659" s="251" t="n">
        <v>46066</v>
      </c>
      <c r="D659" s="343" t="inlineStr">
        <is>
          <t>Pendiente</t>
        </is>
      </c>
      <c r="E659" s="1222" t="n">
        <v>46066</v>
      </c>
      <c r="F659" s="569" t="inlineStr">
        <is>
          <t>DAVIVIENDA</t>
        </is>
      </c>
      <c r="G659" s="593" t="inlineStr">
        <is>
          <t>ha realizado abonos</t>
        </is>
      </c>
      <c r="H659" s="352" t="inlineStr">
        <is>
          <t>PROPIO</t>
        </is>
      </c>
      <c r="I659" s="214" t="n"/>
      <c r="J659" s="2118" t="n"/>
      <c r="K659" s="2117" t="n"/>
      <c r="L659" s="392" t="inlineStr">
        <is>
          <t>Finanzas a otro nivel</t>
        </is>
      </c>
      <c r="M659" s="254" t="inlineStr">
        <is>
          <t>GABRIELA GARZON VEGA</t>
        </is>
      </c>
      <c r="N659" s="214" t="n"/>
      <c r="O659" s="214" t="n"/>
      <c r="P659" s="214" t="n"/>
      <c r="Q659" s="214" t="n"/>
      <c r="R659" s="573" t="n">
        <v>1022429602</v>
      </c>
      <c r="S659" s="257" t="inlineStr">
        <is>
          <t>Pesos</t>
        </is>
      </c>
      <c r="T659" s="258" t="inlineStr">
        <is>
          <t>Hipotecario</t>
        </is>
      </c>
      <c r="U659" s="739" t="n">
        <v>1362000</v>
      </c>
      <c r="V659" s="254" t="n">
        <v>240</v>
      </c>
      <c r="W659" s="254" t="n">
        <v>223</v>
      </c>
      <c r="X659" s="739" t="inlineStr">
        <is>
          <t>10.95%</t>
        </is>
      </c>
      <c r="Y659" s="739" t="n">
        <v>0</v>
      </c>
      <c r="Z659" s="739" t="n">
        <v>57740</v>
      </c>
      <c r="AA659" s="739" t="n">
        <v>81216</v>
      </c>
      <c r="AB659" s="739" t="n">
        <v>0</v>
      </c>
      <c r="AC659" s="739" t="n">
        <v>377417</v>
      </c>
      <c r="AD659" s="739" t="n">
        <v>2204690</v>
      </c>
      <c r="AE659" s="739" t="n">
        <v>127098091</v>
      </c>
      <c r="AF659" s="254" t="inlineStr">
        <is>
          <t>Acorde al estado del Crédito</t>
        </is>
      </c>
      <c r="AG659" s="739" t="inlineStr">
        <is>
          <t>$8,000,000</t>
        </is>
      </c>
      <c r="AH659" s="458" t="inlineStr">
        <is>
          <t>Vis Davivienda</t>
        </is>
      </c>
      <c r="AI659" s="254" t="inlineStr">
        <is>
          <t>dianasanchez97@gmail.com</t>
        </is>
      </c>
      <c r="AJ659" s="254" t="n">
        <v>3166183414</v>
      </c>
      <c r="AK659" s="214" t="n"/>
      <c r="AL659" s="214" t="n"/>
      <c r="AM659" s="220" t="n"/>
    </row>
    <row r="660" ht="18" customFormat="1" customHeight="1" s="1438" thickBot="1">
      <c r="A660" s="1609" t="inlineStr">
        <is>
          <t>MARCELA VITERI CADENA</t>
        </is>
      </c>
      <c r="B660" s="1518" t="inlineStr">
        <is>
          <t>190-026474</t>
        </is>
      </c>
      <c r="C660" s="1519" t="n">
        <v>46065</v>
      </c>
      <c r="D660" s="1520" t="inlineStr">
        <is>
          <t>Pendiente</t>
        </is>
      </c>
      <c r="E660" s="1521" t="n">
        <v>46069</v>
      </c>
      <c r="F660" s="2192" t="inlineStr">
        <is>
          <t>OCCIDENTE</t>
        </is>
      </c>
      <c r="G660" s="1610" t="n"/>
      <c r="H660" s="1997" t="inlineStr">
        <is>
          <t>CM</t>
        </is>
      </c>
      <c r="I660" s="1525" t="inlineStr">
        <is>
          <t>Falta perfilamiento - Occidente</t>
        </is>
      </c>
      <c r="J660" s="2193" t="n"/>
      <c r="K660" s="2194" t="n"/>
      <c r="L660" s="1532" t="inlineStr">
        <is>
          <t>Imperio Financiero</t>
        </is>
      </c>
      <c r="M660" s="1525" t="inlineStr">
        <is>
          <t>JAIME ANDRES PORRAS</t>
        </is>
      </c>
      <c r="N660" s="1523" t="n"/>
      <c r="O660" s="1519" t="n">
        <v>46065</v>
      </c>
      <c r="P660" s="1523" t="n"/>
      <c r="Q660" s="1526" t="n"/>
      <c r="R660" s="1916" t="inlineStr">
        <is>
          <t>N/A</t>
        </is>
      </c>
      <c r="S660" s="1528" t="inlineStr">
        <is>
          <t>Pesos</t>
        </is>
      </c>
      <c r="T660" s="1524" t="inlineStr">
        <is>
          <t>Hipotecario</t>
        </is>
      </c>
      <c r="U660" s="1529" t="n">
        <v>3015590</v>
      </c>
      <c r="V660" s="1525" t="n">
        <v>240</v>
      </c>
      <c r="W660" s="1525" t="n">
        <v>240</v>
      </c>
      <c r="X660" s="1529" t="inlineStr">
        <is>
          <t>14.42%</t>
        </is>
      </c>
      <c r="Y660" s="1529" t="n">
        <v>0</v>
      </c>
      <c r="Z660" s="1529" t="n">
        <v>39878</v>
      </c>
      <c r="AA660" s="1529" t="n">
        <v>46714</v>
      </c>
      <c r="AB660" s="1529" t="n">
        <v>30497</v>
      </c>
      <c r="AC660" s="1529" t="n">
        <v>195603</v>
      </c>
      <c r="AD660" s="1529" t="n">
        <v>2702898</v>
      </c>
      <c r="AE660" s="1529" t="n">
        <v>239277500</v>
      </c>
      <c r="AF660" s="3700" t="n">
        <v>200</v>
      </c>
      <c r="AG660" s="1529" t="inlineStr">
        <is>
          <t>$12,300,000</t>
        </is>
      </c>
      <c r="AH660" s="1532" t="inlineStr">
        <is>
          <t>Empleado</t>
        </is>
      </c>
      <c r="AI660" s="1525" t="inlineStr">
        <is>
          <t>marcela.viteri@gmail.com</t>
        </is>
      </c>
      <c r="AJ660" s="1525" t="inlineStr">
        <is>
          <t>312 4314663</t>
        </is>
      </c>
      <c r="AK660" s="1525" t="inlineStr">
        <is>
          <t>BOGOTA</t>
        </is>
      </c>
      <c r="AL660" s="1523" t="n"/>
      <c r="AM660" s="1533" t="n"/>
    </row>
    <row r="661" ht="18" customHeight="1" thickBot="1">
      <c r="A661" s="548" t="inlineStr">
        <is>
          <t>ANA ISABEL VELANDIA MORENO</t>
        </is>
      </c>
      <c r="B661" s="466" t="n">
        <v>29791617</v>
      </c>
      <c r="C661" s="357" t="n">
        <v>46065</v>
      </c>
      <c r="D661" s="358" t="inlineStr">
        <is>
          <t>Pendiente</t>
        </is>
      </c>
      <c r="E661" s="400" t="n">
        <v>46067</v>
      </c>
      <c r="F661" s="367" t="inlineStr">
        <is>
          <t>AV VILLAS</t>
        </is>
      </c>
      <c r="G661" s="1546" t="n"/>
      <c r="H661" s="361" t="inlineStr">
        <is>
          <t>CM</t>
        </is>
      </c>
      <c r="I661" s="360" t="n"/>
      <c r="J661" s="2115" t="n"/>
      <c r="K661" s="2114" t="n"/>
      <c r="L661" s="477" t="inlineStr">
        <is>
          <t>Finanzas a otro nivel</t>
        </is>
      </c>
      <c r="M661" s="363" t="inlineStr">
        <is>
          <t>CAROLINA MORA</t>
        </is>
      </c>
      <c r="N661" s="360" t="n"/>
      <c r="O661" s="357" t="n">
        <v>46065</v>
      </c>
      <c r="P661" s="360" t="n"/>
      <c r="Q661" s="822" t="n"/>
      <c r="R661" s="817" t="inlineStr">
        <is>
          <t>N/A</t>
        </is>
      </c>
      <c r="S661" s="365" t="inlineStr">
        <is>
          <t>Pesos</t>
        </is>
      </c>
      <c r="T661" s="366" t="inlineStr">
        <is>
          <t>Hipotecario</t>
        </is>
      </c>
      <c r="U661" s="808" t="n">
        <v>3940133</v>
      </c>
      <c r="V661" s="363" t="n">
        <v>237</v>
      </c>
      <c r="W661" s="363" t="n">
        <v>190</v>
      </c>
      <c r="X661" s="808" t="inlineStr">
        <is>
          <t>7.5%</t>
        </is>
      </c>
      <c r="Y661" s="808" t="n">
        <v>0</v>
      </c>
      <c r="Z661" s="808" t="n">
        <v>50290</v>
      </c>
      <c r="AA661" s="808" t="n">
        <v>50149</v>
      </c>
      <c r="AB661" s="808" t="n">
        <v>0</v>
      </c>
      <c r="AC661" s="808" t="n">
        <v>598113</v>
      </c>
      <c r="AD661" s="808" t="n">
        <v>1270272</v>
      </c>
      <c r="AE661" s="808" t="n">
        <v>210733334</v>
      </c>
      <c r="AF661" s="3688" t="n">
        <v>300</v>
      </c>
      <c r="AG661" s="808" t="inlineStr">
        <is>
          <t>$10,000,000</t>
        </is>
      </c>
      <c r="AH661" s="401" t="inlineStr">
        <is>
          <t>Empleado</t>
        </is>
      </c>
      <c r="AI661" s="363" t="inlineStr">
        <is>
          <t>anaivelandia@hotmail.com</t>
        </is>
      </c>
      <c r="AJ661" s="363" t="inlineStr">
        <is>
          <t>320 3721114</t>
        </is>
      </c>
      <c r="AK661" s="363" t="inlineStr">
        <is>
          <t>BOGOTA</t>
        </is>
      </c>
      <c r="AL661" s="360" t="n"/>
      <c r="AM661" s="368" t="n"/>
    </row>
    <row r="662" ht="18" customFormat="1" customHeight="1" s="1438" thickBot="1">
      <c r="A662" s="2197" t="inlineStr">
        <is>
          <t>ANDRES FELIPE GUERRERO CARDENAS</t>
        </is>
      </c>
      <c r="B662" s="1489" t="inlineStr">
        <is>
          <t>570101670091222-0</t>
        </is>
      </c>
      <c r="C662" s="1490" t="n">
        <v>46068</v>
      </c>
      <c r="D662" s="2198" t="inlineStr">
        <is>
          <t>Pendiente</t>
        </is>
      </c>
      <c r="E662" s="2199" t="n">
        <v>46068</v>
      </c>
      <c r="F662" s="2200" t="inlineStr">
        <is>
          <t>DAVIVIENDA</t>
        </is>
      </c>
      <c r="G662" s="2201" t="n"/>
      <c r="H662" s="2202" t="inlineStr">
        <is>
          <t>CM</t>
        </is>
      </c>
      <c r="I662" s="1494" t="n"/>
      <c r="J662" s="2203" t="n"/>
      <c r="K662" s="2204" t="n"/>
      <c r="L662" s="1496" t="inlineStr">
        <is>
          <t>Finanzas a otro nivel</t>
        </is>
      </c>
      <c r="M662" s="1497" t="inlineStr">
        <is>
          <t>NELLY ROA</t>
        </is>
      </c>
      <c r="N662" s="1494" t="n"/>
      <c r="O662" s="1494" t="n"/>
      <c r="P662" s="1494" t="n"/>
      <c r="Q662" s="2205" t="n"/>
      <c r="R662" s="2206" t="inlineStr">
        <is>
          <t>N/A</t>
        </is>
      </c>
      <c r="S662" s="1498" t="inlineStr">
        <is>
          <t>Pesos</t>
        </is>
      </c>
      <c r="T662" s="1496" t="inlineStr">
        <is>
          <t>Hipotecario</t>
        </is>
      </c>
      <c r="U662" s="1499" t="n">
        <v>340000</v>
      </c>
      <c r="V662" s="1497" t="n">
        <v>60</v>
      </c>
      <c r="W662" s="1497" t="n">
        <v>6</v>
      </c>
      <c r="X662" s="1499" t="inlineStr">
        <is>
          <t>15.53%</t>
        </is>
      </c>
      <c r="Y662" s="1499" t="n">
        <v>0</v>
      </c>
      <c r="Z662" s="1499" t="n">
        <v>3227</v>
      </c>
      <c r="AA662" s="1499" t="n">
        <v>0</v>
      </c>
      <c r="AB662" s="1499" t="n">
        <v>0</v>
      </c>
      <c r="AC662" s="1499" t="n">
        <v>191989</v>
      </c>
      <c r="AD662" s="1499" t="n">
        <v>144783</v>
      </c>
      <c r="AE662" s="1499" t="n">
        <v>14059081</v>
      </c>
      <c r="AF662" s="3701" t="n">
        <v>500</v>
      </c>
      <c r="AG662" s="1499" t="inlineStr">
        <is>
          <t>$3,000,000</t>
        </is>
      </c>
      <c r="AH662" s="1498" t="inlineStr">
        <is>
          <t>Independiente</t>
        </is>
      </c>
      <c r="AI662" s="1497" t="inlineStr">
        <is>
          <t>pipe45612@gmail.com</t>
        </is>
      </c>
      <c r="AJ662" s="1497" t="inlineStr">
        <is>
          <t>322 5073641</t>
        </is>
      </c>
      <c r="AK662" s="1497" t="inlineStr">
        <is>
          <t>CALI</t>
        </is>
      </c>
      <c r="AL662" s="1494" t="n"/>
      <c r="AM662" s="1501" t="n"/>
    </row>
    <row r="663" ht="18" customHeight="1" thickBot="1">
      <c r="A663" s="2195" t="inlineStr">
        <is>
          <t>MARTHA BENAVIDES LOPEZ</t>
        </is>
      </c>
      <c r="B663" s="825" t="n">
        <v>22173929</v>
      </c>
      <c r="C663" s="826" t="n">
        <v>46059</v>
      </c>
      <c r="D663" s="827" t="inlineStr">
        <is>
          <t>Pendiente</t>
        </is>
      </c>
      <c r="E663" s="828" t="n">
        <v>46059</v>
      </c>
      <c r="F663" s="911" t="inlineStr">
        <is>
          <t>AV VILLAS</t>
        </is>
      </c>
      <c r="G663" s="856" t="n"/>
      <c r="H663" s="870" t="inlineStr">
        <is>
          <t>VK 30%</t>
        </is>
      </c>
      <c r="I663" s="505" t="n"/>
      <c r="J663" s="2196" t="n"/>
      <c r="K663" s="2114" t="n"/>
      <c r="L663" s="833" t="inlineStr">
        <is>
          <t>Lideres del futuro</t>
        </is>
      </c>
      <c r="M663" s="832" t="inlineStr">
        <is>
          <t>PABLO MONTOYA</t>
        </is>
      </c>
      <c r="N663" s="505" t="n"/>
      <c r="O663" s="505" t="n"/>
      <c r="P663" s="505" t="n"/>
      <c r="Q663" s="884" t="n"/>
      <c r="R663" s="817" t="inlineStr">
        <is>
          <t>N/A</t>
        </is>
      </c>
      <c r="S663" s="833" t="inlineStr">
        <is>
          <t>Pesos</t>
        </is>
      </c>
      <c r="T663" s="834" t="inlineStr">
        <is>
          <t>Hipotecario</t>
        </is>
      </c>
      <c r="U663" s="835" t="n">
        <v>1353356</v>
      </c>
      <c r="V663" s="832" t="n">
        <v>184</v>
      </c>
      <c r="W663" s="832" t="n">
        <v>78</v>
      </c>
      <c r="X663" s="835" t="inlineStr">
        <is>
          <t>9.2%</t>
        </is>
      </c>
      <c r="Y663" s="835" t="n">
        <v>0</v>
      </c>
      <c r="Z663" s="835" t="n">
        <v>32582</v>
      </c>
      <c r="AA663" s="835" t="n">
        <v>33421</v>
      </c>
      <c r="AB663" s="835" t="n">
        <v>90884</v>
      </c>
      <c r="AC663" s="835" t="n">
        <v>675353</v>
      </c>
      <c r="AD663" s="835" t="n">
        <v>521327</v>
      </c>
      <c r="AE663" s="835" t="n">
        <v>70820924</v>
      </c>
      <c r="AF663" s="832" t="inlineStr">
        <is>
          <t>$50.000 a $300.000</t>
        </is>
      </c>
      <c r="AG663" s="835" t="inlineStr">
        <is>
          <t>$6,500,000</t>
        </is>
      </c>
      <c r="AH663" s="837" t="inlineStr">
        <is>
          <t>Empleado</t>
        </is>
      </c>
      <c r="AI663" s="832" t="inlineStr">
        <is>
          <t>ecommercefullstore@gmail.com</t>
        </is>
      </c>
      <c r="AJ663" s="832" t="n">
        <v>3133589441</v>
      </c>
      <c r="AK663" s="832" t="inlineStr">
        <is>
          <t>BOGOTA</t>
        </is>
      </c>
      <c r="AL663" s="505" t="n"/>
      <c r="AM663" s="838" t="n"/>
    </row>
    <row r="664" ht="18" customHeight="1" thickBot="1">
      <c r="A664" s="1628" t="inlineStr">
        <is>
          <t>ANDRES DAVID CORTES JARAMILLO</t>
        </is>
      </c>
      <c r="B664" s="221" t="inlineStr">
        <is>
          <t>570303600601766-2</t>
        </is>
      </c>
      <c r="C664" s="240" t="n">
        <v>46068</v>
      </c>
      <c r="D664" s="343" t="inlineStr">
        <is>
          <t>Pendiente</t>
        </is>
      </c>
      <c r="E664" s="378" t="n">
        <v>46068</v>
      </c>
      <c r="F664" s="333" t="inlineStr">
        <is>
          <t>DAVIVIENDA</t>
        </is>
      </c>
      <c r="G664" s="272" t="n"/>
      <c r="H664" s="344" t="inlineStr">
        <is>
          <t>CM</t>
        </is>
      </c>
      <c r="I664" s="225" t="n"/>
      <c r="J664" s="2116" t="n"/>
      <c r="K664" s="2117" t="n"/>
      <c r="L664" s="440" t="inlineStr">
        <is>
          <t>Finanzas a otro nivel</t>
        </is>
      </c>
      <c r="M664" s="242" t="inlineStr">
        <is>
          <t>PAULA OSORNO</t>
        </is>
      </c>
      <c r="N664" s="225" t="n"/>
      <c r="O664" s="225" t="n"/>
      <c r="P664" s="225" t="n"/>
      <c r="Q664" s="473" t="n"/>
      <c r="R664" s="390" t="inlineStr">
        <is>
          <t>N/A</t>
        </is>
      </c>
      <c r="S664" s="246" t="inlineStr">
        <is>
          <t>Pesos</t>
        </is>
      </c>
      <c r="T664" s="247" t="inlineStr">
        <is>
          <t>Hipotecario</t>
        </is>
      </c>
      <c r="U664" s="741" t="n">
        <v>3120000</v>
      </c>
      <c r="V664" s="242" t="n">
        <v>240</v>
      </c>
      <c r="W664" s="242" t="n">
        <v>231</v>
      </c>
      <c r="X664" s="811" t="n">
        <v>0.11</v>
      </c>
      <c r="Y664" s="741" t="n">
        <v>0</v>
      </c>
      <c r="Z664" s="741" t="n">
        <v>66684</v>
      </c>
      <c r="AA664" s="741" t="n">
        <v>111640</v>
      </c>
      <c r="AB664" s="741" t="n">
        <v>0</v>
      </c>
      <c r="AC664" s="741" t="n">
        <v>389031</v>
      </c>
      <c r="AD664" s="741" t="n">
        <v>2535644</v>
      </c>
      <c r="AE664" s="741" t="n">
        <v>290388390</v>
      </c>
      <c r="AF664" s="3661" t="n">
        <v>500</v>
      </c>
      <c r="AG664" s="741" t="inlineStr">
        <is>
          <t>$80,000,000</t>
        </is>
      </c>
      <c r="AH664" s="248" t="inlineStr">
        <is>
          <t>Empleado</t>
        </is>
      </c>
      <c r="AI664" s="242" t="inlineStr">
        <is>
          <t>hat_room@outlook.com</t>
        </is>
      </c>
      <c r="AJ664" s="242" t="inlineStr">
        <is>
          <t>301 2823019</t>
        </is>
      </c>
      <c r="AK664" s="242" t="inlineStr">
        <is>
          <t>BELLO</t>
        </is>
      </c>
      <c r="AL664" s="225" t="n"/>
      <c r="AM664" s="231" t="n"/>
    </row>
    <row r="665" ht="18" customHeight="1" thickBot="1">
      <c r="A665" s="1073" t="inlineStr">
        <is>
          <t>YENNY LILIBET LEMUS TOVAR</t>
        </is>
      </c>
      <c r="B665" s="210" t="n">
        <v>133200611794</v>
      </c>
      <c r="C665" s="251" t="n">
        <v>46068</v>
      </c>
      <c r="D665" s="343" t="inlineStr">
        <is>
          <t>Pendiente</t>
        </is>
      </c>
      <c r="E665" s="1222" t="n">
        <v>46068</v>
      </c>
      <c r="F665" s="259" t="inlineStr">
        <is>
          <t>CAJA SOCIAL</t>
        </is>
      </c>
      <c r="G665" s="278" t="n"/>
      <c r="H665" s="349" t="inlineStr">
        <is>
          <t>CM</t>
        </is>
      </c>
      <c r="I665" s="214" t="n"/>
      <c r="J665" s="2118" t="n"/>
      <c r="K665" s="2117" t="n"/>
      <c r="L665" s="392" t="inlineStr">
        <is>
          <t>Finanzas a otro nivel</t>
        </is>
      </c>
      <c r="M665" s="254" t="inlineStr">
        <is>
          <t>YULY HERNANDEZ</t>
        </is>
      </c>
      <c r="N665" s="214" t="n"/>
      <c r="O665" s="214" t="n"/>
      <c r="P665" s="214" t="n"/>
      <c r="Q665" s="335" t="n"/>
      <c r="R665" s="390" t="inlineStr">
        <is>
          <t>N/A</t>
        </is>
      </c>
      <c r="S665" s="257" t="inlineStr">
        <is>
          <t>Pesos</t>
        </is>
      </c>
      <c r="T665" s="258" t="inlineStr">
        <is>
          <t>Hipotecario</t>
        </is>
      </c>
      <c r="U665" s="739" t="n">
        <v>1578760</v>
      </c>
      <c r="V665" s="254" t="n">
        <v>240</v>
      </c>
      <c r="W665" s="254" t="n">
        <v>183</v>
      </c>
      <c r="X665" s="739" t="inlineStr">
        <is>
          <t>9.25%</t>
        </is>
      </c>
      <c r="Y665" s="739" t="n">
        <v>0</v>
      </c>
      <c r="Z665" s="739" t="n">
        <v>62954</v>
      </c>
      <c r="AA665" s="739" t="n">
        <v>46659</v>
      </c>
      <c r="AB665" s="739" t="n">
        <v>41950</v>
      </c>
      <c r="AC665" s="739" t="n">
        <v>374278</v>
      </c>
      <c r="AD665" s="739" t="n">
        <v>1052918</v>
      </c>
      <c r="AE665" s="739" t="n">
        <v>142293419</v>
      </c>
      <c r="AF665" s="3660" t="n">
        <v>500</v>
      </c>
      <c r="AG665" s="739" t="inlineStr">
        <is>
          <t>$8,700,000</t>
        </is>
      </c>
      <c r="AH665" s="259" t="inlineStr">
        <is>
          <t>Empleado</t>
        </is>
      </c>
      <c r="AI665" s="254" t="inlineStr">
        <is>
          <t>yennylemustovar@hotmail.com</t>
        </is>
      </c>
      <c r="AJ665" s="254" t="inlineStr">
        <is>
          <t>314 6390302</t>
        </is>
      </c>
      <c r="AK665" s="254" t="inlineStr">
        <is>
          <t>BOGOTA</t>
        </is>
      </c>
      <c r="AL665" s="214" t="n"/>
      <c r="AM665" s="220" t="n"/>
    </row>
    <row r="666" ht="18" customFormat="1" customHeight="1" s="1438" thickBot="1">
      <c r="A666" s="2242" t="inlineStr">
        <is>
          <t>ANDRES FELIPE PALACIO CORTES</t>
        </is>
      </c>
      <c r="B666" s="1518" t="inlineStr">
        <is>
          <t>600303840026772-4</t>
        </is>
      </c>
      <c r="C666" s="1519" t="n">
        <v>46069</v>
      </c>
      <c r="D666" s="1520" t="inlineStr">
        <is>
          <t>Pendiente</t>
        </is>
      </c>
      <c r="E666" s="1521" t="n">
        <v>46069</v>
      </c>
      <c r="F666" s="2243" t="inlineStr">
        <is>
          <t>DAVIVIENDA</t>
        </is>
      </c>
      <c r="G666" s="1610" t="n"/>
      <c r="H666" s="1997" t="inlineStr">
        <is>
          <t>CM</t>
        </is>
      </c>
      <c r="I666" s="1523" t="n"/>
      <c r="J666" s="2193" t="n"/>
      <c r="K666" s="2194" t="n"/>
      <c r="L666" s="1524" t="inlineStr">
        <is>
          <t>Finanzas a otro nivel</t>
        </is>
      </c>
      <c r="M666" s="1525" t="inlineStr">
        <is>
          <t>PAULA OSORNO</t>
        </is>
      </c>
      <c r="N666" s="1523" t="n"/>
      <c r="O666" s="1523" t="n"/>
      <c r="P666" s="1523" t="n"/>
      <c r="Q666" s="1526" t="n"/>
      <c r="R666" s="1916" t="inlineStr">
        <is>
          <t>N/A</t>
        </is>
      </c>
      <c r="S666" s="1528" t="inlineStr">
        <is>
          <t>Pesos</t>
        </is>
      </c>
      <c r="T666" s="2244" t="inlineStr">
        <is>
          <t>Leasing H.</t>
        </is>
      </c>
      <c r="U666" s="1529" t="n">
        <v>568737</v>
      </c>
      <c r="V666" s="1525" t="n">
        <v>240</v>
      </c>
      <c r="W666" s="1525" t="n">
        <v>187</v>
      </c>
      <c r="X666" s="1529" t="inlineStr">
        <is>
          <t>8.7%</t>
        </is>
      </c>
      <c r="Y666" s="1529" t="n">
        <v>454263</v>
      </c>
      <c r="Z666" s="1529" t="n">
        <v>35701</v>
      </c>
      <c r="AA666" s="1529" t="n">
        <v>76778</v>
      </c>
      <c r="AB666" s="1529" t="n">
        <v>0</v>
      </c>
      <c r="AC666" s="1529" t="n">
        <v>244521</v>
      </c>
      <c r="AD666" s="1529" t="n">
        <v>203736</v>
      </c>
      <c r="AE666" s="1529" t="n">
        <v>94271283</v>
      </c>
      <c r="AF666" s="3702" t="n">
        <v>400</v>
      </c>
      <c r="AG666" s="2246" t="inlineStr">
        <is>
          <t>$7,500,000</t>
        </is>
      </c>
      <c r="AH666" s="2247" t="inlineStr">
        <is>
          <t>Empleado</t>
        </is>
      </c>
      <c r="AI666" s="2248" t="inlineStr">
        <is>
          <t>npipem@gmail.com</t>
        </is>
      </c>
      <c r="AJ666" s="2248" t="inlineStr">
        <is>
          <t>301 6269338</t>
        </is>
      </c>
      <c r="AK666" s="2248" t="inlineStr">
        <is>
          <t>Sabaneta</t>
        </is>
      </c>
      <c r="AL666" s="1523" t="n"/>
      <c r="AM666" s="1533" t="n"/>
    </row>
    <row r="667" ht="18" customFormat="1" customHeight="1" s="1116" thickBot="1">
      <c r="A667" s="1116" t="inlineStr">
        <is>
          <t>JHONNY BERNARDO RESTREPO ALVAREZ</t>
        </is>
      </c>
      <c r="B667" s="1096" t="n">
        <v>90000111248</v>
      </c>
      <c r="C667" s="1097" t="n">
        <v>46069</v>
      </c>
      <c r="D667" s="1102" t="inlineStr">
        <is>
          <t>Pendiente</t>
        </is>
      </c>
      <c r="E667" s="2208" t="n">
        <v>46069</v>
      </c>
      <c r="F667" s="1099" t="inlineStr">
        <is>
          <t>BANCOLOMBIA</t>
        </is>
      </c>
      <c r="G667" s="1535" t="n"/>
      <c r="H667" s="2209" t="inlineStr">
        <is>
          <t>CM</t>
        </is>
      </c>
      <c r="I667" s="1100" t="n"/>
      <c r="J667" s="2210" t="n"/>
      <c r="K667" s="2172" t="n"/>
      <c r="L667" s="2211" t="inlineStr">
        <is>
          <t>Visionarios</t>
        </is>
      </c>
      <c r="M667" s="1103" t="inlineStr">
        <is>
          <t>PAOLA HERNANDEZ</t>
        </is>
      </c>
      <c r="N667" s="1100" t="n"/>
      <c r="O667" s="1100" t="n"/>
      <c r="P667" s="1100" t="n"/>
      <c r="Q667" s="1100" t="n"/>
      <c r="R667" s="1104" t="n">
        <v>94480473</v>
      </c>
      <c r="S667" s="1105" t="inlineStr">
        <is>
          <t>Pesos</t>
        </is>
      </c>
      <c r="T667" s="1106" t="inlineStr">
        <is>
          <t>Hipotecario</t>
        </is>
      </c>
      <c r="U667" s="1107" t="n">
        <v>891611</v>
      </c>
      <c r="V667" s="1103" t="n">
        <v>246</v>
      </c>
      <c r="W667" s="1103" t="n">
        <v>183</v>
      </c>
      <c r="X667" s="1107" t="inlineStr">
        <is>
          <t>10.4%</t>
        </is>
      </c>
      <c r="Y667" s="1107" t="n">
        <v>0</v>
      </c>
      <c r="Z667" s="1107" t="n">
        <v>17698</v>
      </c>
      <c r="AA667" s="1107" t="n">
        <v>5564</v>
      </c>
      <c r="AB667" s="1107" t="n">
        <v>3709</v>
      </c>
      <c r="AC667" s="1107" t="n">
        <v>189691</v>
      </c>
      <c r="AD667" s="1107" t="n">
        <v>611670</v>
      </c>
      <c r="AE667" s="1107" t="n">
        <v>85886452</v>
      </c>
      <c r="AF667" s="3703" t="n">
        <v>350</v>
      </c>
      <c r="AG667" s="1107" t="inlineStr">
        <is>
          <t>$10,000,000</t>
        </is>
      </c>
      <c r="AH667" s="1108" t="inlineStr">
        <is>
          <t>Empleado</t>
        </is>
      </c>
      <c r="AI667" s="1103" t="inlineStr">
        <is>
          <t>jrestrepo777@gmail.com</t>
        </is>
      </c>
      <c r="AJ667" s="1103" t="n">
        <v>15193245031</v>
      </c>
      <c r="AK667" s="1103" t="inlineStr">
        <is>
          <t>Kingsville</t>
        </is>
      </c>
      <c r="AL667" s="1100" t="n"/>
      <c r="AM667" s="1109" t="n"/>
    </row>
    <row r="668" ht="18" customHeight="1" thickBot="1">
      <c r="A668" s="2212" t="inlineStr">
        <is>
          <t>ANLLY LORENA MARTINEZ ARRIETA</t>
        </is>
      </c>
      <c r="B668" s="466" t="n">
        <v>90000201223</v>
      </c>
      <c r="C668" s="357" t="n">
        <v>46069</v>
      </c>
      <c r="D668" s="358" t="inlineStr">
        <is>
          <t>Pendiente</t>
        </is>
      </c>
      <c r="E668" s="400" t="n">
        <v>46069</v>
      </c>
      <c r="F668" s="2214" t="inlineStr">
        <is>
          <t>BANCOLOMBIA</t>
        </is>
      </c>
      <c r="G668" s="1540" t="n"/>
      <c r="H668" s="361" t="inlineStr">
        <is>
          <t>CM</t>
        </is>
      </c>
      <c r="I668" s="360" t="n"/>
      <c r="J668" s="2115" t="n"/>
      <c r="K668" s="2114" t="n"/>
      <c r="L668" s="358" t="inlineStr">
        <is>
          <t>Soluciones Financieras</t>
        </is>
      </c>
      <c r="M668" s="363" t="inlineStr">
        <is>
          <t>LORENA SALINAS</t>
        </is>
      </c>
      <c r="N668" s="360" t="n"/>
      <c r="O668" s="360" t="n"/>
      <c r="P668" s="360" t="n"/>
      <c r="Q668" s="360" t="n"/>
      <c r="R668" s="363" t="n">
        <v>1121888220</v>
      </c>
      <c r="S668" s="365" t="inlineStr">
        <is>
          <t>Pesos</t>
        </is>
      </c>
      <c r="T668" s="366" t="inlineStr">
        <is>
          <t>Hipotecario</t>
        </is>
      </c>
      <c r="U668" s="808" t="n">
        <v>1159055</v>
      </c>
      <c r="V668" s="363" t="n">
        <v>180</v>
      </c>
      <c r="W668" s="363" t="n">
        <v>139</v>
      </c>
      <c r="X668" s="808" t="inlineStr">
        <is>
          <t>13.45%</t>
        </is>
      </c>
      <c r="Y668" s="808" t="n">
        <v>0</v>
      </c>
      <c r="Z668" s="808" t="n">
        <v>29049</v>
      </c>
      <c r="AA668" s="808" t="n">
        <v>12845</v>
      </c>
      <c r="AB668" s="808" t="n">
        <v>8563</v>
      </c>
      <c r="AC668" s="808" t="n">
        <v>254354</v>
      </c>
      <c r="AD668" s="808" t="n">
        <v>854244</v>
      </c>
      <c r="AE668" s="808" t="n">
        <v>80689174</v>
      </c>
      <c r="AF668" s="3704" t="n">
        <v>150</v>
      </c>
      <c r="AG668" s="2216" t="inlineStr">
        <is>
          <t>$7,000,000</t>
        </is>
      </c>
      <c r="AH668" s="2217" t="inlineStr">
        <is>
          <t>Empleado</t>
        </is>
      </c>
      <c r="AI668" s="2216" t="inlineStr">
        <is>
          <t>anllym2013@gmail.com</t>
        </is>
      </c>
      <c r="AJ668" s="2216" t="inlineStr">
        <is>
          <t>311 5056238</t>
        </is>
      </c>
      <c r="AK668" s="2218" t="inlineStr">
        <is>
          <t>Soacha</t>
        </is>
      </c>
      <c r="AL668" s="360" t="n"/>
      <c r="AM668" s="368" t="n"/>
    </row>
    <row r="669" ht="18" customHeight="1" thickBot="1">
      <c r="A669" s="2213" t="inlineStr">
        <is>
          <t>DIEGO EDINSON LOPEZ GUTIERREZ</t>
        </is>
      </c>
      <c r="B669" s="274" t="n">
        <v>90000374554</v>
      </c>
      <c r="C669" s="420" t="n">
        <v>46069</v>
      </c>
      <c r="D669" s="421" t="inlineStr">
        <is>
          <t>Pendiente</t>
        </is>
      </c>
      <c r="E669" s="422" t="n">
        <v>46069</v>
      </c>
      <c r="F669" s="2219" t="inlineStr">
        <is>
          <t>BANCOLOMBIA</t>
        </is>
      </c>
      <c r="G669" s="278" t="n"/>
      <c r="H669" s="435" t="inlineStr">
        <is>
          <t>CM</t>
        </is>
      </c>
      <c r="I669" s="278" t="n"/>
      <c r="J669" s="2220" t="n"/>
      <c r="K669" s="2117" t="n"/>
      <c r="L669" s="423" t="inlineStr">
        <is>
          <t>Visionarios</t>
        </is>
      </c>
      <c r="M669" s="425" t="inlineStr">
        <is>
          <t>PAOLA HERNANDEZ</t>
        </is>
      </c>
      <c r="N669" s="278" t="n"/>
      <c r="O669" s="278" t="n"/>
      <c r="P669" s="278" t="n"/>
      <c r="Q669" s="278" t="n"/>
      <c r="R669" s="425" t="n">
        <v>1144158536</v>
      </c>
      <c r="S669" s="426" t="inlineStr">
        <is>
          <t>Pesos</t>
        </is>
      </c>
      <c r="T669" s="427" t="inlineStr">
        <is>
          <t>Hipotecario</t>
        </is>
      </c>
      <c r="U669" s="742" t="n">
        <v>1402309</v>
      </c>
      <c r="V669" s="425" t="n">
        <v>240</v>
      </c>
      <c r="W669" s="425" t="n">
        <v>237</v>
      </c>
      <c r="X669" s="840" t="n">
        <v>0.11</v>
      </c>
      <c r="Y669" s="742" t="n">
        <v>0</v>
      </c>
      <c r="Z669" s="742" t="n">
        <v>17420</v>
      </c>
      <c r="AA669" s="742" t="n">
        <v>17269</v>
      </c>
      <c r="AB669" s="742" t="n">
        <v>11512</v>
      </c>
      <c r="AC669" s="742" t="n">
        <v>171154</v>
      </c>
      <c r="AD669" s="742" t="n">
        <v>1184953</v>
      </c>
      <c r="AE669" s="742" t="n">
        <v>136330843</v>
      </c>
      <c r="AF669" s="3705" t="n">
        <v>100</v>
      </c>
      <c r="AG669" s="2222" t="inlineStr">
        <is>
          <t>$7,000,000</t>
        </is>
      </c>
      <c r="AH669" s="2223" t="inlineStr">
        <is>
          <t>Empleado</t>
        </is>
      </c>
      <c r="AI669" s="2222" t="inlineStr">
        <is>
          <t>diegolg625@gmail.com</t>
        </is>
      </c>
      <c r="AJ669" s="2222" t="inlineStr">
        <is>
          <t>300 6943464</t>
        </is>
      </c>
      <c r="AK669" s="2224" t="inlineStr">
        <is>
          <t>Cali</t>
        </is>
      </c>
      <c r="AL669" s="278" t="n"/>
      <c r="AM669" s="286" t="n"/>
    </row>
    <row r="670" ht="18" customHeight="1" thickBot="1">
      <c r="A670" s="558" t="inlineStr">
        <is>
          <t>MARIA CAMILA  ESPINEL GALINDO</t>
        </is>
      </c>
      <c r="B670" s="466" t="n">
        <v>134200315330</v>
      </c>
      <c r="C670" s="357" t="n">
        <v>46069</v>
      </c>
      <c r="D670" s="358" t="inlineStr">
        <is>
          <t>Pendiente</t>
        </is>
      </c>
      <c r="E670" s="400" t="n">
        <v>46069</v>
      </c>
      <c r="F670" s="2217" t="inlineStr">
        <is>
          <t>CAJA SOCIAL</t>
        </is>
      </c>
      <c r="G670" s="1540" t="n"/>
      <c r="H670" s="361" t="inlineStr">
        <is>
          <t>CM</t>
        </is>
      </c>
      <c r="I670" s="360" t="n"/>
      <c r="J670" s="2115" t="n"/>
      <c r="K670" s="2114" t="n"/>
      <c r="L670" s="477" t="inlineStr">
        <is>
          <t>Finanzas a otro nivel</t>
        </is>
      </c>
      <c r="M670" s="363" t="inlineStr">
        <is>
          <t>NELLY ROA</t>
        </is>
      </c>
      <c r="N670" s="360" t="n"/>
      <c r="O670" s="360" t="n"/>
      <c r="P670" s="360" t="n"/>
      <c r="Q670" s="360" t="n"/>
      <c r="R670" s="363" t="n">
        <v>1032481569</v>
      </c>
      <c r="S670" s="365" t="inlineStr">
        <is>
          <t>Pesos</t>
        </is>
      </c>
      <c r="T670" s="366" t="inlineStr">
        <is>
          <t>Hipotecario</t>
        </is>
      </c>
      <c r="U670" s="808" t="n">
        <v>4187390</v>
      </c>
      <c r="V670" s="363" t="n">
        <v>163</v>
      </c>
      <c r="W670" s="363" t="n">
        <v>157</v>
      </c>
      <c r="X670" s="819" t="n">
        <v>0.1</v>
      </c>
      <c r="Y670" s="808" t="n">
        <v>0</v>
      </c>
      <c r="Z670" s="808" t="n">
        <v>0</v>
      </c>
      <c r="AA670" s="808" t="n">
        <v>0</v>
      </c>
      <c r="AB670" s="808" t="n">
        <v>0</v>
      </c>
      <c r="AC670" s="808" t="n">
        <v>1194883</v>
      </c>
      <c r="AD670" s="808" t="n">
        <v>2992506</v>
      </c>
      <c r="AE670" s="808" t="n">
        <v>375276407</v>
      </c>
      <c r="AF670" s="3704" t="n">
        <v>700</v>
      </c>
      <c r="AG670" s="2216" t="inlineStr">
        <is>
          <t>$14,000,000</t>
        </is>
      </c>
      <c r="AH670" s="2217" t="inlineStr">
        <is>
          <t>Empleado</t>
        </is>
      </c>
      <c r="AI670" s="2216" t="inlineStr">
        <is>
          <t>mariacamilaespinel@gmail.com</t>
        </is>
      </c>
      <c r="AJ670" s="2218" t="inlineStr">
        <is>
          <t>321 3861357</t>
        </is>
      </c>
      <c r="AK670" s="2218" t="inlineStr">
        <is>
          <t>Bogotá</t>
        </is>
      </c>
      <c r="AL670" s="360" t="n"/>
      <c r="AM670" s="368" t="n"/>
    </row>
    <row r="671" ht="18" customHeight="1" thickBot="1">
      <c r="A671" s="548" t="inlineStr">
        <is>
          <t xml:space="preserve">JORGE ARMANDO CASTRO RODRIGUEZ </t>
        </is>
      </c>
      <c r="B671" s="466" t="n">
        <v>199201681272</v>
      </c>
      <c r="C671" s="357" t="n">
        <v>46069</v>
      </c>
      <c r="D671" s="358" t="inlineStr">
        <is>
          <t>Pendiente</t>
        </is>
      </c>
      <c r="E671" s="400" t="n">
        <v>46069</v>
      </c>
      <c r="F671" s="2217" t="inlineStr">
        <is>
          <t>CAJA SOCIAL</t>
        </is>
      </c>
      <c r="G671" s="1540" t="n"/>
      <c r="H671" s="361" t="inlineStr">
        <is>
          <t>CM</t>
        </is>
      </c>
      <c r="I671" s="360" t="n"/>
      <c r="J671" s="2115" t="n"/>
      <c r="K671" s="2114" t="n"/>
      <c r="L671" s="524" t="inlineStr">
        <is>
          <t>Visionarios</t>
        </is>
      </c>
      <c r="M671" s="363" t="inlineStr">
        <is>
          <t>PAOLA HERNANDEZ</t>
        </is>
      </c>
      <c r="N671" s="360" t="n"/>
      <c r="O671" s="360" t="n"/>
      <c r="P671" s="360" t="n"/>
      <c r="Q671" s="360" t="n"/>
      <c r="R671" s="363" t="n">
        <v>80173196</v>
      </c>
      <c r="S671" s="365" t="inlineStr">
        <is>
          <t>Pesos</t>
        </is>
      </c>
      <c r="T671" s="366" t="inlineStr">
        <is>
          <t>Hipotecario</t>
        </is>
      </c>
      <c r="U671" s="808" t="n">
        <v>1356160</v>
      </c>
      <c r="V671" s="363" t="n">
        <v>120</v>
      </c>
      <c r="W671" s="363" t="n">
        <v>109</v>
      </c>
      <c r="X671" s="808" t="inlineStr">
        <is>
          <t>10.8%</t>
        </is>
      </c>
      <c r="Y671" s="808" t="n">
        <v>0</v>
      </c>
      <c r="Z671" s="808" t="n">
        <v>24834</v>
      </c>
      <c r="AA671" s="808" t="n">
        <v>30613</v>
      </c>
      <c r="AB671" s="808" t="n">
        <v>27524</v>
      </c>
      <c r="AC671" s="808" t="n">
        <v>497397</v>
      </c>
      <c r="AD671" s="808" t="n">
        <v>775791</v>
      </c>
      <c r="AE671" s="808" t="n">
        <v>90386963</v>
      </c>
      <c r="AF671" s="3704" t="n">
        <v>300</v>
      </c>
      <c r="AG671" s="2216" t="inlineStr">
        <is>
          <t>$10,000,000</t>
        </is>
      </c>
      <c r="AH671" s="2225" t="inlineStr">
        <is>
          <t>Independiente</t>
        </is>
      </c>
      <c r="AI671" s="2216" t="inlineStr">
        <is>
          <t>descartes10@hotmail.com</t>
        </is>
      </c>
      <c r="AJ671" s="2216" t="inlineStr">
        <is>
          <t>310 8040260</t>
        </is>
      </c>
      <c r="AK671" s="2218" t="inlineStr">
        <is>
          <t>Bogotá</t>
        </is>
      </c>
      <c r="AL671" s="360" t="n"/>
      <c r="AM671" s="368" t="n"/>
    </row>
    <row r="672" ht="18" customHeight="1" thickBot="1">
      <c r="A672" s="602" t="inlineStr">
        <is>
          <t>JUAN CAMILO VASQUEZ OCHOA</t>
        </is>
      </c>
      <c r="B672" s="812" t="n">
        <v>90000371884</v>
      </c>
      <c r="C672" s="513" t="n">
        <v>46069</v>
      </c>
      <c r="D672" s="514" t="inlineStr">
        <is>
          <t>Pendiente</t>
        </is>
      </c>
      <c r="E672" s="515" t="n">
        <v>46069</v>
      </c>
      <c r="F672" s="2226" t="inlineStr">
        <is>
          <t>BANCOLOMBIA</t>
        </is>
      </c>
      <c r="G672" s="856" t="n"/>
      <c r="H672" s="813" t="inlineStr">
        <is>
          <t>CM</t>
        </is>
      </c>
      <c r="I672" s="408" t="n"/>
      <c r="J672" s="2227" t="n"/>
      <c r="K672" s="2114" t="n"/>
      <c r="L672" s="889" t="inlineStr">
        <is>
          <t>Finanzas a otro nivel</t>
        </is>
      </c>
      <c r="M672" s="517" t="inlineStr">
        <is>
          <t>PAULA OSORNO</t>
        </is>
      </c>
      <c r="N672" s="408" t="n"/>
      <c r="O672" s="408" t="n"/>
      <c r="P672" s="408" t="n"/>
      <c r="Q672" s="408" t="n"/>
      <c r="R672" s="517" t="n">
        <v>1020456098</v>
      </c>
      <c r="S672" s="519" t="inlineStr">
        <is>
          <t>Pesos</t>
        </is>
      </c>
      <c r="T672" s="520" t="inlineStr">
        <is>
          <t>Hipotecario</t>
        </is>
      </c>
      <c r="U672" s="814" t="n">
        <v>1634645</v>
      </c>
      <c r="V672" s="517" t="n">
        <v>240</v>
      </c>
      <c r="W672" s="517" t="n">
        <v>236</v>
      </c>
      <c r="X672" s="814" t="inlineStr">
        <is>
          <t>11.55%</t>
        </is>
      </c>
      <c r="Y672" s="814" t="n">
        <v>0</v>
      </c>
      <c r="Z672" s="814" t="n">
        <v>18368</v>
      </c>
      <c r="AA672" s="814" t="n">
        <v>17269</v>
      </c>
      <c r="AB672" s="814" t="n">
        <v>11512</v>
      </c>
      <c r="AC672" s="814" t="n">
        <v>193184</v>
      </c>
      <c r="AD672" s="814" t="n">
        <v>1394311</v>
      </c>
      <c r="AE672" s="814" t="n">
        <v>152112296</v>
      </c>
      <c r="AF672" s="3706" t="n">
        <v>800</v>
      </c>
      <c r="AG672" s="2229" t="inlineStr">
        <is>
          <t>$5,000,000</t>
        </is>
      </c>
      <c r="AH672" s="2230" t="inlineStr">
        <is>
          <t>Independiente</t>
        </is>
      </c>
      <c r="AI672" s="2229" t="inlineStr">
        <is>
          <t>mecatronica58@gmail.com</t>
        </is>
      </c>
      <c r="AJ672" s="2229" t="inlineStr">
        <is>
          <t>320 6267987</t>
        </is>
      </c>
      <c r="AK672" s="2231" t="inlineStr">
        <is>
          <t>Medellin</t>
        </is>
      </c>
      <c r="AL672" s="408" t="n"/>
      <c r="AM672" s="523" t="n"/>
    </row>
    <row r="673" ht="18" customHeight="1" thickBot="1">
      <c r="A673" s="603" t="inlineStr">
        <is>
          <t>LEIDY KARIME ROJAS DIAZ</t>
        </is>
      </c>
      <c r="B673" s="466" t="inlineStr">
        <is>
          <t>570707620054526-2</t>
        </is>
      </c>
      <c r="C673" s="357" t="n">
        <v>46069</v>
      </c>
      <c r="D673" s="479" t="inlineStr">
        <is>
          <t>Mora</t>
        </is>
      </c>
      <c r="E673" s="400" t="n">
        <v>46069</v>
      </c>
      <c r="F673" s="2232" t="inlineStr">
        <is>
          <t>DAVIVIENDA</t>
        </is>
      </c>
      <c r="G673" s="1540" t="n"/>
      <c r="H673" s="361" t="inlineStr">
        <is>
          <t>CM</t>
        </is>
      </c>
      <c r="I673" s="360" t="n"/>
      <c r="J673" s="2115" t="n"/>
      <c r="K673" s="2114" t="n"/>
      <c r="L673" s="524" t="inlineStr">
        <is>
          <t>Visionarios</t>
        </is>
      </c>
      <c r="M673" s="363" t="inlineStr">
        <is>
          <t>PAOLA HERNANDEZ</t>
        </is>
      </c>
      <c r="N673" s="360" t="n"/>
      <c r="O673" s="360" t="n"/>
      <c r="P673" s="360" t="n"/>
      <c r="Q673" s="360" t="n"/>
      <c r="R673" s="363" t="n">
        <v>1110544481</v>
      </c>
      <c r="S673" s="365" t="inlineStr">
        <is>
          <t>Pesos</t>
        </is>
      </c>
      <c r="T673" s="366" t="inlineStr">
        <is>
          <t>Hipotecario</t>
        </is>
      </c>
      <c r="U673" s="808" t="n">
        <v>1236000</v>
      </c>
      <c r="V673" s="363" t="n">
        <v>95</v>
      </c>
      <c r="W673" s="363" t="n">
        <v>74</v>
      </c>
      <c r="X673" s="819" t="n">
        <v>0.14</v>
      </c>
      <c r="Y673" s="808" t="n">
        <v>0</v>
      </c>
      <c r="Z673" s="808" t="n">
        <v>13348</v>
      </c>
      <c r="AA673" s="808" t="n">
        <v>30748</v>
      </c>
      <c r="AB673" s="808" t="n">
        <v>0</v>
      </c>
      <c r="AC673" s="808" t="n">
        <v>315419</v>
      </c>
      <c r="AD673" s="808" t="n">
        <v>665484</v>
      </c>
      <c r="AE673" s="808" t="n">
        <v>60647955</v>
      </c>
      <c r="AF673" s="3704" t="n">
        <v>500</v>
      </c>
      <c r="AG673" s="2216" t="inlineStr">
        <is>
          <t>$8,000,000</t>
        </is>
      </c>
      <c r="AH673" s="2225" t="inlineStr">
        <is>
          <t>Independiente</t>
        </is>
      </c>
      <c r="AI673" s="2216" t="inlineStr">
        <is>
          <t>karimer11@hotmail.com</t>
        </is>
      </c>
      <c r="AJ673" s="2216" t="inlineStr">
        <is>
          <t>319 3875813</t>
        </is>
      </c>
      <c r="AK673" s="2218" t="inlineStr">
        <is>
          <t>Ibagué</t>
        </is>
      </c>
      <c r="AL673" s="360" t="n"/>
      <c r="AM673" s="368" t="n"/>
    </row>
    <row r="674" ht="18" customFormat="1" customHeight="1" s="1314" thickBot="1">
      <c r="A674" s="2233" t="inlineStr">
        <is>
          <t>ZULI LORENA VERA GUZMAN</t>
        </is>
      </c>
      <c r="B674" s="1547" t="n">
        <v>90000365141</v>
      </c>
      <c r="C674" s="1548" t="n">
        <v>46069</v>
      </c>
      <c r="D674" s="1549" t="inlineStr">
        <is>
          <t>Pendiente</t>
        </is>
      </c>
      <c r="E674" s="2070" t="n">
        <v>46068</v>
      </c>
      <c r="F674" s="2234" t="inlineStr">
        <is>
          <t>BANCOLOMBIA</t>
        </is>
      </c>
      <c r="G674" s="2071" t="n"/>
      <c r="H674" s="1557" t="inlineStr">
        <is>
          <t>CM</t>
        </is>
      </c>
      <c r="I674" s="1550" t="n"/>
      <c r="J674" s="2235" t="n"/>
      <c r="K674" s="2236" t="n"/>
      <c r="L674" s="1549" t="inlineStr">
        <is>
          <t>Soluciones Financieras</t>
        </is>
      </c>
      <c r="M674" s="1551" t="inlineStr">
        <is>
          <t>LORENA SALINAS</t>
        </is>
      </c>
      <c r="N674" s="1550" t="n"/>
      <c r="O674" s="1550" t="n"/>
      <c r="P674" s="1550" t="n"/>
      <c r="Q674" s="1550" t="n"/>
      <c r="R674" s="1551" t="n">
        <v>39813894</v>
      </c>
      <c r="S674" s="1552" t="inlineStr">
        <is>
          <t>Pesos</t>
        </is>
      </c>
      <c r="T674" s="1553" t="inlineStr">
        <is>
          <t>Hipotecario</t>
        </is>
      </c>
      <c r="U674" s="1554" t="n">
        <v>1775303</v>
      </c>
      <c r="V674" s="1551" t="n">
        <v>180</v>
      </c>
      <c r="W674" s="1551" t="n">
        <v>175</v>
      </c>
      <c r="X674" s="2237" t="n">
        <v>0.12</v>
      </c>
      <c r="Y674" s="1554" t="n">
        <v>0</v>
      </c>
      <c r="Z674" s="1554" t="n">
        <v>29736</v>
      </c>
      <c r="AA674" s="1554" t="n">
        <v>16384</v>
      </c>
      <c r="AB674" s="1554" t="n">
        <v>10922</v>
      </c>
      <c r="AC674" s="1554" t="n">
        <v>332328</v>
      </c>
      <c r="AD674" s="1554" t="n">
        <v>1385932</v>
      </c>
      <c r="AE674" s="1554" t="n">
        <v>146015473</v>
      </c>
      <c r="AF674" s="3707" t="n">
        <v>200</v>
      </c>
      <c r="AG674" s="2239" t="inlineStr">
        <is>
          <t>$16,000,000</t>
        </is>
      </c>
      <c r="AH674" s="2240" t="inlineStr">
        <is>
          <t>Empleado</t>
        </is>
      </c>
      <c r="AI674" s="2239" t="inlineStr">
        <is>
          <t>lorenavera2485@gmail.com</t>
        </is>
      </c>
      <c r="AJ674" s="2239" t="inlineStr">
        <is>
          <t>1 941-740-9905</t>
        </is>
      </c>
      <c r="AK674" s="2241" t="inlineStr">
        <is>
          <t>Punta Gorda FL</t>
        </is>
      </c>
      <c r="AL674" s="1550" t="n"/>
      <c r="AM674" s="1424" t="n"/>
    </row>
    <row r="675" ht="18" customHeight="1" thickBot="1">
      <c r="A675" s="718" t="inlineStr">
        <is>
          <t>JOSE DANIEL RINCON JIMENEZ</t>
        </is>
      </c>
      <c r="B675" s="635" t="n">
        <v>1155063513</v>
      </c>
      <c r="C675" s="636" t="n">
        <v>46070</v>
      </c>
      <c r="D675" s="622" t="inlineStr">
        <is>
          <t>Pendiente</t>
        </is>
      </c>
      <c r="E675" s="637" t="n">
        <v>46073</v>
      </c>
      <c r="F675" s="624" t="inlineStr">
        <is>
          <t>BANCO DE BOGOTA</t>
        </is>
      </c>
      <c r="G675" s="682" t="inlineStr">
        <is>
          <t>buenas tardes, adjunto perfilamiento del cliente, sin embargo, tiene sobreendeudamiento.</t>
        </is>
      </c>
      <c r="H675" s="626" t="inlineStr">
        <is>
          <t>CM</t>
        </is>
      </c>
      <c r="I675" s="642" t="inlineStr">
        <is>
          <t>Falta perfilamiento - Bogota</t>
        </is>
      </c>
      <c r="J675" s="639" t="n"/>
      <c r="K675" s="2271" t="n"/>
      <c r="L675" s="639" t="n"/>
      <c r="M675" s="639" t="n"/>
      <c r="N675" s="639" t="n"/>
      <c r="O675" s="636" t="n">
        <v>46070</v>
      </c>
      <c r="P675" s="639" t="n"/>
      <c r="Q675" s="639" t="n"/>
      <c r="R675" s="713" t="n">
        <v>1113529090</v>
      </c>
      <c r="S675" s="629" t="inlineStr">
        <is>
          <t>Pesos</t>
        </is>
      </c>
      <c r="T675" s="651" t="inlineStr">
        <is>
          <t>Hipotecario</t>
        </is>
      </c>
      <c r="U675" s="643" t="n">
        <v>2144201</v>
      </c>
      <c r="V675" s="642" t="n">
        <v>360</v>
      </c>
      <c r="W675" s="642" t="n">
        <v>360</v>
      </c>
      <c r="X675" s="643" t="inlineStr">
        <is>
          <t>13.35%</t>
        </is>
      </c>
      <c r="Y675" s="643" t="n">
        <v>0</v>
      </c>
      <c r="Z675" s="643" t="n">
        <v>33873</v>
      </c>
      <c r="AA675" s="643" t="n">
        <v>48708</v>
      </c>
      <c r="AB675" s="643" t="n">
        <v>0</v>
      </c>
      <c r="AC675" s="643" t="n">
        <v>115700</v>
      </c>
      <c r="AD675" s="643" t="n">
        <v>1945919</v>
      </c>
      <c r="AE675" s="643" t="n">
        <v>192939465</v>
      </c>
      <c r="AF675" s="3690" t="n">
        <v>300</v>
      </c>
      <c r="AG675" s="643" t="inlineStr">
        <is>
          <t>$7,000,000</t>
        </is>
      </c>
      <c r="AH675" s="633" t="inlineStr">
        <is>
          <t>Empleado</t>
        </is>
      </c>
      <c r="AI675" s="642" t="inlineStr">
        <is>
          <t>jose.rincon@correounivalle.edu.co</t>
        </is>
      </c>
      <c r="AJ675" s="642" t="inlineStr">
        <is>
          <t>315 3861177</t>
        </is>
      </c>
      <c r="AK675" s="642" t="inlineStr">
        <is>
          <t>CALI</t>
        </is>
      </c>
      <c r="AL675" s="639" t="n"/>
      <c r="AM675" s="214" t="n"/>
    </row>
    <row r="676" ht="18" customHeight="1" thickBot="1">
      <c r="A676" s="548" t="inlineStr">
        <is>
          <t>CAROL YAMILE GONZALEZ RIASCOS</t>
        </is>
      </c>
      <c r="B676" s="221" t="inlineStr">
        <is>
          <t>571010860021563-7</t>
        </is>
      </c>
      <c r="C676" s="240" t="n">
        <v>46070</v>
      </c>
      <c r="D676" s="343" t="inlineStr">
        <is>
          <t>Pendiente</t>
        </is>
      </c>
      <c r="E676" s="378" t="n">
        <v>46073</v>
      </c>
      <c r="F676" s="569" t="inlineStr">
        <is>
          <t>DAVIVIENDA</t>
        </is>
      </c>
      <c r="G676" s="593" t="inlineStr">
        <is>
          <t>vis</t>
        </is>
      </c>
      <c r="H676" s="344" t="inlineStr">
        <is>
          <t>CM</t>
        </is>
      </c>
      <c r="I676" s="242" t="inlineStr">
        <is>
          <t>validar si es un credito de vivienda o no.</t>
        </is>
      </c>
      <c r="J676" s="2258" t="inlineStr">
        <is>
          <t>Cargada CRM</t>
        </is>
      </c>
      <c r="K676" s="2257" t="n">
        <v>46072</v>
      </c>
      <c r="L676" s="225" t="n"/>
      <c r="M676" s="225" t="n"/>
      <c r="N676" s="225" t="n"/>
      <c r="O676" s="225" t="n"/>
      <c r="P676" s="225" t="n"/>
      <c r="Q676" s="473" t="n"/>
      <c r="R676" s="390" t="inlineStr">
        <is>
          <t>N/A</t>
        </is>
      </c>
      <c r="S676" s="246" t="inlineStr">
        <is>
          <t>Pesos</t>
        </is>
      </c>
      <c r="T676" s="247" t="inlineStr">
        <is>
          <t>Hipotecario</t>
        </is>
      </c>
      <c r="U676" s="741" t="n">
        <v>551000</v>
      </c>
      <c r="V676" s="242" t="n">
        <v>180</v>
      </c>
      <c r="W676" s="242" t="n">
        <v>130</v>
      </c>
      <c r="X676" s="741" t="inlineStr">
        <is>
          <t>15.26%</t>
        </is>
      </c>
      <c r="Y676" s="741" t="n">
        <v>0</v>
      </c>
      <c r="Z676" s="741" t="n">
        <v>10936</v>
      </c>
      <c r="AA676" s="741" t="n">
        <v>0</v>
      </c>
      <c r="AB676" s="741" t="n">
        <v>0</v>
      </c>
      <c r="AC676" s="741" t="n">
        <v>175260</v>
      </c>
      <c r="AD676" s="741" t="n">
        <v>335083</v>
      </c>
      <c r="AE676" s="741" t="n">
        <v>40003079</v>
      </c>
      <c r="AF676" s="3661" t="n">
        <v>300</v>
      </c>
      <c r="AG676" s="741" t="inlineStr">
        <is>
          <t>$6,900,000</t>
        </is>
      </c>
      <c r="AH676" s="346" t="inlineStr">
        <is>
          <t>Vis Davivienda</t>
        </is>
      </c>
      <c r="AI676" s="242" t="inlineStr">
        <is>
          <t>karollgonzalez@hotmail.com</t>
        </is>
      </c>
      <c r="AJ676" s="242" t="inlineStr">
        <is>
          <t>312 8872473</t>
        </is>
      </c>
      <c r="AK676" s="242" t="inlineStr">
        <is>
          <t>PASTO</t>
        </is>
      </c>
      <c r="AL676" s="225" t="n"/>
      <c r="AM676" s="231" t="n"/>
    </row>
    <row r="677" ht="18" customHeight="1" thickBot="1">
      <c r="A677" s="558" t="inlineStr">
        <is>
          <t>DANIELA ANDREA CARVAJAL PASOS</t>
        </is>
      </c>
      <c r="B677" s="210" t="n">
        <v>90000388445</v>
      </c>
      <c r="C677" s="251" t="n">
        <v>46073</v>
      </c>
      <c r="D677" s="348" t="inlineStr">
        <is>
          <t>Pendiente</t>
        </is>
      </c>
      <c r="E677" s="386" t="n">
        <v>46073</v>
      </c>
      <c r="F677" s="267" t="inlineStr">
        <is>
          <t>BANCOLOMBIA</t>
        </is>
      </c>
      <c r="G677" s="278" t="n"/>
      <c r="H677" s="349" t="inlineStr">
        <is>
          <t>CM</t>
        </is>
      </c>
      <c r="I677" s="214" t="n"/>
      <c r="J677" s="2118" t="n"/>
      <c r="K677" s="2117" t="n"/>
      <c r="L677" s="392" t="inlineStr">
        <is>
          <t>Finanzas a otro nivel</t>
        </is>
      </c>
      <c r="M677" s="254" t="inlineStr">
        <is>
          <t>PAULA OSORNO</t>
        </is>
      </c>
      <c r="N677" s="214" t="n"/>
      <c r="O677" s="214" t="n"/>
      <c r="P677" s="214" t="n"/>
      <c r="Q677" s="214" t="n"/>
      <c r="R677" s="573" t="n">
        <v>1017244515</v>
      </c>
      <c r="S677" s="257" t="inlineStr">
        <is>
          <t>Pesos</t>
        </is>
      </c>
      <c r="T677" s="258" t="inlineStr">
        <is>
          <t>Hipotecario</t>
        </is>
      </c>
      <c r="U677" s="739" t="n">
        <v>1483535</v>
      </c>
      <c r="V677" s="254" t="n">
        <v>240</v>
      </c>
      <c r="W677" s="254" t="n">
        <v>239</v>
      </c>
      <c r="X677" s="739" t="inlineStr">
        <is>
          <t>10.7%</t>
        </is>
      </c>
      <c r="Y677" s="739" t="n">
        <v>0</v>
      </c>
      <c r="Z677" s="739" t="n">
        <v>13587</v>
      </c>
      <c r="AA677" s="739" t="n">
        <v>18598</v>
      </c>
      <c r="AB677" s="739" t="n">
        <v>12395</v>
      </c>
      <c r="AC677" s="739" t="n">
        <v>188405</v>
      </c>
      <c r="AD677" s="739" t="n">
        <v>1250546</v>
      </c>
      <c r="AE677" s="739" t="n">
        <v>147174190</v>
      </c>
      <c r="AF677" s="3660" t="n">
        <v>200</v>
      </c>
      <c r="AG677" s="739" t="inlineStr">
        <is>
          <t>$5,700,000</t>
        </is>
      </c>
      <c r="AH677" s="259" t="inlineStr">
        <is>
          <t>Empleado</t>
        </is>
      </c>
      <c r="AI677" s="573" t="inlineStr">
        <is>
          <t>carvajal0215@hotmail.com</t>
        </is>
      </c>
      <c r="AJ677" s="573" t="inlineStr">
        <is>
          <t>304 3634150</t>
        </is>
      </c>
      <c r="AK677" s="254" t="inlineStr">
        <is>
          <t>MEDELLIN</t>
        </is>
      </c>
      <c r="AL677" s="214" t="n"/>
      <c r="AM677" s="220" t="n"/>
    </row>
    <row r="678" ht="18" customHeight="1" thickBot="1">
      <c r="A678" s="548" t="inlineStr">
        <is>
          <t>MIGUEL ANGEL LOZANO RAMIREZ</t>
        </is>
      </c>
      <c r="B678" s="221" t="inlineStr">
        <is>
          <t>190- 026662</t>
        </is>
      </c>
      <c r="C678" s="240" t="n">
        <v>46073</v>
      </c>
      <c r="D678" s="343" t="inlineStr">
        <is>
          <t>Pendiente</t>
        </is>
      </c>
      <c r="E678" s="378" t="n">
        <v>46073</v>
      </c>
      <c r="F678" s="507" t="inlineStr">
        <is>
          <t>OCCIDENTE</t>
        </is>
      </c>
      <c r="G678" s="1087" t="n"/>
      <c r="H678" s="397" t="inlineStr">
        <is>
          <t>PROPIO</t>
        </is>
      </c>
      <c r="I678" s="225" t="n"/>
      <c r="J678" s="2116" t="n"/>
      <c r="K678" s="2117" t="n"/>
      <c r="L678" s="346" t="inlineStr">
        <is>
          <t>Guardianes Del Ahorro</t>
        </is>
      </c>
      <c r="M678" s="242" t="inlineStr">
        <is>
          <t>Sandra Patricia Moreno Sotelo</t>
        </is>
      </c>
      <c r="N678" s="225" t="n"/>
      <c r="O678" s="225" t="n"/>
      <c r="P678" s="225" t="n"/>
      <c r="Q678" s="473" t="n"/>
      <c r="R678" s="390" t="n">
        <v>79647700</v>
      </c>
      <c r="S678" s="246" t="inlineStr">
        <is>
          <t>Pesos</t>
        </is>
      </c>
      <c r="T678" s="247" t="inlineStr">
        <is>
          <t>Hipotecario</t>
        </is>
      </c>
      <c r="U678" s="741" t="n">
        <v>2498668</v>
      </c>
      <c r="V678" s="242" t="n">
        <v>240</v>
      </c>
      <c r="W678" s="242" t="n">
        <v>240</v>
      </c>
      <c r="X678" s="741" t="inlineStr">
        <is>
          <t>14.48%</t>
        </is>
      </c>
      <c r="Y678" s="741" t="n">
        <v>0</v>
      </c>
      <c r="Z678" s="741" t="n">
        <v>50252</v>
      </c>
      <c r="AA678" s="741" t="n">
        <v>40520</v>
      </c>
      <c r="AB678" s="741" t="n">
        <v>119097</v>
      </c>
      <c r="AC678" s="741" t="n">
        <v>153114</v>
      </c>
      <c r="AD678" s="741" t="n">
        <v>2135685</v>
      </c>
      <c r="AE678" s="741" t="n">
        <v>188450000</v>
      </c>
      <c r="AF678" s="242" t="inlineStr">
        <is>
          <t>$600.000 a $900.000</t>
        </is>
      </c>
      <c r="AG678" s="741" t="inlineStr">
        <is>
          <t>$17,000,000</t>
        </is>
      </c>
      <c r="AH678" s="894" t="inlineStr">
        <is>
          <t>Empleado</t>
        </is>
      </c>
      <c r="AI678" s="390" t="inlineStr">
        <is>
          <t>miguellozano16@hotmail.com</t>
        </is>
      </c>
      <c r="AJ678" s="2040" t="n">
        <v>3102816111</v>
      </c>
      <c r="AK678" s="225" t="n"/>
      <c r="AL678" s="225" t="n"/>
      <c r="AM678" s="231" t="n"/>
    </row>
    <row r="679" ht="18" customHeight="1" thickBot="1">
      <c r="A679" s="558" t="inlineStr">
        <is>
          <t>ISAMAR TATIANA MARTOS</t>
        </is>
      </c>
      <c r="B679" s="210" t="n">
        <v>102455107708</v>
      </c>
      <c r="C679" s="251" t="n">
        <v>46070</v>
      </c>
      <c r="D679" s="348" t="inlineStr">
        <is>
          <t>Pendiente</t>
        </is>
      </c>
      <c r="E679" s="386" t="n">
        <v>46074</v>
      </c>
      <c r="F679" s="839" t="inlineStr">
        <is>
          <t>FNA (Fondo Nacional del Ahorro)</t>
        </is>
      </c>
      <c r="G679" s="593" t="inlineStr">
        <is>
          <t>Se envía formato de perfilamiento al correo el 21 de febrero</t>
        </is>
      </c>
      <c r="H679" s="349" t="inlineStr">
        <is>
          <t>CM</t>
        </is>
      </c>
      <c r="I679" s="254" t="inlineStr">
        <is>
          <t>Falta perfilamiento - FNA</t>
        </is>
      </c>
      <c r="J679" s="2118" t="n"/>
      <c r="K679" s="2117" t="n"/>
      <c r="L679" s="214" t="n"/>
      <c r="M679" s="214" t="n"/>
      <c r="N679" s="214" t="n"/>
      <c r="O679" s="251" t="n">
        <v>46070</v>
      </c>
      <c r="P679" s="214" t="n"/>
      <c r="Q679" s="214" t="n"/>
      <c r="R679" s="254" t="n">
        <v>1024551077</v>
      </c>
      <c r="S679" s="257" t="inlineStr">
        <is>
          <t>Pesos</t>
        </is>
      </c>
      <c r="T679" s="258" t="inlineStr">
        <is>
          <t>Hipotecario</t>
        </is>
      </c>
      <c r="U679" s="739" t="n">
        <v>1059772</v>
      </c>
      <c r="V679" s="254" t="n">
        <v>192</v>
      </c>
      <c r="W679" s="254" t="n">
        <v>155</v>
      </c>
      <c r="X679" s="739" t="inlineStr">
        <is>
          <t>7.8%</t>
        </is>
      </c>
      <c r="Y679" s="739" t="n">
        <v>0</v>
      </c>
      <c r="Z679" s="739" t="n">
        <v>90540</v>
      </c>
      <c r="AA679" s="739" t="n">
        <v>0</v>
      </c>
      <c r="AB679" s="739" t="n">
        <v>0</v>
      </c>
      <c r="AC679" s="739" t="n">
        <v>348298</v>
      </c>
      <c r="AD679" s="739" t="n">
        <v>620927</v>
      </c>
      <c r="AE679" s="739" t="n">
        <v>98894625</v>
      </c>
      <c r="AF679" s="739" t="inlineStr">
        <is>
          <t>$1,000,000</t>
        </is>
      </c>
      <c r="AG679" s="739" t="inlineStr">
        <is>
          <t>$7,000,000</t>
        </is>
      </c>
      <c r="AH679" s="259" t="inlineStr">
        <is>
          <t>Empleado</t>
        </is>
      </c>
      <c r="AI679" s="573" t="inlineStr">
        <is>
          <t>martost3@gmail.com</t>
        </is>
      </c>
      <c r="AJ679" s="254" t="inlineStr">
        <is>
          <t>313 3121458</t>
        </is>
      </c>
      <c r="AK679" s="254" t="inlineStr">
        <is>
          <t>BOGOTA</t>
        </is>
      </c>
      <c r="AL679" s="214" t="n"/>
      <c r="AM679" s="220" t="n"/>
    </row>
    <row r="680" ht="18" customHeight="1" thickBot="1">
      <c r="A680" s="548" t="inlineStr">
        <is>
          <t>NATHALIA CANTE MORALES</t>
        </is>
      </c>
      <c r="B680" s="221" t="n">
        <v>90000317497</v>
      </c>
      <c r="C680" s="240" t="n">
        <v>46074</v>
      </c>
      <c r="D680" s="343" t="inlineStr">
        <is>
          <t>Pendiente</t>
        </is>
      </c>
      <c r="E680" s="378" t="n">
        <v>46074</v>
      </c>
      <c r="F680" s="241" t="inlineStr">
        <is>
          <t>BANCOLOMBIA</t>
        </is>
      </c>
      <c r="G680" s="272" t="n"/>
      <c r="H680" s="243" t="inlineStr">
        <is>
          <t>VK 30%</t>
        </is>
      </c>
      <c r="I680" s="225" t="n"/>
      <c r="J680" s="2116" t="n"/>
      <c r="K680" s="2117" t="n"/>
      <c r="L680" s="246" t="inlineStr">
        <is>
          <t>Lideres del futuro</t>
        </is>
      </c>
      <c r="M680" s="242" t="inlineStr">
        <is>
          <t>Pablo Montoya</t>
        </is>
      </c>
      <c r="N680" s="225" t="n"/>
      <c r="O680" s="225" t="n"/>
      <c r="P680" s="225" t="n"/>
      <c r="Q680" s="225" t="n"/>
      <c r="R680" s="242" t="n">
        <v>1007156301</v>
      </c>
      <c r="S680" s="246" t="inlineStr">
        <is>
          <t>Pesos</t>
        </is>
      </c>
      <c r="T680" s="247" t="inlineStr">
        <is>
          <t>Hipotecario</t>
        </is>
      </c>
      <c r="U680" s="741" t="n">
        <v>1260667</v>
      </c>
      <c r="V680" s="242" t="n">
        <v>240</v>
      </c>
      <c r="W680" s="242" t="n">
        <v>226</v>
      </c>
      <c r="X680" s="811" t="n">
        <v>0.11</v>
      </c>
      <c r="Y680" s="741" t="n">
        <v>0</v>
      </c>
      <c r="Z680" s="741" t="n">
        <v>19485</v>
      </c>
      <c r="AA680" s="741" t="n">
        <v>16001</v>
      </c>
      <c r="AB680" s="741" t="n">
        <v>10667</v>
      </c>
      <c r="AC680" s="741" t="n">
        <v>168680</v>
      </c>
      <c r="AD680" s="741" t="n">
        <v>1045833</v>
      </c>
      <c r="AE680" s="741" t="n">
        <v>119902768</v>
      </c>
      <c r="AF680" s="242" t="inlineStr">
        <is>
          <t>$100.000 a $300.000</t>
        </is>
      </c>
      <c r="AG680" s="741" t="inlineStr">
        <is>
          <t>$3,200,000</t>
        </is>
      </c>
      <c r="AH680" s="894" t="inlineStr">
        <is>
          <t>Empleado</t>
        </is>
      </c>
      <c r="AI680" s="390" t="inlineStr">
        <is>
          <t>nathaliacante499@gmail.com</t>
        </is>
      </c>
      <c r="AJ680" s="242" t="n">
        <v>3235893440</v>
      </c>
      <c r="AK680" s="225" t="n"/>
      <c r="AL680" s="225" t="n"/>
      <c r="AM680" s="231" t="n"/>
    </row>
    <row r="681" ht="18" customFormat="1" customHeight="1" s="1314" thickBot="1">
      <c r="A681" s="1998" t="inlineStr">
        <is>
          <t>LUZ DARY SANCHEZ PEÑA</t>
        </is>
      </c>
      <c r="B681" s="1321" t="n">
        <v>90000161350</v>
      </c>
      <c r="C681" s="1322" t="n">
        <v>46074</v>
      </c>
      <c r="D681" s="1326" t="inlineStr">
        <is>
          <t>Pendiente</t>
        </is>
      </c>
      <c r="E681" s="1301" t="n">
        <v>46074</v>
      </c>
      <c r="F681" s="1325" t="inlineStr">
        <is>
          <t>BANCOLOMBIA</t>
        </is>
      </c>
      <c r="G681" s="1305" t="n"/>
      <c r="H681" s="1306" t="inlineStr">
        <is>
          <t>CM</t>
        </is>
      </c>
      <c r="I681" s="1305" t="n"/>
      <c r="J681" s="2157" t="n"/>
      <c r="K681" s="2158" t="n"/>
      <c r="L681" s="1308" t="inlineStr">
        <is>
          <t>Finanzas a otro nivel</t>
        </is>
      </c>
      <c r="M681" s="1307" t="inlineStr">
        <is>
          <t>NELLY ROA</t>
        </is>
      </c>
      <c r="N681" s="1305" t="n"/>
      <c r="O681" s="1305" t="n"/>
      <c r="P681" s="1305" t="n"/>
      <c r="Q681" s="1305" t="n"/>
      <c r="R681" s="2272" t="n">
        <v>52265405</v>
      </c>
      <c r="S681" s="1311" t="inlineStr">
        <is>
          <t>Pesos</t>
        </is>
      </c>
      <c r="T681" s="1308" t="inlineStr">
        <is>
          <t>Hipotecario</t>
        </is>
      </c>
      <c r="U681" s="1310" t="n">
        <v>3946527</v>
      </c>
      <c r="V681" s="1307" t="n">
        <v>120</v>
      </c>
      <c r="W681" s="1307" t="n">
        <v>69</v>
      </c>
      <c r="X681" s="1457" t="n">
        <v>0.1</v>
      </c>
      <c r="Y681" s="1310" t="n">
        <v>0</v>
      </c>
      <c r="Z681" s="1310" t="n">
        <v>151527</v>
      </c>
      <c r="AA681" s="1310" t="n">
        <v>42268</v>
      </c>
      <c r="AB681" s="1310" t="n">
        <v>28177</v>
      </c>
      <c r="AC681" s="1310" t="n">
        <v>2256233</v>
      </c>
      <c r="AD681" s="1310" t="n">
        <v>1468322</v>
      </c>
      <c r="AE681" s="1310" t="n">
        <v>181153606</v>
      </c>
      <c r="AF681" s="1310" t="inlineStr">
        <is>
          <t>$1,000,000</t>
        </is>
      </c>
      <c r="AG681" s="1310" t="inlineStr">
        <is>
          <t>$5,000,000</t>
        </is>
      </c>
      <c r="AH681" s="1304" t="inlineStr">
        <is>
          <t>Empleado</t>
        </is>
      </c>
      <c r="AI681" s="1307" t="inlineStr">
        <is>
          <t>luzsanchezp@hotmail.es</t>
        </is>
      </c>
      <c r="AJ681" s="1307" t="inlineStr">
        <is>
          <t>312 5177346</t>
        </is>
      </c>
      <c r="AK681" s="1307" t="inlineStr">
        <is>
          <t>Barrancabermeja</t>
        </is>
      </c>
      <c r="AL681" s="1305" t="n"/>
      <c r="AM681" s="1313" t="n"/>
    </row>
    <row r="682" ht="18" customHeight="1" thickBot="1">
      <c r="A682" s="664" t="inlineStr">
        <is>
          <t>KARLA PATRICIA ARIZA PEREZ</t>
        </is>
      </c>
      <c r="B682" s="620" t="n">
        <v>858158804</v>
      </c>
      <c r="C682" s="621" t="n">
        <v>45682</v>
      </c>
      <c r="D682" s="622" t="inlineStr">
        <is>
          <t>Pendiente</t>
        </is>
      </c>
      <c r="E682" s="623" t="n">
        <v>45695</v>
      </c>
      <c r="F682" s="624" t="inlineStr">
        <is>
          <t>BANCO DE BOGOTA</t>
        </is>
      </c>
      <c r="G682" s="625" t="n"/>
      <c r="H682" s="626" t="inlineStr">
        <is>
          <t>CM</t>
        </is>
      </c>
      <c r="I682" s="625" t="n"/>
      <c r="J682" s="625" t="n"/>
      <c r="K682" s="625" t="n"/>
      <c r="L682" s="627" t="inlineStr">
        <is>
          <t>CM</t>
        </is>
      </c>
      <c r="M682" s="625" t="n"/>
      <c r="N682" s="625" t="n"/>
      <c r="O682" s="625" t="n"/>
      <c r="P682" s="625" t="n"/>
      <c r="Q682" s="625" t="n"/>
      <c r="R682" s="625" t="n"/>
      <c r="S682" s="629" t="inlineStr">
        <is>
          <t>Pesos</t>
        </is>
      </c>
      <c r="T682" s="648" t="inlineStr">
        <is>
          <t>Hipotecario</t>
        </is>
      </c>
      <c r="U682" s="631" t="n">
        <v>641590</v>
      </c>
      <c r="V682" s="628" t="n">
        <v>360</v>
      </c>
      <c r="W682" s="628" t="n">
        <v>324</v>
      </c>
      <c r="X682" s="631" t="inlineStr">
        <is>
          <t>18.3</t>
        </is>
      </c>
      <c r="Y682" s="631" t="n">
        <v>176703</v>
      </c>
      <c r="Z682" s="631" t="n">
        <v>14196</v>
      </c>
      <c r="AA682" s="631" t="n">
        <v>24760</v>
      </c>
      <c r="AB682" s="631" t="n">
        <v>0</v>
      </c>
      <c r="AC682" s="631" t="n">
        <v>0</v>
      </c>
      <c r="AD682" s="631" t="n">
        <v>779337</v>
      </c>
      <c r="AE682" s="631" t="n">
        <v>54581740</v>
      </c>
      <c r="AF682" s="3708" t="n">
        <v>200</v>
      </c>
      <c r="AG682" s="631" t="inlineStr">
        <is>
          <t>$4,500,000</t>
        </is>
      </c>
      <c r="AH682" s="633" t="inlineStr">
        <is>
          <t>Empleado</t>
        </is>
      </c>
      <c r="AI682" s="628" t="inlineStr">
        <is>
          <t>karlariza.pta@gmail.com</t>
        </is>
      </c>
      <c r="AJ682" s="625" t="n"/>
      <c r="AK682" s="625" t="n"/>
      <c r="AL682" s="625" t="n"/>
      <c r="AM682" s="634" t="n"/>
    </row>
    <row r="683" ht="18" customHeight="1" thickBot="1">
      <c r="A683" s="677" t="inlineStr">
        <is>
          <t>YEIDY CASTRO PARADA</t>
        </is>
      </c>
      <c r="B683" s="635" t="n">
        <v>134200121403</v>
      </c>
      <c r="C683" s="636" t="n">
        <v>45692</v>
      </c>
      <c r="D683" s="622" t="inlineStr">
        <is>
          <t>Pendiente</t>
        </is>
      </c>
      <c r="E683" s="637" t="n">
        <v>45695</v>
      </c>
      <c r="F683" s="633" t="inlineStr">
        <is>
          <t>CAJA SOCIAL</t>
        </is>
      </c>
      <c r="G683" s="639" t="n"/>
      <c r="H683" s="626" t="inlineStr">
        <is>
          <t>CM</t>
        </is>
      </c>
      <c r="I683" s="639" t="n"/>
      <c r="J683" s="639" t="n"/>
      <c r="K683" s="639" t="n"/>
      <c r="L683" s="627" t="inlineStr">
        <is>
          <t>CM</t>
        </is>
      </c>
      <c r="M683" s="642" t="inlineStr">
        <is>
          <t>LORENA SALINAS</t>
        </is>
      </c>
      <c r="N683" s="639" t="n"/>
      <c r="O683" s="639" t="n"/>
      <c r="P683" s="639" t="n"/>
      <c r="Q683" s="639" t="n"/>
      <c r="R683" s="642" t="n">
        <v>1007618403</v>
      </c>
      <c r="S683" s="629" t="inlineStr">
        <is>
          <t>Pesos</t>
        </is>
      </c>
      <c r="T683" s="651" t="inlineStr">
        <is>
          <t>Hipotecario</t>
        </is>
      </c>
      <c r="U683" s="643" t="n">
        <v>448120</v>
      </c>
      <c r="V683" s="642" t="n">
        <v>240</v>
      </c>
      <c r="W683" s="642" t="n">
        <v>226</v>
      </c>
      <c r="X683" s="643" t="n">
        <v>16</v>
      </c>
      <c r="Y683" s="643" t="n">
        <v>131250</v>
      </c>
      <c r="Z683" s="643" t="n">
        <v>6576</v>
      </c>
      <c r="AA683" s="643" t="n">
        <v>15304</v>
      </c>
      <c r="AB683" s="643" t="n">
        <v>13759</v>
      </c>
      <c r="AC683" s="643" t="n">
        <v>27898</v>
      </c>
      <c r="AD683" s="643" t="n">
        <v>515833</v>
      </c>
      <c r="AE683" s="643" t="n">
        <v>32215667</v>
      </c>
      <c r="AF683" s="3709" t="n">
        <v>200</v>
      </c>
      <c r="AG683" s="643" t="inlineStr">
        <is>
          <t>$2,800,000</t>
        </is>
      </c>
      <c r="AH683" s="633" t="inlineStr">
        <is>
          <t>Empleado</t>
        </is>
      </c>
      <c r="AI683" s="642" t="inlineStr">
        <is>
          <t>yeidy.castro@unipamplona.edu.co</t>
        </is>
      </c>
      <c r="AJ683" s="642" t="n">
        <v>3185945133</v>
      </c>
      <c r="AK683" s="642" t="inlineStr">
        <is>
          <t>CUCUTA</t>
        </is>
      </c>
      <c r="AL683" s="639" t="n"/>
      <c r="AM683" s="214" t="n"/>
    </row>
    <row r="684" ht="18" customHeight="1" thickBot="1">
      <c r="A684" s="677" t="inlineStr">
        <is>
          <t>PAOLA ANDREA MORENO IBAÑEZ</t>
        </is>
      </c>
      <c r="B684" s="620" t="n">
        <v>856993530</v>
      </c>
      <c r="C684" s="621" t="n">
        <v>45694</v>
      </c>
      <c r="D684" s="622" t="inlineStr">
        <is>
          <t>Pendiente</t>
        </is>
      </c>
      <c r="E684" s="623" t="n">
        <v>45695</v>
      </c>
      <c r="F684" s="624" t="inlineStr">
        <is>
          <t>BANCO DE BOGOTA</t>
        </is>
      </c>
      <c r="G684" s="628" t="inlineStr">
        <is>
          <t>Está en capacidad de incrementar a capital $300.000</t>
        </is>
      </c>
      <c r="H684" s="626" t="inlineStr">
        <is>
          <t>CM</t>
        </is>
      </c>
      <c r="I684" s="625" t="n"/>
      <c r="J684" s="625" t="n"/>
      <c r="K684" s="625" t="n"/>
      <c r="L684" s="627" t="inlineStr">
        <is>
          <t>CM</t>
        </is>
      </c>
      <c r="M684" s="628" t="inlineStr">
        <is>
          <t>PAULA OSORNO</t>
        </is>
      </c>
      <c r="N684" s="625" t="n"/>
      <c r="O684" s="625" t="n"/>
      <c r="P684" s="625" t="n"/>
      <c r="Q684" s="625" t="n"/>
      <c r="R684" s="628" t="n">
        <v>1090517566</v>
      </c>
      <c r="S684" s="629" t="inlineStr">
        <is>
          <t>Pesos</t>
        </is>
      </c>
      <c r="T684" s="648" t="inlineStr">
        <is>
          <t>Hipotecario</t>
        </is>
      </c>
      <c r="U684" s="631" t="n">
        <v>369624</v>
      </c>
      <c r="V684" s="628" t="n">
        <v>240</v>
      </c>
      <c r="W684" s="628" t="n">
        <v>221</v>
      </c>
      <c r="X684" s="631" t="inlineStr">
        <is>
          <t>16.08</t>
        </is>
      </c>
      <c r="Y684" s="631" t="n">
        <v>140081</v>
      </c>
      <c r="Z684" s="631" t="n">
        <v>5156</v>
      </c>
      <c r="AA684" s="631" t="n">
        <v>21213</v>
      </c>
      <c r="AB684" s="631" t="n">
        <v>0</v>
      </c>
      <c r="AC684" s="631" t="n">
        <v>29800</v>
      </c>
      <c r="AD684" s="631" t="n">
        <v>453535</v>
      </c>
      <c r="AE684" s="631" t="n">
        <v>34592197</v>
      </c>
      <c r="AF684" s="3708" t="n">
        <v>300</v>
      </c>
      <c r="AG684" s="631" t="inlineStr">
        <is>
          <t>$3,200,000</t>
        </is>
      </c>
      <c r="AH684" s="633" t="inlineStr">
        <is>
          <t>Empleado</t>
        </is>
      </c>
      <c r="AI684" s="628" t="inlineStr">
        <is>
          <t>pmorenoibanez@gmail.com</t>
        </is>
      </c>
      <c r="AJ684" s="628" t="n">
        <v>3134309829</v>
      </c>
      <c r="AK684" s="628" t="inlineStr">
        <is>
          <t>CUCUTA</t>
        </is>
      </c>
      <c r="AL684" s="625" t="n"/>
      <c r="AM684" s="634" t="n"/>
    </row>
    <row r="685" ht="18" customHeight="1" thickBot="1">
      <c r="A685" s="603" t="inlineStr">
        <is>
          <t>ALCIRA RUIZ GALVIS</t>
        </is>
      </c>
      <c r="B685" s="635" t="inlineStr">
        <is>
          <t>600000500523994-8</t>
        </is>
      </c>
      <c r="C685" s="636" t="n">
        <v>45695</v>
      </c>
      <c r="D685" s="622" t="inlineStr">
        <is>
          <t>Pendiente</t>
        </is>
      </c>
      <c r="E685" s="637" t="n">
        <v>45695</v>
      </c>
      <c r="F685" s="649" t="inlineStr">
        <is>
          <t>DAVIVIENDA</t>
        </is>
      </c>
      <c r="G685" s="639" t="n"/>
      <c r="H685" s="640" t="inlineStr">
        <is>
          <t>PROPIO</t>
        </is>
      </c>
      <c r="I685" s="639" t="n"/>
      <c r="J685" s="639" t="n"/>
      <c r="K685" s="639" t="n"/>
      <c r="L685" s="633" t="inlineStr">
        <is>
          <t>Imperio Financiero</t>
        </is>
      </c>
      <c r="M685" s="642" t="inlineStr">
        <is>
          <t>Lucy Moreno</t>
        </is>
      </c>
      <c r="N685" s="639" t="n"/>
      <c r="O685" s="639" t="n"/>
      <c r="P685" s="639" t="n"/>
      <c r="Q685" s="639" t="n"/>
      <c r="R685" s="642" t="n">
        <v>41549924</v>
      </c>
      <c r="S685" s="629" t="inlineStr">
        <is>
          <t>Pesos</t>
        </is>
      </c>
      <c r="T685" s="651" t="inlineStr">
        <is>
          <t>Hipotecario</t>
        </is>
      </c>
      <c r="U685" s="643" t="n">
        <v>2216000</v>
      </c>
      <c r="V685" s="642" t="n">
        <v>240</v>
      </c>
      <c r="W685" s="642" t="n">
        <v>211</v>
      </c>
      <c r="X685" s="643" t="n">
        <v>12</v>
      </c>
      <c r="Y685" s="643" t="n">
        <v>0</v>
      </c>
      <c r="Z685" s="643" t="n">
        <v>103474</v>
      </c>
      <c r="AA685" s="643" t="n">
        <v>132168</v>
      </c>
      <c r="AB685" s="643" t="n">
        <v>0</v>
      </c>
      <c r="AC685" s="643" t="n">
        <v>445139</v>
      </c>
      <c r="AD685" s="643" t="n">
        <v>1765218</v>
      </c>
      <c r="AE685" s="643" t="n">
        <v>179829082</v>
      </c>
      <c r="AF685" s="642" t="inlineStr">
        <is>
          <t>300-600</t>
        </is>
      </c>
      <c r="AG685" s="643" t="inlineStr">
        <is>
          <t>$9,150,000</t>
        </is>
      </c>
      <c r="AH685" s="633" t="inlineStr">
        <is>
          <t>Empleado</t>
        </is>
      </c>
      <c r="AI685" s="642" t="inlineStr">
        <is>
          <t>Alcira_ruizg@hotmail.com</t>
        </is>
      </c>
      <c r="AJ685" s="642" t="n">
        <v>3132978719</v>
      </c>
      <c r="AK685" s="639" t="n"/>
      <c r="AL685" s="639" t="n"/>
      <c r="AM685" s="214" t="n"/>
    </row>
    <row r="686" ht="18" customHeight="1" thickBot="1">
      <c r="A686" s="665" t="inlineStr">
        <is>
          <t>JULIANA ANDREA TABORDA LOPEZ</t>
        </is>
      </c>
      <c r="B686" s="620" t="n">
        <v>90000177974</v>
      </c>
      <c r="C686" s="621" t="n">
        <v>45695</v>
      </c>
      <c r="D686" s="622" t="inlineStr">
        <is>
          <t>Pendiente</t>
        </is>
      </c>
      <c r="E686" s="623" t="n">
        <v>45695</v>
      </c>
      <c r="F686" s="646" t="inlineStr">
        <is>
          <t>BANCOLOMBIA</t>
        </is>
      </c>
      <c r="G686" s="625" t="n"/>
      <c r="H686" s="640" t="inlineStr">
        <is>
          <t>PROPIO</t>
        </is>
      </c>
      <c r="I686" s="625" t="n"/>
      <c r="J686" s="625" t="n"/>
      <c r="K686" s="625" t="n"/>
      <c r="L686" s="633" t="inlineStr">
        <is>
          <t>Imperio Financiero</t>
        </is>
      </c>
      <c r="M686" s="628" t="inlineStr">
        <is>
          <t>Ingrid Erazo Cabrera</t>
        </is>
      </c>
      <c r="N686" s="625" t="n"/>
      <c r="O686" s="625" t="n"/>
      <c r="P686" s="625" t="n"/>
      <c r="Q686" s="625" t="n"/>
      <c r="R686" s="628" t="n">
        <v>1152435473</v>
      </c>
      <c r="S686" s="629" t="inlineStr">
        <is>
          <t>Pesos</t>
        </is>
      </c>
      <c r="T686" s="648" t="inlineStr">
        <is>
          <t>Hipotecario</t>
        </is>
      </c>
      <c r="U686" s="631" t="n">
        <v>1403956</v>
      </c>
      <c r="V686" s="628" t="n">
        <v>240</v>
      </c>
      <c r="W686" s="628" t="n">
        <v>205</v>
      </c>
      <c r="X686" s="631" t="inlineStr">
        <is>
          <t>9.95</t>
        </is>
      </c>
      <c r="Y686" s="631" t="n">
        <v>500000</v>
      </c>
      <c r="Z686" s="631" t="n">
        <v>46571</v>
      </c>
      <c r="AA686" s="631" t="n">
        <v>33274</v>
      </c>
      <c r="AB686" s="631" t="n">
        <v>22181</v>
      </c>
      <c r="AC686" s="631" t="n">
        <v>353661</v>
      </c>
      <c r="AD686" s="631" t="n">
        <v>948269</v>
      </c>
      <c r="AE686" s="631" t="n">
        <v>182751027</v>
      </c>
      <c r="AF686" s="628" t="inlineStr">
        <is>
          <t>300-600</t>
        </is>
      </c>
      <c r="AG686" s="631" t="inlineStr">
        <is>
          <t>$23,500,000</t>
        </is>
      </c>
      <c r="AH686" s="633" t="inlineStr">
        <is>
          <t>Empleado</t>
        </is>
      </c>
      <c r="AI686" s="628" t="inlineStr">
        <is>
          <t>ajuliana0609@gmail.com</t>
        </is>
      </c>
      <c r="AJ686" s="628" t="n">
        <v>3116789591</v>
      </c>
      <c r="AK686" s="628" t="inlineStr">
        <is>
          <t>MEDELLIN</t>
        </is>
      </c>
      <c r="AL686" s="625" t="n"/>
      <c r="AM686" s="634" t="n"/>
    </row>
    <row r="687" ht="18" customHeight="1" thickBot="1">
      <c r="A687" s="678" t="inlineStr">
        <is>
          <t>EFRAIN ESTEBAN GIRALDO ARISTIZABAL</t>
        </is>
      </c>
      <c r="B687" s="635" t="n">
        <v>90000298328</v>
      </c>
      <c r="C687" s="636" t="n">
        <v>45695</v>
      </c>
      <c r="D687" s="622" t="inlineStr">
        <is>
          <t>Pendiente</t>
        </is>
      </c>
      <c r="E687" s="637" t="n">
        <v>45695</v>
      </c>
      <c r="F687" s="646" t="inlineStr">
        <is>
          <t>BANCOLOMBIA</t>
        </is>
      </c>
      <c r="G687" s="639" t="n"/>
      <c r="H687" s="640" t="inlineStr">
        <is>
          <t>PROPIO</t>
        </is>
      </c>
      <c r="I687" s="639" t="n"/>
      <c r="J687" s="639" t="n"/>
      <c r="K687" s="639" t="n"/>
      <c r="L687" s="633" t="inlineStr">
        <is>
          <t>Imperio Financiero</t>
        </is>
      </c>
      <c r="M687" s="642" t="inlineStr">
        <is>
          <t>Ingrid Erazo Cabrera</t>
        </is>
      </c>
      <c r="N687" s="639" t="n"/>
      <c r="O687" s="639" t="n"/>
      <c r="P687" s="639" t="n"/>
      <c r="Q687" s="639" t="n"/>
      <c r="R687" s="642" t="n">
        <v>1128281614</v>
      </c>
      <c r="S687" s="629" t="inlineStr">
        <is>
          <t>Pesos</t>
        </is>
      </c>
      <c r="T687" s="651" t="inlineStr">
        <is>
          <t>Hipotecario</t>
        </is>
      </c>
      <c r="U687" s="643" t="n">
        <v>3190050</v>
      </c>
      <c r="V687" s="642" t="n">
        <v>144</v>
      </c>
      <c r="W687" s="642" t="n">
        <v>140</v>
      </c>
      <c r="X687" s="643" t="n">
        <v>10</v>
      </c>
      <c r="Y687" s="643" t="n">
        <v>0</v>
      </c>
      <c r="Z687" s="643" t="n">
        <v>321056</v>
      </c>
      <c r="AA687" s="643" t="n">
        <v>33689</v>
      </c>
      <c r="AB687" s="643" t="n">
        <v>22458</v>
      </c>
      <c r="AC687" s="643" t="n">
        <v>917871</v>
      </c>
      <c r="AD687" s="643" t="n">
        <v>1894975</v>
      </c>
      <c r="AE687" s="643" t="n">
        <v>238061806</v>
      </c>
      <c r="AF687" s="642" t="inlineStr">
        <is>
          <t>300-600</t>
        </is>
      </c>
      <c r="AG687" s="643" t="inlineStr">
        <is>
          <t>$35,800,000</t>
        </is>
      </c>
      <c r="AH687" s="633" t="inlineStr">
        <is>
          <t>Empleado</t>
        </is>
      </c>
      <c r="AI687" s="642" t="inlineStr">
        <is>
          <t>esteban.aristizabalg@gmail.com</t>
        </is>
      </c>
      <c r="AJ687" s="642" t="n">
        <v>3192731682</v>
      </c>
      <c r="AK687" s="642" t="inlineStr">
        <is>
          <t>MEDELLIN</t>
        </is>
      </c>
      <c r="AL687" s="639" t="n"/>
      <c r="AM687" s="214" t="n"/>
    </row>
    <row r="688" ht="18" customHeight="1" thickBot="1">
      <c r="A688" s="603" t="inlineStr">
        <is>
          <t>CESAR HERNANDEZ ROJAS</t>
        </is>
      </c>
      <c r="B688" s="620" t="n">
        <v>90000079015</v>
      </c>
      <c r="C688" s="621" t="n">
        <v>45695</v>
      </c>
      <c r="D688" s="669" t="inlineStr">
        <is>
          <t>Mora</t>
        </is>
      </c>
      <c r="E688" s="623" t="n">
        <v>45695</v>
      </c>
      <c r="F688" s="646" t="inlineStr">
        <is>
          <t>BANCOLOMBIA</t>
        </is>
      </c>
      <c r="G688" s="625" t="n"/>
      <c r="H688" s="650" t="inlineStr">
        <is>
          <t>VK 30%</t>
        </is>
      </c>
      <c r="I688" s="625" t="n"/>
      <c r="J688" s="625" t="n"/>
      <c r="K688" s="625" t="n"/>
      <c r="L688" s="625" t="n"/>
      <c r="M688" s="625" t="n"/>
      <c r="N688" s="625" t="n"/>
      <c r="O688" s="625" t="n"/>
      <c r="P688" s="625" t="n"/>
      <c r="Q688" s="625" t="n"/>
      <c r="R688" s="628" t="n">
        <v>79817835</v>
      </c>
      <c r="S688" s="629" t="inlineStr">
        <is>
          <t>Pesos</t>
        </is>
      </c>
      <c r="T688" s="648" t="inlineStr">
        <is>
          <t>Hipotecario</t>
        </is>
      </c>
      <c r="U688" s="631" t="n">
        <v>1592021</v>
      </c>
      <c r="V688" s="628" t="n">
        <v>243</v>
      </c>
      <c r="W688" s="628" t="n">
        <v>180</v>
      </c>
      <c r="X688" s="631" t="inlineStr">
        <is>
          <t>12.1</t>
        </is>
      </c>
      <c r="Y688" s="631" t="n">
        <v>0</v>
      </c>
      <c r="Z688" s="631" t="n">
        <v>40210</v>
      </c>
      <c r="AA688" s="631" t="n">
        <v>11431</v>
      </c>
      <c r="AB688" s="631" t="n">
        <v>7620</v>
      </c>
      <c r="AC688" s="631" t="n">
        <v>320182</v>
      </c>
      <c r="AD688" s="631" t="n">
        <v>541440</v>
      </c>
      <c r="AE688" s="631" t="n">
        <v>162383351</v>
      </c>
      <c r="AF688" s="628" t="inlineStr">
        <is>
          <t>50-300</t>
        </is>
      </c>
      <c r="AG688" s="631" t="inlineStr">
        <is>
          <t>$2,300,000</t>
        </is>
      </c>
      <c r="AH688" s="633" t="inlineStr">
        <is>
          <t>Empleado</t>
        </is>
      </c>
      <c r="AI688" s="628" t="inlineStr">
        <is>
          <t>cesarinhr@gmail.com</t>
        </is>
      </c>
      <c r="AJ688" s="670" t="n">
        <v>3164793087</v>
      </c>
      <c r="AK688" s="628" t="inlineStr">
        <is>
          <t>BOGOTA</t>
        </is>
      </c>
      <c r="AL688" s="625" t="n"/>
      <c r="AM688" s="634" t="n"/>
    </row>
    <row r="689" ht="18" customHeight="1" thickBot="1">
      <c r="A689" s="603" t="inlineStr">
        <is>
          <t>YAKELINE DEL PILAR OCAMPO ZULETA</t>
        </is>
      </c>
      <c r="B689" s="635" t="inlineStr">
        <is>
          <t>570339830017390-0</t>
        </is>
      </c>
      <c r="C689" s="636" t="n">
        <v>45696</v>
      </c>
      <c r="D689" s="622" t="inlineStr">
        <is>
          <t>Pendiente</t>
        </is>
      </c>
      <c r="E689" s="637" t="n">
        <v>45696</v>
      </c>
      <c r="F689" s="649" t="inlineStr">
        <is>
          <t>DAVIVIENDA</t>
        </is>
      </c>
      <c r="G689" s="639" t="n"/>
      <c r="H689" s="626" t="inlineStr">
        <is>
          <t>CM</t>
        </is>
      </c>
      <c r="I689" s="639" t="n"/>
      <c r="J689" s="639" t="n"/>
      <c r="K689" s="639" t="n"/>
      <c r="L689" s="647" t="inlineStr">
        <is>
          <t>Finanzas a otro nivel</t>
        </is>
      </c>
      <c r="M689" s="642" t="inlineStr">
        <is>
          <t>PAULA OSORNO</t>
        </is>
      </c>
      <c r="N689" s="639" t="n"/>
      <c r="O689" s="639" t="n"/>
      <c r="P689" s="639" t="n"/>
      <c r="Q689" s="639" t="n"/>
      <c r="R689" s="642" t="n">
        <v>25286135</v>
      </c>
      <c r="S689" s="629" t="inlineStr">
        <is>
          <t>Pesos</t>
        </is>
      </c>
      <c r="T689" s="651" t="inlineStr">
        <is>
          <t>Hipotecario</t>
        </is>
      </c>
      <c r="U689" s="643" t="n">
        <v>570965</v>
      </c>
      <c r="V689" s="642" t="n">
        <v>240</v>
      </c>
      <c r="W689" s="642" t="n">
        <v>169</v>
      </c>
      <c r="X689" s="643" t="n">
        <v>12</v>
      </c>
      <c r="Y689" s="643" t="n">
        <v>192034</v>
      </c>
      <c r="Z689" s="643" t="n">
        <v>21060</v>
      </c>
      <c r="AA689" s="643" t="n">
        <v>41305</v>
      </c>
      <c r="AB689" s="643" t="n">
        <v>0</v>
      </c>
      <c r="AC689" s="643" t="n">
        <v>143527</v>
      </c>
      <c r="AD689" s="643" t="n">
        <v>363603</v>
      </c>
      <c r="AE689" s="643" t="n">
        <v>58802593</v>
      </c>
      <c r="AF689" s="3690" t="n">
        <v>400</v>
      </c>
      <c r="AG689" s="643" t="inlineStr">
        <is>
          <t>$4,000,000</t>
        </is>
      </c>
      <c r="AH689" s="633" t="inlineStr">
        <is>
          <t>Empleado</t>
        </is>
      </c>
      <c r="AI689" s="642" t="inlineStr">
        <is>
          <t>yakeoz@hotmail.com</t>
        </is>
      </c>
      <c r="AJ689" s="671" t="n">
        <v>3012684158</v>
      </c>
      <c r="AK689" s="642" t="inlineStr">
        <is>
          <t>YUMBO</t>
        </is>
      </c>
      <c r="AL689" s="639" t="n"/>
      <c r="AM689" s="214" t="n"/>
    </row>
    <row r="690" ht="18" customHeight="1" thickBot="1">
      <c r="A690" s="603" t="inlineStr">
        <is>
          <t>MARIA FERNANDA GIL GIRALDO</t>
        </is>
      </c>
      <c r="B690" s="620" t="n">
        <v>90000185041</v>
      </c>
      <c r="C690" s="621" t="n">
        <v>45696</v>
      </c>
      <c r="D690" s="622" t="inlineStr">
        <is>
          <t>Pendiente</t>
        </is>
      </c>
      <c r="E690" s="623" t="n">
        <v>45696</v>
      </c>
      <c r="F690" s="646" t="inlineStr">
        <is>
          <t>BANCOLOMBIA</t>
        </is>
      </c>
      <c r="G690" s="625" t="n"/>
      <c r="H690" s="626" t="inlineStr">
        <is>
          <t>CM</t>
        </is>
      </c>
      <c r="I690" s="625" t="n"/>
      <c r="J690" s="625" t="n"/>
      <c r="K690" s="625" t="n"/>
      <c r="L690" s="647" t="inlineStr">
        <is>
          <t>Finanzas a otro nivel</t>
        </is>
      </c>
      <c r="M690" s="628" t="inlineStr">
        <is>
          <t>PAULA OSORNO</t>
        </is>
      </c>
      <c r="N690" s="625" t="n"/>
      <c r="O690" s="625" t="n"/>
      <c r="P690" s="625" t="n"/>
      <c r="Q690" s="625" t="n"/>
      <c r="R690" s="628" t="n">
        <v>1152438066</v>
      </c>
      <c r="S690" s="629" t="inlineStr">
        <is>
          <t>Pesos</t>
        </is>
      </c>
      <c r="T690" s="648" t="inlineStr">
        <is>
          <t>Hipotecario</t>
        </is>
      </c>
      <c r="U690" s="631" t="n">
        <v>1431458</v>
      </c>
      <c r="V690" s="628" t="n">
        <v>180</v>
      </c>
      <c r="W690" s="628" t="n">
        <v>146</v>
      </c>
      <c r="X690" s="631" t="n">
        <v>6</v>
      </c>
      <c r="Y690" s="631" t="n">
        <v>500000</v>
      </c>
      <c r="Z690" s="631" t="n">
        <v>23647</v>
      </c>
      <c r="AA690" s="631" t="n">
        <v>0</v>
      </c>
      <c r="AB690" s="631" t="n">
        <v>0</v>
      </c>
      <c r="AC690" s="631" t="n">
        <v>934576</v>
      </c>
      <c r="AD690" s="631" t="n">
        <v>473234</v>
      </c>
      <c r="AE690" s="631" t="n">
        <v>198908185</v>
      </c>
      <c r="AF690" s="3662" t="n">
        <v>300</v>
      </c>
      <c r="AG690" s="631" t="inlineStr">
        <is>
          <t>$7,000,000</t>
        </is>
      </c>
      <c r="AH690" s="633" t="inlineStr">
        <is>
          <t>Empleado</t>
        </is>
      </c>
      <c r="AI690" s="628" t="inlineStr">
        <is>
          <t>davidgiraldo13@gmail.com</t>
        </is>
      </c>
      <c r="AJ690" s="672" t="n">
        <v>3113426806</v>
      </c>
      <c r="AK690" s="628" t="inlineStr">
        <is>
          <t>Medellin</t>
        </is>
      </c>
      <c r="AL690" s="625" t="n"/>
      <c r="AM690" s="634" t="n"/>
    </row>
    <row r="691" ht="18" customHeight="1" thickBot="1">
      <c r="A691" s="557" t="inlineStr">
        <is>
          <t>LUZ NEIDA TORRES SOSA</t>
        </is>
      </c>
      <c r="B691" s="825" t="inlineStr">
        <is>
          <t>570040770095564-3</t>
        </is>
      </c>
      <c r="C691" s="826" t="n">
        <v>46069</v>
      </c>
      <c r="D691" s="827" t="inlineStr">
        <is>
          <t>Pendiente</t>
        </is>
      </c>
      <c r="E691" s="828" t="n">
        <v>46069</v>
      </c>
      <c r="F691" s="912" t="inlineStr">
        <is>
          <t>DAVIVIENDA</t>
        </is>
      </c>
      <c r="G691" s="856" t="n"/>
      <c r="H691" s="865" t="inlineStr">
        <is>
          <t>PROPIO</t>
        </is>
      </c>
      <c r="I691" s="505" t="n"/>
      <c r="J691" s="2196" t="n"/>
      <c r="K691" s="2114" t="n"/>
      <c r="L691" s="871" t="inlineStr">
        <is>
          <t>Finanzas a otro nivel</t>
        </is>
      </c>
      <c r="M691" s="832" t="inlineStr">
        <is>
          <t>NELLY ROA</t>
        </is>
      </c>
      <c r="N691" s="505" t="n"/>
      <c r="O691" s="505" t="n"/>
      <c r="P691" s="505" t="n"/>
      <c r="Q691" s="505" t="n"/>
      <c r="R691" s="872" t="n">
        <v>35476660</v>
      </c>
      <c r="S691" s="833" t="inlineStr">
        <is>
          <t>Pesos</t>
        </is>
      </c>
      <c r="T691" s="834" t="inlineStr">
        <is>
          <t>Hipotecario</t>
        </is>
      </c>
      <c r="U691" s="835" t="n">
        <v>198021</v>
      </c>
      <c r="V691" s="832" t="n">
        <v>240</v>
      </c>
      <c r="W691" s="832" t="n">
        <v>215</v>
      </c>
      <c r="X691" s="835" t="inlineStr">
        <is>
          <t>10.3%</t>
        </is>
      </c>
      <c r="Y691" s="835" t="n">
        <v>106978</v>
      </c>
      <c r="Z691" s="835" t="n">
        <v>52188</v>
      </c>
      <c r="AA691" s="835" t="n">
        <v>20456</v>
      </c>
      <c r="AB691" s="835" t="n">
        <v>0</v>
      </c>
      <c r="AC691" s="835" t="n">
        <v>40194</v>
      </c>
      <c r="AD691" s="835" t="n">
        <v>107953</v>
      </c>
      <c r="AE691" s="835" t="n">
        <v>26305041</v>
      </c>
      <c r="AF691" s="832" t="inlineStr">
        <is>
          <t>100-500</t>
        </is>
      </c>
      <c r="AG691" s="835" t="inlineStr">
        <is>
          <t>$2,000,000</t>
        </is>
      </c>
      <c r="AH691" s="911" t="inlineStr">
        <is>
          <t>Vis Davivienda</t>
        </is>
      </c>
      <c r="AI691" s="832" t="inlineStr">
        <is>
          <t>torresluz926@gmail.com</t>
        </is>
      </c>
      <c r="AJ691" s="832" t="n">
        <v>3115434122</v>
      </c>
      <c r="AK691" s="505" t="n"/>
      <c r="AL691" s="505" t="n"/>
      <c r="AM691" s="838" t="n"/>
    </row>
    <row r="692" ht="18" customHeight="1" thickBot="1">
      <c r="A692" s="544" t="inlineStr">
        <is>
          <t>CLAUDIA YAMILE OSORIO MOSCOSO</t>
        </is>
      </c>
      <c r="B692" s="221" t="n">
        <v>459605819</v>
      </c>
      <c r="C692" s="240" t="n">
        <v>46062</v>
      </c>
      <c r="D692" s="456" t="inlineStr">
        <is>
          <t>Mora</t>
        </is>
      </c>
      <c r="E692" s="240" t="n">
        <v>46070</v>
      </c>
      <c r="F692" s="224" t="inlineStr">
        <is>
          <t>BANCO DE BOGOTA</t>
        </is>
      </c>
      <c r="G692" s="272" t="n"/>
      <c r="H692" s="344" t="inlineStr">
        <is>
          <t>CM</t>
        </is>
      </c>
      <c r="I692" s="225" t="n"/>
      <c r="J692" s="2116" t="n"/>
      <c r="K692" s="2117" t="n"/>
      <c r="L692" s="440" t="inlineStr">
        <is>
          <t>Finanzas a otro nivel</t>
        </is>
      </c>
      <c r="M692" s="242" t="inlineStr">
        <is>
          <t>NELLY ROA</t>
        </is>
      </c>
      <c r="N692" s="240" t="n">
        <v>46064</v>
      </c>
      <c r="O692" s="225" t="n"/>
      <c r="P692" s="225" t="n"/>
      <c r="Q692" s="473" t="n"/>
      <c r="R692" s="390" t="inlineStr">
        <is>
          <t>N/A</t>
        </is>
      </c>
      <c r="S692" s="246" t="inlineStr">
        <is>
          <t>Pesos</t>
        </is>
      </c>
      <c r="T692" s="247" t="inlineStr">
        <is>
          <t>Hipotecario</t>
        </is>
      </c>
      <c r="U692" s="741" t="n">
        <v>2247467</v>
      </c>
      <c r="V692" s="242" t="n">
        <v>242</v>
      </c>
      <c r="W692" s="242" t="n">
        <v>168</v>
      </c>
      <c r="X692" s="741" t="inlineStr">
        <is>
          <t>10.49%</t>
        </is>
      </c>
      <c r="Y692" s="741" t="n">
        <v>0</v>
      </c>
      <c r="Z692" s="741" t="n">
        <v>111813</v>
      </c>
      <c r="AA692" s="741" t="n">
        <v>74274</v>
      </c>
      <c r="AB692" s="741" t="n">
        <v>0</v>
      </c>
      <c r="AC692" s="741" t="n">
        <v>113463</v>
      </c>
      <c r="AD692" s="741" t="n">
        <v>1947916</v>
      </c>
      <c r="AE692" s="741" t="n">
        <v>179580889</v>
      </c>
      <c r="AF692" s="3661" t="n">
        <v>300</v>
      </c>
      <c r="AG692" s="741" t="inlineStr">
        <is>
          <t>$7,000,000</t>
        </is>
      </c>
      <c r="AH692" s="246" t="inlineStr">
        <is>
          <t>Independiente</t>
        </is>
      </c>
      <c r="AI692" s="242" t="inlineStr">
        <is>
          <t>claudia77osorio@hotmail.com</t>
        </is>
      </c>
      <c r="AJ692" s="242" t="inlineStr">
        <is>
          <t>311 2511672</t>
        </is>
      </c>
      <c r="AK692" s="242" t="inlineStr">
        <is>
          <t>BOGOTA</t>
        </is>
      </c>
      <c r="AL692" s="225" t="n"/>
      <c r="AM692" s="231" t="n"/>
    </row>
    <row r="693" ht="18" customHeight="1" thickBot="1">
      <c r="A693" s="1504" t="inlineStr">
        <is>
          <t>EDWIN RICARDO BUSTOS TIMOTE</t>
        </is>
      </c>
      <c r="B693" s="210" t="n">
        <v>1055772287</v>
      </c>
      <c r="C693" s="251" t="n">
        <v>46064</v>
      </c>
      <c r="D693" s="348" t="inlineStr">
        <is>
          <t>Pendiente</t>
        </is>
      </c>
      <c r="E693" s="386" t="n">
        <v>46070</v>
      </c>
      <c r="F693" s="213" t="inlineStr">
        <is>
          <t>BANCO DE BOGOTA</t>
        </is>
      </c>
      <c r="G693" s="565" t="n"/>
      <c r="H693" s="349" t="inlineStr">
        <is>
          <t>CM</t>
        </is>
      </c>
      <c r="I693" s="254" t="inlineStr">
        <is>
          <t>Falta perfilamiento - Bogota</t>
        </is>
      </c>
      <c r="J693" s="2118" t="n"/>
      <c r="K693" s="2117" t="n"/>
      <c r="L693" s="214" t="n"/>
      <c r="M693" s="214" t="n"/>
      <c r="N693" s="251" t="n">
        <v>46064</v>
      </c>
      <c r="O693" s="214" t="n"/>
      <c r="P693" s="214" t="n"/>
      <c r="Q693" s="335" t="n"/>
      <c r="R693" s="390" t="inlineStr">
        <is>
          <t>N/A</t>
        </is>
      </c>
      <c r="S693" s="257" t="inlineStr">
        <is>
          <t>Pesos</t>
        </is>
      </c>
      <c r="T693" s="258" t="inlineStr">
        <is>
          <t>Hipotecario</t>
        </is>
      </c>
      <c r="U693" s="739" t="n">
        <v>1248282</v>
      </c>
      <c r="V693" s="254" t="n">
        <v>240</v>
      </c>
      <c r="W693" s="254" t="n">
        <v>219</v>
      </c>
      <c r="X693" s="739" t="inlineStr">
        <is>
          <t>12.01%</t>
        </is>
      </c>
      <c r="Y693" s="739" t="n">
        <v>0</v>
      </c>
      <c r="Z693" s="739" t="n">
        <v>21566</v>
      </c>
      <c r="AA693" s="739" t="n">
        <v>32606</v>
      </c>
      <c r="AB693" s="739" t="n">
        <v>0</v>
      </c>
      <c r="AC693" s="739" t="n">
        <v>79860</v>
      </c>
      <c r="AD693" s="739" t="n">
        <v>1114249</v>
      </c>
      <c r="AE693" s="739" t="n">
        <v>110639741</v>
      </c>
      <c r="AF693" s="739" t="inlineStr">
        <is>
          <t>$1,000,000</t>
        </is>
      </c>
      <c r="AG693" s="739" t="inlineStr">
        <is>
          <t>$6,946,753</t>
        </is>
      </c>
      <c r="AH693" s="259" t="inlineStr">
        <is>
          <t>Empleado</t>
        </is>
      </c>
      <c r="AI693" s="254" t="inlineStr">
        <is>
          <t>erixma94@hotmail.com</t>
        </is>
      </c>
      <c r="AJ693" s="254" t="inlineStr">
        <is>
          <t>312 3709116</t>
        </is>
      </c>
      <c r="AK693" s="254" t="inlineStr">
        <is>
          <t>BOGOTA</t>
        </is>
      </c>
      <c r="AL693" s="214" t="n"/>
      <c r="AM693" s="220" t="n"/>
    </row>
    <row r="694" ht="18" customHeight="1" thickBot="1">
      <c r="A694" s="544" t="inlineStr">
        <is>
          <t>RAFAEL GUILLERMO PLAZAS SIERRA</t>
        </is>
      </c>
      <c r="B694" s="221" t="inlineStr">
        <is>
          <t>600000190099821-7</t>
        </is>
      </c>
      <c r="C694" s="240" t="n">
        <v>46065</v>
      </c>
      <c r="D694" s="343" t="inlineStr">
        <is>
          <t>Pendiente</t>
        </is>
      </c>
      <c r="E694" s="378" t="n">
        <v>46070</v>
      </c>
      <c r="F694" s="569" t="inlineStr">
        <is>
          <t>DAVIVIENDA</t>
        </is>
      </c>
      <c r="G694" s="593" t="inlineStr">
        <is>
          <t>En el extracto no aparecen seguros porque el cliente los pago por anticipado (si esa es la información que hace falta para hacer la proyección)</t>
        </is>
      </c>
      <c r="H694" s="344" t="inlineStr">
        <is>
          <t>CM</t>
        </is>
      </c>
      <c r="I694" s="242" t="inlineStr">
        <is>
          <t>por favor solicitar extracto de la proxima cuota, ya que el extracto enviado no tiene valores necesarios para realizar proyeccion a 6 cuota</t>
        </is>
      </c>
      <c r="J694" s="2258" t="inlineStr">
        <is>
          <t>Cargada CRM</t>
        </is>
      </c>
      <c r="K694" s="2257" t="n">
        <v>46067</v>
      </c>
      <c r="L694" s="248" t="inlineStr">
        <is>
          <t>Imperio Financiero</t>
        </is>
      </c>
      <c r="M694" s="242" t="inlineStr">
        <is>
          <t>JAIME ANDRES PORRAS</t>
        </is>
      </c>
      <c r="N694" s="225" t="n"/>
      <c r="O694" s="225" t="n"/>
      <c r="P694" s="225" t="n"/>
      <c r="Q694" s="473" t="n"/>
      <c r="R694" s="390" t="inlineStr">
        <is>
          <t>N/A</t>
        </is>
      </c>
      <c r="S694" s="246" t="inlineStr">
        <is>
          <t>Pesos</t>
        </is>
      </c>
      <c r="T694" s="448" t="inlineStr">
        <is>
          <t>Leasing H.</t>
        </is>
      </c>
      <c r="U694" s="741" t="n">
        <v>3906000</v>
      </c>
      <c r="V694" s="242" t="n">
        <v>180</v>
      </c>
      <c r="W694" s="242" t="n">
        <v>179</v>
      </c>
      <c r="X694" s="741" t="inlineStr">
        <is>
          <t>13.15%</t>
        </is>
      </c>
      <c r="Y694" s="741" t="n">
        <v>0</v>
      </c>
      <c r="Z694" s="741" t="n">
        <v>0</v>
      </c>
      <c r="AA694" s="741" t="n">
        <v>0</v>
      </c>
      <c r="AB694" s="741" t="n">
        <v>0</v>
      </c>
      <c r="AC694" s="741" t="n">
        <v>0</v>
      </c>
      <c r="AD694" s="741" t="n">
        <v>0</v>
      </c>
      <c r="AE694" s="741" t="n">
        <v>300223480</v>
      </c>
      <c r="AF694" s="3661" t="n">
        <v>200</v>
      </c>
      <c r="AG694" s="741" t="inlineStr">
        <is>
          <t>$10,000,000</t>
        </is>
      </c>
      <c r="AH694" s="248" t="inlineStr">
        <is>
          <t>Empleado</t>
        </is>
      </c>
      <c r="AI694" s="242" t="inlineStr">
        <is>
          <t>rplazas78@hotmail.com</t>
        </is>
      </c>
      <c r="AJ694" s="242" t="inlineStr">
        <is>
          <t>300 2181294</t>
        </is>
      </c>
      <c r="AK694" s="242" t="inlineStr">
        <is>
          <t>BOGOTA</t>
        </is>
      </c>
      <c r="AL694" s="225" t="n"/>
      <c r="AM694" s="231" t="n"/>
    </row>
    <row r="695" ht="18" customHeight="1" thickBot="1">
      <c r="A695" s="558" t="inlineStr">
        <is>
          <t>EDWIN ORLANDO QUINTERO SALAZAR</t>
        </is>
      </c>
      <c r="B695" s="274" t="n">
        <v>108827580508</v>
      </c>
      <c r="C695" s="251" t="n">
        <v>46066</v>
      </c>
      <c r="D695" s="348" t="inlineStr">
        <is>
          <t>Pendiente</t>
        </is>
      </c>
      <c r="E695" s="386" t="n">
        <v>46070</v>
      </c>
      <c r="F695" s="839" t="inlineStr">
        <is>
          <t>FNA (Fondo Nacional del Ahorro)</t>
        </is>
      </c>
      <c r="G695" s="593" t="inlineStr">
        <is>
          <t xml:space="preserve">Buenas tardes, envío formato de perfilamiento del cliente del asunto para que puedan elaborar el estudio financiero.
El cliente desea revisar propuesta de reducción con incremento a capital de $450.000 y propuesta con la cual pueda terminar de pagar el crédito con la cobertura Frech.
Gracias
</t>
        </is>
      </c>
      <c r="H695" s="349" t="inlineStr">
        <is>
          <t>CM</t>
        </is>
      </c>
      <c r="I695" s="254" t="inlineStr">
        <is>
          <t>Falta perfilamiento - FNA</t>
        </is>
      </c>
      <c r="J695" s="2118" t="n"/>
      <c r="K695" s="2117" t="n"/>
      <c r="L695" s="214" t="n"/>
      <c r="M695" s="214" t="n"/>
      <c r="N695" s="214" t="n"/>
      <c r="O695" s="251" t="n">
        <v>46066</v>
      </c>
      <c r="P695" s="214" t="n"/>
      <c r="Q695" s="335" t="n"/>
      <c r="R695" s="390" t="inlineStr">
        <is>
          <t>N/A</t>
        </is>
      </c>
      <c r="S695" s="257" t="inlineStr">
        <is>
          <t>Pesos</t>
        </is>
      </c>
      <c r="T695" s="258" t="inlineStr">
        <is>
          <t>Hipotecario</t>
        </is>
      </c>
      <c r="U695" s="739" t="n">
        <v>529085</v>
      </c>
      <c r="V695" s="254" t="n">
        <v>240</v>
      </c>
      <c r="W695" s="254" t="n">
        <v>210</v>
      </c>
      <c r="X695" s="821" t="n">
        <v>0.11</v>
      </c>
      <c r="Y695" s="739" t="n">
        <v>216638</v>
      </c>
      <c r="Z695" s="739" t="n">
        <v>21275</v>
      </c>
      <c r="AA695" s="739" t="n">
        <v>21471</v>
      </c>
      <c r="AB695" s="739" t="n">
        <v>14949</v>
      </c>
      <c r="AC695" s="739" t="n">
        <v>110017</v>
      </c>
      <c r="AD695" s="739" t="n">
        <v>578007</v>
      </c>
      <c r="AE695" s="739" t="n">
        <v>66174532</v>
      </c>
      <c r="AF695" s="3660" t="n">
        <v>450</v>
      </c>
      <c r="AG695" s="739" t="inlineStr">
        <is>
          <t>$10,000,000</t>
        </is>
      </c>
      <c r="AH695" s="259" t="inlineStr">
        <is>
          <t>Empleado</t>
        </is>
      </c>
      <c r="AI695" s="254" t="inlineStr">
        <is>
          <t>edwinsteel@hotmail.com</t>
        </is>
      </c>
      <c r="AJ695" s="254" t="inlineStr">
        <is>
          <t>1 732-527-5851</t>
        </is>
      </c>
      <c r="AK695" s="254" t="inlineStr">
        <is>
          <t>Brick NJ</t>
        </is>
      </c>
      <c r="AL695" s="214" t="n"/>
      <c r="AM695" s="220" t="n"/>
    </row>
    <row r="696" ht="18" customHeight="1" thickBot="1">
      <c r="A696" s="548" t="inlineStr">
        <is>
          <t>ANDRES FELIPE GUERRERO CARDENAS</t>
        </is>
      </c>
      <c r="B696" s="873" t="inlineStr">
        <is>
          <t>570119460042346-3</t>
        </is>
      </c>
      <c r="C696" s="240" t="n">
        <v>46068</v>
      </c>
      <c r="D696" s="343" t="inlineStr">
        <is>
          <t>Pendiente</t>
        </is>
      </c>
      <c r="E696" s="378" t="n">
        <v>46070</v>
      </c>
      <c r="F696" s="569" t="inlineStr">
        <is>
          <t>DAVIVIENDA</t>
        </is>
      </c>
      <c r="G696" s="593" t="inlineStr">
        <is>
          <t>Buenos dias envio perfilamiento y extracto para realizar estudio cliente se equivocó en el extracto que subió en la página. por favor elaborar estudio</t>
        </is>
      </c>
      <c r="H696" s="344" t="inlineStr">
        <is>
          <t>CM</t>
        </is>
      </c>
      <c r="I696" s="242" t="inlineStr">
        <is>
          <t>por favor validar si es un credito de vivienda</t>
        </is>
      </c>
      <c r="J696" s="2258" t="inlineStr">
        <is>
          <t>Cargada CRM</t>
        </is>
      </c>
      <c r="K696" s="2257" t="n">
        <v>46069</v>
      </c>
      <c r="L696" s="440" t="inlineStr">
        <is>
          <t>Finanzas a otro nivel</t>
        </is>
      </c>
      <c r="M696" s="242" t="inlineStr">
        <is>
          <t>NELLY ROA</t>
        </is>
      </c>
      <c r="N696" s="225" t="n"/>
      <c r="O696" s="225" t="n"/>
      <c r="P696" s="225" t="n"/>
      <c r="Q696" s="473" t="n"/>
      <c r="R696" s="390" t="inlineStr">
        <is>
          <t>N/A</t>
        </is>
      </c>
      <c r="S696" s="246" t="inlineStr">
        <is>
          <t>Pesos</t>
        </is>
      </c>
      <c r="T696" s="247" t="inlineStr">
        <is>
          <t>Hipotecario</t>
        </is>
      </c>
      <c r="U696" s="741" t="n">
        <v>569000</v>
      </c>
      <c r="V696" s="242" t="n">
        <v>360</v>
      </c>
      <c r="W696" s="242" t="n">
        <v>351</v>
      </c>
      <c r="X696" s="741" t="inlineStr">
        <is>
          <t>6.2%</t>
        </is>
      </c>
      <c r="Y696" s="741" t="n">
        <v>0</v>
      </c>
      <c r="Z696" s="741" t="n">
        <v>19067</v>
      </c>
      <c r="AA696" s="741" t="n">
        <v>31134</v>
      </c>
      <c r="AB696" s="741" t="n">
        <v>0</v>
      </c>
      <c r="AC696" s="741" t="n">
        <v>88146</v>
      </c>
      <c r="AD696" s="741" t="n">
        <v>424652</v>
      </c>
      <c r="AE696" s="741" t="n">
        <v>84527991</v>
      </c>
      <c r="AF696" s="3661" t="n">
        <v>500</v>
      </c>
      <c r="AG696" s="741" t="inlineStr">
        <is>
          <t>$2,800,000</t>
        </is>
      </c>
      <c r="AH696" s="346" t="inlineStr">
        <is>
          <t>Vis Davivienda</t>
        </is>
      </c>
      <c r="AI696" s="242" t="inlineStr">
        <is>
          <t>pipe45612@gmail.com</t>
        </is>
      </c>
      <c r="AJ696" s="242" t="inlineStr">
        <is>
          <t>322 5073641</t>
        </is>
      </c>
      <c r="AK696" s="242" t="inlineStr">
        <is>
          <t>CALI</t>
        </is>
      </c>
      <c r="AL696" s="225" t="n"/>
      <c r="AM696" s="231" t="n"/>
    </row>
    <row r="697" ht="18" customHeight="1" thickBot="1">
      <c r="A697" s="2213" t="inlineStr">
        <is>
          <t>ANDRES FELIPE DIAZ DIAZ</t>
        </is>
      </c>
      <c r="B697" s="210" t="n">
        <v>103066730309</v>
      </c>
      <c r="C697" s="251" t="n">
        <v>46069</v>
      </c>
      <c r="D697" s="343" t="inlineStr">
        <is>
          <t>Pendiente</t>
        </is>
      </c>
      <c r="E697" s="1222" t="n">
        <v>46070</v>
      </c>
      <c r="F697" s="2260" t="inlineStr">
        <is>
          <t>FNA (Fondo Nacional del Ahorro)</t>
        </is>
      </c>
      <c r="G697" s="565" t="n"/>
      <c r="H697" s="349" t="inlineStr">
        <is>
          <t>CM</t>
        </is>
      </c>
      <c r="I697" s="254" t="inlineStr">
        <is>
          <t>Falta perfilamiento - FNA</t>
        </is>
      </c>
      <c r="J697" s="2118" t="n"/>
      <c r="K697" s="2117" t="n"/>
      <c r="L697" s="392" t="inlineStr">
        <is>
          <t>Finanzas a otro nivel</t>
        </is>
      </c>
      <c r="M697" s="254" t="inlineStr">
        <is>
          <t>NELLY ROA</t>
        </is>
      </c>
      <c r="N697" s="214" t="n"/>
      <c r="O697" s="251" t="n">
        <v>46069</v>
      </c>
      <c r="P697" s="214" t="n"/>
      <c r="Q697" s="335" t="n"/>
      <c r="R697" s="390" t="inlineStr">
        <is>
          <t>N/A</t>
        </is>
      </c>
      <c r="S697" s="257" t="inlineStr">
        <is>
          <t>Pesos</t>
        </is>
      </c>
      <c r="T697" s="258" t="inlineStr">
        <is>
          <t>Hipotecario</t>
        </is>
      </c>
      <c r="U697" s="739" t="n">
        <v>1186000</v>
      </c>
      <c r="V697" s="254" t="n">
        <v>240</v>
      </c>
      <c r="W697" s="254" t="n">
        <v>206</v>
      </c>
      <c r="X697" s="739" t="inlineStr">
        <is>
          <t>7.8%</t>
        </is>
      </c>
      <c r="Y697" s="739" t="n">
        <v>0</v>
      </c>
      <c r="Z697" s="739" t="n">
        <v>94586</v>
      </c>
      <c r="AA697" s="739" t="n">
        <v>0</v>
      </c>
      <c r="AB697" s="739" t="n">
        <v>0</v>
      </c>
      <c r="AC697" s="739" t="n">
        <v>294957</v>
      </c>
      <c r="AD697" s="739" t="n">
        <v>795430</v>
      </c>
      <c r="AE697" s="739" t="n">
        <v>126689460</v>
      </c>
      <c r="AF697" s="3710" t="n">
        <v>500</v>
      </c>
      <c r="AG697" s="2262" t="inlineStr">
        <is>
          <t>$4,300,000</t>
        </is>
      </c>
      <c r="AH697" s="2263" t="inlineStr">
        <is>
          <t>Empleado</t>
        </is>
      </c>
      <c r="AI697" s="2262" t="inlineStr">
        <is>
          <t>andresfdiaz57@gmail.com</t>
        </is>
      </c>
      <c r="AJ697" s="2264" t="n">
        <v>3214771822</v>
      </c>
      <c r="AK697" s="2262" t="inlineStr">
        <is>
          <t>Bogotá</t>
        </is>
      </c>
      <c r="AL697" s="214" t="n"/>
      <c r="AM697" s="220" t="n"/>
    </row>
    <row r="698" ht="18" customHeight="1" thickBot="1">
      <c r="A698" s="548" t="inlineStr">
        <is>
          <t>AIDE YAMILE HERNANDEZ SPINDOLA</t>
        </is>
      </c>
      <c r="B698" s="221" t="n">
        <v>958399561</v>
      </c>
      <c r="C698" s="240" t="n">
        <v>46068</v>
      </c>
      <c r="D698" s="343" t="inlineStr">
        <is>
          <t>Pendiente</t>
        </is>
      </c>
      <c r="E698" s="378" t="n">
        <v>46070</v>
      </c>
      <c r="F698" s="576" t="inlineStr">
        <is>
          <t>BANCO DE BOGOTA</t>
        </is>
      </c>
      <c r="G698" s="593" t="inlineStr">
        <is>
          <t>adjunto perfilamiento, sin embargo, sale negativo por sobreendeudamiento.</t>
        </is>
      </c>
      <c r="H698" s="344" t="inlineStr">
        <is>
          <t>CM</t>
        </is>
      </c>
      <c r="I698" s="242" t="inlineStr">
        <is>
          <t>Falta perfilamiento - Bogota</t>
        </is>
      </c>
      <c r="J698" s="2116" t="n"/>
      <c r="K698" s="2117" t="n"/>
      <c r="L698" s="343" t="inlineStr">
        <is>
          <t>Soluciones Financieras</t>
        </is>
      </c>
      <c r="M698" s="242" t="inlineStr">
        <is>
          <t>MIRYAM ROA</t>
        </is>
      </c>
      <c r="N698" s="225" t="n"/>
      <c r="O698" s="240" t="n">
        <v>46069</v>
      </c>
      <c r="P698" s="225" t="n"/>
      <c r="Q698" s="473" t="n"/>
      <c r="R698" s="390" t="inlineStr">
        <is>
          <t>N/A</t>
        </is>
      </c>
      <c r="S698" s="246" t="inlineStr">
        <is>
          <t>Pesos</t>
        </is>
      </c>
      <c r="T698" s="247" t="inlineStr">
        <is>
          <t>Hipotecario</t>
        </is>
      </c>
      <c r="U698" s="741" t="n">
        <v>1056386</v>
      </c>
      <c r="V698" s="242" t="n">
        <v>120</v>
      </c>
      <c r="W698" s="242" t="n">
        <v>102</v>
      </c>
      <c r="X698" s="741" t="inlineStr">
        <is>
          <t>12.01%</t>
        </is>
      </c>
      <c r="Y698" s="741" t="n">
        <v>0</v>
      </c>
      <c r="Z698" s="741" t="n">
        <v>15665</v>
      </c>
      <c r="AA698" s="741" t="n">
        <v>26863</v>
      </c>
      <c r="AB698" s="741" t="n">
        <v>0</v>
      </c>
      <c r="AC698" s="741" t="n">
        <v>320835</v>
      </c>
      <c r="AD698" s="741" t="n">
        <v>692992</v>
      </c>
      <c r="AE698" s="741" t="n">
        <v>66756653</v>
      </c>
      <c r="AF698" s="3661" t="n">
        <v>200</v>
      </c>
      <c r="AG698" s="741" t="inlineStr">
        <is>
          <t>$7,500,000</t>
        </is>
      </c>
      <c r="AH698" s="248" t="inlineStr">
        <is>
          <t>Empleado</t>
        </is>
      </c>
      <c r="AI698" s="242" t="inlineStr">
        <is>
          <t>yamilecompras23@gmail.com</t>
        </is>
      </c>
      <c r="AJ698" s="242" t="inlineStr">
        <is>
          <t>311 2590700</t>
        </is>
      </c>
      <c r="AK698" s="242" t="inlineStr">
        <is>
          <t>SOACHA</t>
        </is>
      </c>
      <c r="AL698" s="225" t="n"/>
      <c r="AM698" s="231" t="n"/>
    </row>
    <row r="699" ht="18" customHeight="1" thickBot="1">
      <c r="A699" s="558" t="inlineStr">
        <is>
          <t>NICOLAS GARCIA REY</t>
        </is>
      </c>
      <c r="B699" s="210" t="n">
        <v>956069975</v>
      </c>
      <c r="C699" s="251" t="n">
        <v>46068</v>
      </c>
      <c r="D699" s="348" t="inlineStr">
        <is>
          <t>Pendiente</t>
        </is>
      </c>
      <c r="E699" s="386" t="n">
        <v>46070</v>
      </c>
      <c r="F699" s="213" t="inlineStr">
        <is>
          <t>BANCO DE BOGOTA</t>
        </is>
      </c>
      <c r="G699" s="278" t="n"/>
      <c r="H699" s="349" t="inlineStr">
        <is>
          <t>CM</t>
        </is>
      </c>
      <c r="I699" s="254" t="inlineStr">
        <is>
          <t>Falta perfilamiento - Bogota</t>
        </is>
      </c>
      <c r="J699" s="2118" t="n"/>
      <c r="K699" s="2117" t="n"/>
      <c r="L699" s="348" t="inlineStr">
        <is>
          <t>Soluciones Financieras</t>
        </is>
      </c>
      <c r="M699" s="254" t="inlineStr">
        <is>
          <t>MIRYAM ROA</t>
        </is>
      </c>
      <c r="N699" s="214" t="n"/>
      <c r="O699" s="251" t="n">
        <v>46069</v>
      </c>
      <c r="P699" s="214" t="n"/>
      <c r="Q699" s="214" t="n"/>
      <c r="R699" s="254" t="n">
        <v>1020829132</v>
      </c>
      <c r="S699" s="257" t="inlineStr">
        <is>
          <t>Pesos</t>
        </is>
      </c>
      <c r="T699" s="258" t="inlineStr">
        <is>
          <t>Hipotecario</t>
        </is>
      </c>
      <c r="U699" s="739" t="n">
        <v>1657854</v>
      </c>
      <c r="V699" s="254" t="n">
        <v>108</v>
      </c>
      <c r="W699" s="254" t="n">
        <v>76</v>
      </c>
      <c r="X699" s="739" t="inlineStr">
        <is>
          <t>11.15%</t>
        </is>
      </c>
      <c r="Y699" s="739" t="n">
        <v>0</v>
      </c>
      <c r="Z699" s="739" t="n">
        <v>14309</v>
      </c>
      <c r="AA699" s="739" t="n">
        <v>43075</v>
      </c>
      <c r="AB699" s="739" t="n">
        <v>0</v>
      </c>
      <c r="AC699" s="739" t="n">
        <v>57083</v>
      </c>
      <c r="AD699" s="739" t="n">
        <v>1543386</v>
      </c>
      <c r="AE699" s="739" t="n">
        <v>89909454</v>
      </c>
      <c r="AF699" s="3660" t="n">
        <v>300</v>
      </c>
      <c r="AG699" s="739" t="inlineStr">
        <is>
          <t>$25,000,000</t>
        </is>
      </c>
      <c r="AH699" s="259" t="inlineStr">
        <is>
          <t>Empleado</t>
        </is>
      </c>
      <c r="AI699" s="254" t="inlineStr">
        <is>
          <t>nicoga97@gmail.com</t>
        </is>
      </c>
      <c r="AJ699" s="254" t="inlineStr">
        <is>
          <t>313 8995203</t>
        </is>
      </c>
      <c r="AK699" s="254" t="inlineStr">
        <is>
          <t>BOGOTA</t>
        </is>
      </c>
      <c r="AL699" s="214" t="n"/>
      <c r="AM699" s="220" t="n"/>
    </row>
    <row r="700" ht="18" customHeight="1" thickBot="1">
      <c r="A700" s="548" t="inlineStr">
        <is>
          <t>MARIA PAULA ROBAYO ARIZA</t>
        </is>
      </c>
      <c r="B700" s="221" t="n">
        <v>204119070522</v>
      </c>
      <c r="C700" s="240" t="n">
        <v>46068</v>
      </c>
      <c r="D700" s="343" t="inlineStr">
        <is>
          <t>Pendiente</t>
        </is>
      </c>
      <c r="E700" s="378" t="n">
        <v>46070</v>
      </c>
      <c r="F700" s="459" t="inlineStr">
        <is>
          <t>COLPATRIA</t>
        </is>
      </c>
      <c r="G700" s="272" t="n"/>
      <c r="H700" s="344" t="inlineStr">
        <is>
          <t>CM</t>
        </is>
      </c>
      <c r="I700" s="242" t="inlineStr">
        <is>
          <t>Falta perfilamiento - Colpatria</t>
        </is>
      </c>
      <c r="J700" s="2116" t="n"/>
      <c r="K700" s="2117" t="n"/>
      <c r="L700" s="440" t="inlineStr">
        <is>
          <t>Finanzas a otro nivel</t>
        </is>
      </c>
      <c r="M700" s="242" t="inlineStr">
        <is>
          <t>NELLY ROA</t>
        </is>
      </c>
      <c r="N700" s="225" t="n"/>
      <c r="O700" s="225" t="n"/>
      <c r="P700" s="225" t="n"/>
      <c r="Q700" s="225" t="n"/>
      <c r="R700" s="242" t="n">
        <v>1026271913</v>
      </c>
      <c r="S700" s="246" t="inlineStr">
        <is>
          <t>Pesos</t>
        </is>
      </c>
      <c r="T700" s="247" t="inlineStr">
        <is>
          <t>Hipotecario</t>
        </is>
      </c>
      <c r="U700" s="741" t="n">
        <v>2527808</v>
      </c>
      <c r="V700" s="242" t="n">
        <v>240</v>
      </c>
      <c r="W700" s="242" t="n">
        <v>187</v>
      </c>
      <c r="X700" s="741" t="inlineStr">
        <is>
          <t>8.58%</t>
        </is>
      </c>
      <c r="Y700" s="741" t="n">
        <v>0</v>
      </c>
      <c r="Z700" s="741" t="n">
        <v>153476</v>
      </c>
      <c r="AA700" s="741" t="n">
        <v>0</v>
      </c>
      <c r="AB700" s="741" t="n">
        <v>0</v>
      </c>
      <c r="AC700" s="741" t="n">
        <v>652905</v>
      </c>
      <c r="AD700" s="741" t="n">
        <v>1721426</v>
      </c>
      <c r="AE700" s="741" t="n">
        <v>249155070</v>
      </c>
      <c r="AF700" s="3661" t="n">
        <v>300</v>
      </c>
      <c r="AG700" s="741" t="inlineStr">
        <is>
          <t>$12,000,000</t>
        </is>
      </c>
      <c r="AH700" s="248" t="inlineStr">
        <is>
          <t>Empleado</t>
        </is>
      </c>
      <c r="AI700" s="242" t="inlineStr">
        <is>
          <t>mariapau57@hotmail.com</t>
        </is>
      </c>
      <c r="AJ700" s="242" t="n">
        <v>3005512337</v>
      </c>
      <c r="AK700" s="242" t="inlineStr">
        <is>
          <t>CAJICA</t>
        </is>
      </c>
      <c r="AL700" s="225" t="n"/>
      <c r="AM700" s="231" t="n"/>
    </row>
    <row r="701" ht="18" customHeight="1" thickBot="1">
      <c r="A701" s="558" t="inlineStr">
        <is>
          <t>JOHN FREDY JARAMILLO ORTIZ</t>
        </is>
      </c>
      <c r="B701" s="210" t="n">
        <v>90000190535</v>
      </c>
      <c r="C701" s="251" t="n">
        <v>46070</v>
      </c>
      <c r="D701" s="348" t="inlineStr">
        <is>
          <t>Pendiente</t>
        </is>
      </c>
      <c r="E701" s="386" t="n">
        <v>46070</v>
      </c>
      <c r="F701" s="267" t="inlineStr">
        <is>
          <t>BANCOLOMBIA</t>
        </is>
      </c>
      <c r="G701" s="278" t="n"/>
      <c r="H701" s="352" t="inlineStr">
        <is>
          <t>PROPIO</t>
        </is>
      </c>
      <c r="I701" s="214" t="n"/>
      <c r="J701" s="2118" t="n"/>
      <c r="K701" s="2117" t="n"/>
      <c r="L701" s="392" t="inlineStr">
        <is>
          <t>Finanzas a otro nivel</t>
        </is>
      </c>
      <c r="M701" s="254" t="inlineStr">
        <is>
          <t>SANDRA PATRICIA TINJACA MARTINEZ</t>
        </is>
      </c>
      <c r="N701" s="214" t="n"/>
      <c r="O701" s="214" t="n"/>
      <c r="P701" s="214" t="n"/>
      <c r="Q701" s="214" t="n"/>
      <c r="R701" s="254" t="n">
        <v>71778989</v>
      </c>
      <c r="S701" s="257" t="inlineStr">
        <is>
          <t>Pesos</t>
        </is>
      </c>
      <c r="T701" s="258" t="inlineStr">
        <is>
          <t>Hipotecario</t>
        </is>
      </c>
      <c r="U701" s="739" t="n">
        <v>1308280</v>
      </c>
      <c r="V701" s="254" t="n">
        <v>240</v>
      </c>
      <c r="W701" s="254" t="n">
        <v>196</v>
      </c>
      <c r="X701" s="739" t="inlineStr">
        <is>
          <t>12.65%</t>
        </is>
      </c>
      <c r="Y701" s="739" t="n">
        <v>0</v>
      </c>
      <c r="Z701" s="739" t="n">
        <v>62950</v>
      </c>
      <c r="AA701" s="739" t="n">
        <v>20744</v>
      </c>
      <c r="AB701" s="739" t="n">
        <v>13829</v>
      </c>
      <c r="AC701" s="739" t="n">
        <v>169839</v>
      </c>
      <c r="AD701" s="739" t="n">
        <v>1040918</v>
      </c>
      <c r="AE701" s="739" t="n">
        <v>104678225</v>
      </c>
      <c r="AF701" s="254" t="inlineStr">
        <is>
          <t>$300.000 a $600.000</t>
        </is>
      </c>
      <c r="AG701" s="739" t="inlineStr">
        <is>
          <t>$13,000,000</t>
        </is>
      </c>
      <c r="AH701" s="259" t="inlineStr">
        <is>
          <t>Empleado</t>
        </is>
      </c>
      <c r="AI701" s="254" t="inlineStr">
        <is>
          <t>JAECHEVE28@GMAIL.COM</t>
        </is>
      </c>
      <c r="AJ701" s="254" t="n">
        <v>3012738171</v>
      </c>
      <c r="AK701" s="214" t="n"/>
      <c r="AL701" s="214" t="n"/>
      <c r="AM701" s="220" t="n"/>
    </row>
    <row r="702" ht="18" customHeight="1" thickBot="1">
      <c r="A702" s="548" t="inlineStr">
        <is>
          <t>CRISTIAN ENRIQUE VARGAS CORREA</t>
        </is>
      </c>
      <c r="B702" s="221" t="inlineStr">
        <is>
          <t>570030780033932-8</t>
        </is>
      </c>
      <c r="C702" s="240" t="n">
        <v>46070</v>
      </c>
      <c r="D702" s="343" t="inlineStr">
        <is>
          <t>Pendiente</t>
        </is>
      </c>
      <c r="E702" s="378" t="n">
        <v>46070</v>
      </c>
      <c r="F702" s="333" t="inlineStr">
        <is>
          <t>DAVIVIENDA</t>
        </is>
      </c>
      <c r="G702" s="272" t="n"/>
      <c r="H702" s="397" t="inlineStr">
        <is>
          <t>PROPIO</t>
        </is>
      </c>
      <c r="I702" s="225" t="n"/>
      <c r="J702" s="2116" t="n"/>
      <c r="K702" s="2117" t="n"/>
      <c r="L702" s="440" t="inlineStr">
        <is>
          <t>Finanzas a otro nivel</t>
        </is>
      </c>
      <c r="M702" s="242" t="inlineStr">
        <is>
          <t>SANDRA PATRICIA TINJACA MARTINEZ</t>
        </is>
      </c>
      <c r="N702" s="225" t="n"/>
      <c r="O702" s="225" t="n"/>
      <c r="P702" s="225" t="n"/>
      <c r="Q702" s="225" t="n"/>
      <c r="R702" s="242" t="n">
        <v>1030557057</v>
      </c>
      <c r="S702" s="246" t="inlineStr">
        <is>
          <t>Pesos</t>
        </is>
      </c>
      <c r="T702" s="247" t="inlineStr">
        <is>
          <t>Hipotecario</t>
        </is>
      </c>
      <c r="U702" s="741" t="n">
        <v>1031000</v>
      </c>
      <c r="V702" s="242" t="n">
        <v>240</v>
      </c>
      <c r="W702" s="242" t="n">
        <v>191</v>
      </c>
      <c r="X702" s="741" t="inlineStr">
        <is>
          <t>9.7%</t>
        </is>
      </c>
      <c r="Y702" s="741" t="n">
        <v>0</v>
      </c>
      <c r="Z702" s="741" t="n">
        <v>22156</v>
      </c>
      <c r="AA702" s="741" t="n">
        <v>34384</v>
      </c>
      <c r="AB702" s="741" t="n">
        <v>0</v>
      </c>
      <c r="AC702" s="741" t="n">
        <v>223852</v>
      </c>
      <c r="AD702" s="741" t="n">
        <v>741607</v>
      </c>
      <c r="AE702" s="741" t="n">
        <v>96157979</v>
      </c>
      <c r="AF702" s="242" t="inlineStr">
        <is>
          <t>$100.000 a $300.000</t>
        </is>
      </c>
      <c r="AG702" s="741" t="inlineStr">
        <is>
          <t>$3,500,000</t>
        </is>
      </c>
      <c r="AH702" s="346" t="inlineStr">
        <is>
          <t>Vis Davivienda</t>
        </is>
      </c>
      <c r="AI702" s="242" t="inlineStr">
        <is>
          <t>CRIVARCO@HOTMAIL.COM</t>
        </is>
      </c>
      <c r="AJ702" s="242" t="n">
        <v>3213788382</v>
      </c>
      <c r="AK702" s="225" t="n"/>
      <c r="AL702" s="225" t="n"/>
      <c r="AM702" s="231" t="n"/>
    </row>
    <row r="703" ht="18" customHeight="1" thickBot="1">
      <c r="A703" s="558" t="inlineStr">
        <is>
          <t>MAYRA KATHERINE RUIZ MEDINA</t>
        </is>
      </c>
      <c r="B703" s="210" t="n">
        <v>101541701205</v>
      </c>
      <c r="C703" s="251" t="n">
        <v>46070</v>
      </c>
      <c r="D703" s="348" t="inlineStr">
        <is>
          <t>Pendiente</t>
        </is>
      </c>
      <c r="E703" s="386" t="n">
        <v>46070</v>
      </c>
      <c r="F703" s="232" t="inlineStr">
        <is>
          <t>FNA (Fondo Nacional del Ahorro)</t>
        </is>
      </c>
      <c r="G703" s="278" t="n"/>
      <c r="H703" s="457" t="inlineStr">
        <is>
          <t>VK 25%</t>
        </is>
      </c>
      <c r="I703" s="214" t="n"/>
      <c r="J703" s="2118" t="n"/>
      <c r="K703" s="2117" t="n"/>
      <c r="L703" s="257" t="inlineStr">
        <is>
          <t>Lideres del futuro</t>
        </is>
      </c>
      <c r="M703" s="254" t="inlineStr">
        <is>
          <t>María Ascension</t>
        </is>
      </c>
      <c r="N703" s="214" t="n"/>
      <c r="O703" s="214" t="n"/>
      <c r="P703" s="214" t="n"/>
      <c r="Q703" s="214" t="n"/>
      <c r="R703" s="573" t="n">
        <v>1015417012</v>
      </c>
      <c r="S703" s="257" t="inlineStr">
        <is>
          <t>Pesos</t>
        </is>
      </c>
      <c r="T703" s="258" t="inlineStr">
        <is>
          <t>Hipotecario</t>
        </is>
      </c>
      <c r="U703" s="739" t="n">
        <v>2443324</v>
      </c>
      <c r="V703" s="254" t="n">
        <v>240</v>
      </c>
      <c r="W703" s="254" t="n">
        <v>233</v>
      </c>
      <c r="X703" s="821" t="n">
        <v>0.13</v>
      </c>
      <c r="Y703" s="739" t="n">
        <v>0</v>
      </c>
      <c r="Z703" s="739" t="n">
        <v>60944</v>
      </c>
      <c r="AA703" s="739" t="n">
        <v>35420</v>
      </c>
      <c r="AB703" s="739" t="n">
        <v>48981</v>
      </c>
      <c r="AC703" s="739" t="n">
        <v>212106</v>
      </c>
      <c r="AD703" s="739" t="n">
        <v>2085870</v>
      </c>
      <c r="AE703" s="739" t="n">
        <v>203761069</v>
      </c>
      <c r="AF703" s="254" t="inlineStr">
        <is>
          <t>$600.000 a $900.000</t>
        </is>
      </c>
      <c r="AG703" s="739" t="inlineStr">
        <is>
          <t>$10,800,000</t>
        </is>
      </c>
      <c r="AH703" s="259" t="inlineStr">
        <is>
          <t>Empleado</t>
        </is>
      </c>
      <c r="AI703" s="254" t="inlineStr">
        <is>
          <t>katherine.ruiz@vetiplus.com</t>
        </is>
      </c>
      <c r="AJ703" s="254" t="n">
        <v>3227002905</v>
      </c>
      <c r="AK703" s="214" t="n"/>
      <c r="AL703" s="214" t="n"/>
      <c r="AM703" s="220" t="n"/>
    </row>
    <row r="704" ht="18" customHeight="1" thickBot="1">
      <c r="A704" s="548" t="inlineStr">
        <is>
          <t>TRINIDAD VALDERRAMA RODRIGUEZ</t>
        </is>
      </c>
      <c r="B704" s="221" t="inlineStr">
        <is>
          <t>601616250020499-2</t>
        </is>
      </c>
      <c r="C704" s="240" t="n">
        <v>46070</v>
      </c>
      <c r="D704" s="456" t="inlineStr">
        <is>
          <t>Mora</t>
        </is>
      </c>
      <c r="E704" s="378" t="n">
        <v>46070</v>
      </c>
      <c r="F704" s="333" t="inlineStr">
        <is>
          <t>DAVIVIENDA</t>
        </is>
      </c>
      <c r="G704" s="272" t="n"/>
      <c r="H704" s="344" t="inlineStr">
        <is>
          <t>CM</t>
        </is>
      </c>
      <c r="I704" s="225" t="n"/>
      <c r="J704" s="2116" t="n"/>
      <c r="K704" s="2117" t="n"/>
      <c r="L704" s="225" t="n"/>
      <c r="M704" s="225" t="n"/>
      <c r="N704" s="225" t="n"/>
      <c r="O704" s="225" t="n"/>
      <c r="P704" s="225" t="n"/>
      <c r="Q704" s="473" t="n"/>
      <c r="R704" s="390" t="inlineStr">
        <is>
          <t>N/A</t>
        </is>
      </c>
      <c r="S704" s="246" t="inlineStr">
        <is>
          <t>Pesos</t>
        </is>
      </c>
      <c r="T704" s="448" t="inlineStr">
        <is>
          <t>Leasing H.</t>
        </is>
      </c>
      <c r="U704" s="741" t="n">
        <v>2870000</v>
      </c>
      <c r="V704" s="242" t="n">
        <v>240</v>
      </c>
      <c r="W704" s="242" t="n">
        <v>197</v>
      </c>
      <c r="X704" s="741" t="inlineStr">
        <is>
          <t>13.7%</t>
        </is>
      </c>
      <c r="Y704" s="741" t="n">
        <v>0</v>
      </c>
      <c r="Z704" s="741" t="n">
        <v>179304</v>
      </c>
      <c r="AA704" s="741" t="n">
        <v>72434</v>
      </c>
      <c r="AB704" s="741" t="n">
        <v>0</v>
      </c>
      <c r="AC704" s="741" t="n">
        <v>307767</v>
      </c>
      <c r="AD704" s="741" t="n">
        <v>2302232</v>
      </c>
      <c r="AE704" s="741" t="n">
        <v>216529241</v>
      </c>
      <c r="AF704" s="3661" t="n">
        <v>500</v>
      </c>
      <c r="AG704" s="741" t="inlineStr">
        <is>
          <t>$9,000,000</t>
        </is>
      </c>
      <c r="AH704" s="248" t="inlineStr">
        <is>
          <t>Empleado</t>
        </is>
      </c>
      <c r="AI704" s="242" t="inlineStr">
        <is>
          <t>osnicol@hotmail.com</t>
        </is>
      </c>
      <c r="AJ704" s="242" t="inlineStr">
        <is>
          <t>316 4655233</t>
        </is>
      </c>
      <c r="AK704" s="242" t="inlineStr">
        <is>
          <t>MARIQUITA</t>
        </is>
      </c>
      <c r="AL704" s="225" t="n"/>
      <c r="AM704" s="231" t="n"/>
    </row>
    <row r="705" ht="18" customHeight="1" thickBot="1">
      <c r="A705" s="558" t="inlineStr">
        <is>
          <t>CAROL YAMILE GONZALEZ RIASCOS</t>
        </is>
      </c>
      <c r="B705" s="210" t="inlineStr">
        <is>
          <t>571010860021563-7</t>
        </is>
      </c>
      <c r="C705" s="251" t="n">
        <v>46070</v>
      </c>
      <c r="D705" s="348" t="inlineStr">
        <is>
          <t>Pendiente</t>
        </is>
      </c>
      <c r="E705" s="386" t="n">
        <v>46070</v>
      </c>
      <c r="F705" s="262" t="inlineStr">
        <is>
          <t>DAVIVIENDA</t>
        </is>
      </c>
      <c r="G705" s="278" t="n"/>
      <c r="H705" s="349" t="inlineStr">
        <is>
          <t>CM</t>
        </is>
      </c>
      <c r="I705" s="214" t="n"/>
      <c r="J705" s="2118" t="n"/>
      <c r="K705" s="2117" t="n"/>
      <c r="L705" s="214" t="n"/>
      <c r="M705" s="214" t="n"/>
      <c r="N705" s="214" t="n"/>
      <c r="O705" s="214" t="n"/>
      <c r="P705" s="214" t="n"/>
      <c r="Q705" s="335" t="n"/>
      <c r="R705" s="390" t="inlineStr">
        <is>
          <t>N/A</t>
        </is>
      </c>
      <c r="S705" s="257" t="inlineStr">
        <is>
          <t>Pesos</t>
        </is>
      </c>
      <c r="T705" s="258" t="inlineStr">
        <is>
          <t>Hipotecario</t>
        </is>
      </c>
      <c r="U705" s="739" t="n">
        <v>551000</v>
      </c>
      <c r="V705" s="254" t="n">
        <v>180</v>
      </c>
      <c r="W705" s="254" t="n">
        <v>130</v>
      </c>
      <c r="X705" s="739" t="inlineStr">
        <is>
          <t>15.26%</t>
        </is>
      </c>
      <c r="Y705" s="739" t="n">
        <v>0</v>
      </c>
      <c r="Z705" s="739" t="n">
        <v>10936</v>
      </c>
      <c r="AA705" s="739" t="n">
        <v>0</v>
      </c>
      <c r="AB705" s="739" t="n">
        <v>0</v>
      </c>
      <c r="AC705" s="739" t="n">
        <v>175260</v>
      </c>
      <c r="AD705" s="739" t="n">
        <v>335083</v>
      </c>
      <c r="AE705" s="739" t="n">
        <v>40003079</v>
      </c>
      <c r="AF705" s="3660" t="n">
        <v>300</v>
      </c>
      <c r="AG705" s="739" t="inlineStr">
        <is>
          <t>$6,900,000</t>
        </is>
      </c>
      <c r="AH705" s="259" t="inlineStr">
        <is>
          <t>Empleado</t>
        </is>
      </c>
      <c r="AI705" s="254" t="inlineStr">
        <is>
          <t>karollgonzalez@hotmail.com</t>
        </is>
      </c>
      <c r="AJ705" s="254" t="inlineStr">
        <is>
          <t>312 8872473</t>
        </is>
      </c>
      <c r="AK705" s="254" t="inlineStr">
        <is>
          <t>PASTO</t>
        </is>
      </c>
      <c r="AL705" s="214" t="n"/>
      <c r="AM705" s="220" t="n"/>
    </row>
    <row r="706" ht="18" customHeight="1" thickBot="1">
      <c r="A706" s="548" t="inlineStr">
        <is>
          <t>YESICA CATHERINE PERILLA LAGUNA</t>
        </is>
      </c>
      <c r="B706" s="221" t="inlineStr">
        <is>
          <t>571212810013188-4</t>
        </is>
      </c>
      <c r="C706" s="240" t="n">
        <v>46070</v>
      </c>
      <c r="D706" s="343" t="inlineStr">
        <is>
          <t>Pendiente</t>
        </is>
      </c>
      <c r="E706" s="378" t="n">
        <v>46070</v>
      </c>
      <c r="F706" s="333" t="inlineStr">
        <is>
          <t>DAVIVIENDA</t>
        </is>
      </c>
      <c r="G706" s="272" t="n"/>
      <c r="H706" s="344" t="inlineStr">
        <is>
          <t>CM</t>
        </is>
      </c>
      <c r="I706" s="225" t="n"/>
      <c r="J706" s="2116" t="n"/>
      <c r="K706" s="2117" t="n"/>
      <c r="L706" s="225" t="n"/>
      <c r="M706" s="225" t="n"/>
      <c r="N706" s="225" t="n"/>
      <c r="O706" s="225" t="n"/>
      <c r="P706" s="225" t="n"/>
      <c r="Q706" s="473" t="n"/>
      <c r="R706" s="390" t="inlineStr">
        <is>
          <t>N/A</t>
        </is>
      </c>
      <c r="S706" s="246" t="inlineStr">
        <is>
          <t>Pesos</t>
        </is>
      </c>
      <c r="T706" s="247" t="inlineStr">
        <is>
          <t>Hipotecario</t>
        </is>
      </c>
      <c r="U706" s="741" t="n">
        <v>1314000</v>
      </c>
      <c r="V706" s="242" t="n">
        <v>240</v>
      </c>
      <c r="W706" s="242" t="n">
        <v>225</v>
      </c>
      <c r="X706" s="741" t="inlineStr">
        <is>
          <t>10.95%</t>
        </is>
      </c>
      <c r="Y706" s="741" t="n">
        <v>0</v>
      </c>
      <c r="Z706" s="741" t="n">
        <v>27091</v>
      </c>
      <c r="AA706" s="741" t="n">
        <v>34718</v>
      </c>
      <c r="AB706" s="741" t="n">
        <v>0</v>
      </c>
      <c r="AC706" s="741" t="n">
        <v>177260</v>
      </c>
      <c r="AD706" s="741" t="n">
        <v>1065930</v>
      </c>
      <c r="AE706" s="741" t="n">
        <v>122740034</v>
      </c>
      <c r="AF706" s="3661" t="n">
        <v>200</v>
      </c>
      <c r="AG706" s="741" t="inlineStr">
        <is>
          <t>$4,500,000</t>
        </is>
      </c>
      <c r="AH706" s="248" t="inlineStr">
        <is>
          <t>Empleado</t>
        </is>
      </c>
      <c r="AI706" s="242" t="inlineStr">
        <is>
          <t>jesik.perilla@gmail.com</t>
        </is>
      </c>
      <c r="AJ706" s="242" t="inlineStr">
        <is>
          <t>310 7527767</t>
        </is>
      </c>
      <c r="AK706" s="242" t="inlineStr">
        <is>
          <t>BOGOTA</t>
        </is>
      </c>
      <c r="AL706" s="225" t="n"/>
      <c r="AM706" s="231" t="n"/>
    </row>
    <row r="707" ht="18" customHeight="1" thickBot="1">
      <c r="A707" s="558" t="inlineStr">
        <is>
          <t>SANDRA PAOLA LUNA PALACIOS</t>
        </is>
      </c>
      <c r="B707" s="210" t="inlineStr">
        <is>
          <t>570048180040907-4</t>
        </is>
      </c>
      <c r="C707" s="251" t="n">
        <v>46070</v>
      </c>
      <c r="D707" s="348" t="inlineStr">
        <is>
          <t>Pendiente</t>
        </is>
      </c>
      <c r="E707" s="386" t="n">
        <v>46070</v>
      </c>
      <c r="F707" s="262" t="inlineStr">
        <is>
          <t>DAVIVIENDA</t>
        </is>
      </c>
      <c r="G707" s="278" t="n"/>
      <c r="H707" s="349" t="inlineStr">
        <is>
          <t>CM</t>
        </is>
      </c>
      <c r="I707" s="214" t="n"/>
      <c r="J707" s="2118" t="n"/>
      <c r="K707" s="2117" t="n"/>
      <c r="L707" s="214" t="n"/>
      <c r="M707" s="214" t="n"/>
      <c r="N707" s="214" t="n"/>
      <c r="O707" s="214" t="n"/>
      <c r="P707" s="214" t="n"/>
      <c r="Q707" s="335" t="n"/>
      <c r="R707" s="390" t="inlineStr">
        <is>
          <t>N/A</t>
        </is>
      </c>
      <c r="S707" s="257" t="inlineStr">
        <is>
          <t>Pesos</t>
        </is>
      </c>
      <c r="T707" s="258" t="inlineStr">
        <is>
          <t>Hipotecario</t>
        </is>
      </c>
      <c r="U707" s="739" t="n">
        <v>1282000</v>
      </c>
      <c r="V707" s="254" t="n">
        <v>240</v>
      </c>
      <c r="W707" s="254" t="n">
        <v>230</v>
      </c>
      <c r="X707" s="739" t="inlineStr">
        <is>
          <t>11.2%</t>
        </is>
      </c>
      <c r="Y707" s="739" t="n">
        <v>0</v>
      </c>
      <c r="Z707" s="739" t="n">
        <v>27828</v>
      </c>
      <c r="AA707" s="739" t="n">
        <v>35874</v>
      </c>
      <c r="AB707" s="739" t="n">
        <v>0</v>
      </c>
      <c r="AC707" s="739" t="n">
        <v>157785</v>
      </c>
      <c r="AD707" s="739" t="n">
        <v>1060512</v>
      </c>
      <c r="AE707" s="739" t="n">
        <v>119292662</v>
      </c>
      <c r="AF707" s="3660" t="n">
        <v>300</v>
      </c>
      <c r="AG707" s="739" t="inlineStr">
        <is>
          <t>$4,000,000</t>
        </is>
      </c>
      <c r="AH707" s="259" t="inlineStr">
        <is>
          <t>Empleado</t>
        </is>
      </c>
      <c r="AI707" s="254" t="inlineStr">
        <is>
          <t>paolaluna.palacios@gmail.com</t>
        </is>
      </c>
      <c r="AJ707" s="254" t="inlineStr">
        <is>
          <t>324 7363218</t>
        </is>
      </c>
      <c r="AK707" s="254" t="inlineStr">
        <is>
          <t>BOGOTA</t>
        </is>
      </c>
      <c r="AL707" s="214" t="n"/>
      <c r="AM707" s="220" t="n"/>
    </row>
    <row r="708" ht="18" customHeight="1" thickBot="1">
      <c r="A708" s="548" t="inlineStr">
        <is>
          <t>SANTIAGO LOPEZ SUAZA</t>
        </is>
      </c>
      <c r="B708" s="221" t="n">
        <v>90000210515</v>
      </c>
      <c r="C708" s="240" t="n">
        <v>46070</v>
      </c>
      <c r="D708" s="343" t="inlineStr">
        <is>
          <t>Pendiente</t>
        </is>
      </c>
      <c r="E708" s="378" t="n">
        <v>46070</v>
      </c>
      <c r="F708" s="241" t="inlineStr">
        <is>
          <t>BANCOLOMBIA</t>
        </is>
      </c>
      <c r="G708" s="272" t="n"/>
      <c r="H708" s="344" t="inlineStr">
        <is>
          <t>CM</t>
        </is>
      </c>
      <c r="I708" s="225" t="n"/>
      <c r="J708" s="2116" t="n"/>
      <c r="K708" s="2117" t="n"/>
      <c r="L708" s="225" t="n"/>
      <c r="M708" s="225" t="n"/>
      <c r="N708" s="225" t="n"/>
      <c r="O708" s="225" t="n"/>
      <c r="P708" s="225" t="n"/>
      <c r="Q708" s="225" t="n"/>
      <c r="R708" s="242" t="n">
        <v>1152691825</v>
      </c>
      <c r="S708" s="246" t="inlineStr">
        <is>
          <t>Pesos</t>
        </is>
      </c>
      <c r="T708" s="247" t="inlineStr">
        <is>
          <t>Hipotecario</t>
        </is>
      </c>
      <c r="U708" s="741" t="n">
        <v>1223672</v>
      </c>
      <c r="V708" s="242" t="n">
        <v>240</v>
      </c>
      <c r="W708" s="242" t="n">
        <v>200</v>
      </c>
      <c r="X708" s="811" t="n">
        <v>0.06</v>
      </c>
      <c r="Y708" s="741" t="n">
        <v>500000</v>
      </c>
      <c r="Z708" s="741" t="n">
        <v>26171</v>
      </c>
      <c r="AA708" s="741" t="n">
        <v>0</v>
      </c>
      <c r="AB708" s="741" t="n">
        <v>0</v>
      </c>
      <c r="AC708" s="741" t="n">
        <v>640111</v>
      </c>
      <c r="AD708" s="741" t="n">
        <v>557390</v>
      </c>
      <c r="AE708" s="741" t="n">
        <v>216735379</v>
      </c>
      <c r="AF708" s="3661" t="n">
        <v>100</v>
      </c>
      <c r="AG708" s="741" t="inlineStr">
        <is>
          <t>$9,500,000</t>
        </is>
      </c>
      <c r="AH708" s="248" t="inlineStr">
        <is>
          <t>Empleado</t>
        </is>
      </c>
      <c r="AI708" s="242" t="inlineStr">
        <is>
          <t>santlops@gmail.com</t>
        </is>
      </c>
      <c r="AJ708" s="242" t="inlineStr">
        <is>
          <t>318 3303202</t>
        </is>
      </c>
      <c r="AK708" s="242" t="inlineStr">
        <is>
          <t>ENVIGADO</t>
        </is>
      </c>
      <c r="AL708" s="225" t="n"/>
      <c r="AM708" s="231" t="n"/>
    </row>
    <row r="709" ht="18" customHeight="1" thickBot="1">
      <c r="A709" s="558" t="inlineStr">
        <is>
          <t>ANDERSON PERLAZA CUERO</t>
        </is>
      </c>
      <c r="B709" s="210" t="inlineStr">
        <is>
          <t>570101600460833-4</t>
        </is>
      </c>
      <c r="C709" s="251" t="n">
        <v>46070</v>
      </c>
      <c r="D709" s="348" t="inlineStr">
        <is>
          <t>Pendiente</t>
        </is>
      </c>
      <c r="E709" s="386" t="n">
        <v>46070</v>
      </c>
      <c r="F709" s="262" t="inlineStr">
        <is>
          <t>DAVIVIENDA</t>
        </is>
      </c>
      <c r="G709" s="278" t="n"/>
      <c r="H709" s="349" t="inlineStr">
        <is>
          <t>CM</t>
        </is>
      </c>
      <c r="I709" s="214" t="n"/>
      <c r="J709" s="2118" t="n"/>
      <c r="K709" s="2117" t="n"/>
      <c r="L709" s="214" t="n"/>
      <c r="M709" s="214" t="n"/>
      <c r="N709" s="214" t="n"/>
      <c r="O709" s="214" t="n"/>
      <c r="P709" s="214" t="n"/>
      <c r="Q709" s="214" t="n"/>
      <c r="R709" s="254" t="n">
        <v>1059448968</v>
      </c>
      <c r="S709" s="257" t="inlineStr">
        <is>
          <t>Pesos</t>
        </is>
      </c>
      <c r="T709" s="258" t="inlineStr">
        <is>
          <t>Hipotecario</t>
        </is>
      </c>
      <c r="U709" s="739" t="n">
        <v>880000</v>
      </c>
      <c r="V709" s="254" t="n">
        <v>180</v>
      </c>
      <c r="W709" s="254" t="n">
        <v>144</v>
      </c>
      <c r="X709" s="739" t="inlineStr">
        <is>
          <t>17.55%</t>
        </is>
      </c>
      <c r="Y709" s="739" t="n">
        <v>0</v>
      </c>
      <c r="Z709" s="739" t="n">
        <v>11924</v>
      </c>
      <c r="AA709" s="739" t="n">
        <v>16174</v>
      </c>
      <c r="AB709" s="739" t="n">
        <v>0</v>
      </c>
      <c r="AC709" s="739" t="n">
        <v>127481</v>
      </c>
      <c r="AD709" s="739" t="n">
        <v>723134</v>
      </c>
      <c r="AE709" s="739" t="n">
        <v>53457978</v>
      </c>
      <c r="AF709" s="3660" t="n">
        <v>200</v>
      </c>
      <c r="AG709" s="739" t="inlineStr">
        <is>
          <t>$4,000,000</t>
        </is>
      </c>
      <c r="AH709" s="259" t="inlineStr">
        <is>
          <t>Empleado</t>
        </is>
      </c>
      <c r="AI709" s="254" t="inlineStr">
        <is>
          <t>perlazacueroanderson@gmail.com</t>
        </is>
      </c>
      <c r="AJ709" s="254" t="inlineStr">
        <is>
          <t>56 9 3704 1881</t>
        </is>
      </c>
      <c r="AK709" s="254" t="inlineStr">
        <is>
          <t>CHILE</t>
        </is>
      </c>
      <c r="AL709" s="214" t="n"/>
      <c r="AM709" s="220" t="n"/>
    </row>
    <row r="710" ht="18" customHeight="1" thickBot="1">
      <c r="A710" s="548" t="inlineStr">
        <is>
          <t>LEIDY ESPERANZA GOMEZ CAJICA</t>
        </is>
      </c>
      <c r="B710" s="221" t="n">
        <v>90000377591</v>
      </c>
      <c r="C710" s="240" t="n">
        <v>46070</v>
      </c>
      <c r="D710" s="343" t="inlineStr">
        <is>
          <t>Pendiente</t>
        </is>
      </c>
      <c r="E710" s="378" t="n">
        <v>46070</v>
      </c>
      <c r="F710" s="241" t="inlineStr">
        <is>
          <t>BANCOLOMBIA</t>
        </is>
      </c>
      <c r="G710" s="272" t="n"/>
      <c r="H710" s="507" t="inlineStr">
        <is>
          <t>WEB</t>
        </is>
      </c>
      <c r="I710" s="225" t="n"/>
      <c r="J710" s="2116" t="n"/>
      <c r="K710" s="2117" t="n"/>
      <c r="L710" s="225" t="n"/>
      <c r="M710" s="225" t="n"/>
      <c r="N710" s="225" t="n"/>
      <c r="O710" s="225" t="n"/>
      <c r="P710" s="225" t="n"/>
      <c r="Q710" s="225" t="n"/>
      <c r="R710" s="242" t="n">
        <v>1003488811</v>
      </c>
      <c r="S710" s="246" t="inlineStr">
        <is>
          <t>Pesos</t>
        </is>
      </c>
      <c r="T710" s="247" t="inlineStr">
        <is>
          <t>Hipotecario</t>
        </is>
      </c>
      <c r="U710" s="741" t="n">
        <v>1872148</v>
      </c>
      <c r="V710" s="242" t="n">
        <v>240</v>
      </c>
      <c r="W710" s="242" t="n">
        <v>237</v>
      </c>
      <c r="X710" s="741" t="inlineStr">
        <is>
          <t>13.4%</t>
        </is>
      </c>
      <c r="Y710" s="741" t="n">
        <v>0</v>
      </c>
      <c r="Z710" s="741" t="n">
        <v>36731</v>
      </c>
      <c r="AA710" s="741" t="n">
        <v>17487</v>
      </c>
      <c r="AB710" s="741" t="n">
        <v>11657</v>
      </c>
      <c r="AC710" s="741" t="n">
        <v>149156</v>
      </c>
      <c r="AD710" s="741" t="n">
        <v>1657116</v>
      </c>
      <c r="AE710" s="741" t="n">
        <v>157316447</v>
      </c>
      <c r="AF710" s="741" t="inlineStr">
        <is>
          <t>$1,000,000</t>
        </is>
      </c>
      <c r="AG710" s="741" t="inlineStr">
        <is>
          <t>$4,000,000</t>
        </is>
      </c>
      <c r="AH710" s="248" t="inlineStr">
        <is>
          <t>Empleado</t>
        </is>
      </c>
      <c r="AI710" s="242" t="inlineStr">
        <is>
          <t>panchago04@gmail.com</t>
        </is>
      </c>
      <c r="AJ710" s="242" t="n">
        <v>3132707719</v>
      </c>
      <c r="AK710" s="242" t="inlineStr">
        <is>
          <t>ZIPAQUIRA</t>
        </is>
      </c>
      <c r="AL710" s="225" t="n"/>
      <c r="AM710" s="231" t="n"/>
    </row>
    <row r="711" ht="18" customFormat="1" customHeight="1" s="1314" thickBot="1">
      <c r="A711" s="2265" t="inlineStr">
        <is>
          <t>VICTOR ALFONSO RIVERA ESPINOSA</t>
        </is>
      </c>
      <c r="B711" s="1321" t="n">
        <v>273874</v>
      </c>
      <c r="C711" s="1322" t="n">
        <v>46070</v>
      </c>
      <c r="D711" s="1326" t="inlineStr">
        <is>
          <t>Pendiente</t>
        </is>
      </c>
      <c r="E711" s="1301" t="n">
        <v>46070</v>
      </c>
      <c r="F711" s="1325" t="inlineStr">
        <is>
          <t>BANCOLOMBIA</t>
        </is>
      </c>
      <c r="G711" s="1305" t="n"/>
      <c r="H711" s="1360" t="inlineStr">
        <is>
          <t>PROPIO</t>
        </is>
      </c>
      <c r="I711" s="1305" t="n"/>
      <c r="J711" s="2157" t="n"/>
      <c r="K711" s="2158" t="n"/>
      <c r="L711" s="1308" t="inlineStr">
        <is>
          <t>Finanzas a otro nivel</t>
        </is>
      </c>
      <c r="M711" s="1307" t="inlineStr">
        <is>
          <t>YULY HERNANDEZ</t>
        </is>
      </c>
      <c r="N711" s="1305" t="n"/>
      <c r="O711" s="1305" t="n"/>
      <c r="P711" s="1305" t="n"/>
      <c r="Q711" s="1305" t="n"/>
      <c r="R711" s="1307" t="n">
        <v>80852560</v>
      </c>
      <c r="S711" s="1311" t="inlineStr">
        <is>
          <t>Pesos</t>
        </is>
      </c>
      <c r="T711" s="1368" t="inlineStr">
        <is>
          <t>Leasing H.</t>
        </is>
      </c>
      <c r="U711" s="1310" t="n">
        <v>957319</v>
      </c>
      <c r="V711" s="1307" t="n">
        <v>240</v>
      </c>
      <c r="W711" s="1307" t="n">
        <v>188</v>
      </c>
      <c r="X711" s="1310" t="inlineStr">
        <is>
          <t>9.6%</t>
        </is>
      </c>
      <c r="Y711" s="1310" t="n">
        <v>0</v>
      </c>
      <c r="Z711" s="1310" t="n">
        <v>45816</v>
      </c>
      <c r="AA711" s="1310" t="n">
        <v>0</v>
      </c>
      <c r="AB711" s="1310" t="n">
        <v>0</v>
      </c>
      <c r="AC711" s="1310" t="n">
        <v>196838</v>
      </c>
      <c r="AD711" s="1310" t="n">
        <v>714665</v>
      </c>
      <c r="AE711" s="1310" t="n">
        <v>93020273</v>
      </c>
      <c r="AF711" s="1307" t="inlineStr">
        <is>
          <t>$300.000 a $600.000</t>
        </is>
      </c>
      <c r="AG711" s="1310" t="inlineStr">
        <is>
          <t>$10,000,000</t>
        </is>
      </c>
      <c r="AH711" s="1304" t="inlineStr">
        <is>
          <t>Empleado</t>
        </is>
      </c>
      <c r="AI711" s="1307" t="inlineStr">
        <is>
          <t>victor_rivera85@hotmail.com</t>
        </is>
      </c>
      <c r="AJ711" s="1307" t="n">
        <v>3112938532</v>
      </c>
      <c r="AK711" s="1305" t="n"/>
      <c r="AL711" s="1305" t="n"/>
      <c r="AM711" s="1313" t="n"/>
    </row>
    <row r="712" ht="18" customHeight="1" thickBot="1">
      <c r="A712" s="1176" t="inlineStr">
        <is>
          <t>DANIEL FERNANDO SEGURA CELIS</t>
        </is>
      </c>
      <c r="B712" s="606" t="n">
        <v>857040103</v>
      </c>
      <c r="C712" s="607" t="n">
        <v>46071</v>
      </c>
      <c r="D712" s="608" t="inlineStr">
        <is>
          <t>Pendiente</t>
        </is>
      </c>
      <c r="E712" s="687" t="n">
        <v>46071</v>
      </c>
      <c r="F712" s="666" t="inlineStr">
        <is>
          <t>BANCO DE BOGOTA</t>
        </is>
      </c>
      <c r="G712" s="681" t="n"/>
      <c r="H712" s="652" t="inlineStr">
        <is>
          <t>PROPIO</t>
        </is>
      </c>
      <c r="I712" s="611" t="n"/>
      <c r="J712" s="611" t="n"/>
      <c r="K712" s="2190" t="n"/>
      <c r="L712" s="619" t="inlineStr">
        <is>
          <t>Imperio Financiero</t>
        </is>
      </c>
      <c r="M712" s="613" t="inlineStr">
        <is>
          <t>Ana Isabel Pabon Paez</t>
        </is>
      </c>
      <c r="N712" s="611" t="n"/>
      <c r="O712" s="611" t="n"/>
      <c r="P712" s="611" t="n"/>
      <c r="Q712" s="611" t="n"/>
      <c r="R712" s="709" t="n">
        <v>1016078691</v>
      </c>
      <c r="S712" s="615" t="inlineStr">
        <is>
          <t>Pesos</t>
        </is>
      </c>
      <c r="T712" s="616" t="inlineStr">
        <is>
          <t>Hipotecario</t>
        </is>
      </c>
      <c r="U712" s="618" t="n">
        <v>677332</v>
      </c>
      <c r="V712" s="613" t="n">
        <v>360</v>
      </c>
      <c r="W712" s="613" t="n">
        <v>315</v>
      </c>
      <c r="X712" s="618" t="inlineStr">
        <is>
          <t>11.61%</t>
        </is>
      </c>
      <c r="Y712" s="618" t="n">
        <v>0</v>
      </c>
      <c r="Z712" s="618" t="n">
        <v>11260</v>
      </c>
      <c r="AA712" s="618" t="n">
        <v>31115</v>
      </c>
      <c r="AB712" s="618" t="n">
        <v>0</v>
      </c>
      <c r="AC712" s="618" t="n">
        <v>0</v>
      </c>
      <c r="AD712" s="618" t="n">
        <v>634957</v>
      </c>
      <c r="AE712" s="618" t="n">
        <v>65850147</v>
      </c>
      <c r="AF712" s="613" t="inlineStr">
        <is>
          <t>$100.000 a $300.000</t>
        </is>
      </c>
      <c r="AG712" s="618" t="inlineStr">
        <is>
          <t>$4,900,000</t>
        </is>
      </c>
      <c r="AH712" s="619" t="inlineStr">
        <is>
          <t>Empleado</t>
        </is>
      </c>
      <c r="AI712" s="613" t="inlineStr">
        <is>
          <t>Danielsegura9508@hotmail.com</t>
        </is>
      </c>
      <c r="AJ712" s="613" t="n">
        <v>3214608279</v>
      </c>
      <c r="AK712" s="611" t="n"/>
      <c r="AL712" s="611" t="n"/>
      <c r="AM712" s="505" t="n"/>
    </row>
    <row r="713" ht="18" customHeight="1" thickBot="1">
      <c r="A713" s="548" t="inlineStr">
        <is>
          <t>AIDE YAMILE HERNANDEZ SPINDOLA</t>
        </is>
      </c>
      <c r="B713" s="221" t="n">
        <v>958399561</v>
      </c>
      <c r="C713" s="240" t="n">
        <v>46068</v>
      </c>
      <c r="D713" s="343" t="inlineStr">
        <is>
          <t>Pendiente</t>
        </is>
      </c>
      <c r="E713" s="378" t="n">
        <v>46070</v>
      </c>
      <c r="F713" s="576" t="inlineStr">
        <is>
          <t>BANCO DE BOGOTA</t>
        </is>
      </c>
      <c r="G713" s="593" t="inlineStr">
        <is>
          <t>adjunto perfilamiento, sin embargo, sale negativo por sobreendeudamiento.</t>
        </is>
      </c>
      <c r="H713" s="344" t="inlineStr">
        <is>
          <t>CM</t>
        </is>
      </c>
      <c r="I713" s="225" t="n"/>
      <c r="J713" s="2116" t="n"/>
      <c r="K713" s="2117" t="n"/>
      <c r="L713" s="343" t="inlineStr">
        <is>
          <t>Soluciones Financieras</t>
        </is>
      </c>
      <c r="M713" s="242" t="inlineStr">
        <is>
          <t>MIRYAM ROA</t>
        </is>
      </c>
      <c r="N713" s="225" t="n"/>
      <c r="O713" s="240" t="n">
        <v>46069</v>
      </c>
      <c r="P713" s="225" t="n"/>
      <c r="Q713" s="473" t="n"/>
      <c r="R713" s="390" t="inlineStr">
        <is>
          <t>N/A</t>
        </is>
      </c>
      <c r="S713" s="246" t="inlineStr">
        <is>
          <t>Pesos</t>
        </is>
      </c>
      <c r="T713" s="247" t="inlineStr">
        <is>
          <t>Hipotecario</t>
        </is>
      </c>
      <c r="U713" s="741" t="n">
        <v>1056386</v>
      </c>
      <c r="V713" s="242" t="n">
        <v>120</v>
      </c>
      <c r="W713" s="242" t="n">
        <v>102</v>
      </c>
      <c r="X713" s="741" t="inlineStr">
        <is>
          <t>12.01%</t>
        </is>
      </c>
      <c r="Y713" s="741" t="n">
        <v>0</v>
      </c>
      <c r="Z713" s="741" t="n">
        <v>15665</v>
      </c>
      <c r="AA713" s="741" t="n">
        <v>26863</v>
      </c>
      <c r="AB713" s="741" t="n">
        <v>0</v>
      </c>
      <c r="AC713" s="741" t="n">
        <v>320835</v>
      </c>
      <c r="AD713" s="741" t="n">
        <v>692992</v>
      </c>
      <c r="AE713" s="741" t="n">
        <v>66756653</v>
      </c>
      <c r="AF713" s="3661" t="n">
        <v>200</v>
      </c>
      <c r="AG713" s="741" t="inlineStr">
        <is>
          <t>$7,500,000</t>
        </is>
      </c>
      <c r="AH713" s="248" t="inlineStr">
        <is>
          <t>Empleado</t>
        </is>
      </c>
      <c r="AI713" s="242" t="inlineStr">
        <is>
          <t>yamilecompras23@gmail.com</t>
        </is>
      </c>
      <c r="AJ713" s="242" t="inlineStr">
        <is>
          <t>311 2590700</t>
        </is>
      </c>
      <c r="AK713" s="242" t="inlineStr">
        <is>
          <t>SOACHA</t>
        </is>
      </c>
      <c r="AL713" s="225" t="n"/>
      <c r="AM713" s="231" t="n"/>
    </row>
    <row r="714" ht="18" customHeight="1" thickBot="1">
      <c r="A714" s="558" t="inlineStr">
        <is>
          <t>MAYRA KATHERINE RUIZ MEDINA</t>
        </is>
      </c>
      <c r="B714" s="210" t="n">
        <v>101541701205</v>
      </c>
      <c r="C714" s="251" t="n">
        <v>46070</v>
      </c>
      <c r="D714" s="348" t="inlineStr">
        <is>
          <t>Pendiente</t>
        </is>
      </c>
      <c r="E714" s="386" t="n">
        <v>46070</v>
      </c>
      <c r="F714" s="232" t="inlineStr">
        <is>
          <t>FNA (Fondo Nacional del Ahorro)</t>
        </is>
      </c>
      <c r="G714" s="278" t="n"/>
      <c r="H714" s="457" t="inlineStr">
        <is>
          <t>VK 25%</t>
        </is>
      </c>
      <c r="I714" s="214" t="n"/>
      <c r="J714" s="2118" t="n"/>
      <c r="K714" s="2117" t="n"/>
      <c r="L714" s="257" t="inlineStr">
        <is>
          <t>Lideres del futuro</t>
        </is>
      </c>
      <c r="M714" s="254" t="inlineStr">
        <is>
          <t>María Ascension</t>
        </is>
      </c>
      <c r="N714" s="214" t="n"/>
      <c r="O714" s="214" t="n"/>
      <c r="P714" s="214" t="n"/>
      <c r="Q714" s="214" t="n"/>
      <c r="R714" s="573" t="n">
        <v>1015417012</v>
      </c>
      <c r="S714" s="257" t="inlineStr">
        <is>
          <t>Pesos</t>
        </is>
      </c>
      <c r="T714" s="258" t="inlineStr">
        <is>
          <t>Hipotecario</t>
        </is>
      </c>
      <c r="U714" s="739" t="n">
        <v>2443324</v>
      </c>
      <c r="V714" s="254" t="n">
        <v>240</v>
      </c>
      <c r="W714" s="254" t="n">
        <v>233</v>
      </c>
      <c r="X714" s="821" t="n">
        <v>0.13</v>
      </c>
      <c r="Y714" s="739" t="n">
        <v>0</v>
      </c>
      <c r="Z714" s="739" t="n">
        <v>60944</v>
      </c>
      <c r="AA714" s="739" t="n">
        <v>35420</v>
      </c>
      <c r="AB714" s="739" t="n">
        <v>48981</v>
      </c>
      <c r="AC714" s="739" t="n">
        <v>212106</v>
      </c>
      <c r="AD714" s="739" t="n">
        <v>2085870</v>
      </c>
      <c r="AE714" s="739" t="n">
        <v>203761069</v>
      </c>
      <c r="AF714" s="254" t="inlineStr">
        <is>
          <t>$600.000 a $900.000</t>
        </is>
      </c>
      <c r="AG714" s="739" t="inlineStr">
        <is>
          <t>$10,800,000</t>
        </is>
      </c>
      <c r="AH714" s="259" t="inlineStr">
        <is>
          <t>Empleado</t>
        </is>
      </c>
      <c r="AI714" s="254" t="inlineStr">
        <is>
          <t>katherine.ruiz@vetiplus.com</t>
        </is>
      </c>
      <c r="AJ714" s="254" t="n">
        <v>3227002905</v>
      </c>
      <c r="AK714" s="214" t="n"/>
      <c r="AL714" s="214" t="n"/>
      <c r="AM714" s="220" t="n"/>
    </row>
    <row r="715" ht="18" customHeight="1" thickBot="1">
      <c r="A715" s="896" t="inlineStr">
        <is>
          <t>TRINIDAD VALDERRAMA RODRIGUEZ</t>
        </is>
      </c>
      <c r="B715" s="221" t="inlineStr">
        <is>
          <t>601616250020499-2</t>
        </is>
      </c>
      <c r="C715" s="240" t="n">
        <v>46070</v>
      </c>
      <c r="D715" s="456" t="inlineStr">
        <is>
          <t>Mora</t>
        </is>
      </c>
      <c r="E715" s="378" t="n">
        <v>46070</v>
      </c>
      <c r="F715" s="333" t="inlineStr">
        <is>
          <t>DAVIVIENDA</t>
        </is>
      </c>
      <c r="G715" s="272" t="n"/>
      <c r="H715" s="344" t="inlineStr">
        <is>
          <t>CM</t>
        </is>
      </c>
      <c r="I715" s="225" t="n"/>
      <c r="J715" s="2116" t="n"/>
      <c r="K715" s="2117" t="n"/>
      <c r="L715" s="225" t="n"/>
      <c r="M715" s="225" t="n"/>
      <c r="N715" s="225" t="n"/>
      <c r="O715" s="225" t="n"/>
      <c r="P715" s="225" t="n"/>
      <c r="Q715" s="473" t="n"/>
      <c r="R715" s="390" t="inlineStr">
        <is>
          <t>N/A</t>
        </is>
      </c>
      <c r="S715" s="246" t="inlineStr">
        <is>
          <t>Pesos</t>
        </is>
      </c>
      <c r="T715" s="448" t="inlineStr">
        <is>
          <t>Leasing H.</t>
        </is>
      </c>
      <c r="U715" s="741" t="n">
        <v>2870000</v>
      </c>
      <c r="V715" s="242" t="n">
        <v>240</v>
      </c>
      <c r="W715" s="242" t="n">
        <v>197</v>
      </c>
      <c r="X715" s="741" t="inlineStr">
        <is>
          <t>13.7%</t>
        </is>
      </c>
      <c r="Y715" s="741" t="n">
        <v>0</v>
      </c>
      <c r="Z715" s="741" t="n">
        <v>179304</v>
      </c>
      <c r="AA715" s="741" t="n">
        <v>72434</v>
      </c>
      <c r="AB715" s="741" t="n">
        <v>0</v>
      </c>
      <c r="AC715" s="741" t="n">
        <v>307767</v>
      </c>
      <c r="AD715" s="741" t="n">
        <v>2302232</v>
      </c>
      <c r="AE715" s="741" t="n">
        <v>216529241</v>
      </c>
      <c r="AF715" s="3661" t="n">
        <v>500</v>
      </c>
      <c r="AG715" s="741" t="inlineStr">
        <is>
          <t>$9,000,000</t>
        </is>
      </c>
      <c r="AH715" s="248" t="inlineStr">
        <is>
          <t>Empleado</t>
        </is>
      </c>
      <c r="AI715" s="242" t="inlineStr">
        <is>
          <t>osnicol@hotmail.com</t>
        </is>
      </c>
      <c r="AJ715" s="242" t="inlineStr">
        <is>
          <t>316 4655233</t>
        </is>
      </c>
      <c r="AK715" s="242" t="inlineStr">
        <is>
          <t>MARIQUITA</t>
        </is>
      </c>
      <c r="AL715" s="225" t="n"/>
      <c r="AM715" s="231" t="n"/>
    </row>
    <row r="716" ht="18" customHeight="1" thickBot="1">
      <c r="A716" s="1093" t="inlineStr">
        <is>
          <t>CAROL YAMILE GONZALEZ RIASCOS</t>
        </is>
      </c>
      <c r="B716" s="210" t="inlineStr">
        <is>
          <t>571010860021563-7</t>
        </is>
      </c>
      <c r="C716" s="251" t="n">
        <v>46070</v>
      </c>
      <c r="D716" s="348" t="inlineStr">
        <is>
          <t>Pendiente</t>
        </is>
      </c>
      <c r="E716" s="386" t="n">
        <v>46070</v>
      </c>
      <c r="F716" s="262" t="inlineStr">
        <is>
          <t>DAVIVIENDA</t>
        </is>
      </c>
      <c r="G716" s="278" t="n"/>
      <c r="H716" s="349" t="inlineStr">
        <is>
          <t>CM</t>
        </is>
      </c>
      <c r="I716" s="214" t="n"/>
      <c r="J716" s="2118" t="n"/>
      <c r="K716" s="2117" t="n"/>
      <c r="L716" s="214" t="n"/>
      <c r="M716" s="214" t="n"/>
      <c r="N716" s="214" t="n"/>
      <c r="O716" s="214" t="n"/>
      <c r="P716" s="214" t="n"/>
      <c r="Q716" s="335" t="n"/>
      <c r="R716" s="390" t="inlineStr">
        <is>
          <t>N/A</t>
        </is>
      </c>
      <c r="S716" s="257" t="inlineStr">
        <is>
          <t>Pesos</t>
        </is>
      </c>
      <c r="T716" s="258" t="inlineStr">
        <is>
          <t>Hipotecario</t>
        </is>
      </c>
      <c r="U716" s="739" t="n">
        <v>551000</v>
      </c>
      <c r="V716" s="254" t="n">
        <v>180</v>
      </c>
      <c r="W716" s="254" t="n">
        <v>130</v>
      </c>
      <c r="X716" s="739" t="inlineStr">
        <is>
          <t>15.26%</t>
        </is>
      </c>
      <c r="Y716" s="739" t="n">
        <v>0</v>
      </c>
      <c r="Z716" s="739" t="n">
        <v>10936</v>
      </c>
      <c r="AA716" s="739" t="n">
        <v>0</v>
      </c>
      <c r="AB716" s="739" t="n">
        <v>0</v>
      </c>
      <c r="AC716" s="739" t="n">
        <v>175260</v>
      </c>
      <c r="AD716" s="739" t="n">
        <v>335083</v>
      </c>
      <c r="AE716" s="739" t="n">
        <v>40003079</v>
      </c>
      <c r="AF716" s="3660" t="n">
        <v>300</v>
      </c>
      <c r="AG716" s="739" t="inlineStr">
        <is>
          <t>$6,900,000</t>
        </is>
      </c>
      <c r="AH716" s="259" t="inlineStr">
        <is>
          <t>Empleado</t>
        </is>
      </c>
      <c r="AI716" s="254" t="inlineStr">
        <is>
          <t>karollgonzalez@hotmail.com</t>
        </is>
      </c>
      <c r="AJ716" s="254" t="inlineStr">
        <is>
          <t>312 8872473</t>
        </is>
      </c>
      <c r="AK716" s="254" t="inlineStr">
        <is>
          <t>PASTO</t>
        </is>
      </c>
      <c r="AL716" s="214" t="n"/>
      <c r="AM716" s="220" t="n"/>
    </row>
    <row r="717" ht="18" customHeight="1" thickBot="1">
      <c r="A717" s="548" t="inlineStr">
        <is>
          <t>YESICA CATHERINE PERILLA LAGUNA</t>
        </is>
      </c>
      <c r="B717" s="221" t="inlineStr">
        <is>
          <t>571212810013188-4</t>
        </is>
      </c>
      <c r="C717" s="240" t="n">
        <v>46070</v>
      </c>
      <c r="D717" s="343" t="inlineStr">
        <is>
          <t>Pendiente</t>
        </is>
      </c>
      <c r="E717" s="378" t="n">
        <v>46070</v>
      </c>
      <c r="F717" s="333" t="inlineStr">
        <is>
          <t>DAVIVIENDA</t>
        </is>
      </c>
      <c r="G717" s="272" t="n"/>
      <c r="H717" s="344" t="inlineStr">
        <is>
          <t>CM</t>
        </is>
      </c>
      <c r="I717" s="225" t="n"/>
      <c r="J717" s="2116" t="n"/>
      <c r="K717" s="2117" t="n"/>
      <c r="L717" s="225" t="n"/>
      <c r="M717" s="225" t="n"/>
      <c r="N717" s="225" t="n"/>
      <c r="O717" s="225" t="n"/>
      <c r="P717" s="225" t="n"/>
      <c r="Q717" s="473" t="n"/>
      <c r="R717" s="390" t="inlineStr">
        <is>
          <t>N/A</t>
        </is>
      </c>
      <c r="S717" s="246" t="inlineStr">
        <is>
          <t>Pesos</t>
        </is>
      </c>
      <c r="T717" s="247" t="inlineStr">
        <is>
          <t>Hipotecario</t>
        </is>
      </c>
      <c r="U717" s="741" t="n">
        <v>1314000</v>
      </c>
      <c r="V717" s="242" t="n">
        <v>240</v>
      </c>
      <c r="W717" s="242" t="n">
        <v>225</v>
      </c>
      <c r="X717" s="741" t="inlineStr">
        <is>
          <t>10.95%</t>
        </is>
      </c>
      <c r="Y717" s="741" t="n">
        <v>0</v>
      </c>
      <c r="Z717" s="741" t="n">
        <v>27091</v>
      </c>
      <c r="AA717" s="741" t="n">
        <v>34718</v>
      </c>
      <c r="AB717" s="741" t="n">
        <v>0</v>
      </c>
      <c r="AC717" s="741" t="n">
        <v>177260</v>
      </c>
      <c r="AD717" s="741" t="n">
        <v>1065930</v>
      </c>
      <c r="AE717" s="741" t="n">
        <v>122740034</v>
      </c>
      <c r="AF717" s="3661" t="n">
        <v>200</v>
      </c>
      <c r="AG717" s="741" t="inlineStr">
        <is>
          <t>$4,500,000</t>
        </is>
      </c>
      <c r="AH717" s="248" t="inlineStr">
        <is>
          <t>Empleado</t>
        </is>
      </c>
      <c r="AI717" s="242" t="inlineStr">
        <is>
          <t>jesik.perilla@gmail.com</t>
        </is>
      </c>
      <c r="AJ717" s="242" t="inlineStr">
        <is>
          <t>310 7527767</t>
        </is>
      </c>
      <c r="AK717" s="242" t="inlineStr">
        <is>
          <t>BOGOTA</t>
        </is>
      </c>
      <c r="AL717" s="225" t="n"/>
      <c r="AM717" s="231" t="n"/>
    </row>
    <row r="718" ht="18" customHeight="1" thickBot="1">
      <c r="A718" s="558" t="inlineStr">
        <is>
          <t>SANDRA PAOLA LUNA PALACIOS</t>
        </is>
      </c>
      <c r="B718" s="210" t="inlineStr">
        <is>
          <t>570048180040907-4</t>
        </is>
      </c>
      <c r="C718" s="251" t="n">
        <v>46070</v>
      </c>
      <c r="D718" s="343" t="inlineStr">
        <is>
          <t>Pendiente</t>
        </is>
      </c>
      <c r="E718" s="1222" t="n">
        <v>46070</v>
      </c>
      <c r="F718" s="262" t="inlineStr">
        <is>
          <t>DAVIVIENDA</t>
        </is>
      </c>
      <c r="G718" s="278" t="n"/>
      <c r="H718" s="349" t="inlineStr">
        <is>
          <t>CM</t>
        </is>
      </c>
      <c r="I718" s="214" t="n"/>
      <c r="J718" s="2118" t="n"/>
      <c r="K718" s="2117" t="n"/>
      <c r="L718" s="214" t="n"/>
      <c r="M718" s="214" t="n"/>
      <c r="N718" s="214" t="n"/>
      <c r="O718" s="214" t="n"/>
      <c r="P718" s="214" t="n"/>
      <c r="Q718" s="335" t="n"/>
      <c r="R718" s="390" t="inlineStr">
        <is>
          <t>N/A</t>
        </is>
      </c>
      <c r="S718" s="257" t="inlineStr">
        <is>
          <t>Pesos</t>
        </is>
      </c>
      <c r="T718" s="258" t="inlineStr">
        <is>
          <t>Hipotecario</t>
        </is>
      </c>
      <c r="U718" s="739" t="n">
        <v>1282000</v>
      </c>
      <c r="V718" s="254" t="n">
        <v>240</v>
      </c>
      <c r="W718" s="254" t="n">
        <v>230</v>
      </c>
      <c r="X718" s="739" t="inlineStr">
        <is>
          <t>11.2%</t>
        </is>
      </c>
      <c r="Y718" s="739" t="n">
        <v>0</v>
      </c>
      <c r="Z718" s="739" t="n">
        <v>27828</v>
      </c>
      <c r="AA718" s="739" t="n">
        <v>35874</v>
      </c>
      <c r="AB718" s="739" t="n">
        <v>0</v>
      </c>
      <c r="AC718" s="739" t="n">
        <v>157785</v>
      </c>
      <c r="AD718" s="739" t="n">
        <v>1060512</v>
      </c>
      <c r="AE718" s="739" t="n">
        <v>119292662</v>
      </c>
      <c r="AF718" s="3660" t="n">
        <v>300</v>
      </c>
      <c r="AG718" s="739" t="inlineStr">
        <is>
          <t>$4,000,000</t>
        </is>
      </c>
      <c r="AH718" s="259" t="inlineStr">
        <is>
          <t>Empleado</t>
        </is>
      </c>
      <c r="AI718" s="254" t="inlineStr">
        <is>
          <t>paolaluna.palacios@gmail.com</t>
        </is>
      </c>
      <c r="AJ718" s="254" t="inlineStr">
        <is>
          <t>324 7363218</t>
        </is>
      </c>
      <c r="AK718" s="254" t="inlineStr">
        <is>
          <t>BOGOTA</t>
        </is>
      </c>
      <c r="AL718" s="214" t="n"/>
      <c r="AM718" s="220" t="n"/>
    </row>
    <row r="719" ht="18" customHeight="1" thickBot="1">
      <c r="A719" s="548" t="inlineStr">
        <is>
          <t>SANTIAGO LOPEZ SUAZA</t>
        </is>
      </c>
      <c r="B719" s="221" t="n">
        <v>90000210515</v>
      </c>
      <c r="C719" s="240" t="n">
        <v>46070</v>
      </c>
      <c r="D719" s="343" t="inlineStr">
        <is>
          <t>Pendiente</t>
        </is>
      </c>
      <c r="E719" s="378" t="n">
        <v>46070</v>
      </c>
      <c r="F719" s="241" t="inlineStr">
        <is>
          <t>BANCOLOMBIA</t>
        </is>
      </c>
      <c r="G719" s="272" t="n"/>
      <c r="H719" s="344" t="inlineStr">
        <is>
          <t>CM</t>
        </is>
      </c>
      <c r="I719" s="225" t="n"/>
      <c r="J719" s="2116" t="n"/>
      <c r="K719" s="2117" t="n"/>
      <c r="L719" s="225" t="n"/>
      <c r="M719" s="225" t="n"/>
      <c r="N719" s="225" t="n"/>
      <c r="O719" s="225" t="n"/>
      <c r="P719" s="225" t="n"/>
      <c r="Q719" s="225" t="n"/>
      <c r="R719" s="242" t="n">
        <v>1152691825</v>
      </c>
      <c r="S719" s="246" t="inlineStr">
        <is>
          <t>Pesos</t>
        </is>
      </c>
      <c r="T719" s="247" t="inlineStr">
        <is>
          <t>Hipotecario</t>
        </is>
      </c>
      <c r="U719" s="741" t="n">
        <v>1223672</v>
      </c>
      <c r="V719" s="242" t="n">
        <v>240</v>
      </c>
      <c r="W719" s="242" t="n">
        <v>200</v>
      </c>
      <c r="X719" s="811" t="n">
        <v>0.06</v>
      </c>
      <c r="Y719" s="741" t="n">
        <v>500000</v>
      </c>
      <c r="Z719" s="741" t="n">
        <v>26171</v>
      </c>
      <c r="AA719" s="741" t="n">
        <v>0</v>
      </c>
      <c r="AB719" s="741" t="n">
        <v>0</v>
      </c>
      <c r="AC719" s="741" t="n">
        <v>640111</v>
      </c>
      <c r="AD719" s="741" t="n">
        <v>557390</v>
      </c>
      <c r="AE719" s="741" t="n">
        <v>216735379</v>
      </c>
      <c r="AF719" s="3661" t="n">
        <v>100</v>
      </c>
      <c r="AG719" s="741" t="inlineStr">
        <is>
          <t>$9,500,000</t>
        </is>
      </c>
      <c r="AH719" s="248" t="inlineStr">
        <is>
          <t>Empleado</t>
        </is>
      </c>
      <c r="AI719" s="242" t="inlineStr">
        <is>
          <t>santlops@gmail.com</t>
        </is>
      </c>
      <c r="AJ719" s="242" t="inlineStr">
        <is>
          <t>318 3303202</t>
        </is>
      </c>
      <c r="AK719" s="242" t="inlineStr">
        <is>
          <t>ENVIGADO</t>
        </is>
      </c>
      <c r="AL719" s="225" t="n"/>
      <c r="AM719" s="231" t="n"/>
    </row>
    <row r="720" ht="18" customHeight="1" thickBot="1">
      <c r="A720" s="558" t="inlineStr">
        <is>
          <t>ANDERSON PERLAZA CUERO</t>
        </is>
      </c>
      <c r="B720" s="210" t="inlineStr">
        <is>
          <t>570101600460833-4</t>
        </is>
      </c>
      <c r="C720" s="251" t="n">
        <v>46070</v>
      </c>
      <c r="D720" s="348" t="inlineStr">
        <is>
          <t>Pendiente</t>
        </is>
      </c>
      <c r="E720" s="386" t="n">
        <v>46070</v>
      </c>
      <c r="F720" s="262" t="inlineStr">
        <is>
          <t>DAVIVIENDA</t>
        </is>
      </c>
      <c r="G720" s="278" t="n"/>
      <c r="H720" s="349" t="inlineStr">
        <is>
          <t>CM</t>
        </is>
      </c>
      <c r="I720" s="214" t="n"/>
      <c r="J720" s="2118" t="n"/>
      <c r="K720" s="2117" t="n"/>
      <c r="L720" s="214" t="n"/>
      <c r="M720" s="214" t="n"/>
      <c r="N720" s="214" t="n"/>
      <c r="O720" s="214" t="n"/>
      <c r="P720" s="214" t="n"/>
      <c r="Q720" s="214" t="n"/>
      <c r="R720" s="254" t="n">
        <v>1059448968</v>
      </c>
      <c r="S720" s="257" t="inlineStr">
        <is>
          <t>Pesos</t>
        </is>
      </c>
      <c r="T720" s="258" t="inlineStr">
        <is>
          <t>Hipotecario</t>
        </is>
      </c>
      <c r="U720" s="739" t="n">
        <v>880000</v>
      </c>
      <c r="V720" s="254" t="n">
        <v>180</v>
      </c>
      <c r="W720" s="254" t="n">
        <v>144</v>
      </c>
      <c r="X720" s="739" t="inlineStr">
        <is>
          <t>17.55%</t>
        </is>
      </c>
      <c r="Y720" s="739" t="n">
        <v>0</v>
      </c>
      <c r="Z720" s="739" t="n">
        <v>11924</v>
      </c>
      <c r="AA720" s="739" t="n">
        <v>16174</v>
      </c>
      <c r="AB720" s="739" t="n">
        <v>0</v>
      </c>
      <c r="AC720" s="739" t="n">
        <v>127481</v>
      </c>
      <c r="AD720" s="739" t="n">
        <v>723134</v>
      </c>
      <c r="AE720" s="739" t="n">
        <v>53457978</v>
      </c>
      <c r="AF720" s="3660" t="n">
        <v>200</v>
      </c>
      <c r="AG720" s="739" t="inlineStr">
        <is>
          <t>$4,000,000</t>
        </is>
      </c>
      <c r="AH720" s="259" t="inlineStr">
        <is>
          <t>Empleado</t>
        </is>
      </c>
      <c r="AI720" s="254" t="inlineStr">
        <is>
          <t>perlazacueroanderson@gmail.com</t>
        </is>
      </c>
      <c r="AJ720" s="254" t="inlineStr">
        <is>
          <t>56 9 3704 1881</t>
        </is>
      </c>
      <c r="AK720" s="254" t="inlineStr">
        <is>
          <t>CHILE</t>
        </is>
      </c>
      <c r="AL720" s="214" t="n"/>
      <c r="AM720" s="220" t="n"/>
    </row>
    <row r="721" ht="18" customHeight="1" thickBot="1">
      <c r="A721" s="548" t="inlineStr">
        <is>
          <t>LEIDY ESPERANZA GOMEZ CAJICA</t>
        </is>
      </c>
      <c r="B721" s="221" t="n">
        <v>90000377591</v>
      </c>
      <c r="C721" s="240" t="n">
        <v>46070</v>
      </c>
      <c r="D721" s="343" t="inlineStr">
        <is>
          <t>Pendiente</t>
        </is>
      </c>
      <c r="E721" s="378" t="n">
        <v>46070</v>
      </c>
      <c r="F721" s="241" t="inlineStr">
        <is>
          <t>BANCOLOMBIA</t>
        </is>
      </c>
      <c r="G721" s="272" t="n"/>
      <c r="H721" s="507" t="inlineStr">
        <is>
          <t>WEB</t>
        </is>
      </c>
      <c r="I721" s="225" t="n"/>
      <c r="J721" s="2116" t="n"/>
      <c r="K721" s="2117" t="n"/>
      <c r="L721" s="225" t="n"/>
      <c r="M721" s="225" t="n"/>
      <c r="N721" s="225" t="n"/>
      <c r="O721" s="225" t="n"/>
      <c r="P721" s="225" t="n"/>
      <c r="Q721" s="225" t="n"/>
      <c r="R721" s="242" t="n">
        <v>1003488811</v>
      </c>
      <c r="S721" s="246" t="inlineStr">
        <is>
          <t>Pesos</t>
        </is>
      </c>
      <c r="T721" s="247" t="inlineStr">
        <is>
          <t>Hipotecario</t>
        </is>
      </c>
      <c r="U721" s="741" t="n">
        <v>1872148</v>
      </c>
      <c r="V721" s="242" t="n">
        <v>240</v>
      </c>
      <c r="W721" s="242" t="n">
        <v>237</v>
      </c>
      <c r="X721" s="741" t="inlineStr">
        <is>
          <t>13.4%</t>
        </is>
      </c>
      <c r="Y721" s="741" t="n">
        <v>0</v>
      </c>
      <c r="Z721" s="741" t="n">
        <v>36731</v>
      </c>
      <c r="AA721" s="741" t="n">
        <v>17487</v>
      </c>
      <c r="AB721" s="741" t="n">
        <v>11657</v>
      </c>
      <c r="AC721" s="741" t="n">
        <v>149156</v>
      </c>
      <c r="AD721" s="741" t="n">
        <v>1657116</v>
      </c>
      <c r="AE721" s="741" t="n">
        <v>157316447</v>
      </c>
      <c r="AF721" s="741" t="inlineStr">
        <is>
          <t>$1,000,000</t>
        </is>
      </c>
      <c r="AG721" s="741" t="inlineStr">
        <is>
          <t>$4,000,000</t>
        </is>
      </c>
      <c r="AH721" s="248" t="inlineStr">
        <is>
          <t>Empleado</t>
        </is>
      </c>
      <c r="AI721" s="242" t="inlineStr">
        <is>
          <t>panchago04@gmail.com</t>
        </is>
      </c>
      <c r="AJ721" s="242" t="n">
        <v>3132707719</v>
      </c>
      <c r="AK721" s="242" t="inlineStr">
        <is>
          <t>ZIPAQUIRA</t>
        </is>
      </c>
      <c r="AL721" s="225" t="n"/>
      <c r="AM721" s="231" t="n"/>
    </row>
    <row r="722" ht="18" customHeight="1" thickBot="1">
      <c r="A722" s="558" t="inlineStr">
        <is>
          <t>LAURA GOMEZ CARDONA</t>
        </is>
      </c>
      <c r="B722" s="210" t="inlineStr">
        <is>
          <t>570303650058115-5</t>
        </is>
      </c>
      <c r="C722" s="251" t="n">
        <v>46071</v>
      </c>
      <c r="D722" s="348" t="inlineStr">
        <is>
          <t>Pendiente</t>
        </is>
      </c>
      <c r="E722" s="386" t="n">
        <v>46071</v>
      </c>
      <c r="F722" s="262" t="inlineStr">
        <is>
          <t>DAVIVIENDA</t>
        </is>
      </c>
      <c r="G722" s="278" t="n"/>
      <c r="H722" s="352" t="inlineStr">
        <is>
          <t>PROPIO</t>
        </is>
      </c>
      <c r="I722" s="214" t="n"/>
      <c r="J722" s="2118" t="n"/>
      <c r="K722" s="2117" t="n"/>
      <c r="L722" s="392" t="inlineStr">
        <is>
          <t>Finanzas a otro nivel</t>
        </is>
      </c>
      <c r="M722" s="254" t="inlineStr">
        <is>
          <t>NELLY JANETH ROA GONZALEZ</t>
        </is>
      </c>
      <c r="N722" s="214" t="n"/>
      <c r="O722" s="214" t="n"/>
      <c r="P722" s="214" t="n"/>
      <c r="Q722" s="214" t="n"/>
      <c r="R722" s="254" t="n">
        <v>12197913391</v>
      </c>
      <c r="S722" s="257" t="inlineStr">
        <is>
          <t>Pesos</t>
        </is>
      </c>
      <c r="T722" s="258" t="inlineStr">
        <is>
          <t>Hipotecario</t>
        </is>
      </c>
      <c r="U722" s="739" t="n">
        <v>1738000</v>
      </c>
      <c r="V722" s="254" t="n">
        <v>240</v>
      </c>
      <c r="W722" s="254" t="n">
        <v>234</v>
      </c>
      <c r="X722" s="739" t="inlineStr">
        <is>
          <t>11.3%</t>
        </is>
      </c>
      <c r="Y722" s="739" t="n">
        <v>0</v>
      </c>
      <c r="Z722" s="739" t="n">
        <v>36959</v>
      </c>
      <c r="AA722" s="739" t="n">
        <v>42880</v>
      </c>
      <c r="AB722" s="739" t="n">
        <v>0</v>
      </c>
      <c r="AC722" s="739" t="n">
        <v>215564</v>
      </c>
      <c r="AD722" s="739" t="n">
        <v>1442596</v>
      </c>
      <c r="AE722" s="739" t="n">
        <v>162285014</v>
      </c>
      <c r="AF722" s="254" t="inlineStr">
        <is>
          <t>200000 a 800000</t>
        </is>
      </c>
      <c r="AG722" s="739" t="inlineStr">
        <is>
          <t>$11,000,000</t>
        </is>
      </c>
      <c r="AH722" s="458" t="inlineStr">
        <is>
          <t>Vis Davivienda</t>
        </is>
      </c>
      <c r="AI722" s="254" t="inlineStr">
        <is>
          <t>lauragomez.trece@gmail.com</t>
        </is>
      </c>
      <c r="AJ722" s="254" t="n">
        <v>3195304113</v>
      </c>
      <c r="AK722" s="214" t="n"/>
      <c r="AL722" s="214" t="n"/>
      <c r="AM722" s="220" t="n"/>
    </row>
    <row r="723" ht="18" customHeight="1" thickBot="1">
      <c r="A723" s="548" t="inlineStr">
        <is>
          <t>LUZ EVENIDE CARDONA SANCHEZ</t>
        </is>
      </c>
      <c r="B723" s="221" t="inlineStr">
        <is>
          <t>600303550023329-1</t>
        </is>
      </c>
      <c r="C723" s="240" t="n">
        <v>46071</v>
      </c>
      <c r="D723" s="343" t="inlineStr">
        <is>
          <t>Pendiente</t>
        </is>
      </c>
      <c r="E723" s="378" t="n">
        <v>46071</v>
      </c>
      <c r="F723" s="333" t="inlineStr">
        <is>
          <t>DAVIVIENDA</t>
        </is>
      </c>
      <c r="G723" s="272" t="n"/>
      <c r="H723" s="397" t="inlineStr">
        <is>
          <t>PROPIO</t>
        </is>
      </c>
      <c r="I723" s="225" t="n"/>
      <c r="J723" s="2116" t="n"/>
      <c r="K723" s="2117" t="n"/>
      <c r="L723" s="440" t="inlineStr">
        <is>
          <t>Finanzas a otro nivel</t>
        </is>
      </c>
      <c r="M723" s="242" t="inlineStr">
        <is>
          <t>NELLY JANETH ROA GONZALEZ</t>
        </is>
      </c>
      <c r="N723" s="225" t="n"/>
      <c r="O723" s="225" t="n"/>
      <c r="P723" s="225" t="n"/>
      <c r="Q723" s="225" t="n"/>
      <c r="R723" s="242" t="n">
        <v>39384819</v>
      </c>
      <c r="S723" s="246" t="inlineStr">
        <is>
          <t>Pesos</t>
        </is>
      </c>
      <c r="T723" s="448" t="inlineStr">
        <is>
          <t>Leasing H.</t>
        </is>
      </c>
      <c r="U723" s="741" t="n">
        <v>1472000</v>
      </c>
      <c r="V723" s="242" t="n">
        <v>240</v>
      </c>
      <c r="W723" s="242" t="n">
        <v>228</v>
      </c>
      <c r="X723" s="811" t="n">
        <v>0.1</v>
      </c>
      <c r="Y723" s="741" t="n">
        <v>0</v>
      </c>
      <c r="Z723" s="741" t="n">
        <v>93353</v>
      </c>
      <c r="AA723" s="741" t="n">
        <v>34804</v>
      </c>
      <c r="AB723" s="741" t="n">
        <v>0</v>
      </c>
      <c r="AC723" s="741" t="n">
        <v>224324</v>
      </c>
      <c r="AD723" s="741" t="n">
        <v>1119518</v>
      </c>
      <c r="AE723" s="741" t="n">
        <v>141192283</v>
      </c>
      <c r="AF723" s="242" t="inlineStr">
        <is>
          <t>200000 a 800000</t>
        </is>
      </c>
      <c r="AG723" s="741" t="inlineStr">
        <is>
          <t>$12,000,000</t>
        </is>
      </c>
      <c r="AH723" s="248" t="inlineStr">
        <is>
          <t>Empleado</t>
        </is>
      </c>
      <c r="AI723" s="242" t="inlineStr">
        <is>
          <t>lveca369@yahoo.es</t>
        </is>
      </c>
      <c r="AJ723" s="242" t="n">
        <v>3132000920</v>
      </c>
      <c r="AK723" s="225" t="n"/>
      <c r="AL723" s="225" t="n"/>
      <c r="AM723" s="231" t="n"/>
    </row>
    <row r="724" ht="18" customHeight="1" thickBot="1">
      <c r="A724" s="558" t="inlineStr">
        <is>
          <t>DIANA JULIETH OVIEDO VEGA</t>
        </is>
      </c>
      <c r="B724" s="210" t="n">
        <v>90000067677</v>
      </c>
      <c r="C724" s="251" t="n">
        <v>46071</v>
      </c>
      <c r="D724" s="472" t="inlineStr">
        <is>
          <t>Mora</t>
        </is>
      </c>
      <c r="E724" s="386" t="n">
        <v>46071</v>
      </c>
      <c r="F724" s="267" t="inlineStr">
        <is>
          <t>BANCOLOMBIA</t>
        </is>
      </c>
      <c r="G724" s="278" t="n"/>
      <c r="H724" s="352" t="inlineStr">
        <is>
          <t>PROPIO</t>
        </is>
      </c>
      <c r="I724" s="214" t="n"/>
      <c r="J724" s="2118" t="n"/>
      <c r="K724" s="2117" t="n"/>
      <c r="L724" s="392" t="inlineStr">
        <is>
          <t>Finanzas a otro nivel</t>
        </is>
      </c>
      <c r="M724" s="254" t="inlineStr">
        <is>
          <t>NELLY JANETH ROA GONZALEZ</t>
        </is>
      </c>
      <c r="N724" s="214" t="n"/>
      <c r="O724" s="214" t="n"/>
      <c r="P724" s="214" t="n"/>
      <c r="Q724" s="214" t="n"/>
      <c r="R724" s="254" t="n">
        <v>1020722812</v>
      </c>
      <c r="S724" s="257" t="inlineStr">
        <is>
          <t>Pesos</t>
        </is>
      </c>
      <c r="T724" s="258" t="inlineStr">
        <is>
          <t>Hipotecario</t>
        </is>
      </c>
      <c r="U724" s="739" t="n">
        <v>932532</v>
      </c>
      <c r="V724" s="254" t="n">
        <v>242</v>
      </c>
      <c r="W724" s="254" t="n">
        <v>162</v>
      </c>
      <c r="X724" s="739" t="inlineStr">
        <is>
          <t>8.3%</t>
        </is>
      </c>
      <c r="Y724" s="739" t="n">
        <v>577990</v>
      </c>
      <c r="Z724" s="739" t="n">
        <v>7721</v>
      </c>
      <c r="AA724" s="739" t="n">
        <v>12366</v>
      </c>
      <c r="AB724" s="739" t="n">
        <v>8243</v>
      </c>
      <c r="AC724" s="739" t="n">
        <v>0</v>
      </c>
      <c r="AD724" s="739" t="n">
        <v>0</v>
      </c>
      <c r="AE724" s="739" t="n">
        <v>43991608</v>
      </c>
      <c r="AF724" s="254" t="inlineStr">
        <is>
          <t>200000 A 600000</t>
        </is>
      </c>
      <c r="AG724" s="739" t="inlineStr">
        <is>
          <t>$4,000,000</t>
        </is>
      </c>
      <c r="AH724" s="259" t="inlineStr">
        <is>
          <t>Empleado</t>
        </is>
      </c>
      <c r="AI724" s="254" t="inlineStr">
        <is>
          <t>julieth_ovie@hotmail.com</t>
        </is>
      </c>
      <c r="AJ724" s="254" t="n">
        <v>3115930740</v>
      </c>
      <c r="AK724" s="214" t="n"/>
      <c r="AL724" s="214" t="n"/>
      <c r="AM724" s="220" t="n"/>
    </row>
    <row r="725" ht="18" customHeight="1" thickBot="1">
      <c r="A725" s="548" t="inlineStr">
        <is>
          <t>JOHN ALEXANDER BRAVO SILVA</t>
        </is>
      </c>
      <c r="B725" s="221" t="n">
        <v>1059583661</v>
      </c>
      <c r="C725" s="240" t="n">
        <v>46071</v>
      </c>
      <c r="D725" s="343" t="inlineStr">
        <is>
          <t>Pendiente</t>
        </is>
      </c>
      <c r="E725" s="378" t="n">
        <v>46071</v>
      </c>
      <c r="F725" s="224" t="inlineStr">
        <is>
          <t>BANCO DE BOGOTA</t>
        </is>
      </c>
      <c r="G725" s="272" t="n"/>
      <c r="H725" s="397" t="inlineStr">
        <is>
          <t>PROPIO</t>
        </is>
      </c>
      <c r="I725" s="225" t="n"/>
      <c r="J725" s="2116" t="n"/>
      <c r="K725" s="2117" t="n"/>
      <c r="L725" s="346" t="inlineStr">
        <is>
          <t>Guardianes Del Ahorro</t>
        </is>
      </c>
      <c r="M725" s="242" t="inlineStr">
        <is>
          <t>camila mendoza</t>
        </is>
      </c>
      <c r="N725" s="225" t="n"/>
      <c r="O725" s="225" t="n"/>
      <c r="P725" s="225" t="n"/>
      <c r="Q725" s="225" t="n"/>
      <c r="R725" s="242" t="n">
        <v>1147856984</v>
      </c>
      <c r="S725" s="246" t="inlineStr">
        <is>
          <t>Pesos</t>
        </is>
      </c>
      <c r="T725" s="247" t="inlineStr">
        <is>
          <t>Hipotecario</t>
        </is>
      </c>
      <c r="U725" s="741" t="n">
        <v>1391163</v>
      </c>
      <c r="V725" s="242" t="n">
        <v>240</v>
      </c>
      <c r="W725" s="242" t="n">
        <v>235</v>
      </c>
      <c r="X725" s="741" t="inlineStr">
        <is>
          <t>12.01%</t>
        </is>
      </c>
      <c r="Y725" s="741" t="n">
        <v>0</v>
      </c>
      <c r="Z725" s="741" t="n">
        <v>28911</v>
      </c>
      <c r="AA725" s="741" t="n">
        <v>37965</v>
      </c>
      <c r="AB725" s="741" t="n">
        <v>47550</v>
      </c>
      <c r="AC725" s="741" t="n">
        <v>137102</v>
      </c>
      <c r="AD725" s="741" t="n">
        <v>1139634</v>
      </c>
      <c r="AE725" s="741" t="n">
        <v>120721734</v>
      </c>
      <c r="AF725" s="242" t="inlineStr">
        <is>
          <t>$100.000 a $300.000</t>
        </is>
      </c>
      <c r="AG725" s="741" t="inlineStr">
        <is>
          <t>$5,000,000</t>
        </is>
      </c>
      <c r="AH725" s="248" t="inlineStr">
        <is>
          <t>Empleado</t>
        </is>
      </c>
      <c r="AI725" s="242" t="inlineStr">
        <is>
          <t>jhonbravo45@gmail.com</t>
        </is>
      </c>
      <c r="AJ725" s="242" t="n">
        <v>3146358295</v>
      </c>
      <c r="AK725" s="225" t="n"/>
      <c r="AL725" s="225" t="n"/>
      <c r="AM725" s="231" t="n"/>
    </row>
    <row r="726" ht="18" customHeight="1" thickBot="1">
      <c r="A726" s="558" t="inlineStr">
        <is>
          <t>GLEDYS SOLANO PEREZ</t>
        </is>
      </c>
      <c r="B726" s="210" t="n">
        <v>134200092221</v>
      </c>
      <c r="C726" s="251" t="n">
        <v>46071</v>
      </c>
      <c r="D726" s="472" t="inlineStr">
        <is>
          <t>Mora</t>
        </is>
      </c>
      <c r="E726" s="386" t="n">
        <v>46071</v>
      </c>
      <c r="F726" s="259" t="inlineStr">
        <is>
          <t>CAJA SOCIAL</t>
        </is>
      </c>
      <c r="G726" s="565" t="n"/>
      <c r="H726" s="352" t="inlineStr">
        <is>
          <t>PROPIO</t>
        </is>
      </c>
      <c r="I726" s="214" t="n"/>
      <c r="J726" s="2118" t="n"/>
      <c r="K726" s="2117" t="n"/>
      <c r="L726" s="398" t="inlineStr">
        <is>
          <t>Visionarios</t>
        </is>
      </c>
      <c r="M726" s="254" t="inlineStr">
        <is>
          <t>Sandra Patricia Diaz Losada</t>
        </is>
      </c>
      <c r="N726" s="214" t="n"/>
      <c r="O726" s="214" t="n"/>
      <c r="P726" s="214" t="n"/>
      <c r="Q726" s="214" t="n"/>
      <c r="R726" s="254" t="n">
        <v>1066569953</v>
      </c>
      <c r="S726" s="257" t="inlineStr">
        <is>
          <t>Pesos</t>
        </is>
      </c>
      <c r="T726" s="258" t="inlineStr">
        <is>
          <t>Hipotecario</t>
        </is>
      </c>
      <c r="U726" s="739" t="n">
        <v>861400</v>
      </c>
      <c r="V726" s="254" t="n">
        <v>240</v>
      </c>
      <c r="W726" s="254" t="n">
        <v>211</v>
      </c>
      <c r="X726" s="739" t="inlineStr">
        <is>
          <t>11.8%</t>
        </is>
      </c>
      <c r="Y726" s="739" t="n">
        <v>0</v>
      </c>
      <c r="Z726" s="739" t="n">
        <v>19793</v>
      </c>
      <c r="AA726" s="739" t="n">
        <v>28766</v>
      </c>
      <c r="AB726" s="739" t="n">
        <v>64474</v>
      </c>
      <c r="AC726" s="739" t="n">
        <v>103672</v>
      </c>
      <c r="AD726" s="739" t="n">
        <v>643557</v>
      </c>
      <c r="AE726" s="739" t="n">
        <v>34483249</v>
      </c>
      <c r="AF726" s="254" t="inlineStr">
        <is>
          <t>$100.000 a $300.000</t>
        </is>
      </c>
      <c r="AG726" s="739" t="inlineStr">
        <is>
          <t>$2,100,000</t>
        </is>
      </c>
      <c r="AH726" s="259" t="inlineStr">
        <is>
          <t>Empleado</t>
        </is>
      </c>
      <c r="AI726" s="254" t="inlineStr">
        <is>
          <t>gledis.solano@hotmail.com</t>
        </is>
      </c>
      <c r="AJ726" s="254" t="n">
        <v>3008817573</v>
      </c>
      <c r="AK726" s="214" t="n"/>
      <c r="AL726" s="214" t="n"/>
      <c r="AM726" s="220" t="n"/>
    </row>
    <row r="727" ht="18" customHeight="1" thickBot="1">
      <c r="A727" s="2266" t="inlineStr">
        <is>
          <t>DAVID ALEJANDRO CABEZAS PAZOS</t>
        </is>
      </c>
      <c r="B727" s="221" t="n">
        <v>90000312670</v>
      </c>
      <c r="C727" s="240" t="n">
        <v>46071</v>
      </c>
      <c r="D727" s="343" t="inlineStr">
        <is>
          <t>Pendiente</t>
        </is>
      </c>
      <c r="E727" s="378" t="n">
        <v>46071</v>
      </c>
      <c r="F727" s="579" t="inlineStr">
        <is>
          <t>BANCOLOMBIA</t>
        </is>
      </c>
      <c r="G727" s="593" t="inlineStr">
        <is>
          <t>Buen día a extractos@mejorahora.net envié último extracto del crédito, favor generar estudio tenemos cita para el viernes. Mil gracias.</t>
        </is>
      </c>
      <c r="H727" s="344" t="inlineStr">
        <is>
          <t>CM</t>
        </is>
      </c>
      <c r="I727" s="225" t="n"/>
      <c r="J727" s="2116" t="n"/>
      <c r="K727" s="2117" t="n"/>
      <c r="L727" s="459" t="inlineStr">
        <is>
          <t>Visionarios</t>
        </is>
      </c>
      <c r="M727" s="242" t="inlineStr">
        <is>
          <t>PAOLA HERNANDEZ</t>
        </is>
      </c>
      <c r="N727" s="225" t="n"/>
      <c r="O727" s="225" t="n"/>
      <c r="P727" s="225" t="n"/>
      <c r="Q727" s="225" t="n"/>
      <c r="R727" s="389" t="n">
        <v>1144101449</v>
      </c>
      <c r="S727" s="246" t="inlineStr">
        <is>
          <t>Pesos</t>
        </is>
      </c>
      <c r="T727" s="247" t="inlineStr">
        <is>
          <t>Hipotecario</t>
        </is>
      </c>
      <c r="U727" s="741" t="n">
        <v>750994</v>
      </c>
      <c r="V727" s="242" t="n">
        <v>240</v>
      </c>
      <c r="W727" s="242" t="n">
        <v>224</v>
      </c>
      <c r="X727" s="741" t="inlineStr">
        <is>
          <t>7.57%</t>
        </is>
      </c>
      <c r="Y727" s="741" t="n">
        <v>264513</v>
      </c>
      <c r="Z727" s="741" t="n">
        <v>7033</v>
      </c>
      <c r="AA727" s="741" t="n">
        <v>15396</v>
      </c>
      <c r="AB727" s="741" t="n">
        <v>10263</v>
      </c>
      <c r="AC727" s="741" t="n">
        <v>223877</v>
      </c>
      <c r="AD727" s="741" t="n">
        <v>487452</v>
      </c>
      <c r="AE727" s="741" t="n">
        <v>81084929</v>
      </c>
      <c r="AF727" s="3661" t="n">
        <v>753.125</v>
      </c>
      <c r="AG727" s="741" t="inlineStr">
        <is>
          <t>$4,500,000</t>
        </is>
      </c>
      <c r="AH727" s="248" t="inlineStr">
        <is>
          <t>Empleado</t>
        </is>
      </c>
      <c r="AI727" s="242" t="inlineStr">
        <is>
          <t>dcabezaspazos1998@gmail.com</t>
        </is>
      </c>
      <c r="AJ727" s="242" t="inlineStr">
        <is>
          <t>318 5869582</t>
        </is>
      </c>
      <c r="AK727" s="242" t="inlineStr">
        <is>
          <t>CALI</t>
        </is>
      </c>
      <c r="AL727" s="225" t="n"/>
      <c r="AM727" s="231" t="n"/>
    </row>
    <row r="728" ht="18" customHeight="1" thickBot="1">
      <c r="A728" s="558" t="inlineStr">
        <is>
          <t>JHONATTAN DAVID ARCHILA ANTONIO</t>
        </is>
      </c>
      <c r="B728" s="210" t="inlineStr">
        <is>
          <t>570040770110295-5</t>
        </is>
      </c>
      <c r="C728" s="251" t="n">
        <v>46071</v>
      </c>
      <c r="D728" s="343" t="inlineStr">
        <is>
          <t>Pendiente</t>
        </is>
      </c>
      <c r="E728" s="1222" t="n">
        <v>46071</v>
      </c>
      <c r="F728" s="262" t="inlineStr">
        <is>
          <t>DAVIVIENDA</t>
        </is>
      </c>
      <c r="G728" s="565" t="n"/>
      <c r="H728" s="349" t="inlineStr">
        <is>
          <t>CM</t>
        </is>
      </c>
      <c r="I728" s="214" t="n"/>
      <c r="J728" s="2118" t="n"/>
      <c r="K728" s="2117" t="n"/>
      <c r="L728" s="392" t="inlineStr">
        <is>
          <t>Finanzas a otro nivel</t>
        </is>
      </c>
      <c r="M728" s="254" t="inlineStr">
        <is>
          <t>NELLY JANETH ROA GONZALEZ</t>
        </is>
      </c>
      <c r="N728" s="214" t="n"/>
      <c r="O728" s="214" t="n"/>
      <c r="P728" s="214" t="n"/>
      <c r="Q728" s="335" t="n"/>
      <c r="R728" s="390" t="inlineStr">
        <is>
          <t>N/A</t>
        </is>
      </c>
      <c r="S728" s="257" t="inlineStr">
        <is>
          <t>Pesos</t>
        </is>
      </c>
      <c r="T728" s="258" t="inlineStr">
        <is>
          <t>Hipotecario</t>
        </is>
      </c>
      <c r="U728" s="739" t="n">
        <v>893000</v>
      </c>
      <c r="V728" s="254" t="n">
        <v>360</v>
      </c>
      <c r="W728" s="254" t="n">
        <v>347</v>
      </c>
      <c r="X728" s="821" t="n">
        <v>0.06</v>
      </c>
      <c r="Y728" s="739" t="n">
        <v>0</v>
      </c>
      <c r="Z728" s="739" t="n">
        <v>87620</v>
      </c>
      <c r="AA728" s="739" t="n">
        <v>75468</v>
      </c>
      <c r="AB728" s="739" t="n">
        <v>0</v>
      </c>
      <c r="AC728" s="739" t="n">
        <v>289368</v>
      </c>
      <c r="AD728" s="739" t="n">
        <v>1289753</v>
      </c>
      <c r="AE728" s="739" t="n">
        <v>132447117</v>
      </c>
      <c r="AF728" s="3660" t="n">
        <v>300</v>
      </c>
      <c r="AG728" s="739" t="inlineStr">
        <is>
          <t>$3,500,000</t>
        </is>
      </c>
      <c r="AH728" s="458" t="inlineStr">
        <is>
          <t>Vis Davivienda</t>
        </is>
      </c>
      <c r="AI728" s="254" t="inlineStr">
        <is>
          <t>lorenatan2611@gmail.com</t>
        </is>
      </c>
      <c r="AJ728" s="254" t="n">
        <v>3203847333</v>
      </c>
      <c r="AK728" s="254" t="inlineStr">
        <is>
          <t>BOGOTA</t>
        </is>
      </c>
      <c r="AL728" s="214" t="n"/>
      <c r="AM728" s="220" t="n"/>
    </row>
    <row r="729" ht="18" customFormat="1" customHeight="1" s="1314" thickBot="1">
      <c r="A729" s="1468" t="inlineStr">
        <is>
          <t>FREDY MEDINA RIASCOS</t>
        </is>
      </c>
      <c r="B729" s="1469" t="n">
        <v>404119053938</v>
      </c>
      <c r="C729" s="1470" t="n">
        <v>46064</v>
      </c>
      <c r="D729" s="1337" t="inlineStr">
        <is>
          <t>Pendiente</t>
        </is>
      </c>
      <c r="E729" s="1303" t="n">
        <v>46160</v>
      </c>
      <c r="F729" s="2267" t="inlineStr">
        <is>
          <t>COLPATRIA</t>
        </is>
      </c>
      <c r="G729" s="1359" t="inlineStr">
        <is>
          <t>Buenas tardes, envío perfilamiento del cliente del asunto para que puedan elaborar el estudio financiero.
Favor elaborar propuestas con incremento a capital de $1.000.000 y propuestas para terminar de pagar el crédito en 4 años.
Gracias
Paula O.</t>
        </is>
      </c>
      <c r="H729" s="1340" t="inlineStr">
        <is>
          <t>CM</t>
        </is>
      </c>
      <c r="I729" s="1341" t="inlineStr">
        <is>
          <t>Falta perfilamiento - Colpatria</t>
        </is>
      </c>
      <c r="J729" s="2259" t="n"/>
      <c r="K729" s="2158" t="n"/>
      <c r="L729" s="1339" t="n"/>
      <c r="M729" s="1339" t="n"/>
      <c r="N729" s="1470" t="n">
        <v>46064</v>
      </c>
      <c r="O729" s="1339" t="n"/>
      <c r="P729" s="1339" t="n"/>
      <c r="Q729" s="1472" t="n"/>
      <c r="R729" s="1362" t="inlineStr">
        <is>
          <t>N/A</t>
        </is>
      </c>
      <c r="S729" s="1345" t="inlineStr">
        <is>
          <t>Pesos</t>
        </is>
      </c>
      <c r="T729" s="1342" t="inlineStr">
        <is>
          <t>Hipotecario</t>
        </is>
      </c>
      <c r="U729" s="1344" t="n">
        <v>1499149</v>
      </c>
      <c r="V729" s="1341" t="n">
        <v>146</v>
      </c>
      <c r="W729" s="1341" t="n">
        <v>98</v>
      </c>
      <c r="X729" s="1344" t="inlineStr">
        <is>
          <t>9.69%</t>
        </is>
      </c>
      <c r="Y729" s="1344" t="n">
        <v>454263</v>
      </c>
      <c r="Z729" s="1344" t="n">
        <v>95512</v>
      </c>
      <c r="AA729" s="1344" t="n">
        <v>0</v>
      </c>
      <c r="AB729" s="1344" t="n">
        <v>0</v>
      </c>
      <c r="AC729" s="1344" t="n">
        <v>867760</v>
      </c>
      <c r="AD729" s="1344" t="n">
        <v>990139</v>
      </c>
      <c r="AE729" s="1344" t="n">
        <v>126978752</v>
      </c>
      <c r="AF729" s="1344" t="inlineStr">
        <is>
          <t>$1,000,000</t>
        </is>
      </c>
      <c r="AG729" s="1344" t="inlineStr">
        <is>
          <t>$10,000,000</t>
        </is>
      </c>
      <c r="AH729" s="1338" t="inlineStr">
        <is>
          <t>Empleado</t>
        </is>
      </c>
      <c r="AI729" s="1341" t="inlineStr">
        <is>
          <t>fm455061@gmail.com</t>
        </is>
      </c>
      <c r="AJ729" s="1341" t="inlineStr">
        <is>
          <t>1 773-414-9902</t>
        </is>
      </c>
      <c r="AK729" s="1341" t="inlineStr">
        <is>
          <t>CHICAGO</t>
        </is>
      </c>
      <c r="AL729" s="1339" t="n"/>
      <c r="AM729" s="1347" t="n"/>
    </row>
    <row r="730" ht="18" customHeight="1" thickBot="1">
      <c r="A730" s="2888" t="inlineStr">
        <is>
          <t>CAROLINA MORENO ARIAS</t>
        </is>
      </c>
      <c r="B730" s="2890" t="n">
        <v>1053392610</v>
      </c>
      <c r="C730" s="2365" t="n">
        <v>46079</v>
      </c>
      <c r="D730" s="2370" t="inlineStr">
        <is>
          <t>Pendiente</t>
        </is>
      </c>
      <c r="E730" s="2365" t="n">
        <v>46087</v>
      </c>
      <c r="F730" s="2891" t="inlineStr">
        <is>
          <t>BANCO DE BOGOTA</t>
        </is>
      </c>
      <c r="G730" s="2577" t="inlineStr">
        <is>
          <t>Se envio por el correo extractos perfilamiento, historico de pagos y plan de pagos, para tener en cuenta las cuotas pendientes por pagar que no coinciden en el extracto.
Gracias</t>
        </is>
      </c>
      <c r="H730" s="2369" t="inlineStr">
        <is>
          <t>CM</t>
        </is>
      </c>
      <c r="I730" s="2368" t="n"/>
      <c r="J730" s="2368" t="n"/>
      <c r="K730" s="2368" t="n"/>
      <c r="L730" s="2368" t="n"/>
      <c r="M730" s="2368" t="n"/>
      <c r="N730" s="2368" t="n"/>
      <c r="O730" s="2365" t="n">
        <v>46080</v>
      </c>
      <c r="P730" s="2368" t="n"/>
      <c r="Q730" s="2368" t="n"/>
      <c r="R730" s="2531" t="n">
        <v>1094967429</v>
      </c>
      <c r="S730" s="2374" t="inlineStr">
        <is>
          <t>Pesos</t>
        </is>
      </c>
      <c r="T730" s="2375" t="inlineStr">
        <is>
          <t>Hipotecario</t>
        </is>
      </c>
      <c r="U730" s="2376" t="n">
        <v>850697</v>
      </c>
      <c r="V730" s="2376" t="n">
        <v>240</v>
      </c>
      <c r="W730" s="2376" t="n">
        <v>210</v>
      </c>
      <c r="X730" s="2376" t="inlineStr">
        <is>
          <t>8.37</t>
        </is>
      </c>
      <c r="Y730" s="2376" t="n">
        <v>295867</v>
      </c>
      <c r="Z730" s="2376" t="n">
        <v>15454</v>
      </c>
      <c r="AA730" s="2376" t="n">
        <v>31204</v>
      </c>
      <c r="AB730" s="2376" t="n">
        <v>0</v>
      </c>
      <c r="AC730" s="2376" t="n">
        <v>196147</v>
      </c>
      <c r="AD730" s="2376" t="n">
        <v>903758</v>
      </c>
      <c r="AE730" s="2376" t="n">
        <v>90726470</v>
      </c>
      <c r="AF730" s="3657" t="n">
        <v>300</v>
      </c>
      <c r="AG730" s="2376" t="inlineStr">
        <is>
          <t>$8,030,000</t>
        </is>
      </c>
      <c r="AH730" s="2378" t="inlineStr">
        <is>
          <t>Empleado</t>
        </is>
      </c>
      <c r="AI730" s="2371" t="inlineStr">
        <is>
          <t>CMORENO541921@CUE.EDU.CO</t>
        </is>
      </c>
      <c r="AJ730" s="2892" t="n">
        <v>3105453952</v>
      </c>
      <c r="AK730" s="2371" t="inlineStr">
        <is>
          <t>ARMENIA</t>
        </is>
      </c>
      <c r="AL730" s="2368" t="n"/>
      <c r="AM730" s="2533" t="inlineStr">
        <is>
          <t>NAN</t>
        </is>
      </c>
    </row>
    <row r="731" ht="18" customHeight="1" thickBot="1">
      <c r="A731" s="2889" t="inlineStr">
        <is>
          <t>MARIA CAMILA ESPAÑA VALENCIA</t>
        </is>
      </c>
      <c r="B731" s="2893" t="n">
        <v>367401</v>
      </c>
      <c r="C731" s="2381" t="n">
        <v>46080</v>
      </c>
      <c r="D731" s="2382" t="inlineStr">
        <is>
          <t>Pendiente</t>
        </is>
      </c>
      <c r="E731" s="2381" t="n">
        <v>46087</v>
      </c>
      <c r="F731" s="2894" t="inlineStr">
        <is>
          <t>BANCOLOMBIA</t>
        </is>
      </c>
      <c r="G731" s="2672" t="inlineStr">
        <is>
          <t>Buen día a extractos@mejorahora.net envié plan de pagos, favor generar estudio tenemos cita para el martes. Mil gracias.</t>
        </is>
      </c>
      <c r="H731" s="2385" t="inlineStr">
        <is>
          <t>CM</t>
        </is>
      </c>
      <c r="I731" s="2387" t="inlineStr">
        <is>
          <t>Falta plan de pagos es un leasing bancolombia.</t>
        </is>
      </c>
      <c r="J731" s="2384" t="n"/>
      <c r="K731" s="2384" t="n"/>
      <c r="L731" s="2386" t="inlineStr">
        <is>
          <t>Finanzas a otro nivel</t>
        </is>
      </c>
      <c r="M731" s="2387" t="inlineStr">
        <is>
          <t>PAOLA HERNANDEZ</t>
        </is>
      </c>
      <c r="N731" s="2384" t="n"/>
      <c r="O731" s="2384" t="n"/>
      <c r="P731" s="2384" t="n"/>
      <c r="Q731" s="2384" t="n"/>
      <c r="R731" s="2575" t="n">
        <v>1144098531</v>
      </c>
      <c r="S731" s="2396" t="inlineStr">
        <is>
          <t>Pesos</t>
        </is>
      </c>
      <c r="T731" s="2574" t="inlineStr">
        <is>
          <t>Leasing H.</t>
        </is>
      </c>
      <c r="U731" s="2391" t="n">
        <v>2922973</v>
      </c>
      <c r="V731" s="2391" t="n">
        <v>240</v>
      </c>
      <c r="W731" s="2391" t="n">
        <v>233</v>
      </c>
      <c r="X731" s="2391" t="inlineStr">
        <is>
          <t>0.11</t>
        </is>
      </c>
      <c r="Y731" s="2391" t="n">
        <v>0</v>
      </c>
      <c r="Z731" s="2391" t="n">
        <v>75565</v>
      </c>
      <c r="AA731" s="2391" t="n">
        <v>0</v>
      </c>
      <c r="AB731" s="2391" t="n">
        <v>0</v>
      </c>
      <c r="AC731" s="2391" t="n">
        <v>370063</v>
      </c>
      <c r="AD731" s="2391" t="n">
        <v>2486069</v>
      </c>
      <c r="AE731" s="2391" t="n">
        <v>284294329</v>
      </c>
      <c r="AF731" s="3658" t="n">
        <v>500</v>
      </c>
      <c r="AG731" s="2391" t="inlineStr">
        <is>
          <t>$8,000,000</t>
        </is>
      </c>
      <c r="AH731" s="2396" t="inlineStr">
        <is>
          <t>Independiente</t>
        </is>
      </c>
      <c r="AI731" s="2387" t="inlineStr">
        <is>
          <t>MONICA2651.MV@GMAIL.COM</t>
        </is>
      </c>
      <c r="AJ731" s="2387" t="inlineStr">
        <is>
          <t>+57 322 2382651</t>
        </is>
      </c>
      <c r="AK731" s="2387" t="inlineStr">
        <is>
          <t>CALI</t>
        </is>
      </c>
      <c r="AL731" s="2384" t="n"/>
      <c r="AM731" s="2535" t="inlineStr">
        <is>
          <t>NAN</t>
        </is>
      </c>
    </row>
    <row r="732" ht="18" customHeight="1" thickBot="1">
      <c r="A732" s="2879" t="inlineStr">
        <is>
          <t>SANTIAGO JOSE PLATA MUÑOZ</t>
        </is>
      </c>
      <c r="B732" s="2316" t="inlineStr">
        <is>
          <t>600045520020255-7</t>
        </is>
      </c>
      <c r="C732" s="2317" t="n">
        <v>46087</v>
      </c>
      <c r="D732" s="2318" t="inlineStr">
        <is>
          <t>Pendiente</t>
        </is>
      </c>
      <c r="E732" s="2319" t="n">
        <v>46087</v>
      </c>
      <c r="F732" s="2469" t="inlineStr">
        <is>
          <t>DAVIVIENDA</t>
        </is>
      </c>
      <c r="G732" s="278" t="n"/>
      <c r="H732" s="2453" t="inlineStr">
        <is>
          <t>CM</t>
        </is>
      </c>
      <c r="I732" s="214" t="n"/>
      <c r="J732" s="2118" t="n"/>
      <c r="K732" s="2117" t="n"/>
      <c r="L732" s="214" t="n"/>
      <c r="M732" s="214" t="n"/>
      <c r="N732" s="214" t="n"/>
      <c r="O732" s="214" t="n"/>
      <c r="P732" s="214" t="n"/>
      <c r="Q732" s="335" t="n"/>
      <c r="R732" s="2310" t="inlineStr">
        <is>
          <t>N/A</t>
        </is>
      </c>
      <c r="S732" s="2322" t="inlineStr">
        <is>
          <t>Pesos</t>
        </is>
      </c>
      <c r="T732" s="2323" t="inlineStr">
        <is>
          <t>Hipotecario</t>
        </is>
      </c>
      <c r="U732" s="2324" t="n">
        <v>1586000</v>
      </c>
      <c r="V732" s="2321" t="n">
        <v>240</v>
      </c>
      <c r="W732" s="2321" t="n">
        <v>135</v>
      </c>
      <c r="X732" s="2321" t="n">
        <v>12.5</v>
      </c>
      <c r="Y732" s="2324" t="n">
        <v>0</v>
      </c>
      <c r="Z732" s="2324" t="n">
        <v>193995</v>
      </c>
      <c r="AA732" s="2324" t="n">
        <v>124825</v>
      </c>
      <c r="AB732" s="2324" t="n">
        <v>0</v>
      </c>
      <c r="AC732" s="2324" t="n">
        <v>766840</v>
      </c>
      <c r="AD732" s="2324" t="n">
        <v>2093922</v>
      </c>
      <c r="AE732" s="2324" t="n">
        <v>106288462</v>
      </c>
      <c r="AF732" s="2895" t="inlineStr">
        <is>
          <t>$2,000,000</t>
        </is>
      </c>
      <c r="AG732" s="2324" t="inlineStr">
        <is>
          <t>$13,000,000</t>
        </is>
      </c>
      <c r="AH732" s="2343" t="inlineStr">
        <is>
          <t>Empleado</t>
        </is>
      </c>
      <c r="AI732" s="2321" t="inlineStr">
        <is>
          <t>cathy-sm@hotmail.com</t>
        </is>
      </c>
      <c r="AJ732" s="2321" t="n">
        <v>3104785004</v>
      </c>
      <c r="AK732" s="2321" t="inlineStr">
        <is>
          <t>CAJICA</t>
        </is>
      </c>
      <c r="AL732" s="214" t="n"/>
      <c r="AM732" s="220" t="n"/>
    </row>
    <row r="733" ht="18" customHeight="1" thickBot="1">
      <c r="A733" s="2615" t="inlineStr">
        <is>
          <t>DUVAN ANDRES SERRATO CARRANZA</t>
        </is>
      </c>
      <c r="B733" s="2302" t="n">
        <v>204289006949</v>
      </c>
      <c r="C733" s="2303" t="n">
        <v>46087</v>
      </c>
      <c r="D733" s="2304" t="inlineStr">
        <is>
          <t>Pendiente</t>
        </is>
      </c>
      <c r="E733" s="2305" t="n">
        <v>46087</v>
      </c>
      <c r="F733" s="2725" t="inlineStr">
        <is>
          <t>COLPATRIA</t>
        </is>
      </c>
      <c r="G733" s="272" t="n"/>
      <c r="H733" s="2474" t="inlineStr">
        <is>
          <t>PROPIO</t>
        </is>
      </c>
      <c r="I733" s="225" t="n"/>
      <c r="J733" s="2116" t="n"/>
      <c r="K733" s="2117" t="n"/>
      <c r="L733" s="2304" t="inlineStr">
        <is>
          <t>Soluciones Financieras</t>
        </is>
      </c>
      <c r="M733" s="2309" t="inlineStr">
        <is>
          <t>LORENA SALINAS</t>
        </is>
      </c>
      <c r="N733" s="225" t="n"/>
      <c r="O733" s="225" t="n"/>
      <c r="P733" s="225" t="n"/>
      <c r="Q733" s="225" t="n"/>
      <c r="R733" s="2309" t="n">
        <v>1007186236</v>
      </c>
      <c r="S733" s="2311" t="inlineStr">
        <is>
          <t>Pesos</t>
        </is>
      </c>
      <c r="T733" s="2312" t="inlineStr">
        <is>
          <t>Hipotecario</t>
        </is>
      </c>
      <c r="U733" s="2313" t="n">
        <v>1083239</v>
      </c>
      <c r="V733" s="2309" t="n">
        <v>300</v>
      </c>
      <c r="W733" s="2309" t="n">
        <v>278</v>
      </c>
      <c r="X733" s="2309" t="n">
        <v>13.99</v>
      </c>
      <c r="Y733" s="2313" t="n">
        <v>0</v>
      </c>
      <c r="Z733" s="2313" t="n">
        <v>55029</v>
      </c>
      <c r="AA733" s="2313" t="n">
        <v>0</v>
      </c>
      <c r="AB733" s="2313" t="n">
        <v>0</v>
      </c>
      <c r="AC733" s="2313" t="n">
        <v>1216</v>
      </c>
      <c r="AD733" s="2313" t="n">
        <v>1026993</v>
      </c>
      <c r="AE733" s="2313" t="n">
        <v>89198986</v>
      </c>
      <c r="AF733" s="3711" t="n">
        <v>400</v>
      </c>
      <c r="AG733" s="2313" t="inlineStr">
        <is>
          <t>$18,019,393</t>
        </is>
      </c>
      <c r="AH733" s="2315" t="inlineStr">
        <is>
          <t>Empleado</t>
        </is>
      </c>
      <c r="AI733" s="2309" t="inlineStr">
        <is>
          <t>andresserrato367@gmail.com</t>
        </is>
      </c>
      <c r="AJ733" s="2309" t="n">
        <v>3212688332</v>
      </c>
      <c r="AK733" s="225" t="n"/>
      <c r="AL733" s="225" t="n"/>
      <c r="AM733" s="231" t="n"/>
    </row>
    <row r="734" ht="18" customHeight="1" thickBot="1">
      <c r="A734" s="2879" t="inlineStr">
        <is>
          <t>JUAN MANUEL MONROY SOLORZANO</t>
        </is>
      </c>
      <c r="B734" s="2316" t="inlineStr">
        <is>
          <t>3306016-0</t>
        </is>
      </c>
      <c r="C734" s="2317" t="n">
        <v>46088</v>
      </c>
      <c r="D734" s="2318" t="inlineStr">
        <is>
          <t>Pendiente</t>
        </is>
      </c>
      <c r="E734" s="2319" t="n">
        <v>46088</v>
      </c>
      <c r="F734" s="2471" t="inlineStr">
        <is>
          <t>AV VILLAS</t>
        </is>
      </c>
      <c r="G734" s="565" t="n"/>
      <c r="H734" s="2340" t="inlineStr">
        <is>
          <t>PROPIO</t>
        </is>
      </c>
      <c r="I734" s="214" t="n"/>
      <c r="J734" s="2118" t="n"/>
      <c r="K734" s="2117" t="n"/>
      <c r="L734" s="2332" t="inlineStr">
        <is>
          <t>Finanzas a otro nivel</t>
        </is>
      </c>
      <c r="M734" s="2321" t="inlineStr">
        <is>
          <t>YULY HERNANDEZ</t>
        </is>
      </c>
      <c r="N734" s="214" t="n"/>
      <c r="O734" s="214" t="n"/>
      <c r="P734" s="214" t="n"/>
      <c r="Q734" s="214" t="n"/>
      <c r="R734" s="2335" t="n">
        <v>1030638384</v>
      </c>
      <c r="S734" s="2322" t="inlineStr">
        <is>
          <t>Pesos</t>
        </is>
      </c>
      <c r="T734" s="2323" t="inlineStr">
        <is>
          <t>Hipotecario</t>
        </is>
      </c>
      <c r="U734" s="2324" t="n">
        <v>1420088</v>
      </c>
      <c r="V734" s="2321" t="n">
        <v>96</v>
      </c>
      <c r="W734" s="2321" t="n">
        <v>85</v>
      </c>
      <c r="X734" s="2321" t="n">
        <v>10</v>
      </c>
      <c r="Y734" s="2324" t="n">
        <v>0</v>
      </c>
      <c r="Z734" s="2324" t="n">
        <v>20220</v>
      </c>
      <c r="AA734" s="2324" t="n">
        <v>22932</v>
      </c>
      <c r="AB734" s="2324" t="n">
        <v>0</v>
      </c>
      <c r="AC734" s="2324" t="n">
        <v>702817</v>
      </c>
      <c r="AD734" s="2324" t="n">
        <v>677441</v>
      </c>
      <c r="AE734" s="2324" t="n">
        <v>84954744</v>
      </c>
      <c r="AF734" s="2884" t="inlineStr">
        <is>
          <t>Acorde al estado del Crédito</t>
        </is>
      </c>
      <c r="AG734" s="2324" t="inlineStr">
        <is>
          <t>$6,000,000</t>
        </is>
      </c>
      <c r="AH734" s="2343" t="inlineStr">
        <is>
          <t>Empleado</t>
        </is>
      </c>
      <c r="AI734" s="2321" t="inlineStr">
        <is>
          <t>juan_manuelsolorz@hotmail.com</t>
        </is>
      </c>
      <c r="AJ734" s="2321" t="n">
        <v>3244879619</v>
      </c>
      <c r="AK734" s="2321" t="inlineStr">
        <is>
          <t>BOGOTA</t>
        </is>
      </c>
      <c r="AL734" s="214" t="n"/>
      <c r="AM734" s="220" t="n"/>
    </row>
    <row r="735" ht="18" customFormat="1" customHeight="1" s="1314" thickBot="1">
      <c r="A735" s="2897" t="inlineStr">
        <is>
          <t>GRACE ANN COLLANTES JIMENEZ</t>
        </is>
      </c>
      <c r="B735" s="2478" t="n">
        <v>859030548</v>
      </c>
      <c r="C735" s="2479" t="n">
        <v>46088</v>
      </c>
      <c r="D735" s="2480" t="inlineStr">
        <is>
          <t>Pendiente</t>
        </is>
      </c>
      <c r="E735" s="2481" t="n">
        <v>46088</v>
      </c>
      <c r="F735" s="2528" t="inlineStr">
        <is>
          <t>BANCO DE BOGOTA</t>
        </is>
      </c>
      <c r="G735" s="2529" t="inlineStr">
        <is>
          <t>Cliente tiene crédito hipotecario sale extracto un poco extraño al normal porque ella fue funcionaria de Banco de Bogotá pero ya no esta en el país, la cliente indica que si esta marcado como hipotecario, esta al día no tiene ya esa mora que aparece el extracto, envie a correo de extractos información para hacer la propuesta @Soluciones Jurídico Financieras</t>
        </is>
      </c>
      <c r="H735" s="2483" t="inlineStr">
        <is>
          <t>CM</t>
        </is>
      </c>
      <c r="I735" s="1339" t="n"/>
      <c r="J735" s="2259" t="n"/>
      <c r="K735" s="2158" t="n"/>
      <c r="L735" s="2530" t="inlineStr">
        <is>
          <t>Finanzas a otro nivel</t>
        </is>
      </c>
      <c r="M735" s="2485" t="inlineStr">
        <is>
          <t>YULY HERNANDEZ</t>
        </is>
      </c>
      <c r="N735" s="1339" t="n"/>
      <c r="O735" s="1339" t="n"/>
      <c r="P735" s="1339" t="n"/>
      <c r="Q735" s="1472" t="n"/>
      <c r="R735" s="2877" t="inlineStr">
        <is>
          <t>N/A</t>
        </is>
      </c>
      <c r="S735" s="2486" t="inlineStr">
        <is>
          <t>Pesos</t>
        </is>
      </c>
      <c r="T735" s="2530" t="inlineStr">
        <is>
          <t>Hipotecario</t>
        </is>
      </c>
      <c r="U735" s="2487" t="n">
        <v>2613692</v>
      </c>
      <c r="V735" s="2485" t="n">
        <v>241</v>
      </c>
      <c r="W735" s="2485" t="n">
        <v>212</v>
      </c>
      <c r="X735" s="2485" t="n">
        <v>10.57</v>
      </c>
      <c r="Y735" s="2487" t="n">
        <v>0</v>
      </c>
      <c r="Z735" s="2487" t="n">
        <v>224264</v>
      </c>
      <c r="AA735" s="2487" t="n">
        <v>0</v>
      </c>
      <c r="AB735" s="2487" t="n">
        <v>0</v>
      </c>
      <c r="AC735" s="2487" t="n">
        <v>410004</v>
      </c>
      <c r="AD735" s="2487" t="n">
        <v>1979424</v>
      </c>
      <c r="AE735" s="2487" t="n">
        <v>235002201</v>
      </c>
      <c r="AF735" s="3712" t="n">
        <v>200</v>
      </c>
      <c r="AG735" s="2487" t="inlineStr">
        <is>
          <t>$8,500,000</t>
        </is>
      </c>
      <c r="AH735" s="2489" t="inlineStr">
        <is>
          <t>Empleado</t>
        </is>
      </c>
      <c r="AI735" s="2485" t="inlineStr">
        <is>
          <t>gcollantejimenez@gmail.com</t>
        </is>
      </c>
      <c r="AJ735" s="2485" t="inlineStr">
        <is>
          <t>39 333 505 8893</t>
        </is>
      </c>
      <c r="AK735" s="2485" t="inlineStr">
        <is>
          <t>SASSARI</t>
        </is>
      </c>
      <c r="AL735" s="1339" t="n"/>
      <c r="AM735" s="1347" t="n"/>
    </row>
    <row r="736" ht="18" customHeight="1" thickBot="1">
      <c r="A736" s="2899" t="inlineStr">
        <is>
          <t>NATALIA PEREZ GIL</t>
        </is>
      </c>
      <c r="B736" s="2616" t="n">
        <v>134200206001</v>
      </c>
      <c r="C736" s="2617" t="n">
        <v>46088</v>
      </c>
      <c r="D736" s="2901" t="inlineStr">
        <is>
          <t>Mora</t>
        </is>
      </c>
      <c r="E736" s="2619" t="n">
        <v>46088</v>
      </c>
      <c r="F736" s="2833" t="inlineStr">
        <is>
          <t>CAJA SOCIAL</t>
        </is>
      </c>
      <c r="G736" s="408" t="n"/>
      <c r="H736" s="2835" t="inlineStr">
        <is>
          <t>PROPIO</t>
        </is>
      </c>
      <c r="I736" s="410" t="n"/>
      <c r="J736" s="2113" t="n"/>
      <c r="K736" s="2114" t="n"/>
      <c r="L736" s="2622" t="inlineStr">
        <is>
          <t>Lideres del futuro</t>
        </is>
      </c>
      <c r="M736" s="2623" t="inlineStr">
        <is>
          <t>Angelica Maria Gil Moncada</t>
        </is>
      </c>
      <c r="N736" s="410" t="n"/>
      <c r="O736" s="410" t="n"/>
      <c r="P736" s="410" t="n"/>
      <c r="Q736" s="410" t="n"/>
      <c r="R736" s="2699" t="n">
        <v>1010233145</v>
      </c>
      <c r="S736" s="2622" t="inlineStr">
        <is>
          <t>Pesos</t>
        </is>
      </c>
      <c r="T736" s="2624" t="inlineStr">
        <is>
          <t>Hipotecario</t>
        </is>
      </c>
      <c r="U736" s="2625" t="n">
        <v>2554040</v>
      </c>
      <c r="V736" s="2623" t="n">
        <v>240</v>
      </c>
      <c r="W736" s="2623" t="n">
        <v>224</v>
      </c>
      <c r="X736" s="2623" t="n">
        <v>12.8</v>
      </c>
      <c r="Y736" s="2625" t="n">
        <v>0</v>
      </c>
      <c r="Z736" s="2625" t="n">
        <v>46496</v>
      </c>
      <c r="AA736" s="2625" t="n">
        <v>45173</v>
      </c>
      <c r="AB736" s="2625" t="n">
        <v>21181</v>
      </c>
      <c r="AC736" s="2625" t="n">
        <v>253738</v>
      </c>
      <c r="AD736" s="2625" t="n">
        <v>2184822</v>
      </c>
      <c r="AE736" s="2625" t="n">
        <v>108354289</v>
      </c>
      <c r="AF736" s="2882" t="inlineStr">
        <is>
          <t>Acorde al estado del Crédito</t>
        </is>
      </c>
      <c r="AG736" s="2625" t="inlineStr">
        <is>
          <t>$13,600,000</t>
        </is>
      </c>
      <c r="AH736" s="2701" t="inlineStr">
        <is>
          <t>Empleado</t>
        </is>
      </c>
      <c r="AI736" s="2623" t="inlineStr">
        <is>
          <t>NAT.PRG@HOTMAIL.COM</t>
        </is>
      </c>
      <c r="AJ736" s="2623" t="n">
        <v>3222516522</v>
      </c>
      <c r="AK736" s="2623" t="inlineStr">
        <is>
          <t>BOGOTA</t>
        </is>
      </c>
      <c r="AL736" s="410" t="n"/>
      <c r="AM736" s="416" t="n"/>
    </row>
    <row r="737" ht="18" customHeight="1" thickBot="1">
      <c r="A737" s="2629" t="inlineStr">
        <is>
          <t>LYNDA MARCELA OVIEDO TRIANA</t>
        </is>
      </c>
      <c r="B737" s="2724" t="inlineStr">
        <is>
          <t>570040770127280-8</t>
        </is>
      </c>
      <c r="C737" s="2303" t="n">
        <v>46088</v>
      </c>
      <c r="D737" s="2304" t="inlineStr">
        <is>
          <t>Pendiente</t>
        </is>
      </c>
      <c r="E737" s="2305" t="n">
        <v>46088</v>
      </c>
      <c r="F737" s="2524" t="inlineStr">
        <is>
          <t>DAVIVIENDA</t>
        </is>
      </c>
      <c r="G737" s="272" t="n"/>
      <c r="H737" s="2627" t="inlineStr">
        <is>
          <t>VK 25%</t>
        </is>
      </c>
      <c r="I737" s="225" t="n"/>
      <c r="J737" s="2116" t="n"/>
      <c r="K737" s="2117" t="n"/>
      <c r="L737" s="2399" t="inlineStr">
        <is>
          <t>Guardianes Del Ahorro</t>
        </is>
      </c>
      <c r="M737" s="2309" t="inlineStr">
        <is>
          <t>SANDRA MORENO</t>
        </is>
      </c>
      <c r="N737" s="225" t="n"/>
      <c r="O737" s="225" t="n"/>
      <c r="P737" s="225" t="n"/>
      <c r="Q737" s="225" t="n"/>
      <c r="R737" s="2356" t="n">
        <v>1070590414</v>
      </c>
      <c r="S737" s="2311" t="inlineStr">
        <is>
          <t>Pesos</t>
        </is>
      </c>
      <c r="T737" s="2312" t="inlineStr">
        <is>
          <t>Hipotecario</t>
        </is>
      </c>
      <c r="U737" s="2313" t="n">
        <v>1115000</v>
      </c>
      <c r="V737" s="2309" t="n">
        <v>240</v>
      </c>
      <c r="W737" s="2309" t="n">
        <v>233</v>
      </c>
      <c r="X737" s="2309" t="n">
        <v>11.2</v>
      </c>
      <c r="Y737" s="2313" t="n">
        <v>0</v>
      </c>
      <c r="Z737" s="2313" t="n">
        <v>100265</v>
      </c>
      <c r="AA737" s="2313" t="n">
        <v>58696</v>
      </c>
      <c r="AB737" s="2313" t="n">
        <v>0</v>
      </c>
      <c r="AC737" s="2313" t="n">
        <v>258765</v>
      </c>
      <c r="AD737" s="2313" t="n">
        <v>1811235</v>
      </c>
      <c r="AE737" s="2313" t="n">
        <v>101829932</v>
      </c>
      <c r="AF737" s="3711" t="n">
        <v>500</v>
      </c>
      <c r="AG737" s="2313" t="inlineStr">
        <is>
          <t>$2,200,000</t>
        </is>
      </c>
      <c r="AH737" s="2399" t="inlineStr">
        <is>
          <t>Vis Davivienda</t>
        </is>
      </c>
      <c r="AI737" s="2356" t="inlineStr">
        <is>
          <t>vitaplatano@hotmail.com</t>
        </is>
      </c>
      <c r="AJ737" s="2309" t="n">
        <v>3004763171</v>
      </c>
      <c r="AK737" s="2309" t="inlineStr">
        <is>
          <t>BOGOTA</t>
        </is>
      </c>
      <c r="AL737" s="225" t="n"/>
      <c r="AM737" s="231" t="n"/>
    </row>
    <row r="738" ht="18" customHeight="1" thickBot="1">
      <c r="A738" s="2285" t="inlineStr">
        <is>
          <t>ROBERT DE JESUS BETIN OMANA</t>
        </is>
      </c>
      <c r="B738" s="2902" t="inlineStr">
        <is>
          <t>572020650018839-7</t>
        </is>
      </c>
      <c r="C738" s="2317" t="n">
        <v>46088</v>
      </c>
      <c r="D738" s="2523" t="inlineStr">
        <is>
          <t>Mora</t>
        </is>
      </c>
      <c r="E738" s="2319" t="n">
        <v>46088</v>
      </c>
      <c r="F738" s="2469" t="inlineStr">
        <is>
          <t>DAVIVIENDA</t>
        </is>
      </c>
      <c r="G738" s="278" t="n"/>
      <c r="H738" s="2453" t="inlineStr">
        <is>
          <t>CM</t>
        </is>
      </c>
      <c r="I738" s="214" t="n"/>
      <c r="J738" s="2118" t="n"/>
      <c r="K738" s="2117" t="n"/>
      <c r="L738" s="214" t="n"/>
      <c r="M738" s="214" t="n"/>
      <c r="N738" s="214" t="n"/>
      <c r="O738" s="214" t="n"/>
      <c r="P738" s="214" t="n"/>
      <c r="Q738" s="335" t="n"/>
      <c r="R738" s="2310" t="inlineStr">
        <is>
          <t>N/A</t>
        </is>
      </c>
      <c r="S738" s="2322" t="inlineStr">
        <is>
          <t>Pesos</t>
        </is>
      </c>
      <c r="T738" s="2323" t="inlineStr">
        <is>
          <t>Hipotecario</t>
        </is>
      </c>
      <c r="U738" s="2324" t="n">
        <v>3790000</v>
      </c>
      <c r="V738" s="2321" t="n">
        <v>240</v>
      </c>
      <c r="W738" s="2321" t="n">
        <v>185</v>
      </c>
      <c r="X738" s="2321" t="n">
        <v>9.199999999999999</v>
      </c>
      <c r="Y738" s="2324" t="n">
        <v>0</v>
      </c>
      <c r="Z738" s="2324" t="n">
        <v>221483</v>
      </c>
      <c r="AA738" s="2324" t="n">
        <v>0</v>
      </c>
      <c r="AB738" s="2324" t="n">
        <v>0</v>
      </c>
      <c r="AC738" s="2324" t="n">
        <v>0</v>
      </c>
      <c r="AD738" s="2324" t="n">
        <v>2434962</v>
      </c>
      <c r="AE738" s="2324" t="n">
        <v>354735834</v>
      </c>
      <c r="AF738" s="2895" t="inlineStr">
        <is>
          <t>$2,000,000</t>
        </is>
      </c>
      <c r="AG738" s="2324" t="inlineStr">
        <is>
          <t>$6,000,000</t>
        </is>
      </c>
      <c r="AH738" s="2338" t="inlineStr">
        <is>
          <t>Empleado</t>
        </is>
      </c>
      <c r="AI738" s="2310" t="inlineStr">
        <is>
          <t>robertbetin1988@gmail.com</t>
        </is>
      </c>
      <c r="AJ738" s="2321" t="n">
        <v>3126655799</v>
      </c>
      <c r="AK738" s="2321" t="inlineStr">
        <is>
          <t>SINCELEJO</t>
        </is>
      </c>
      <c r="AL738" s="214" t="n"/>
      <c r="AM738" s="220" t="n"/>
    </row>
    <row r="739" ht="18" customHeight="1" thickBot="1">
      <c r="A739" s="2282" t="inlineStr">
        <is>
          <t>HELIANA MARCELA BOTELLO MOJICA</t>
        </is>
      </c>
      <c r="B739" s="2302" t="inlineStr">
        <is>
          <t>570808430049161-8</t>
        </is>
      </c>
      <c r="C739" s="2303" t="n">
        <v>46088</v>
      </c>
      <c r="D739" s="2304" t="inlineStr">
        <is>
          <t>Pendiente</t>
        </is>
      </c>
      <c r="E739" s="2305" t="n">
        <v>46088</v>
      </c>
      <c r="F739" s="2524" t="inlineStr">
        <is>
          <t>DAVIVIENDA</t>
        </is>
      </c>
      <c r="G739" s="272" t="n"/>
      <c r="H739" s="2308" t="inlineStr">
        <is>
          <t>CM</t>
        </is>
      </c>
      <c r="I739" s="225" t="n"/>
      <c r="J739" s="2116" t="n"/>
      <c r="K739" s="2117" t="n"/>
      <c r="L739" s="2327" t="inlineStr">
        <is>
          <t>Finanzas a otro nivel</t>
        </is>
      </c>
      <c r="M739" s="2309" t="inlineStr">
        <is>
          <t>OFELIA OVIEDO</t>
        </is>
      </c>
      <c r="N739" s="225" t="n"/>
      <c r="O739" s="225" t="n"/>
      <c r="P739" s="225" t="n"/>
      <c r="Q739" s="225" t="n"/>
      <c r="R739" s="2309" t="n">
        <v>1090437425</v>
      </c>
      <c r="S739" s="2311" t="inlineStr">
        <is>
          <t>Pesos</t>
        </is>
      </c>
      <c r="T739" s="2312" t="inlineStr">
        <is>
          <t>Hipotecario</t>
        </is>
      </c>
      <c r="U739" s="2313" t="n">
        <v>2542000</v>
      </c>
      <c r="V739" s="2309" t="n">
        <v>240</v>
      </c>
      <c r="W739" s="2309" t="n">
        <v>232</v>
      </c>
      <c r="X739" s="2309" t="n">
        <v>11.6</v>
      </c>
      <c r="Y739" s="2313" t="n">
        <v>0</v>
      </c>
      <c r="Z739" s="2313" t="n">
        <v>45441</v>
      </c>
      <c r="AA739" s="2313" t="n">
        <v>116916</v>
      </c>
      <c r="AB739" s="2313" t="n">
        <v>0</v>
      </c>
      <c r="AC739" s="2313" t="n">
        <v>589002</v>
      </c>
      <c r="AD739" s="2313" t="n">
        <v>1790643</v>
      </c>
      <c r="AE739" s="2313" t="n">
        <v>194529493</v>
      </c>
      <c r="AF739" s="3711" t="n">
        <v>300</v>
      </c>
      <c r="AG739" s="2313" t="inlineStr">
        <is>
          <t>$8,000,000</t>
        </is>
      </c>
      <c r="AH739" s="2315" t="inlineStr">
        <is>
          <t>Empleado</t>
        </is>
      </c>
      <c r="AI739" s="2309" t="inlineStr">
        <is>
          <t>heliana91@hotmail.com</t>
        </is>
      </c>
      <c r="AJ739" s="2309" t="n">
        <v>3124574109</v>
      </c>
      <c r="AK739" s="2309" t="inlineStr">
        <is>
          <t>VILLAMARIA</t>
        </is>
      </c>
      <c r="AL739" s="225" t="n"/>
      <c r="AM739" s="231" t="n"/>
    </row>
    <row r="740" ht="18" customHeight="1" thickBot="1">
      <c r="A740" s="2286" t="inlineStr">
        <is>
          <t>ANDRES MAURICIO SOLANO VELEZ</t>
        </is>
      </c>
      <c r="B740" s="2903" t="inlineStr">
        <is>
          <t>570000601127091-4</t>
        </is>
      </c>
      <c r="C740" s="2317" t="n">
        <v>46089</v>
      </c>
      <c r="D740" s="2523" t="inlineStr">
        <is>
          <t>Mora</t>
        </is>
      </c>
      <c r="E740" s="2319" t="n">
        <v>46089</v>
      </c>
      <c r="F740" s="2469" t="inlineStr">
        <is>
          <t>DAVIVIENDA</t>
        </is>
      </c>
      <c r="G740" s="278" t="n"/>
      <c r="H740" s="2453" t="inlineStr">
        <is>
          <t>CM</t>
        </is>
      </c>
      <c r="I740" s="214" t="n"/>
      <c r="J740" s="2118" t="n"/>
      <c r="K740" s="2117" t="n"/>
      <c r="L740" s="2341" t="inlineStr">
        <is>
          <t>Visionarios</t>
        </is>
      </c>
      <c r="M740" s="2321" t="inlineStr">
        <is>
          <t>PAOLA HERNANDEZ</t>
        </is>
      </c>
      <c r="N740" s="214" t="n"/>
      <c r="O740" s="214" t="n"/>
      <c r="P740" s="214" t="n"/>
      <c r="Q740" s="214" t="n"/>
      <c r="R740" s="2335" t="n">
        <v>80729553</v>
      </c>
      <c r="S740" s="2322" t="inlineStr">
        <is>
          <t>Pesos</t>
        </is>
      </c>
      <c r="T740" s="2323" t="inlineStr">
        <is>
          <t>Hipotecario</t>
        </is>
      </c>
      <c r="U740" s="2324" t="n">
        <v>1668000</v>
      </c>
      <c r="V740" s="2321" t="n">
        <v>240</v>
      </c>
      <c r="W740" s="2321" t="n">
        <v>236</v>
      </c>
      <c r="X740" s="2321" t="n">
        <v>11.8</v>
      </c>
      <c r="Y740" s="2324" t="n">
        <v>0</v>
      </c>
      <c r="Z740" s="2324" t="n">
        <v>79718</v>
      </c>
      <c r="AA740" s="2324" t="n">
        <v>0</v>
      </c>
      <c r="AB740" s="2324" t="n">
        <v>0</v>
      </c>
      <c r="AC740" s="2324" t="n">
        <v>0</v>
      </c>
      <c r="AD740" s="2324" t="n">
        <v>1406914</v>
      </c>
      <c r="AE740" s="2324" t="n">
        <v>152233174</v>
      </c>
      <c r="AF740" s="3713" t="n">
        <v>200</v>
      </c>
      <c r="AG740" s="2324" t="inlineStr">
        <is>
          <t>$5,000,000</t>
        </is>
      </c>
      <c r="AH740" s="2343" t="inlineStr">
        <is>
          <t>Empleado</t>
        </is>
      </c>
      <c r="AI740" s="2321" t="inlineStr">
        <is>
          <t>rolosolo26@hotmail.com</t>
        </is>
      </c>
      <c r="AJ740" s="2321" t="n">
        <v>34622632300</v>
      </c>
      <c r="AK740" s="2321" t="inlineStr">
        <is>
          <t>VALENCIA ESPAÑA</t>
        </is>
      </c>
      <c r="AL740" s="214" t="n"/>
      <c r="AM740" s="220" t="n"/>
    </row>
    <row r="741" ht="18" customHeight="1" thickBot="1">
      <c r="A741" s="2287" t="inlineStr">
        <is>
          <t>YURANIS ROCIO MEJIA NAVARRO</t>
        </is>
      </c>
      <c r="B741" s="2344" t="inlineStr">
        <is>
          <t>572525650032006-5</t>
        </is>
      </c>
      <c r="C741" s="2345" t="n">
        <v>46089</v>
      </c>
      <c r="D741" s="2346" t="inlineStr">
        <is>
          <t>Pendiente</t>
        </is>
      </c>
      <c r="E741" s="2347" t="n">
        <v>46089</v>
      </c>
      <c r="F741" s="2905" t="inlineStr">
        <is>
          <t>DAVIVIENDA</t>
        </is>
      </c>
      <c r="G741" s="2349" t="n"/>
      <c r="H741" s="2906" t="inlineStr">
        <is>
          <t>CM</t>
        </is>
      </c>
      <c r="I741" s="2351" t="n"/>
      <c r="J741" s="2352" t="n"/>
      <c r="K741" s="2353" t="n"/>
      <c r="L741" s="2354" t="inlineStr">
        <is>
          <t>Visionarios</t>
        </is>
      </c>
      <c r="M741" s="2355" t="inlineStr">
        <is>
          <t>MARIELA BECERRA</t>
        </is>
      </c>
      <c r="N741" s="2351" t="n"/>
      <c r="O741" s="2351" t="n"/>
      <c r="P741" s="2351" t="n"/>
      <c r="Q741" s="2460" t="n"/>
      <c r="R741" s="2310" t="inlineStr">
        <is>
          <t>N/A</t>
        </is>
      </c>
      <c r="S741" s="2357" t="inlineStr">
        <is>
          <t>Pesos</t>
        </is>
      </c>
      <c r="T741" s="2358" t="inlineStr">
        <is>
          <t>Hipotecario</t>
        </is>
      </c>
      <c r="U741" s="3322" t="n">
        <v>672855</v>
      </c>
      <c r="V741" s="2625" t="n">
        <v>240</v>
      </c>
      <c r="W741" s="2625" t="n">
        <v>201</v>
      </c>
      <c r="X741" s="2625" t="n">
        <v>17.3</v>
      </c>
      <c r="Y741" s="2625" t="n">
        <v>160144</v>
      </c>
      <c r="Z741" s="2625" t="n">
        <v>11804</v>
      </c>
      <c r="AA741" s="2625" t="n">
        <v>26316</v>
      </c>
      <c r="AB741" s="2625" t="n">
        <v>45706</v>
      </c>
      <c r="AC741" s="2625" t="n">
        <v>84542</v>
      </c>
      <c r="AD741" s="2625" t="n">
        <v>495037</v>
      </c>
      <c r="AE741" s="2625" t="n">
        <v>49010371</v>
      </c>
      <c r="AF741" s="3714" t="n">
        <v>300</v>
      </c>
      <c r="AG741" s="2625" t="inlineStr">
        <is>
          <t>$4,000,000</t>
        </is>
      </c>
      <c r="AH741" s="2626" t="inlineStr">
        <is>
          <t>Vis Davivienda</t>
        </is>
      </c>
      <c r="AI741" s="2623" t="inlineStr">
        <is>
          <t>yuramejia@hotmail.es</t>
        </is>
      </c>
      <c r="AJ741" s="2623" t="n">
        <v>3135264343</v>
      </c>
      <c r="AK741" s="2623" t="inlineStr">
        <is>
          <t>VALLEDUPAR</t>
        </is>
      </c>
      <c r="AL741" s="410" t="n"/>
      <c r="AM741" s="416" t="n"/>
    </row>
    <row r="742" ht="18" customHeight="1" thickBot="1">
      <c r="A742" s="2363" t="inlineStr">
        <is>
          <t>MIGUEL ANGEL ALVARADO VARELA</t>
        </is>
      </c>
      <c r="B742" s="2380" t="n">
        <v>1155665285</v>
      </c>
      <c r="C742" s="2381" t="n">
        <v>46085</v>
      </c>
      <c r="D742" s="2382" t="inlineStr">
        <is>
          <t>Pendiente</t>
        </is>
      </c>
      <c r="E742" s="2381" t="n">
        <v>46090</v>
      </c>
      <c r="F742" s="2536" t="inlineStr">
        <is>
          <t>BANCO DE BOGOTA</t>
        </is>
      </c>
      <c r="G742" s="2384" t="n"/>
      <c r="H742" s="2385" t="inlineStr">
        <is>
          <t>CM</t>
        </is>
      </c>
      <c r="I742" s="2387" t="inlineStr">
        <is>
          <t>Falta perfilamiento - Bogota</t>
        </is>
      </c>
      <c r="J742" s="2384" t="n"/>
      <c r="K742" s="2384" t="n"/>
      <c r="L742" s="2384" t="n"/>
      <c r="M742" s="2384" t="n"/>
      <c r="N742" s="2384" t="n"/>
      <c r="O742" s="2381" t="n">
        <v>46085</v>
      </c>
      <c r="P742" s="2384" t="n"/>
      <c r="Q742" s="2384" t="n"/>
      <c r="R742" s="2391" t="n">
        <v>1024553289</v>
      </c>
      <c r="S742" s="2396" t="inlineStr">
        <is>
          <t>Pesos</t>
        </is>
      </c>
      <c r="T742" s="2390" t="inlineStr">
        <is>
          <t>Hipotecario</t>
        </is>
      </c>
      <c r="U742" s="2391" t="n">
        <v>1130447</v>
      </c>
      <c r="V742" s="2391" t="n">
        <v>360</v>
      </c>
      <c r="W742" s="2391" t="n">
        <v>359</v>
      </c>
      <c r="X742" s="2387" t="n">
        <v>0.1321</v>
      </c>
      <c r="Y742" s="2391" t="n">
        <v>0</v>
      </c>
      <c r="Z742" s="2391" t="n">
        <v>20390</v>
      </c>
      <c r="AA742" s="2391" t="n">
        <v>37403</v>
      </c>
      <c r="AB742" s="2391" t="n">
        <v>32550</v>
      </c>
      <c r="AC742" s="2391" t="n">
        <v>25792</v>
      </c>
      <c r="AD742" s="2391" t="n">
        <v>1014312</v>
      </c>
      <c r="AE742" s="2391" t="n">
        <v>98228930</v>
      </c>
      <c r="AF742" s="3658" t="n">
        <v>200</v>
      </c>
      <c r="AG742" s="2391" t="inlineStr">
        <is>
          <t>$3,100,000</t>
        </is>
      </c>
      <c r="AH742" s="2393" t="inlineStr">
        <is>
          <t>Empleado</t>
        </is>
      </c>
      <c r="AI742" s="2387" t="inlineStr">
        <is>
          <t>ALVARADOVARELAM@GMAIL.COM</t>
        </is>
      </c>
      <c r="AJ742" s="2387" t="inlineStr">
        <is>
          <t>+57 310 2983082</t>
        </is>
      </c>
      <c r="AK742" s="2387" t="inlineStr">
        <is>
          <t>BOGOTA</t>
        </is>
      </c>
      <c r="AL742" s="2384" t="n"/>
      <c r="AM742" s="2535" t="inlineStr">
        <is>
          <t>NAN</t>
        </is>
      </c>
    </row>
    <row r="743" ht="18" customHeight="1" thickBot="1">
      <c r="A743" s="2827" t="inlineStr">
        <is>
          <t>LINDA KATERINE RODRIGUEZ GOMEZ</t>
        </is>
      </c>
      <c r="B743" s="2849" t="n">
        <v>152</v>
      </c>
      <c r="C743" s="2682" t="n">
        <v>46090</v>
      </c>
      <c r="D743" s="2653" t="inlineStr">
        <is>
          <t>Pendiente</t>
        </is>
      </c>
      <c r="E743" s="2682" t="n">
        <v>46090</v>
      </c>
      <c r="F743" s="2325" t="inlineStr">
        <is>
          <t>DAVIVIENDA</t>
        </is>
      </c>
      <c r="G743" s="2269" t="n"/>
      <c r="H743" s="2326" t="inlineStr">
        <is>
          <t>CM</t>
        </is>
      </c>
      <c r="I743" s="2269" t="n"/>
      <c r="J743" s="2269" t="n"/>
      <c r="K743" s="2269" t="n"/>
      <c r="L743" s="2850" t="inlineStr">
        <is>
          <t>Visionarios</t>
        </is>
      </c>
      <c r="M743" s="2688" t="inlineStr">
        <is>
          <t>MARIELA BECERRA</t>
        </is>
      </c>
      <c r="N743" s="2269" t="n"/>
      <c r="O743" s="2269" t="n"/>
      <c r="P743" s="2269" t="n"/>
      <c r="Q743" s="2269" t="n"/>
      <c r="R743" s="2688" t="n">
        <v>1110508756</v>
      </c>
      <c r="S743" s="2270" t="inlineStr">
        <is>
          <t>Pesos</t>
        </is>
      </c>
      <c r="T743" s="2690" t="inlineStr">
        <is>
          <t>Hipotecario</t>
        </is>
      </c>
      <c r="U743" s="2689" t="n">
        <v>818000</v>
      </c>
      <c r="V743" s="2688" t="n">
        <v>240</v>
      </c>
      <c r="W743" s="2688" t="n">
        <v>221</v>
      </c>
      <c r="X743" s="2688" t="n">
        <v>0.11</v>
      </c>
      <c r="Y743" s="2689" t="n">
        <v>293169</v>
      </c>
      <c r="Z743" s="2689" t="n">
        <v>0</v>
      </c>
      <c r="AA743" s="2689" t="n">
        <v>0</v>
      </c>
      <c r="AB743" s="2689" t="n">
        <v>0</v>
      </c>
      <c r="AC743" s="2689" t="n">
        <v>189638</v>
      </c>
      <c r="AD743" s="2689" t="n">
        <v>628530</v>
      </c>
      <c r="AE743" s="2689" t="n">
        <v>71769171</v>
      </c>
      <c r="AF743" s="3715" t="n">
        <v>580</v>
      </c>
      <c r="AG743" s="2689" t="inlineStr">
        <is>
          <t>$3,200,000</t>
        </is>
      </c>
      <c r="AH743" s="2268" t="inlineStr">
        <is>
          <t>Empleado</t>
        </is>
      </c>
      <c r="AI743" s="2688" t="inlineStr">
        <is>
          <t>lindarodriguez_26@hotmail.com</t>
        </is>
      </c>
      <c r="AJ743" s="2688" t="inlineStr">
        <is>
          <t>321 2184396</t>
        </is>
      </c>
      <c r="AK743" s="2688" t="inlineStr">
        <is>
          <t>IBAGUE</t>
        </is>
      </c>
      <c r="AL743" s="2269" t="n"/>
      <c r="AM743" s="2853" t="inlineStr">
        <is>
          <t>NAN</t>
        </is>
      </c>
    </row>
    <row r="744" ht="18" customHeight="1" thickBot="1">
      <c r="A744" s="2900" t="inlineStr">
        <is>
          <t>SERGIO DAVID CARRION ESPITIA</t>
        </is>
      </c>
      <c r="B744" s="2907" t="n">
        <v>134200331471</v>
      </c>
      <c r="C744" s="2908" t="n">
        <v>46090</v>
      </c>
      <c r="D744" s="2909" t="inlineStr">
        <is>
          <t>Pendiente</t>
        </is>
      </c>
      <c r="E744" s="2908" t="n">
        <v>46090</v>
      </c>
      <c r="F744" s="2910" t="inlineStr">
        <is>
          <t>CAJA SOCIAL</t>
        </is>
      </c>
      <c r="G744" s="2224" t="n"/>
      <c r="H744" s="2911" t="inlineStr">
        <is>
          <t>CM</t>
        </is>
      </c>
      <c r="I744" s="2224" t="n"/>
      <c r="J744" s="2224" t="n"/>
      <c r="K744" s="2224" t="n"/>
      <c r="L744" s="2909" t="inlineStr">
        <is>
          <t>Soluciones Financieras</t>
        </is>
      </c>
      <c r="M744" s="2912" t="inlineStr">
        <is>
          <t>LORENA SALINAS</t>
        </is>
      </c>
      <c r="N744" s="2224" t="n"/>
      <c r="O744" s="2224" t="n"/>
      <c r="P744" s="2224" t="n"/>
      <c r="Q744" s="2224" t="n"/>
      <c r="R744" s="2912" t="n">
        <v>1026291170</v>
      </c>
      <c r="S744" s="2913" t="inlineStr">
        <is>
          <t>Pesos</t>
        </is>
      </c>
      <c r="T744" s="2914" t="inlineStr">
        <is>
          <t>Hipotecario</t>
        </is>
      </c>
      <c r="U744" s="2915" t="n">
        <v>1514950</v>
      </c>
      <c r="V744" s="2912" t="n">
        <v>240</v>
      </c>
      <c r="W744" s="2912" t="n">
        <v>235</v>
      </c>
      <c r="X744" s="2912" t="n">
        <v>0.118</v>
      </c>
      <c r="Y744" s="2915" t="n">
        <v>0</v>
      </c>
      <c r="Z744" s="2915" t="n">
        <v>30790</v>
      </c>
      <c r="AA744" s="2915" t="n">
        <v>30707</v>
      </c>
      <c r="AB744" s="2915" t="n">
        <v>27608</v>
      </c>
      <c r="AC744" s="2915" t="n">
        <v>159037</v>
      </c>
      <c r="AD744" s="2915" t="n">
        <v>1266807</v>
      </c>
      <c r="AE744" s="2915" t="n">
        <v>135655024</v>
      </c>
      <c r="AF744" s="3716" t="n">
        <v>200</v>
      </c>
      <c r="AG744" s="2915" t="inlineStr">
        <is>
          <t>$5,400,000</t>
        </is>
      </c>
      <c r="AH744" s="2223" t="inlineStr">
        <is>
          <t>Empleado</t>
        </is>
      </c>
      <c r="AI744" s="2912" t="inlineStr">
        <is>
          <t>davidcarrion89@gmail.com</t>
        </is>
      </c>
      <c r="AJ744" s="2912" t="inlineStr">
        <is>
          <t>310 3501242</t>
        </is>
      </c>
      <c r="AK744" s="2912" t="inlineStr">
        <is>
          <t>BOGOTA</t>
        </is>
      </c>
      <c r="AL744" s="2224" t="n"/>
      <c r="AM744" s="2917" t="inlineStr">
        <is>
          <t>TIKTOK</t>
        </is>
      </c>
    </row>
    <row r="745" ht="18" customHeight="1" thickBot="1">
      <c r="A745" s="548" t="inlineStr">
        <is>
          <t>CINDY PAOLA RIVEROS GARZON</t>
        </is>
      </c>
      <c r="B745" s="2918" t="inlineStr">
        <is>
          <t>570040770057222-4</t>
        </is>
      </c>
      <c r="C745" s="2919" t="n">
        <v>46090</v>
      </c>
      <c r="D745" s="2920" t="inlineStr">
        <is>
          <t>Pendiente</t>
        </is>
      </c>
      <c r="E745" s="2919" t="n">
        <v>46090</v>
      </c>
      <c r="F745" s="2921" t="inlineStr">
        <is>
          <t>DAVIVIENDA</t>
        </is>
      </c>
      <c r="G745" s="2640" t="n"/>
      <c r="H745" s="2922" t="inlineStr">
        <is>
          <t>CM</t>
        </is>
      </c>
      <c r="I745" s="2923" t="n"/>
      <c r="J745" s="2923" t="n"/>
      <c r="K745" s="2924" t="n"/>
      <c r="L745" s="2920" t="inlineStr">
        <is>
          <t>Soluciones Financieras</t>
        </is>
      </c>
      <c r="M745" s="2925" t="inlineStr">
        <is>
          <t>LORENA SALINAS</t>
        </is>
      </c>
      <c r="N745" s="2923" t="n"/>
      <c r="O745" s="2923" t="n"/>
      <c r="P745" s="2923" t="n"/>
      <c r="Q745" s="2926" t="n"/>
      <c r="R745" s="2373" t="inlineStr">
        <is>
          <t>N/A</t>
        </is>
      </c>
      <c r="S745" s="2927" t="inlineStr">
        <is>
          <t>Uvr</t>
        </is>
      </c>
      <c r="T745" s="2928" t="inlineStr">
        <is>
          <t>Hipotecario</t>
        </is>
      </c>
      <c r="U745" s="2929" t="n">
        <v>479347</v>
      </c>
      <c r="V745" s="2925" t="n">
        <v>240</v>
      </c>
      <c r="W745" s="2925" t="n">
        <v>193</v>
      </c>
      <c r="X745" s="2925" t="n">
        <v>0.1205</v>
      </c>
      <c r="Y745" s="2929" t="n">
        <v>174653</v>
      </c>
      <c r="Z745" s="2929" t="n">
        <v>16265</v>
      </c>
      <c r="AA745" s="2929" t="n">
        <v>34486</v>
      </c>
      <c r="AB745" s="2929" t="n">
        <v>0</v>
      </c>
      <c r="AC745" s="2929" t="n">
        <v>97359</v>
      </c>
      <c r="AD745" s="2929" t="n">
        <v>333918</v>
      </c>
      <c r="AE745" s="2929" t="n">
        <v>53396970</v>
      </c>
      <c r="AF745" s="3717" t="n">
        <v>300</v>
      </c>
      <c r="AG745" s="2929" t="inlineStr">
        <is>
          <t>$2,300,000</t>
        </is>
      </c>
      <c r="AH745" s="2931" t="inlineStr">
        <is>
          <t>Empleado</t>
        </is>
      </c>
      <c r="AI745" s="2925" t="inlineStr">
        <is>
          <t>PARADISE.2621@GMAIL.COM</t>
        </is>
      </c>
      <c r="AJ745" s="2925" t="inlineStr">
        <is>
          <t>321 4036287</t>
        </is>
      </c>
      <c r="AK745" s="2925" t="inlineStr">
        <is>
          <t>BOGOTA</t>
        </is>
      </c>
      <c r="AL745" s="2923" t="n"/>
      <c r="AM745" s="2932" t="n"/>
    </row>
    <row r="746" ht="18" customHeight="1" thickBot="1">
      <c r="A746" s="2933" t="inlineStr">
        <is>
          <t>DIANA CAROLINA ORTIZ TORRES</t>
        </is>
      </c>
      <c r="B746" s="2934" t="inlineStr">
        <is>
          <t>570046590010199-6</t>
        </is>
      </c>
      <c r="C746" s="2935" t="n">
        <v>46090</v>
      </c>
      <c r="D746" s="2936" t="inlineStr">
        <is>
          <t>Pendiente</t>
        </is>
      </c>
      <c r="E746" s="2935" t="n">
        <v>46090</v>
      </c>
      <c r="F746" s="2232" t="inlineStr">
        <is>
          <t>DAVIVIENDA</t>
        </is>
      </c>
      <c r="G746" s="2218" t="n"/>
      <c r="H746" s="2937" t="inlineStr">
        <is>
          <t>CM</t>
        </is>
      </c>
      <c r="I746" s="2218" t="n"/>
      <c r="J746" s="2218" t="n"/>
      <c r="K746" s="2218" t="n"/>
      <c r="L746" s="2936" t="inlineStr">
        <is>
          <t>Soluciones Financieras</t>
        </is>
      </c>
      <c r="M746" s="2938" t="inlineStr">
        <is>
          <t>LORENA SALINAS</t>
        </is>
      </c>
      <c r="N746" s="2218" t="n"/>
      <c r="O746" s="2218" t="n"/>
      <c r="P746" s="2218" t="n"/>
      <c r="Q746" s="2218" t="n"/>
      <c r="R746" s="2939" t="n">
        <v>1047230126</v>
      </c>
      <c r="S746" s="2225" t="inlineStr">
        <is>
          <t>Pesos</t>
        </is>
      </c>
      <c r="T746" s="2940" t="inlineStr">
        <is>
          <t>Hipotecario</t>
        </is>
      </c>
      <c r="U746" s="2941" t="n">
        <v>1366000</v>
      </c>
      <c r="V746" s="2938" t="n">
        <v>180</v>
      </c>
      <c r="W746" s="2938" t="n">
        <v>160</v>
      </c>
      <c r="X746" s="2938" t="n">
        <v>0.129</v>
      </c>
      <c r="Y746" s="2941" t="n">
        <v>0</v>
      </c>
      <c r="Z746" s="2941" t="n">
        <v>34296</v>
      </c>
      <c r="AA746" s="2941" t="n">
        <v>34460</v>
      </c>
      <c r="AB746" s="2941" t="n">
        <v>0</v>
      </c>
      <c r="AC746" s="2941" t="n">
        <v>500559</v>
      </c>
      <c r="AD746" s="2941" t="n">
        <v>1105870</v>
      </c>
      <c r="AE746" s="2941" t="n">
        <v>101655903</v>
      </c>
      <c r="AF746" s="3718" t="n">
        <v>500</v>
      </c>
      <c r="AG746" s="2941" t="inlineStr">
        <is>
          <t>$13,800,000</t>
        </is>
      </c>
      <c r="AH746" s="2943" t="inlineStr">
        <is>
          <t>Vis Davivienda</t>
        </is>
      </c>
      <c r="AI746" s="2938" t="inlineStr">
        <is>
          <t>DCOT1992@HOTMAIL.COM</t>
        </is>
      </c>
      <c r="AJ746" s="2938" t="inlineStr">
        <is>
          <t>301 4157403</t>
        </is>
      </c>
      <c r="AK746" s="2938" t="inlineStr">
        <is>
          <t>BOGOTA</t>
        </is>
      </c>
      <c r="AL746" s="2218" t="n"/>
      <c r="AM746" s="2944" t="n"/>
    </row>
    <row r="747" ht="18" customHeight="1" thickBot="1">
      <c r="A747" s="2826" t="inlineStr">
        <is>
          <t>LUISA FERNANDA VALENCIA HURTADO</t>
        </is>
      </c>
      <c r="B747" s="2854" t="inlineStr">
        <is>
          <t>570101600488565-0</t>
        </is>
      </c>
      <c r="C747" s="2855" t="n">
        <v>46090</v>
      </c>
      <c r="D747" s="2658" t="inlineStr">
        <is>
          <t>Pendiente</t>
        </is>
      </c>
      <c r="E747" s="2855" t="n">
        <v>46090</v>
      </c>
      <c r="F747" s="2329" t="inlineStr">
        <is>
          <t>DAVIVIENDA</t>
        </is>
      </c>
      <c r="G747" s="2262" t="n"/>
      <c r="H747" s="2331" t="inlineStr">
        <is>
          <t>CM</t>
        </is>
      </c>
      <c r="I747" s="2262" t="n"/>
      <c r="J747" s="2262" t="n"/>
      <c r="K747" s="2262" t="n"/>
      <c r="L747" s="2658" t="inlineStr">
        <is>
          <t>Soluciones Financieras</t>
        </is>
      </c>
      <c r="M747" s="2857" t="inlineStr">
        <is>
          <t>OFELIA OVIEDO</t>
        </is>
      </c>
      <c r="N747" s="2262" t="n"/>
      <c r="O747" s="2262" t="n"/>
      <c r="P747" s="2262" t="n"/>
      <c r="Q747" s="2858" t="n"/>
      <c r="R747" s="2389" t="inlineStr">
        <is>
          <t>N/A</t>
        </is>
      </c>
      <c r="S747" s="2661" t="inlineStr">
        <is>
          <t>Pesos</t>
        </is>
      </c>
      <c r="T747" s="2859" t="inlineStr">
        <is>
          <t>Hipotecario</t>
        </is>
      </c>
      <c r="U747" s="2860" t="n">
        <v>1322000</v>
      </c>
      <c r="V747" s="2857" t="n">
        <v>240</v>
      </c>
      <c r="W747" s="2857" t="n">
        <v>233</v>
      </c>
      <c r="X747" s="2857" t="n">
        <v>0.113</v>
      </c>
      <c r="Y747" s="2860" t="n">
        <v>0</v>
      </c>
      <c r="Z747" s="2860" t="n">
        <v>28880</v>
      </c>
      <c r="AA747" s="2860" t="n">
        <v>36548</v>
      </c>
      <c r="AB747" s="2860" t="n">
        <v>0</v>
      </c>
      <c r="AC747" s="2860" t="n">
        <v>153819</v>
      </c>
      <c r="AD747" s="2860" t="n">
        <v>1094180</v>
      </c>
      <c r="AE747" s="2860" t="n">
        <v>122055033</v>
      </c>
      <c r="AF747" s="3719" t="n">
        <v>300</v>
      </c>
      <c r="AG747" s="2860" t="inlineStr">
        <is>
          <t>$10,000,000</t>
        </is>
      </c>
      <c r="AH747" s="2661" t="inlineStr">
        <is>
          <t>Independiente</t>
        </is>
      </c>
      <c r="AI747" s="2857" t="inlineStr">
        <is>
          <t>LUISAFERNANDA.17@HOTMAIL.COM</t>
        </is>
      </c>
      <c r="AJ747" s="2857" t="inlineStr">
        <is>
          <t>316 5102402</t>
        </is>
      </c>
      <c r="AK747" s="2857" t="inlineStr">
        <is>
          <t>PALMIRA</t>
        </is>
      </c>
      <c r="AL747" s="2262" t="n"/>
      <c r="AM747" s="2862" t="inlineStr">
        <is>
          <t>NAN</t>
        </is>
      </c>
    </row>
    <row r="748" ht="18" customFormat="1" customHeight="1" s="1314" thickBot="1">
      <c r="A748" s="2945" t="inlineStr">
        <is>
          <t>ANGELICA LILIANA ARIAS FERNANDEZ</t>
        </is>
      </c>
      <c r="B748" s="2946" t="inlineStr">
        <is>
          <t>570040770018955-7</t>
        </is>
      </c>
      <c r="C748" s="2947" t="n">
        <v>46090</v>
      </c>
      <c r="D748" s="2948" t="inlineStr">
        <is>
          <t>Pendiente</t>
        </is>
      </c>
      <c r="E748" s="2947" t="n">
        <v>46090</v>
      </c>
      <c r="F748" s="2949" t="inlineStr">
        <is>
          <t>DAVIVIENDA</t>
        </is>
      </c>
      <c r="G748" s="2950" t="n"/>
      <c r="H748" s="2951" t="inlineStr">
        <is>
          <t>CM</t>
        </is>
      </c>
      <c r="I748" s="2950" t="n"/>
      <c r="J748" s="2950" t="n"/>
      <c r="K748" s="2950" t="n"/>
      <c r="L748" s="2952" t="inlineStr">
        <is>
          <t>Finanzas a otro nivel</t>
        </is>
      </c>
      <c r="M748" s="2953" t="inlineStr">
        <is>
          <t>MIREYA TOLOZA</t>
        </is>
      </c>
      <c r="N748" s="2950" t="n"/>
      <c r="O748" s="2950" t="n"/>
      <c r="P748" s="2950" t="n"/>
      <c r="Q748" s="2954" t="n"/>
      <c r="R748" s="2955" t="inlineStr">
        <is>
          <t>N/A</t>
        </is>
      </c>
      <c r="S748" s="2956" t="inlineStr">
        <is>
          <t>Pesos</t>
        </is>
      </c>
      <c r="T748" s="2952" t="inlineStr">
        <is>
          <t>Hipotecario</t>
        </is>
      </c>
      <c r="U748" s="2957" t="n">
        <v>1089000</v>
      </c>
      <c r="V748" s="2953" t="n">
        <v>180</v>
      </c>
      <c r="W748" s="2953" t="n">
        <v>110</v>
      </c>
      <c r="X748" s="2953" t="n">
        <v>0.115</v>
      </c>
      <c r="Y748" s="2957" t="n">
        <v>0</v>
      </c>
      <c r="Z748" s="2957" t="n">
        <v>14659</v>
      </c>
      <c r="AA748" s="2957" t="n">
        <v>46109</v>
      </c>
      <c r="AB748" s="2957" t="n">
        <v>60295</v>
      </c>
      <c r="AC748" s="2957" t="n">
        <v>364132</v>
      </c>
      <c r="AD748" s="2957" t="n">
        <v>600867</v>
      </c>
      <c r="AE748" s="2957" t="n">
        <v>65720082</v>
      </c>
      <c r="AF748" s="3720" t="n">
        <v>200</v>
      </c>
      <c r="AG748" s="2957" t="inlineStr">
        <is>
          <t>$3,896,000</t>
        </is>
      </c>
      <c r="AH748" s="2959" t="inlineStr">
        <is>
          <t>Empleado</t>
        </is>
      </c>
      <c r="AI748" s="2953" t="inlineStr">
        <is>
          <t>ANFELI@HOTMAIL.COM</t>
        </is>
      </c>
      <c r="AJ748" s="2953" t="inlineStr">
        <is>
          <t>317 5554734</t>
        </is>
      </c>
      <c r="AK748" s="2953" t="inlineStr">
        <is>
          <t>MOSQUERA</t>
        </is>
      </c>
      <c r="AL748" s="2950" t="n"/>
      <c r="AM748" s="2960" t="inlineStr">
        <is>
          <t>NAN</t>
        </is>
      </c>
    </row>
    <row r="749" ht="18" customHeight="1" thickBot="1">
      <c r="A749" s="2628" t="inlineStr">
        <is>
          <t>DORIS ADRIANA FERNANDEZ CADENA</t>
        </is>
      </c>
      <c r="B749" s="2918" t="n">
        <v>102303195607</v>
      </c>
      <c r="C749" s="2919" t="n">
        <v>46086</v>
      </c>
      <c r="D749" s="2920" t="inlineStr">
        <is>
          <t>Pendiente</t>
        </is>
      </c>
      <c r="E749" s="2919" t="n">
        <v>46090</v>
      </c>
      <c r="F749" s="2961" t="inlineStr">
        <is>
          <t>FNA (Fondo Nacional del Ahorro)</t>
        </is>
      </c>
      <c r="G749" s="2962" t="n"/>
      <c r="H749" s="2922" t="inlineStr">
        <is>
          <t>CM</t>
        </is>
      </c>
      <c r="I749" s="2923" t="n"/>
      <c r="J749" s="2923" t="n"/>
      <c r="K749" s="2963" t="n"/>
      <c r="L749" s="2964" t="inlineStr">
        <is>
          <t>Finanzas a otro nivel</t>
        </is>
      </c>
      <c r="M749" s="2925" t="inlineStr">
        <is>
          <t>MIREYA TOLOZA FLOREZ</t>
        </is>
      </c>
      <c r="N749" s="2923" t="n"/>
      <c r="O749" s="2919" t="n">
        <v>46086</v>
      </c>
      <c r="P749" s="2923" t="n"/>
      <c r="Q749" s="2926" t="n"/>
      <c r="R749" s="2373" t="inlineStr">
        <is>
          <t>N/A</t>
        </is>
      </c>
      <c r="S749" s="2965" t="inlineStr">
        <is>
          <t>Pesos</t>
        </is>
      </c>
      <c r="T749" s="2928" t="inlineStr">
        <is>
          <t>Hipotecario</t>
        </is>
      </c>
      <c r="U749" s="2929" t="n">
        <v>1310872</v>
      </c>
      <c r="V749" s="2929" t="n">
        <v>240</v>
      </c>
      <c r="W749" s="2929" t="n">
        <v>237</v>
      </c>
      <c r="X749" s="2925" t="n">
        <v>0.115</v>
      </c>
      <c r="Y749" s="2929" t="n">
        <v>0</v>
      </c>
      <c r="Z749" s="2929" t="n">
        <v>35805</v>
      </c>
      <c r="AA749" s="2929" t="n">
        <v>15480</v>
      </c>
      <c r="AB749" s="2929" t="n">
        <v>26279</v>
      </c>
      <c r="AC749" s="2929" t="n">
        <v>142471</v>
      </c>
      <c r="AD749" s="2929" t="n">
        <v>1090847</v>
      </c>
      <c r="AE749" s="2929" t="n">
        <v>119709317</v>
      </c>
      <c r="AF749" s="2929" t="inlineStr">
        <is>
          <t>$100.000 a $300.000</t>
        </is>
      </c>
      <c r="AG749" s="2929" t="inlineStr">
        <is>
          <t>$6,200,000</t>
        </is>
      </c>
      <c r="AH749" s="2931" t="inlineStr">
        <is>
          <t>Empleado</t>
        </is>
      </c>
      <c r="AI749" s="2925" t="inlineStr">
        <is>
          <t>DORISFERNANDEZ62@GMAIL.COM</t>
        </is>
      </c>
      <c r="AJ749" s="2925" t="inlineStr">
        <is>
          <t>+57 312 5059766</t>
        </is>
      </c>
      <c r="AK749" s="2925" t="inlineStr">
        <is>
          <t>BOGOTA</t>
        </is>
      </c>
      <c r="AL749" s="2923" t="n"/>
      <c r="AM749" s="2966" t="inlineStr">
        <is>
          <t>NAN</t>
        </is>
      </c>
    </row>
    <row r="750" ht="18" customHeight="1" thickBot="1">
      <c r="A750" s="2629" t="inlineStr">
        <is>
          <t>LAURA CAMILA PARRA PARRA</t>
        </is>
      </c>
      <c r="B750" s="2302" t="n">
        <v>1059645346</v>
      </c>
      <c r="C750" s="2303" t="n">
        <v>46090</v>
      </c>
      <c r="D750" s="2304" t="inlineStr">
        <is>
          <t>Pendiente</t>
        </is>
      </c>
      <c r="E750" s="2305" t="n">
        <v>46090</v>
      </c>
      <c r="F750" s="2473" t="inlineStr">
        <is>
          <t>BANCO DE BOGOTA</t>
        </is>
      </c>
      <c r="G750" s="1087" t="n"/>
      <c r="H750" s="2627" t="inlineStr">
        <is>
          <t>VK 30%</t>
        </is>
      </c>
      <c r="I750" s="225" t="n"/>
      <c r="J750" s="2116" t="n"/>
      <c r="K750" s="2117" t="n"/>
      <c r="L750" s="2327" t="inlineStr">
        <is>
          <t>Finanzas a otro nivel</t>
        </is>
      </c>
      <c r="M750" s="2309" t="inlineStr">
        <is>
          <t>Sandra Patricia Tinjaca Martinez</t>
        </is>
      </c>
      <c r="N750" s="225" t="n"/>
      <c r="O750" s="225" t="n"/>
      <c r="P750" s="225" t="n"/>
      <c r="Q750" s="225" t="n"/>
      <c r="R750" s="2356" t="n">
        <v>1014259771</v>
      </c>
      <c r="S750" s="2311" t="inlineStr">
        <is>
          <t>Pesos</t>
        </is>
      </c>
      <c r="T750" s="2312" t="inlineStr">
        <is>
          <t>Hipotecario</t>
        </is>
      </c>
      <c r="U750" s="2313" t="n">
        <v>752453</v>
      </c>
      <c r="V750" s="2309" t="n">
        <v>360</v>
      </c>
      <c r="W750" s="2309" t="n">
        <v>345</v>
      </c>
      <c r="X750" s="2309" t="inlineStr">
        <is>
          <t>12.28</t>
        </is>
      </c>
      <c r="Y750" s="2313" t="n">
        <v>0</v>
      </c>
      <c r="Z750" s="2313" t="n">
        <v>13840</v>
      </c>
      <c r="AA750" s="2313" t="n">
        <v>37968</v>
      </c>
      <c r="AB750" s="2313" t="n">
        <v>0</v>
      </c>
      <c r="AC750" s="2313" t="n">
        <v>203933</v>
      </c>
      <c r="AD750" s="2313" t="n">
        <v>496857</v>
      </c>
      <c r="AE750" s="2313" t="n">
        <v>70254025</v>
      </c>
      <c r="AF750" s="2883" t="inlineStr">
        <is>
          <t>$100.000 a $300.000</t>
        </is>
      </c>
      <c r="AG750" s="2313" t="inlineStr">
        <is>
          <t>$7,794,000</t>
        </is>
      </c>
      <c r="AH750" s="2315" t="inlineStr">
        <is>
          <t>Empleado</t>
        </is>
      </c>
      <c r="AI750" s="2356" t="inlineStr">
        <is>
          <t>camilaparra27@hotmail.com</t>
        </is>
      </c>
      <c r="AJ750" s="2356" t="n">
        <v>3124454537</v>
      </c>
      <c r="AK750" s="2309" t="inlineStr">
        <is>
          <t>BOGOTA</t>
        </is>
      </c>
      <c r="AL750" s="225" t="n"/>
      <c r="AM750" s="231" t="n"/>
    </row>
    <row r="751" ht="18" customHeight="1" thickBot="1">
      <c r="A751" s="2285" t="inlineStr">
        <is>
          <t>SERGIO YAMITH BUITRAGO BARAJAS</t>
        </is>
      </c>
      <c r="B751" s="1391" t="inlineStr">
        <is>
          <t>570606610064091-8</t>
        </is>
      </c>
      <c r="C751" s="2317" t="n">
        <v>46090</v>
      </c>
      <c r="D751" s="2318" t="inlineStr">
        <is>
          <t>Pendiente</t>
        </is>
      </c>
      <c r="E751" s="2319" t="n">
        <v>46090</v>
      </c>
      <c r="F751" s="2320" t="inlineStr">
        <is>
          <t>DAVIVIENDA</t>
        </is>
      </c>
      <c r="G751" s="2307" t="inlineStr">
        <is>
          <t>Cliente tiene dos credito, inicialmente desembolso con credito hipotecario y el segundo credito de remodelación.</t>
        </is>
      </c>
      <c r="H751" s="2340" t="inlineStr">
        <is>
          <t>PROPIO</t>
        </is>
      </c>
      <c r="I751" s="214" t="n"/>
      <c r="J751" s="2118" t="n"/>
      <c r="K751" s="2117" t="n"/>
      <c r="L751" s="2341" t="inlineStr">
        <is>
          <t>Visionarios</t>
        </is>
      </c>
      <c r="M751" s="2321" t="inlineStr">
        <is>
          <t>Arelis Johanna Ortiz Garcia</t>
        </is>
      </c>
      <c r="N751" s="214" t="n"/>
      <c r="O751" s="214" t="n"/>
      <c r="P751" s="214" t="n"/>
      <c r="Q751" s="335" t="n"/>
      <c r="R751" s="2310" t="n">
        <v>1092344191</v>
      </c>
      <c r="S751" s="2322" t="inlineStr">
        <is>
          <t>Pesos</t>
        </is>
      </c>
      <c r="T751" s="2323" t="inlineStr">
        <is>
          <t>Hipotecario</t>
        </is>
      </c>
      <c r="U751" s="2324" t="n">
        <v>268227</v>
      </c>
      <c r="V751" s="2321" t="n">
        <v>240</v>
      </c>
      <c r="W751" s="2321" t="n">
        <v>213</v>
      </c>
      <c r="X751" s="2321" t="n">
        <v>10.3</v>
      </c>
      <c r="Y751" s="2324" t="n">
        <v>159777</v>
      </c>
      <c r="Z751" s="2324" t="n">
        <v>17531</v>
      </c>
      <c r="AA751" s="2324" t="n">
        <v>21086</v>
      </c>
      <c r="AB751" s="2324" t="n">
        <v>0</v>
      </c>
      <c r="AC751" s="2324" t="n">
        <v>72398</v>
      </c>
      <c r="AD751" s="2324" t="n">
        <v>161733</v>
      </c>
      <c r="AE751" s="2324" t="n">
        <v>39254843</v>
      </c>
      <c r="AF751" s="2884" t="inlineStr">
        <is>
          <t>Acorde al estado del Crédito</t>
        </is>
      </c>
      <c r="AG751" s="2324" t="inlineStr">
        <is>
          <t>$3,000,000</t>
        </is>
      </c>
      <c r="AH751" s="2967" t="inlineStr">
        <is>
          <t>Vis Davivienda</t>
        </is>
      </c>
      <c r="AI751" s="2310" t="inlineStr">
        <is>
          <t>seryamith@gmail.com</t>
        </is>
      </c>
      <c r="AJ751" s="2310" t="n">
        <v>3103073264</v>
      </c>
      <c r="AK751" s="214" t="n"/>
      <c r="AL751" s="214" t="n"/>
      <c r="AM751" s="220" t="n"/>
    </row>
    <row r="752" ht="18" customHeight="1" thickBot="1">
      <c r="A752" s="2285" t="inlineStr">
        <is>
          <t>SERGIO YAMITH BUITRAGO BARAJAS</t>
        </is>
      </c>
      <c r="B752" s="1984" t="inlineStr">
        <is>
          <t>570606610076772-9</t>
        </is>
      </c>
      <c r="C752" s="2303" t="n">
        <v>46090</v>
      </c>
      <c r="D752" s="2472" t="inlineStr">
        <is>
          <t>Mora</t>
        </is>
      </c>
      <c r="E752" s="2305" t="n">
        <v>46090</v>
      </c>
      <c r="F752" s="2320" t="inlineStr">
        <is>
          <t>DAVIVIENDA</t>
        </is>
      </c>
      <c r="G752" s="2307" t="inlineStr">
        <is>
          <t>Cliente tiene dos credito, inicialmente desembolso con credito hipotecario y el segundo credito de remodelación.</t>
        </is>
      </c>
      <c r="H752" s="2474" t="inlineStr">
        <is>
          <t>PROPIO</t>
        </is>
      </c>
      <c r="I752" s="225" t="n"/>
      <c r="J752" s="2116" t="n"/>
      <c r="K752" s="2117" t="n"/>
      <c r="L752" s="2725" t="inlineStr">
        <is>
          <t>Visionarios</t>
        </is>
      </c>
      <c r="M752" s="2309" t="inlineStr">
        <is>
          <t>Arelis Johanna Ortiz Garcia</t>
        </is>
      </c>
      <c r="N752" s="225" t="n"/>
      <c r="O752" s="225" t="n"/>
      <c r="P752" s="225" t="n"/>
      <c r="Q752" s="473" t="n"/>
      <c r="R752" s="2310" t="n">
        <v>1092344191</v>
      </c>
      <c r="S752" s="2311" t="inlineStr">
        <is>
          <t>Pesos</t>
        </is>
      </c>
      <c r="T752" s="2336" t="inlineStr">
        <is>
          <t>Remodelación</t>
        </is>
      </c>
      <c r="U752" s="2313" t="n">
        <v>448000</v>
      </c>
      <c r="V752" s="2309" t="n">
        <v>180</v>
      </c>
      <c r="W752" s="2309" t="n">
        <v>170</v>
      </c>
      <c r="X752" s="2309" t="inlineStr">
        <is>
          <t>15.80</t>
        </is>
      </c>
      <c r="Y752" s="2313" t="n">
        <v>0</v>
      </c>
      <c r="Z752" s="2313" t="n">
        <v>9833</v>
      </c>
      <c r="AA752" s="2313" t="n">
        <v>0</v>
      </c>
      <c r="AB752" s="2313" t="n">
        <v>0</v>
      </c>
      <c r="AC752" s="2313" t="n">
        <v>72463</v>
      </c>
      <c r="AD752" s="2313" t="n">
        <v>342535</v>
      </c>
      <c r="AE752" s="2313" t="n">
        <v>34064089</v>
      </c>
      <c r="AF752" s="2883" t="inlineStr">
        <is>
          <t>Acorde al estado del Crédito</t>
        </is>
      </c>
      <c r="AG752" s="2313" t="inlineStr">
        <is>
          <t>$3,000,000</t>
        </is>
      </c>
      <c r="AH752" s="2967" t="inlineStr">
        <is>
          <t>Vis Davivienda</t>
        </is>
      </c>
      <c r="AI752" s="2310" t="inlineStr">
        <is>
          <t>seryamith@gmail.com</t>
        </is>
      </c>
      <c r="AJ752" s="2310" t="n">
        <v>3103073264</v>
      </c>
      <c r="AK752" s="225" t="n"/>
      <c r="AL752" s="225" t="n"/>
      <c r="AM752" s="231" t="n"/>
    </row>
    <row r="753" ht="18" customHeight="1" thickBot="1">
      <c r="A753" s="2286" t="inlineStr">
        <is>
          <t>ANDRES DE JESUS TAPIA GONZALEZ</t>
        </is>
      </c>
      <c r="B753" s="2316" t="inlineStr">
        <is>
          <t>570202610112906-7</t>
        </is>
      </c>
      <c r="C753" s="2317" t="n">
        <v>46090</v>
      </c>
      <c r="D753" s="2523" t="inlineStr">
        <is>
          <t>Mora</t>
        </is>
      </c>
      <c r="E753" s="2319" t="n">
        <v>46090</v>
      </c>
      <c r="F753" s="2320" t="inlineStr">
        <is>
          <t>DAVIVIENDA</t>
        </is>
      </c>
      <c r="G753" s="2307" t="inlineStr">
        <is>
          <t>VIVIENDA NO VIS</t>
        </is>
      </c>
      <c r="H753" s="2340" t="inlineStr">
        <is>
          <t>PROPIO</t>
        </is>
      </c>
      <c r="I753" s="214" t="n"/>
      <c r="J753" s="2118" t="n"/>
      <c r="K753" s="2117" t="n"/>
      <c r="L753" s="2332" t="inlineStr">
        <is>
          <t>Finanzas a otro nivel</t>
        </is>
      </c>
      <c r="M753" s="2321" t="inlineStr">
        <is>
          <t>YULY HERNANDEZ</t>
        </is>
      </c>
      <c r="N753" s="214" t="n"/>
      <c r="O753" s="214" t="n"/>
      <c r="P753" s="214" t="n"/>
      <c r="Q753" s="335" t="n"/>
      <c r="R753" s="2310" t="inlineStr">
        <is>
          <t>N/A</t>
        </is>
      </c>
      <c r="S753" s="2322" t="inlineStr">
        <is>
          <t>Pesos</t>
        </is>
      </c>
      <c r="T753" s="2323" t="inlineStr">
        <is>
          <t>Hipotecario</t>
        </is>
      </c>
      <c r="U753" s="2324" t="n">
        <v>2660000</v>
      </c>
      <c r="V753" s="2321" t="n">
        <v>240</v>
      </c>
      <c r="W753" s="2321" t="n">
        <v>230</v>
      </c>
      <c r="X753" s="2321" t="n">
        <v>11</v>
      </c>
      <c r="Y753" s="2324" t="n">
        <v>0</v>
      </c>
      <c r="Z753" s="2324" t="n">
        <v>35208</v>
      </c>
      <c r="AA753" s="2324" t="n">
        <v>78828</v>
      </c>
      <c r="AB753" s="2324" t="n">
        <v>0</v>
      </c>
      <c r="AC753" s="2324" t="n">
        <v>332516</v>
      </c>
      <c r="AD753" s="2324" t="n">
        <v>2189483</v>
      </c>
      <c r="AE753" s="2324" t="n">
        <v>252873155</v>
      </c>
      <c r="AF753" s="2884" t="inlineStr">
        <is>
          <t>hacer proyeccion de abono entre 700.000 a 1.100.000</t>
        </is>
      </c>
      <c r="AG753" s="2324" t="inlineStr">
        <is>
          <t>$20,000,000</t>
        </is>
      </c>
      <c r="AH753" s="2343" t="inlineStr">
        <is>
          <t>Empleado</t>
        </is>
      </c>
      <c r="AI753" s="2321" t="inlineStr">
        <is>
          <t>adtapia07@gmail.com</t>
        </is>
      </c>
      <c r="AJ753" s="2321" t="n">
        <v>3225664411</v>
      </c>
      <c r="AK753" s="2321" t="inlineStr">
        <is>
          <t>BOGOTA</t>
        </is>
      </c>
      <c r="AL753" s="214" t="n"/>
      <c r="AM753" s="220" t="n"/>
    </row>
    <row r="754" ht="18" customFormat="1" customHeight="1" s="1438" thickBot="1">
      <c r="A754" s="2976" t="inlineStr">
        <is>
          <t>SORAIDA MILENA QUIROGA PAEZ</t>
        </is>
      </c>
      <c r="B754" s="2977" t="n">
        <v>1059834659</v>
      </c>
      <c r="C754" s="2978" t="n">
        <v>46091</v>
      </c>
      <c r="D754" s="2979" t="inlineStr">
        <is>
          <t>Mora</t>
        </is>
      </c>
      <c r="E754" s="2980" t="n">
        <v>46091</v>
      </c>
      <c r="F754" s="2981" t="inlineStr">
        <is>
          <t>BANCO DE BOGOTA</t>
        </is>
      </c>
      <c r="G754" s="1610" t="n"/>
      <c r="H754" s="2982" t="inlineStr">
        <is>
          <t>PROPIO</t>
        </is>
      </c>
      <c r="I754" s="1523" t="n"/>
      <c r="J754" s="2193" t="n"/>
      <c r="K754" s="2194" t="n"/>
      <c r="L754" s="2983" t="inlineStr">
        <is>
          <t>Soluciones Financieras</t>
        </is>
      </c>
      <c r="M754" s="2984" t="inlineStr">
        <is>
          <t>MURIEL MORENO RAMIREZ</t>
        </is>
      </c>
      <c r="N754" s="1523" t="n"/>
      <c r="O754" s="1523" t="n"/>
      <c r="P754" s="1523" t="n"/>
      <c r="Q754" s="1523" t="n"/>
      <c r="R754" s="2984" t="n">
        <v>1014189271</v>
      </c>
      <c r="S754" s="2985" t="inlineStr">
        <is>
          <t>Pesos</t>
        </is>
      </c>
      <c r="T754" s="2986" t="inlineStr">
        <is>
          <t>Hipotecario</t>
        </is>
      </c>
      <c r="U754" s="2987" t="n">
        <v>1330623</v>
      </c>
      <c r="V754" s="2984" t="n">
        <v>233</v>
      </c>
      <c r="W754" s="2984" t="n">
        <v>228</v>
      </c>
      <c r="X754" s="2984" t="inlineStr">
        <is>
          <t>12.54</t>
        </is>
      </c>
      <c r="Y754" s="2987" t="n">
        <v>0</v>
      </c>
      <c r="Z754" s="2987" t="n">
        <v>32921</v>
      </c>
      <c r="AA754" s="2987" t="n">
        <v>37832</v>
      </c>
      <c r="AB754" s="2987" t="n">
        <v>0</v>
      </c>
      <c r="AC754" s="2987" t="n">
        <v>20569</v>
      </c>
      <c r="AD754" s="2987" t="n">
        <v>1239300</v>
      </c>
      <c r="AE754" s="2987" t="n">
        <v>114623582</v>
      </c>
      <c r="AF754" s="2988" t="inlineStr">
        <is>
          <t>$100.000 a $300.000</t>
        </is>
      </c>
      <c r="AG754" s="2987" t="inlineStr">
        <is>
          <t>$5,300,000</t>
        </is>
      </c>
      <c r="AH754" s="2981" t="inlineStr">
        <is>
          <t>Empleado</t>
        </is>
      </c>
      <c r="AI754" s="2984" t="inlineStr">
        <is>
          <t>mile336@hotmail.com</t>
        </is>
      </c>
      <c r="AJ754" s="2984" t="n">
        <v>3142525940</v>
      </c>
      <c r="AK754" s="1523" t="n"/>
      <c r="AL754" s="1523" t="n"/>
      <c r="AM754" s="1533" t="n"/>
    </row>
    <row r="755" ht="18" customFormat="1" customHeight="1" s="1438" thickBot="1">
      <c r="A755" s="2969" t="inlineStr">
        <is>
          <t>JOAQUIN DAVID MARTINEZ GOMEZ</t>
        </is>
      </c>
      <c r="B755" s="2918" t="inlineStr">
        <is>
          <t>600032306504102-5</t>
        </is>
      </c>
      <c r="C755" s="2919" t="n">
        <v>46091</v>
      </c>
      <c r="D755" s="2920" t="inlineStr">
        <is>
          <t>Pendiente</t>
        </is>
      </c>
      <c r="E755" s="2919" t="n">
        <v>46091</v>
      </c>
      <c r="F755" s="2921" t="inlineStr">
        <is>
          <t>DAVIVIENDA</t>
        </is>
      </c>
      <c r="G755" s="2640" t="n"/>
      <c r="H755" s="2922" t="inlineStr">
        <is>
          <t>CM</t>
        </is>
      </c>
      <c r="I755" s="2923" t="n"/>
      <c r="J755" s="2923" t="n"/>
      <c r="K755" s="2924" t="n"/>
      <c r="L755" s="2920" t="inlineStr">
        <is>
          <t>Soluciones Financieras</t>
        </is>
      </c>
      <c r="M755" s="2925" t="inlineStr">
        <is>
          <t>LORENA SALINAS</t>
        </is>
      </c>
      <c r="N755" s="2923" t="n"/>
      <c r="O755" s="2923" t="n"/>
      <c r="P755" s="2923" t="n"/>
      <c r="Q755" s="2926" t="n"/>
      <c r="R755" s="2373" t="inlineStr">
        <is>
          <t>N/A</t>
        </is>
      </c>
      <c r="S755" s="2965" t="inlineStr">
        <is>
          <t>Pesos</t>
        </is>
      </c>
      <c r="T755" s="2972" t="inlineStr">
        <is>
          <t>Leasing H.</t>
        </is>
      </c>
      <c r="U755" s="2929" t="n">
        <v>2588000</v>
      </c>
      <c r="V755" s="2925" t="n">
        <v>240</v>
      </c>
      <c r="W755" s="2925" t="n">
        <v>233</v>
      </c>
      <c r="X755" s="2925" t="n">
        <v>0.1175</v>
      </c>
      <c r="Y755" s="2929" t="n">
        <v>0</v>
      </c>
      <c r="Z755" s="2929" t="n">
        <v>59230</v>
      </c>
      <c r="AA755" s="2929" t="n">
        <v>68068</v>
      </c>
      <c r="AB755" s="2929" t="n">
        <v>0</v>
      </c>
      <c r="AC755" s="2929" t="n">
        <v>282821</v>
      </c>
      <c r="AD755" s="2929" t="n">
        <v>2176880</v>
      </c>
      <c r="AE755" s="2929" t="n">
        <v>234135526</v>
      </c>
      <c r="AF755" s="3717" t="n">
        <v>200</v>
      </c>
      <c r="AG755" s="2929" t="inlineStr">
        <is>
          <t>$6,000,000</t>
        </is>
      </c>
      <c r="AH755" s="2931" t="inlineStr">
        <is>
          <t>Empleado</t>
        </is>
      </c>
      <c r="AI755" s="2925" t="inlineStr">
        <is>
          <t>JOACO103@HOTMAIL.COM</t>
        </is>
      </c>
      <c r="AJ755" s="2925" t="inlineStr">
        <is>
          <t>314 2353880</t>
        </is>
      </c>
      <c r="AK755" s="2925" t="inlineStr">
        <is>
          <t>ZIPAQUIRA</t>
        </is>
      </c>
      <c r="AL755" s="2923" t="n"/>
      <c r="AM755" s="2966" t="inlineStr">
        <is>
          <t>NAN</t>
        </is>
      </c>
    </row>
    <row r="756" ht="18" customFormat="1" customHeight="1" s="1438" thickBot="1">
      <c r="A756" s="2970" t="inlineStr">
        <is>
          <t>LEDA DEL CARMEN ALBOR CAMARGO</t>
        </is>
      </c>
      <c r="B756" s="2849" t="inlineStr">
        <is>
          <t>570202620016172-2</t>
        </is>
      </c>
      <c r="C756" s="2682" t="n">
        <v>46091</v>
      </c>
      <c r="D756" s="2653" t="inlineStr">
        <is>
          <t>Pendiente</t>
        </is>
      </c>
      <c r="E756" s="2682" t="n">
        <v>46091</v>
      </c>
      <c r="F756" s="2325" t="inlineStr">
        <is>
          <t>DAVIVIENDA</t>
        </is>
      </c>
      <c r="G756" s="2269" t="n"/>
      <c r="H756" s="2326" t="inlineStr">
        <is>
          <t>CM</t>
        </is>
      </c>
      <c r="I756" s="2269" t="n"/>
      <c r="J756" s="2269" t="n"/>
      <c r="K756" s="2269" t="n"/>
      <c r="L756" s="2653" t="inlineStr">
        <is>
          <t>Soluciones Financieras</t>
        </is>
      </c>
      <c r="M756" s="2688" t="inlineStr">
        <is>
          <t>MIRYAM ROA</t>
        </is>
      </c>
      <c r="N756" s="2269" t="n"/>
      <c r="O756" s="2269" t="n"/>
      <c r="P756" s="2269" t="n"/>
      <c r="Q756" s="2269" t="n"/>
      <c r="R756" s="2689" t="n">
        <v>55238827</v>
      </c>
      <c r="S756" s="2270" t="inlineStr">
        <is>
          <t>Pesos</t>
        </is>
      </c>
      <c r="T756" s="2690" t="inlineStr">
        <is>
          <t>Hipotecario</t>
        </is>
      </c>
      <c r="U756" s="2689" t="n">
        <v>526595</v>
      </c>
      <c r="V756" s="2688" t="n">
        <v>180</v>
      </c>
      <c r="W756" s="2688" t="n">
        <v>45</v>
      </c>
      <c r="X756" s="2688" t="n">
        <v>0.1175</v>
      </c>
      <c r="Y756" s="2689" t="n">
        <v>69405</v>
      </c>
      <c r="Z756" s="2689" t="n">
        <v>21166</v>
      </c>
      <c r="AA756" s="2689" t="n">
        <v>45376</v>
      </c>
      <c r="AB756" s="2689" t="n">
        <v>0</v>
      </c>
      <c r="AC756" s="2689" t="n">
        <v>329478</v>
      </c>
      <c r="AD756" s="2689" t="n">
        <v>129653</v>
      </c>
      <c r="AE756" s="2689" t="n">
        <v>21530022</v>
      </c>
      <c r="AF756" s="3715" t="n">
        <v>200</v>
      </c>
      <c r="AG756" s="2689" t="inlineStr">
        <is>
          <t>$4,000,000</t>
        </is>
      </c>
      <c r="AH756" s="2270" t="inlineStr">
        <is>
          <t>Independiente</t>
        </is>
      </c>
      <c r="AI756" s="2688" t="inlineStr">
        <is>
          <t>LEDA.ALBOR@GMAIL.COM</t>
        </is>
      </c>
      <c r="AJ756" s="2688" t="inlineStr">
        <is>
          <t>310 8792800</t>
        </is>
      </c>
      <c r="AK756" s="2688" t="inlineStr">
        <is>
          <t>SOLEDAD</t>
        </is>
      </c>
      <c r="AL756" s="2269" t="n"/>
      <c r="AM756" s="2853" t="inlineStr">
        <is>
          <t>NAN</t>
        </is>
      </c>
    </row>
    <row r="757" ht="18" customFormat="1" customHeight="1" s="1438" thickBot="1">
      <c r="A757" s="2971" t="inlineStr">
        <is>
          <t>NANCY LILIANA CASTRO VALBUENA</t>
        </is>
      </c>
      <c r="B757" s="2854" t="inlineStr">
        <is>
          <t>570000710144323-9</t>
        </is>
      </c>
      <c r="C757" s="2855" t="n">
        <v>46091</v>
      </c>
      <c r="D757" s="2658" t="inlineStr">
        <is>
          <t>Pendiente</t>
        </is>
      </c>
      <c r="E757" s="2855" t="n">
        <v>46091</v>
      </c>
      <c r="F757" s="2329" t="inlineStr">
        <is>
          <t>DAVIVIENDA</t>
        </is>
      </c>
      <c r="G757" s="2262" t="n"/>
      <c r="H757" s="2331" t="inlineStr">
        <is>
          <t>CM</t>
        </is>
      </c>
      <c r="I757" s="2262" t="n"/>
      <c r="J757" s="2262" t="n"/>
      <c r="K757" s="2262" t="n"/>
      <c r="L757" s="2658" t="inlineStr">
        <is>
          <t>Soluciones Financieras</t>
        </is>
      </c>
      <c r="M757" s="2857" t="inlineStr">
        <is>
          <t>LORENA SALINAS</t>
        </is>
      </c>
      <c r="N757" s="2262" t="n"/>
      <c r="O757" s="2262" t="n"/>
      <c r="P757" s="2262" t="n"/>
      <c r="Q757" s="2262" t="n"/>
      <c r="R757" s="2973" t="n">
        <v>53000055</v>
      </c>
      <c r="S757" s="2661" t="inlineStr">
        <is>
          <t>Pesos</t>
        </is>
      </c>
      <c r="T757" s="2859" t="inlineStr">
        <is>
          <t>Hipotecario</t>
        </is>
      </c>
      <c r="U757" s="2860" t="n">
        <v>3237000</v>
      </c>
      <c r="V757" s="2857" t="n">
        <v>240</v>
      </c>
      <c r="W757" s="2857" t="n">
        <v>236</v>
      </c>
      <c r="X757" s="2857" t="n">
        <v>0.131</v>
      </c>
      <c r="Y757" s="2860" t="n">
        <v>0</v>
      </c>
      <c r="Z757" s="2860" t="n">
        <v>68951</v>
      </c>
      <c r="AA757" s="2860" t="n">
        <v>89726</v>
      </c>
      <c r="AB757" s="2860" t="n">
        <v>0</v>
      </c>
      <c r="AC757" s="2860" t="n">
        <v>270898</v>
      </c>
      <c r="AD757" s="2860" t="n">
        <v>2807424</v>
      </c>
      <c r="AE757" s="2860" t="n">
        <v>272352308</v>
      </c>
      <c r="AF757" s="3719" t="n">
        <v>300</v>
      </c>
      <c r="AG757" s="2860" t="inlineStr">
        <is>
          <t>$10,000,000</t>
        </is>
      </c>
      <c r="AH757" s="2263" t="inlineStr">
        <is>
          <t>Empleado</t>
        </is>
      </c>
      <c r="AI757" s="2857" t="inlineStr">
        <is>
          <t>LI.5555@HOTMAIL.COM</t>
        </is>
      </c>
      <c r="AJ757" s="2857" t="inlineStr">
        <is>
          <t>314 4906062</t>
        </is>
      </c>
      <c r="AK757" s="2857" t="inlineStr">
        <is>
          <t>BOGOTA D.C.</t>
        </is>
      </c>
      <c r="AL757" s="2262" t="n"/>
      <c r="AM757" s="2862" t="inlineStr">
        <is>
          <t>NAN</t>
        </is>
      </c>
    </row>
    <row r="758" ht="18" customFormat="1" customHeight="1" s="1314" thickBot="1">
      <c r="A758" s="2974" t="inlineStr">
        <is>
          <t>SAUL ACOSTA RIOS</t>
        </is>
      </c>
      <c r="B758" s="2946" t="n">
        <v>90000091419</v>
      </c>
      <c r="C758" s="2947" t="n">
        <v>46091</v>
      </c>
      <c r="D758" s="2948" t="inlineStr">
        <is>
          <t>Pendiente</t>
        </is>
      </c>
      <c r="E758" s="2947" t="n">
        <v>46091</v>
      </c>
      <c r="F758" s="2950" t="inlineStr">
        <is>
          <t>BANCOLOMBIA</t>
        </is>
      </c>
      <c r="G758" s="2950" t="n"/>
      <c r="H758" s="2951" t="inlineStr">
        <is>
          <t>CM</t>
        </is>
      </c>
      <c r="I758" s="2950" t="n"/>
      <c r="J758" s="2950" t="n"/>
      <c r="K758" s="2950" t="n"/>
      <c r="L758" s="2975" t="inlineStr">
        <is>
          <t>Visionarios</t>
        </is>
      </c>
      <c r="M758" s="2953" t="inlineStr">
        <is>
          <t>PAOLA HERNANDEZ</t>
        </is>
      </c>
      <c r="N758" s="2950" t="n"/>
      <c r="O758" s="2950" t="n"/>
      <c r="P758" s="2950" t="n"/>
      <c r="Q758" s="2954" t="n"/>
      <c r="R758" s="2955" t="inlineStr">
        <is>
          <t>N/A</t>
        </is>
      </c>
      <c r="S758" s="2956" t="inlineStr">
        <is>
          <t>Pesos</t>
        </is>
      </c>
      <c r="T758" s="2952" t="inlineStr">
        <is>
          <t>Hipotecario</t>
        </is>
      </c>
      <c r="U758" s="2957" t="n">
        <v>1285643</v>
      </c>
      <c r="V758" s="2953" t="n">
        <v>300</v>
      </c>
      <c r="W758" s="2953" t="n">
        <v>229</v>
      </c>
      <c r="X758" s="2953" t="n">
        <v>0.119</v>
      </c>
      <c r="Y758" s="2957" t="n">
        <v>0</v>
      </c>
      <c r="Z758" s="2957" t="n">
        <v>99242</v>
      </c>
      <c r="AA758" s="2957" t="n">
        <v>19816</v>
      </c>
      <c r="AB758" s="2957" t="n">
        <v>13210</v>
      </c>
      <c r="AC758" s="2957" t="n">
        <v>133678</v>
      </c>
      <c r="AD758" s="2957" t="n">
        <v>1019696</v>
      </c>
      <c r="AE758" s="2957" t="n">
        <v>108877311</v>
      </c>
      <c r="AF758" s="3720" t="n">
        <v>200</v>
      </c>
      <c r="AG758" s="2957" t="inlineStr">
        <is>
          <t>$7,000,000</t>
        </is>
      </c>
      <c r="AH758" s="2956" t="inlineStr">
        <is>
          <t>Independiente</t>
        </is>
      </c>
      <c r="AI758" s="2953" t="inlineStr">
        <is>
          <t>tomyacostarios@hotmail.com</t>
        </is>
      </c>
      <c r="AJ758" s="2953" t="inlineStr">
        <is>
          <t>33 7 82 14 99 05</t>
        </is>
      </c>
      <c r="AK758" s="2953" t="inlineStr">
        <is>
          <t>PARIS</t>
        </is>
      </c>
      <c r="AL758" s="2950" t="n"/>
      <c r="AM758" s="2960" t="inlineStr">
        <is>
          <t>NAN</t>
        </is>
      </c>
    </row>
    <row r="759" ht="18" customFormat="1" customHeight="1" s="1438" thickBot="1">
      <c r="A759" s="2281" t="inlineStr">
        <is>
          <t>DANIEL ALEJANDRO DURAN RODRIGUEZ</t>
        </is>
      </c>
      <c r="B759" s="2288" t="n">
        <v>13228911243</v>
      </c>
      <c r="C759" s="2289" t="n">
        <v>46090</v>
      </c>
      <c r="D759" s="2290" t="inlineStr">
        <is>
          <t>Pendiente</t>
        </is>
      </c>
      <c r="E759" s="2291" t="n">
        <v>46090</v>
      </c>
      <c r="F759" s="2990" t="inlineStr">
        <is>
          <t>CAJA SOCIAL</t>
        </is>
      </c>
      <c r="G759" s="856" t="n"/>
      <c r="H759" s="2294" t="inlineStr">
        <is>
          <t>CM</t>
        </is>
      </c>
      <c r="I759" s="505" t="n"/>
      <c r="J759" s="2196" t="n"/>
      <c r="K759" s="2114" t="n"/>
      <c r="L759" s="2290" t="inlineStr">
        <is>
          <t>Soluciones Financieras</t>
        </is>
      </c>
      <c r="M759" s="2299" t="inlineStr">
        <is>
          <t>LORENA SALINAS</t>
        </is>
      </c>
      <c r="N759" s="505" t="n"/>
      <c r="O759" s="505" t="n"/>
      <c r="P759" s="505" t="n"/>
      <c r="Q759" s="884" t="n"/>
      <c r="R759" s="2295" t="inlineStr">
        <is>
          <t>N/A</t>
        </is>
      </c>
      <c r="S759" s="2296" t="inlineStr">
        <is>
          <t>Pesos</t>
        </is>
      </c>
      <c r="T759" s="2297" t="inlineStr">
        <is>
          <t>Hipotecario</t>
        </is>
      </c>
      <c r="U759" s="2298" t="n">
        <v>1155463</v>
      </c>
      <c r="V759" s="2299" t="n">
        <v>242</v>
      </c>
      <c r="W759" s="2299" t="n">
        <v>134</v>
      </c>
      <c r="X759" s="2299" t="inlineStr">
        <is>
          <t>15.55</t>
        </is>
      </c>
      <c r="Y759" s="2298" t="n">
        <v>238917</v>
      </c>
      <c r="Z759" s="2298" t="n">
        <v>51596</v>
      </c>
      <c r="AA759" s="2298" t="n">
        <v>12876</v>
      </c>
      <c r="AB759" s="2298" t="n">
        <v>11133</v>
      </c>
      <c r="AC759" s="2298" t="n">
        <v>224683</v>
      </c>
      <c r="AD759" s="2298" t="n">
        <v>1094091</v>
      </c>
      <c r="AE759" s="2298" t="n">
        <v>72980094</v>
      </c>
      <c r="AF759" s="3721" t="n">
        <v>200</v>
      </c>
      <c r="AG759" s="2298" t="inlineStr">
        <is>
          <t>$5,000,000</t>
        </is>
      </c>
      <c r="AH759" s="2301" t="inlineStr">
        <is>
          <t>Empleado</t>
        </is>
      </c>
      <c r="AI759" s="2299" t="inlineStr">
        <is>
          <t>danielduran1192@gmail.com</t>
        </is>
      </c>
      <c r="AJ759" s="2299" t="n">
        <v>3124613038</v>
      </c>
      <c r="AK759" s="2299" t="inlineStr">
        <is>
          <t>BOGOTA</t>
        </is>
      </c>
      <c r="AL759" s="505" t="n"/>
      <c r="AM759" s="838" t="n"/>
    </row>
    <row r="760" ht="18" customFormat="1" customHeight="1" s="1438" thickBot="1">
      <c r="A760" s="2282" t="inlineStr">
        <is>
          <t>LESLY TATIANA CESPEDES ERAZO</t>
        </is>
      </c>
      <c r="B760" s="2302" t="n">
        <v>134200374098</v>
      </c>
      <c r="C760" s="2303" t="n">
        <v>46090</v>
      </c>
      <c r="D760" s="2304" t="inlineStr">
        <is>
          <t>Pendiente</t>
        </is>
      </c>
      <c r="E760" s="2305" t="n">
        <v>46090</v>
      </c>
      <c r="F760" s="2723" t="inlineStr">
        <is>
          <t>CAJA SOCIAL</t>
        </is>
      </c>
      <c r="G760" s="272" t="n"/>
      <c r="H760" s="2308" t="inlineStr">
        <is>
          <t>CM</t>
        </is>
      </c>
      <c r="I760" s="225" t="n"/>
      <c r="J760" s="2116" t="n"/>
      <c r="K760" s="2117" t="n"/>
      <c r="L760" s="2327" t="inlineStr">
        <is>
          <t>Finanzas a otro nivel</t>
        </is>
      </c>
      <c r="M760" s="2309" t="inlineStr">
        <is>
          <t>NELLY ROA</t>
        </is>
      </c>
      <c r="N760" s="225" t="n"/>
      <c r="O760" s="225" t="n"/>
      <c r="P760" s="225" t="n"/>
      <c r="Q760" s="225" t="n"/>
      <c r="R760" s="2309" t="n">
        <v>1022424969</v>
      </c>
      <c r="S760" s="2311" t="inlineStr">
        <is>
          <t>Pesos</t>
        </is>
      </c>
      <c r="T760" s="2312" t="inlineStr">
        <is>
          <t>Hipotecario</t>
        </is>
      </c>
      <c r="U760" s="2313" t="n">
        <v>1892610</v>
      </c>
      <c r="V760" s="2309" t="n">
        <v>240</v>
      </c>
      <c r="W760" s="2309" t="n">
        <v>238</v>
      </c>
      <c r="X760" s="2309" t="inlineStr">
        <is>
          <t>14.80</t>
        </is>
      </c>
      <c r="Y760" s="2313" t="n">
        <v>0</v>
      </c>
      <c r="Z760" s="2313" t="n">
        <v>30894</v>
      </c>
      <c r="AA760" s="2313" t="n">
        <v>27636</v>
      </c>
      <c r="AB760" s="2313" t="n">
        <v>24847</v>
      </c>
      <c r="AC760" s="2313" t="n">
        <v>115830</v>
      </c>
      <c r="AD760" s="2313" t="n">
        <v>1693402</v>
      </c>
      <c r="AE760" s="2313" t="n">
        <v>146384574</v>
      </c>
      <c r="AF760" s="3711" t="n">
        <v>300</v>
      </c>
      <c r="AG760" s="2313" t="inlineStr">
        <is>
          <t>$6,500,000</t>
        </is>
      </c>
      <c r="AH760" s="2315" t="inlineStr">
        <is>
          <t>Empleado</t>
        </is>
      </c>
      <c r="AI760" s="2309" t="inlineStr">
        <is>
          <t>leslytatiana_1997@outlook.com</t>
        </is>
      </c>
      <c r="AJ760" s="2309" t="inlineStr">
        <is>
          <t>313 4474547</t>
        </is>
      </c>
      <c r="AK760" s="2309" t="inlineStr">
        <is>
          <t>BOGOTA</t>
        </is>
      </c>
      <c r="AL760" s="225" t="n"/>
      <c r="AM760" s="231" t="n"/>
    </row>
    <row r="761" ht="18" customFormat="1" customHeight="1" s="1438" thickBot="1">
      <c r="A761" s="2286" t="inlineStr">
        <is>
          <t>CRISTIAN YESID ARIZA URIBE</t>
        </is>
      </c>
      <c r="B761" s="2316" t="n">
        <v>133200153503</v>
      </c>
      <c r="C761" s="2317" t="n">
        <v>46090</v>
      </c>
      <c r="D761" s="2318" t="inlineStr">
        <is>
          <t>Pendiente</t>
        </is>
      </c>
      <c r="E761" s="2319" t="n">
        <v>46090</v>
      </c>
      <c r="F761" s="2730" t="inlineStr">
        <is>
          <t>CAJA SOCIAL</t>
        </is>
      </c>
      <c r="G761" s="278" t="n"/>
      <c r="H761" s="2453" t="inlineStr">
        <is>
          <t>CM</t>
        </is>
      </c>
      <c r="I761" s="214" t="n"/>
      <c r="J761" s="2118" t="n"/>
      <c r="K761" s="2117" t="n"/>
      <c r="L761" s="2332" t="inlineStr">
        <is>
          <t>Finanzas a otro nivel</t>
        </is>
      </c>
      <c r="M761" s="2321" t="inlineStr">
        <is>
          <t>NELLY ROA</t>
        </is>
      </c>
      <c r="N761" s="214" t="n"/>
      <c r="O761" s="214" t="n"/>
      <c r="P761" s="214" t="n"/>
      <c r="Q761" s="214" t="n"/>
      <c r="R761" s="2335" t="n">
        <v>1030550726</v>
      </c>
      <c r="S761" s="2322" t="inlineStr">
        <is>
          <t>Pesos</t>
        </is>
      </c>
      <c r="T761" s="2323" t="inlineStr">
        <is>
          <t>Hipotecario</t>
        </is>
      </c>
      <c r="U761" s="2324" t="n">
        <v>1840530</v>
      </c>
      <c r="V761" s="2321" t="n">
        <v>277</v>
      </c>
      <c r="W761" s="2321" t="n">
        <v>204</v>
      </c>
      <c r="X761" s="2321" t="n">
        <v>10.15</v>
      </c>
      <c r="Y761" s="2324" t="n">
        <v>0</v>
      </c>
      <c r="Z761" s="2324" t="n">
        <v>266227</v>
      </c>
      <c r="AA761" s="2324" t="n">
        <v>42686</v>
      </c>
      <c r="AB761" s="2324" t="n">
        <v>38378</v>
      </c>
      <c r="AC761" s="2324" t="n">
        <v>286845</v>
      </c>
      <c r="AD761" s="2324" t="n">
        <v>1206393</v>
      </c>
      <c r="AE761" s="2324" t="n">
        <v>149147124</v>
      </c>
      <c r="AF761" s="3713" t="n">
        <v>200</v>
      </c>
      <c r="AG761" s="2324" t="inlineStr">
        <is>
          <t>$4,600,000</t>
        </is>
      </c>
      <c r="AH761" s="2343" t="inlineStr">
        <is>
          <t>Empleado</t>
        </is>
      </c>
      <c r="AI761" s="2321" t="inlineStr">
        <is>
          <t>cristianariza@hotmail.com</t>
        </is>
      </c>
      <c r="AJ761" s="2321" t="inlineStr">
        <is>
          <t>350 6328739</t>
        </is>
      </c>
      <c r="AK761" s="2321" t="inlineStr">
        <is>
          <t>BOGOTA</t>
        </is>
      </c>
      <c r="AL761" s="214" t="n"/>
      <c r="AM761" s="220" t="n"/>
    </row>
    <row r="762" ht="18" customFormat="1" customHeight="1" s="1438" thickBot="1">
      <c r="A762" s="2989" t="inlineStr">
        <is>
          <t>DANIEL DAVID JIMENEZ QUINTANA</t>
        </is>
      </c>
      <c r="B762" s="2302" t="inlineStr">
        <is>
          <t>570040770139477-6</t>
        </is>
      </c>
      <c r="C762" s="2303" t="n">
        <v>46090</v>
      </c>
      <c r="D762" s="2472" t="inlineStr">
        <is>
          <t>Mora</t>
        </is>
      </c>
      <c r="E762" s="2305" t="n">
        <v>46090</v>
      </c>
      <c r="F762" s="2524" t="inlineStr">
        <is>
          <t>DAVIVIENDA</t>
        </is>
      </c>
      <c r="G762" s="1087" t="n"/>
      <c r="H762" s="2308" t="inlineStr">
        <is>
          <t>CM</t>
        </is>
      </c>
      <c r="I762" s="225" t="n"/>
      <c r="J762" s="2116" t="n"/>
      <c r="K762" s="2117" t="n"/>
      <c r="L762" s="2304" t="inlineStr">
        <is>
          <t>Soluciones Financieras</t>
        </is>
      </c>
      <c r="M762" s="2309" t="inlineStr">
        <is>
          <t>LORENA SALINAS</t>
        </is>
      </c>
      <c r="N762" s="225" t="n"/>
      <c r="O762" s="225" t="n"/>
      <c r="P762" s="225" t="n"/>
      <c r="Q762" s="473" t="n"/>
      <c r="R762" s="2310" t="inlineStr">
        <is>
          <t>N/A</t>
        </is>
      </c>
      <c r="S762" s="2311" t="inlineStr">
        <is>
          <t>Pesos</t>
        </is>
      </c>
      <c r="T762" s="2312" t="inlineStr">
        <is>
          <t>Hipotecario</t>
        </is>
      </c>
      <c r="U762" s="2313" t="n">
        <v>233865</v>
      </c>
      <c r="V762" s="2309" t="n">
        <v>240</v>
      </c>
      <c r="W762" s="2309" t="n">
        <v>238</v>
      </c>
      <c r="X762" s="2309" t="n">
        <v>11.2</v>
      </c>
      <c r="Y762" s="2313" t="n">
        <v>76134</v>
      </c>
      <c r="Z762" s="2313" t="n">
        <v>74197</v>
      </c>
      <c r="AA762" s="2313" t="n">
        <v>0</v>
      </c>
      <c r="AB762" s="2313" t="n">
        <v>0</v>
      </c>
      <c r="AC762" s="2313" t="n">
        <v>76221</v>
      </c>
      <c r="AD762" s="2313" t="n">
        <v>217423</v>
      </c>
      <c r="AE762" s="2313" t="n">
        <v>23571827</v>
      </c>
      <c r="AF762" s="3711" t="n">
        <v>300</v>
      </c>
      <c r="AG762" s="2313" t="inlineStr">
        <is>
          <t>$4,000,000</t>
        </is>
      </c>
      <c r="AH762" s="2315" t="inlineStr">
        <is>
          <t>Empleado</t>
        </is>
      </c>
      <c r="AI762" s="2309" t="inlineStr">
        <is>
          <t>marcelaquintana22@gmail.com</t>
        </is>
      </c>
      <c r="AJ762" s="2309" t="inlineStr">
        <is>
          <t>313 3609684</t>
        </is>
      </c>
      <c r="AK762" s="2309" t="inlineStr">
        <is>
          <t>BOGOTA</t>
        </is>
      </c>
      <c r="AL762" s="225" t="n"/>
      <c r="AM762" s="231" t="n"/>
    </row>
    <row r="763" ht="18" customFormat="1" customHeight="1" s="1438" thickBot="1">
      <c r="A763" s="3000" t="inlineStr">
        <is>
          <t>LINA MARIA MENESES MEJIA</t>
        </is>
      </c>
      <c r="B763" s="2316" t="n">
        <v>555842602</v>
      </c>
      <c r="C763" s="2317" t="n">
        <v>46070</v>
      </c>
      <c r="D763" s="2318" t="inlineStr">
        <is>
          <t>Pendiente</t>
        </is>
      </c>
      <c r="E763" s="2319" t="n">
        <v>46091</v>
      </c>
      <c r="F763" s="2992" t="inlineStr">
        <is>
          <t>BANCO DE BOGOTA</t>
        </is>
      </c>
      <c r="G763" s="2307" t="inlineStr">
        <is>
          <t>Buenas tardes, envío plan de pagos solicitado para que puedan elaborar el estudio financiero.
Gracias
Paula O.</t>
        </is>
      </c>
      <c r="H763" s="2453" t="inlineStr">
        <is>
          <t>CM</t>
        </is>
      </c>
      <c r="I763" s="2321" t="inlineStr">
        <is>
          <t>Por favor enviar plan de pagos para validar el plazo, ya que en el extracto no coincide.</t>
        </is>
      </c>
      <c r="J763" s="2993" t="inlineStr">
        <is>
          <t>Cargada CRM</t>
        </is>
      </c>
      <c r="K763" s="2843" t="n">
        <v>46078</v>
      </c>
      <c r="L763" s="214" t="n"/>
      <c r="M763" s="214" t="n"/>
      <c r="N763" s="214" t="n"/>
      <c r="O763" s="2317" t="n">
        <v>46070</v>
      </c>
      <c r="P763" s="214" t="n"/>
      <c r="Q763" s="335" t="n"/>
      <c r="R763" s="2310" t="inlineStr">
        <is>
          <t>N/A</t>
        </is>
      </c>
      <c r="S763" s="2322" t="inlineStr">
        <is>
          <t>Pesos</t>
        </is>
      </c>
      <c r="T763" s="2323" t="inlineStr">
        <is>
          <t>Hipotecario</t>
        </is>
      </c>
      <c r="U763" s="2324" t="n">
        <v>425560</v>
      </c>
      <c r="V763" s="2321" t="n">
        <v>240</v>
      </c>
      <c r="W763" s="2321" t="n">
        <v>146</v>
      </c>
      <c r="X763" s="2321" t="n">
        <v>0.07000000000000001</v>
      </c>
      <c r="Y763" s="2324" t="n">
        <v>126189</v>
      </c>
      <c r="Z763" s="2324" t="n">
        <v>12858</v>
      </c>
      <c r="AA763" s="2324" t="n">
        <v>15945</v>
      </c>
      <c r="AB763" s="2324" t="n">
        <v>0</v>
      </c>
      <c r="AC763" s="2324" t="n">
        <v>37036</v>
      </c>
      <c r="AD763" s="2324" t="n">
        <v>485909</v>
      </c>
      <c r="AE763" s="2324" t="n">
        <v>38818272</v>
      </c>
      <c r="AF763" s="3722" t="n">
        <v>300</v>
      </c>
      <c r="AG763" s="2324" t="inlineStr">
        <is>
          <t>$3,500,000</t>
        </is>
      </c>
      <c r="AH763" s="2343" t="inlineStr">
        <is>
          <t>Empleado</t>
        </is>
      </c>
      <c r="AI763" s="2321" t="inlineStr">
        <is>
          <t>linammm467@gmail.com</t>
        </is>
      </c>
      <c r="AJ763" s="2321" t="n">
        <v>3169935900</v>
      </c>
      <c r="AK763" s="2321" t="inlineStr">
        <is>
          <t>CALI</t>
        </is>
      </c>
      <c r="AL763" s="214" t="n"/>
      <c r="AM763" s="220" t="n"/>
    </row>
    <row r="764" ht="18" customFormat="1" customHeight="1" s="1438" thickBot="1">
      <c r="A764" s="3001" t="inlineStr">
        <is>
          <t>NELSON EDUARDO ORTIZ PEREZ</t>
        </is>
      </c>
      <c r="B764" s="2849" t="n">
        <v>204119079962</v>
      </c>
      <c r="C764" s="2682" t="n">
        <v>46090</v>
      </c>
      <c r="D764" s="2653" t="inlineStr">
        <is>
          <t>Pendiente</t>
        </is>
      </c>
      <c r="E764" s="2682" t="n">
        <v>46091</v>
      </c>
      <c r="F764" s="2994" t="inlineStr">
        <is>
          <t>COLPATRIA</t>
        </is>
      </c>
      <c r="G764" s="2672" t="inlineStr">
        <is>
          <t>Buenos dias envio perfilamiento para realizar estudio
el credito esta a nombre de 4 titulares uno de llos esta reportado por suplantacion ya esta en el proceeso para que sea borrado de datacredito. se puede realizar el proceso?</t>
        </is>
      </c>
      <c r="H764" s="2326" t="inlineStr">
        <is>
          <t>CM</t>
        </is>
      </c>
      <c r="I764" s="2688" t="inlineStr">
        <is>
          <t>Falta perfilamiento - Colpatria</t>
        </is>
      </c>
      <c r="J764" s="2269" t="n"/>
      <c r="K764" s="2269" t="n"/>
      <c r="L764" s="2868" t="inlineStr">
        <is>
          <t>Finanzas a otro nivel</t>
        </is>
      </c>
      <c r="M764" s="2688" t="inlineStr">
        <is>
          <t>NELLY ROA</t>
        </is>
      </c>
      <c r="N764" s="2269" t="n"/>
      <c r="O764" s="2682" t="n">
        <v>46090</v>
      </c>
      <c r="P764" s="2269" t="n"/>
      <c r="Q764" s="2269" t="n"/>
      <c r="R764" s="2688" t="n">
        <v>80827141</v>
      </c>
      <c r="S764" s="2270" t="inlineStr">
        <is>
          <t>Pesos</t>
        </is>
      </c>
      <c r="T764" s="2690" t="inlineStr">
        <is>
          <t>Hipotecario</t>
        </is>
      </c>
      <c r="U764" s="2689" t="n">
        <v>4364477</v>
      </c>
      <c r="V764" s="2688" t="n">
        <v>120</v>
      </c>
      <c r="W764" s="2688" t="n">
        <v>114</v>
      </c>
      <c r="X764" s="2688" t="n">
        <v>13.48</v>
      </c>
      <c r="Y764" s="2689" t="n">
        <v>0</v>
      </c>
      <c r="Z764" s="2689" t="n">
        <v>234637</v>
      </c>
      <c r="AA764" s="2689" t="n">
        <v>0</v>
      </c>
      <c r="AB764" s="2689" t="n">
        <v>0</v>
      </c>
      <c r="AC764" s="2689" t="n">
        <v>1456315</v>
      </c>
      <c r="AD764" s="2689" t="n">
        <v>2673523</v>
      </c>
      <c r="AE764" s="2689" t="n">
        <v>295117468</v>
      </c>
      <c r="AF764" s="2689" t="inlineStr">
        <is>
          <t>$1,000,000</t>
        </is>
      </c>
      <c r="AG764" s="2689" t="inlineStr">
        <is>
          <t>$35,000,000</t>
        </is>
      </c>
      <c r="AH764" s="2268" t="inlineStr">
        <is>
          <t>Empleado</t>
        </is>
      </c>
      <c r="AI764" s="2688" t="inlineStr">
        <is>
          <t>neortizp@gmail.com</t>
        </is>
      </c>
      <c r="AJ764" s="2688" t="inlineStr">
        <is>
          <t>310 7543665</t>
        </is>
      </c>
      <c r="AK764" s="2688" t="inlineStr">
        <is>
          <t>BOGOTA</t>
        </is>
      </c>
      <c r="AL764" s="2269" t="n"/>
      <c r="AM764" s="2853" t="inlineStr">
        <is>
          <t>LES AGRADEZCO EN CASO DE CONTACTARME POR FAVOR REALIZARLO VIA WHATSAPP YA QUE ACTUALMENTE NO ME ENCUENTRO EN EL PAIS</t>
        </is>
      </c>
    </row>
    <row r="765" ht="18" customFormat="1" customHeight="1" s="1438" thickBot="1">
      <c r="A765" s="3002" t="inlineStr">
        <is>
          <t>LEDA DEL CARMEN ALBOR CAMARGO</t>
        </is>
      </c>
      <c r="B765" s="2854" t="inlineStr">
        <is>
          <t>570202620016172-2</t>
        </is>
      </c>
      <c r="C765" s="2855" t="n">
        <v>46091</v>
      </c>
      <c r="D765" s="2658" t="inlineStr">
        <is>
          <t>Pendiente</t>
        </is>
      </c>
      <c r="E765" s="2855" t="n">
        <v>46091</v>
      </c>
      <c r="F765" s="2329" t="inlineStr">
        <is>
          <t>DAVIVIENDA</t>
        </is>
      </c>
      <c r="G765" s="2262" t="n"/>
      <c r="H765" s="2331" t="inlineStr">
        <is>
          <t>CM</t>
        </is>
      </c>
      <c r="I765" s="2262" t="n"/>
      <c r="J765" s="2262" t="n"/>
      <c r="K765" s="2262" t="n"/>
      <c r="L765" s="2658" t="inlineStr">
        <is>
          <t>Soluciones Financieras</t>
        </is>
      </c>
      <c r="M765" s="2857" t="inlineStr">
        <is>
          <t>MIRYAM ROA</t>
        </is>
      </c>
      <c r="N765" s="2262" t="n"/>
      <c r="O765" s="2262" t="n"/>
      <c r="P765" s="2262" t="n"/>
      <c r="Q765" s="2262" t="n"/>
      <c r="R765" s="2860" t="n">
        <v>55238827</v>
      </c>
      <c r="S765" s="2661" t="inlineStr">
        <is>
          <t>Pesos</t>
        </is>
      </c>
      <c r="T765" s="2859" t="inlineStr">
        <is>
          <t>Hipotecario</t>
        </is>
      </c>
      <c r="U765" s="2860" t="n">
        <v>526595</v>
      </c>
      <c r="V765" s="2857" t="n">
        <v>180</v>
      </c>
      <c r="W765" s="2857" t="n">
        <v>45</v>
      </c>
      <c r="X765" s="2857" t="n">
        <v>0.1175</v>
      </c>
      <c r="Y765" s="2860" t="n">
        <v>69405</v>
      </c>
      <c r="Z765" s="2860" t="n">
        <v>21166</v>
      </c>
      <c r="AA765" s="2860" t="n">
        <v>45376</v>
      </c>
      <c r="AB765" s="2860" t="n">
        <v>0</v>
      </c>
      <c r="AC765" s="2860" t="n">
        <v>329478</v>
      </c>
      <c r="AD765" s="2860" t="n">
        <v>129653</v>
      </c>
      <c r="AE765" s="2860" t="n">
        <v>21530022</v>
      </c>
      <c r="AF765" s="3719" t="n">
        <v>200</v>
      </c>
      <c r="AG765" s="2860" t="inlineStr">
        <is>
          <t>$4,000,000</t>
        </is>
      </c>
      <c r="AH765" s="2661" t="inlineStr">
        <is>
          <t>Independiente</t>
        </is>
      </c>
      <c r="AI765" s="2857" t="inlineStr">
        <is>
          <t>LEDA.ALBOR@GMAIL.COM</t>
        </is>
      </c>
      <c r="AJ765" s="2857" t="inlineStr">
        <is>
          <t>310 8792800</t>
        </is>
      </c>
      <c r="AK765" s="2857" t="inlineStr">
        <is>
          <t>SOLEDAD</t>
        </is>
      </c>
      <c r="AL765" s="2262" t="n"/>
      <c r="AM765" s="2862" t="inlineStr">
        <is>
          <t>NAN</t>
        </is>
      </c>
    </row>
    <row r="766" ht="18" customFormat="1" customHeight="1" s="1438" thickBot="1">
      <c r="A766" s="3003" t="inlineStr">
        <is>
          <t>NANCY LILIANA CASTRO VALBUENA</t>
        </is>
      </c>
      <c r="B766" s="2849" t="inlineStr">
        <is>
          <t>570000710144323-9</t>
        </is>
      </c>
      <c r="C766" s="2682" t="n">
        <v>46091</v>
      </c>
      <c r="D766" s="2653" t="inlineStr">
        <is>
          <t>Pendiente</t>
        </is>
      </c>
      <c r="E766" s="2682" t="n">
        <v>46091</v>
      </c>
      <c r="F766" s="2325" t="inlineStr">
        <is>
          <t>DAVIVIENDA</t>
        </is>
      </c>
      <c r="G766" s="2269" t="n"/>
      <c r="H766" s="2326" t="inlineStr">
        <is>
          <t>CM</t>
        </is>
      </c>
      <c r="I766" s="2269" t="n"/>
      <c r="J766" s="2269" t="n"/>
      <c r="K766" s="2269" t="n"/>
      <c r="L766" s="2653" t="inlineStr">
        <is>
          <t>Soluciones Financieras</t>
        </is>
      </c>
      <c r="M766" s="2688" t="inlineStr">
        <is>
          <t>LORENA SALINAS</t>
        </is>
      </c>
      <c r="N766" s="2269" t="n"/>
      <c r="O766" s="2269" t="n"/>
      <c r="P766" s="2269" t="n"/>
      <c r="Q766" s="2269" t="n"/>
      <c r="R766" s="2674" t="n">
        <v>53000055</v>
      </c>
      <c r="S766" s="2270" t="inlineStr">
        <is>
          <t>Pesos</t>
        </is>
      </c>
      <c r="T766" s="2690" t="inlineStr">
        <is>
          <t>Hipotecario</t>
        </is>
      </c>
      <c r="U766" s="2689" t="n">
        <v>3237000</v>
      </c>
      <c r="V766" s="2688" t="n">
        <v>240</v>
      </c>
      <c r="W766" s="2688" t="n">
        <v>236</v>
      </c>
      <c r="X766" s="2688" t="n">
        <v>0.131</v>
      </c>
      <c r="Y766" s="2689" t="n">
        <v>0</v>
      </c>
      <c r="Z766" s="2689" t="n">
        <v>68951</v>
      </c>
      <c r="AA766" s="2689" t="n">
        <v>89726</v>
      </c>
      <c r="AB766" s="2689" t="n">
        <v>0</v>
      </c>
      <c r="AC766" s="2689" t="n">
        <v>270898</v>
      </c>
      <c r="AD766" s="2689" t="n">
        <v>2807424</v>
      </c>
      <c r="AE766" s="2689" t="n">
        <v>272352308</v>
      </c>
      <c r="AF766" s="3715" t="n">
        <v>300</v>
      </c>
      <c r="AG766" s="2689" t="inlineStr">
        <is>
          <t>$10,000,000</t>
        </is>
      </c>
      <c r="AH766" s="2268" t="inlineStr">
        <is>
          <t>Empleado</t>
        </is>
      </c>
      <c r="AI766" s="2688" t="inlineStr">
        <is>
          <t>LI.5555@HOTMAIL.COM</t>
        </is>
      </c>
      <c r="AJ766" s="2688" t="inlineStr">
        <is>
          <t>314 4906062</t>
        </is>
      </c>
      <c r="AK766" s="2688" t="inlineStr">
        <is>
          <t>BOGOTA D.C.</t>
        </is>
      </c>
      <c r="AL766" s="2269" t="n"/>
      <c r="AM766" s="2853" t="inlineStr">
        <is>
          <t>NAN</t>
        </is>
      </c>
    </row>
    <row r="767" ht="18" customFormat="1" customHeight="1" s="1438" thickBot="1">
      <c r="A767" s="2900" t="inlineStr">
        <is>
          <t>SAUL ACOSTA RIOS</t>
        </is>
      </c>
      <c r="B767" s="2854" t="n">
        <v>90000091419</v>
      </c>
      <c r="C767" s="2855" t="n">
        <v>46091</v>
      </c>
      <c r="D767" s="2658" t="inlineStr">
        <is>
          <t>Pendiente</t>
        </is>
      </c>
      <c r="E767" s="2855" t="n">
        <v>46091</v>
      </c>
      <c r="F767" s="2995" t="inlineStr">
        <is>
          <t>BANCOLOMBIA</t>
        </is>
      </c>
      <c r="G767" s="2224" t="n"/>
      <c r="H767" s="2331" t="inlineStr">
        <is>
          <t>CM</t>
        </is>
      </c>
      <c r="I767" s="2262" t="n"/>
      <c r="J767" s="2262" t="n"/>
      <c r="K767" s="2996" t="n"/>
      <c r="L767" s="2856" t="inlineStr">
        <is>
          <t>Visionarios</t>
        </is>
      </c>
      <c r="M767" s="2857" t="inlineStr">
        <is>
          <t>PAOLA HERNANDEZ</t>
        </is>
      </c>
      <c r="N767" s="2262" t="n"/>
      <c r="O767" s="2262" t="n"/>
      <c r="P767" s="2262" t="n"/>
      <c r="Q767" s="2858" t="n"/>
      <c r="R767" s="2389" t="inlineStr">
        <is>
          <t>N/A</t>
        </is>
      </c>
      <c r="S767" s="2661" t="inlineStr">
        <is>
          <t>Pesos</t>
        </is>
      </c>
      <c r="T767" s="2859" t="inlineStr">
        <is>
          <t>Hipotecario</t>
        </is>
      </c>
      <c r="U767" s="2860" t="n">
        <v>1285643</v>
      </c>
      <c r="V767" s="2857" t="n">
        <v>300</v>
      </c>
      <c r="W767" s="2857" t="n">
        <v>229</v>
      </c>
      <c r="X767" s="2857" t="n">
        <v>0.119</v>
      </c>
      <c r="Y767" s="2860" t="n">
        <v>0</v>
      </c>
      <c r="Z767" s="2860" t="n">
        <v>99242</v>
      </c>
      <c r="AA767" s="2860" t="n">
        <v>19816</v>
      </c>
      <c r="AB767" s="2860" t="n">
        <v>13210</v>
      </c>
      <c r="AC767" s="2860" t="n">
        <v>133678</v>
      </c>
      <c r="AD767" s="2860" t="n">
        <v>1019696</v>
      </c>
      <c r="AE767" s="2860" t="n">
        <v>108877311</v>
      </c>
      <c r="AF767" s="3719" t="n">
        <v>200</v>
      </c>
      <c r="AG767" s="2860" t="inlineStr">
        <is>
          <t>$7,000,000</t>
        </is>
      </c>
      <c r="AH767" s="2661" t="inlineStr">
        <is>
          <t>Independiente</t>
        </is>
      </c>
      <c r="AI767" s="2857" t="inlineStr">
        <is>
          <t>tomyacostarios@hotmail.com</t>
        </is>
      </c>
      <c r="AJ767" s="2857" t="inlineStr">
        <is>
          <t>33 7 82 14 99 05</t>
        </is>
      </c>
      <c r="AK767" s="2857" t="inlineStr">
        <is>
          <t>PARIS</t>
        </is>
      </c>
      <c r="AL767" s="2262" t="n"/>
      <c r="AM767" s="2862" t="inlineStr">
        <is>
          <t>NAN</t>
        </is>
      </c>
    </row>
    <row r="768" ht="18" customFormat="1" customHeight="1" s="1438" thickBot="1">
      <c r="A768" s="2282" t="inlineStr">
        <is>
          <t>JENNY PAOLA ROJAS LEON</t>
        </is>
      </c>
      <c r="B768" s="2302" t="inlineStr">
        <is>
          <t>571616310018785-5</t>
        </is>
      </c>
      <c r="C768" s="2303" t="n">
        <v>46091</v>
      </c>
      <c r="D768" s="2304" t="inlineStr">
        <is>
          <t>Pendiente</t>
        </is>
      </c>
      <c r="E768" s="2305" t="n">
        <v>46091</v>
      </c>
      <c r="F768" s="2524" t="inlineStr">
        <is>
          <t>DAVIVIENDA</t>
        </is>
      </c>
      <c r="G768" s="272" t="n"/>
      <c r="H768" s="2474" t="inlineStr">
        <is>
          <t>PROPIO</t>
        </is>
      </c>
      <c r="I768" s="225" t="n"/>
      <c r="J768" s="2116" t="n"/>
      <c r="K768" s="2117" t="n"/>
      <c r="L768" s="2311" t="inlineStr">
        <is>
          <t>Lideres del futuro</t>
        </is>
      </c>
      <c r="M768" s="2309" t="inlineStr">
        <is>
          <t>LAURA LONDOÑO</t>
        </is>
      </c>
      <c r="N768" s="225" t="n"/>
      <c r="O768" s="225" t="n"/>
      <c r="P768" s="225" t="n"/>
      <c r="Q768" s="225" t="n"/>
      <c r="R768" s="2309" t="n">
        <v>1033720035</v>
      </c>
      <c r="S768" s="2311" t="inlineStr">
        <is>
          <t>Pesos</t>
        </is>
      </c>
      <c r="T768" s="2312" t="inlineStr">
        <is>
          <t>Hipotecario</t>
        </is>
      </c>
      <c r="U768" s="2313" t="n">
        <v>1432000</v>
      </c>
      <c r="V768" s="2309" t="n">
        <v>240</v>
      </c>
      <c r="W768" s="2309" t="n">
        <v>230</v>
      </c>
      <c r="X768" s="2309" t="n">
        <v>11.2</v>
      </c>
      <c r="Y768" s="2313" t="n">
        <v>0</v>
      </c>
      <c r="Z768" s="2313" t="n">
        <v>31018</v>
      </c>
      <c r="AA768" s="2313" t="n">
        <v>39130</v>
      </c>
      <c r="AB768" s="2313" t="n">
        <v>0</v>
      </c>
      <c r="AC768" s="2313" t="n">
        <v>181919</v>
      </c>
      <c r="AD768" s="2313" t="n">
        <v>1171932</v>
      </c>
      <c r="AE768" s="2313" t="n">
        <v>132607696</v>
      </c>
      <c r="AF768" s="2883" t="inlineStr">
        <is>
          <t>$100.000 a $300.000</t>
        </is>
      </c>
      <c r="AG768" s="2313" t="inlineStr">
        <is>
          <t>$5,115,000</t>
        </is>
      </c>
      <c r="AH768" s="2399" t="inlineStr">
        <is>
          <t>Vis Davivienda</t>
        </is>
      </c>
      <c r="AI768" s="2309" t="inlineStr">
        <is>
          <t>pao.rojasleon@hotmail.com</t>
        </is>
      </c>
      <c r="AJ768" s="2309" t="n">
        <v>3155138579</v>
      </c>
      <c r="AK768" s="225" t="n"/>
      <c r="AL768" s="225" t="n"/>
      <c r="AM768" s="231" t="n"/>
    </row>
    <row r="769" ht="18" customFormat="1" customHeight="1" s="1438" thickBot="1">
      <c r="A769" s="2286" t="inlineStr">
        <is>
          <t>CARMEN MILENA SALINAS CASTAÑEDA</t>
        </is>
      </c>
      <c r="B769" s="2316" t="n">
        <v>5519004811</v>
      </c>
      <c r="C769" s="2317" t="n">
        <v>46091</v>
      </c>
      <c r="D769" s="2318" t="inlineStr">
        <is>
          <t>Pendiente</t>
        </is>
      </c>
      <c r="E769" s="2319" t="n">
        <v>46091</v>
      </c>
      <c r="F769" s="2997" t="inlineStr">
        <is>
          <t>FNA (Fondo Nacional del Ahorro)</t>
        </is>
      </c>
      <c r="G769" s="278" t="n"/>
      <c r="H769" s="2340" t="inlineStr">
        <is>
          <t>PROPIO</t>
        </is>
      </c>
      <c r="I769" s="214" t="n"/>
      <c r="J769" s="2118" t="n"/>
      <c r="K769" s="2117" t="n"/>
      <c r="L769" s="2322" t="inlineStr">
        <is>
          <t>Lideres del futuro</t>
        </is>
      </c>
      <c r="M769" s="2321" t="inlineStr">
        <is>
          <t>Jesus Javier Mosquera Andrade</t>
        </is>
      </c>
      <c r="N769" s="214" t="n"/>
      <c r="O769" s="214" t="n"/>
      <c r="P769" s="214" t="n"/>
      <c r="Q769" s="214" t="n"/>
      <c r="R769" s="2321" t="n">
        <v>55190048</v>
      </c>
      <c r="S769" s="2322" t="inlineStr">
        <is>
          <t>Pesos</t>
        </is>
      </c>
      <c r="T769" s="2323" t="inlineStr">
        <is>
          <t>Hipotecario</t>
        </is>
      </c>
      <c r="U769" s="2324" t="n">
        <v>395888</v>
      </c>
      <c r="V769" s="2321" t="n">
        <v>233</v>
      </c>
      <c r="W769" s="2321" t="n">
        <v>139</v>
      </c>
      <c r="X769" s="2321" t="n">
        <v>10.75</v>
      </c>
      <c r="Y769" s="2324" t="n">
        <v>0</v>
      </c>
      <c r="Z769" s="2324" t="n">
        <v>9099</v>
      </c>
      <c r="AA769" s="2324" t="n">
        <v>4965</v>
      </c>
      <c r="AB769" s="2324" t="n">
        <v>7936</v>
      </c>
      <c r="AC769" s="2324" t="n">
        <v>113925</v>
      </c>
      <c r="AD769" s="2324" t="n">
        <v>259963</v>
      </c>
      <c r="AE769" s="2324" t="n">
        <v>30422670</v>
      </c>
      <c r="AF769" s="2884" t="inlineStr">
        <is>
          <t>$100.000 a $300.000</t>
        </is>
      </c>
      <c r="AG769" s="2324" t="inlineStr">
        <is>
          <t>$3,500,000</t>
        </is>
      </c>
      <c r="AH769" s="2343" t="inlineStr">
        <is>
          <t>Empleado</t>
        </is>
      </c>
      <c r="AI769" s="2321" t="inlineStr">
        <is>
          <t>salinas123milena@gmail.com</t>
        </is>
      </c>
      <c r="AJ769" s="2321" t="n">
        <v>3143717196</v>
      </c>
      <c r="AK769" s="214" t="n"/>
      <c r="AL769" s="214" t="n"/>
      <c r="AM769" s="220" t="n"/>
    </row>
    <row r="770" ht="18" customFormat="1" customHeight="1" s="1438" thickBot="1">
      <c r="A770" s="2282" t="inlineStr">
        <is>
          <t>PAULA ANDREA CASTRO</t>
        </is>
      </c>
      <c r="B770" s="2302" t="n">
        <v>103067362109</v>
      </c>
      <c r="C770" s="2303" t="n">
        <v>46091</v>
      </c>
      <c r="D770" s="2304" t="inlineStr">
        <is>
          <t>Pendiente</t>
        </is>
      </c>
      <c r="E770" s="2305" t="n">
        <v>46091</v>
      </c>
      <c r="F770" s="2500" t="inlineStr">
        <is>
          <t>FNA (Fondo Nacional del Ahorro)</t>
        </is>
      </c>
      <c r="G770" s="1087" t="n"/>
      <c r="H770" s="2474" t="inlineStr">
        <is>
          <t>PROPIO</t>
        </is>
      </c>
      <c r="I770" s="225" t="n"/>
      <c r="J770" s="2116" t="n"/>
      <c r="K770" s="2117" t="n"/>
      <c r="L770" s="2399" t="inlineStr">
        <is>
          <t>Guardianes Del Ahorro</t>
        </is>
      </c>
      <c r="M770" s="2309" t="inlineStr">
        <is>
          <t>Maidy Natalia Burgos Gomez</t>
        </is>
      </c>
      <c r="N770" s="225" t="n"/>
      <c r="O770" s="225" t="n"/>
      <c r="P770" s="225" t="n"/>
      <c r="Q770" s="225" t="n"/>
      <c r="R770" s="2309" t="n">
        <v>1030673621</v>
      </c>
      <c r="S770" s="2311" t="inlineStr">
        <is>
          <t>Pesos</t>
        </is>
      </c>
      <c r="T770" s="2312" t="inlineStr">
        <is>
          <t>Hipotecario</t>
        </is>
      </c>
      <c r="U770" s="2313" t="n">
        <v>1444532</v>
      </c>
      <c r="V770" s="2309" t="n">
        <v>240</v>
      </c>
      <c r="W770" s="2309" t="n">
        <v>227</v>
      </c>
      <c r="X770" s="2309" t="n">
        <v>12.5</v>
      </c>
      <c r="Y770" s="2313" t="n">
        <v>0</v>
      </c>
      <c r="Z770" s="2313" t="n">
        <v>74828</v>
      </c>
      <c r="AA770" s="2313" t="n">
        <v>0</v>
      </c>
      <c r="AB770" s="2313" t="n">
        <v>0</v>
      </c>
      <c r="AC770" s="2313" t="n">
        <v>145161</v>
      </c>
      <c r="AD770" s="2313" t="n">
        <v>1224537</v>
      </c>
      <c r="AE770" s="2313" t="n">
        <v>124145340</v>
      </c>
      <c r="AF770" s="2883" t="inlineStr">
        <is>
          <t>$100.000 a $300.000</t>
        </is>
      </c>
      <c r="AG770" s="2313" t="inlineStr">
        <is>
          <t>$4,200,000</t>
        </is>
      </c>
      <c r="AH770" s="2315" t="inlineStr">
        <is>
          <t>Empleado</t>
        </is>
      </c>
      <c r="AI770" s="2309" t="inlineStr">
        <is>
          <t>andrea_albor26@hotmail.com</t>
        </is>
      </c>
      <c r="AJ770" s="2309" t="n">
        <v>3115588724</v>
      </c>
      <c r="AK770" s="225" t="n"/>
      <c r="AL770" s="225" t="n"/>
      <c r="AM770" s="231" t="n"/>
    </row>
    <row r="771" ht="18" customFormat="1" customHeight="1" s="1438" thickBot="1">
      <c r="A771" s="2445" t="inlineStr">
        <is>
          <t>LEIDY VIVIANA MUÑOZ GOMEZ</t>
        </is>
      </c>
      <c r="B771" s="2316" t="inlineStr">
        <is>
          <t>570030780131750-5</t>
        </is>
      </c>
      <c r="C771" s="2317" t="n">
        <v>46091</v>
      </c>
      <c r="D771" s="2318" t="inlineStr">
        <is>
          <t>Pendiente</t>
        </is>
      </c>
      <c r="E771" s="2319" t="n">
        <v>46091</v>
      </c>
      <c r="F771" s="2320" t="inlineStr">
        <is>
          <t>DAVIVIENDA</t>
        </is>
      </c>
      <c r="G771" s="2307" t="inlineStr">
        <is>
          <t>VIVIENDA VIS FAVOR TENER ENCUENTA PARA ESTUDIO</t>
        </is>
      </c>
      <c r="H771" s="2340" t="inlineStr">
        <is>
          <t>PROPIO</t>
        </is>
      </c>
      <c r="I771" s="214" t="n"/>
      <c r="J771" s="2118" t="n"/>
      <c r="K771" s="2117" t="n"/>
      <c r="L771" s="2332" t="inlineStr">
        <is>
          <t>Finanzas a otro nivel</t>
        </is>
      </c>
      <c r="M771" s="2321" t="inlineStr">
        <is>
          <t>YULY HERNANDEZ</t>
        </is>
      </c>
      <c r="N771" s="214" t="n"/>
      <c r="O771" s="214" t="n"/>
      <c r="P771" s="214" t="n"/>
      <c r="Q771" s="214" t="n"/>
      <c r="R771" s="2335" t="n">
        <v>1019053874</v>
      </c>
      <c r="S771" s="2322" t="inlineStr">
        <is>
          <t>Pesos</t>
        </is>
      </c>
      <c r="T771" s="2323" t="inlineStr">
        <is>
          <t>Hipotecario</t>
        </is>
      </c>
      <c r="U771" s="2324" t="n">
        <v>1171000</v>
      </c>
      <c r="V771" s="2321" t="n">
        <v>180</v>
      </c>
      <c r="W771" s="2321" t="n">
        <v>166</v>
      </c>
      <c r="X771" s="2321" t="n">
        <v>10.3</v>
      </c>
      <c r="Y771" s="2324" t="n">
        <v>0</v>
      </c>
      <c r="Z771" s="2324" t="n">
        <v>23636</v>
      </c>
      <c r="AA771" s="2324" t="n">
        <v>35226</v>
      </c>
      <c r="AB771" s="2324" t="n">
        <v>0</v>
      </c>
      <c r="AC771" s="2324" t="n">
        <v>282561</v>
      </c>
      <c r="AD771" s="2324" t="n">
        <v>829438</v>
      </c>
      <c r="AE771" s="2324" t="n">
        <v>100891275</v>
      </c>
      <c r="AF771" s="2884" t="inlineStr">
        <is>
          <t>$300.000 a $600.000</t>
        </is>
      </c>
      <c r="AG771" s="2324" t="inlineStr">
        <is>
          <t>$4,300,000</t>
        </is>
      </c>
      <c r="AH771" s="2343" t="inlineStr">
        <is>
          <t>Empleado</t>
        </is>
      </c>
      <c r="AI771" s="2321" t="inlineStr">
        <is>
          <t>Lvmunoz0318@outlook.es</t>
        </is>
      </c>
      <c r="AJ771" s="2321" t="n">
        <v>3213147230</v>
      </c>
      <c r="AK771" s="214" t="n"/>
      <c r="AL771" s="214" t="n"/>
      <c r="AM771" s="220" t="n"/>
    </row>
    <row r="772" ht="18" customFormat="1" customHeight="1" s="1438" thickBot="1">
      <c r="A772" s="2827" t="inlineStr">
        <is>
          <t>EDUAR RICARDO CASTELLANOS LUGO</t>
        </is>
      </c>
      <c r="B772" s="2849" t="inlineStr">
        <is>
          <t>570040770137025-5</t>
        </is>
      </c>
      <c r="C772" s="2682" t="n">
        <v>46091</v>
      </c>
      <c r="D772" s="2653" t="inlineStr">
        <is>
          <t>Pendiente</t>
        </is>
      </c>
      <c r="E772" s="2682" t="n">
        <v>46091</v>
      </c>
      <c r="F772" s="2325" t="inlineStr">
        <is>
          <t>DAVIVIENDA</t>
        </is>
      </c>
      <c r="G772" s="2269" t="n"/>
      <c r="H772" s="2326" t="inlineStr">
        <is>
          <t>CM</t>
        </is>
      </c>
      <c r="I772" s="2269" t="n"/>
      <c r="J772" s="2269" t="n"/>
      <c r="K772" s="2269" t="n"/>
      <c r="L772" s="2269" t="n"/>
      <c r="M772" s="2269" t="n"/>
      <c r="N772" s="2269" t="n"/>
      <c r="O772" s="2269" t="n"/>
      <c r="P772" s="2269" t="n"/>
      <c r="Q772" s="2851" t="n"/>
      <c r="R772" s="2998" t="inlineStr">
        <is>
          <t>N/A</t>
        </is>
      </c>
      <c r="S772" s="2270" t="inlineStr">
        <is>
          <t>Pesos</t>
        </is>
      </c>
      <c r="T772" s="2690" t="inlineStr">
        <is>
          <t>Hipotecario</t>
        </is>
      </c>
      <c r="U772" s="2689" t="n">
        <v>1523000</v>
      </c>
      <c r="V772" s="2689" t="n">
        <v>240</v>
      </c>
      <c r="W772" s="2689" t="n">
        <v>235</v>
      </c>
      <c r="X772" s="2688" t="n">
        <v>0.112</v>
      </c>
      <c r="Y772" s="2689" t="n">
        <v>0</v>
      </c>
      <c r="Z772" s="2689" t="n">
        <v>46981</v>
      </c>
      <c r="AA772" s="2689" t="n">
        <v>44670</v>
      </c>
      <c r="AB772" s="2689" t="n">
        <v>0</v>
      </c>
      <c r="AC772" s="2689" t="n">
        <v>177362</v>
      </c>
      <c r="AD772" s="2689" t="n">
        <v>1243418</v>
      </c>
      <c r="AE772" s="2689" t="n">
        <v>140082043</v>
      </c>
      <c r="AF772" s="3715" t="n">
        <v>200</v>
      </c>
      <c r="AG772" s="2689" t="inlineStr">
        <is>
          <t>$4,000,000</t>
        </is>
      </c>
      <c r="AH772" s="2268" t="inlineStr">
        <is>
          <t>Empleado</t>
        </is>
      </c>
      <c r="AI772" s="2688" t="inlineStr">
        <is>
          <t>castellanoslugoe@gmail.com</t>
        </is>
      </c>
      <c r="AJ772" s="2688" t="inlineStr">
        <is>
          <t>+57 313 4695080</t>
        </is>
      </c>
      <c r="AK772" s="2688" t="inlineStr">
        <is>
          <t>Madrid cundinamarca</t>
        </is>
      </c>
      <c r="AL772" s="2269" t="n"/>
      <c r="AM772" s="2853" t="inlineStr">
        <is>
          <t>NAN</t>
        </is>
      </c>
    </row>
    <row r="773" ht="18" customFormat="1" customHeight="1" s="1438" thickBot="1">
      <c r="A773" s="2826" t="inlineStr">
        <is>
          <t>HILDA LISSETH ALBAN BARRERA</t>
        </is>
      </c>
      <c r="B773" s="2854" t="inlineStr">
        <is>
          <t>571313660057603-6</t>
        </is>
      </c>
      <c r="C773" s="2855" t="n">
        <v>46091</v>
      </c>
      <c r="D773" s="2658" t="inlineStr">
        <is>
          <t>Pendiente</t>
        </is>
      </c>
      <c r="E773" s="2855" t="n">
        <v>46091</v>
      </c>
      <c r="F773" s="2329" t="inlineStr">
        <is>
          <t>DAVIVIENDA</t>
        </is>
      </c>
      <c r="G773" s="2262" t="n"/>
      <c r="H773" s="2331" t="inlineStr">
        <is>
          <t>CM</t>
        </is>
      </c>
      <c r="I773" s="2262" t="n"/>
      <c r="J773" s="2262" t="n"/>
      <c r="K773" s="2262" t="n"/>
      <c r="L773" s="2262" t="n"/>
      <c r="M773" s="2262" t="n"/>
      <c r="N773" s="2262" t="n"/>
      <c r="O773" s="2262" t="n"/>
      <c r="P773" s="2262" t="n"/>
      <c r="Q773" s="2858" t="n"/>
      <c r="R773" s="2998" t="inlineStr">
        <is>
          <t>N/A</t>
        </is>
      </c>
      <c r="S773" s="2661" t="inlineStr">
        <is>
          <t>Pesos</t>
        </is>
      </c>
      <c r="T773" s="2859" t="inlineStr">
        <is>
          <t>Hipotecario</t>
        </is>
      </c>
      <c r="U773" s="2860" t="n">
        <v>698867</v>
      </c>
      <c r="V773" s="2860" t="n">
        <v>240</v>
      </c>
      <c r="W773" s="2860" t="n">
        <v>219</v>
      </c>
      <c r="X773" s="2857" t="n">
        <v>12.9</v>
      </c>
      <c r="Y773" s="2860" t="n">
        <v>254132</v>
      </c>
      <c r="Z773" s="2860" t="n">
        <v>7687</v>
      </c>
      <c r="AA773" s="2860" t="n">
        <v>0</v>
      </c>
      <c r="AB773" s="2860" t="n">
        <v>0</v>
      </c>
      <c r="AC773" s="2860" t="n">
        <v>0</v>
      </c>
      <c r="AD773" s="2860" t="n">
        <v>254447</v>
      </c>
      <c r="AE773" s="2860" t="n">
        <v>78406856</v>
      </c>
      <c r="AF773" s="3719" t="n">
        <v>200</v>
      </c>
      <c r="AG773" s="2860" t="inlineStr">
        <is>
          <t>$2,500,000</t>
        </is>
      </c>
      <c r="AH773" s="2263" t="inlineStr">
        <is>
          <t>Empleado</t>
        </is>
      </c>
      <c r="AI773" s="2857" t="inlineStr">
        <is>
          <t>lissethalban89@gmail.com</t>
        </is>
      </c>
      <c r="AJ773" s="2857" t="inlineStr">
        <is>
          <t>+57 302 6577041</t>
        </is>
      </c>
      <c r="AK773" s="2857" t="inlineStr">
        <is>
          <t>Bogotá</t>
        </is>
      </c>
      <c r="AL773" s="2262" t="n"/>
      <c r="AM773" s="2862" t="inlineStr">
        <is>
          <t>NAN</t>
        </is>
      </c>
    </row>
    <row r="774" ht="18" customFormat="1" customHeight="1" s="1438" thickBot="1">
      <c r="A774" s="2827" t="inlineStr">
        <is>
          <t>JAVIER ALEXANDER GAMBA ENCISO</t>
        </is>
      </c>
      <c r="B774" s="2849" t="n">
        <v>199201485892</v>
      </c>
      <c r="C774" s="2682" t="n">
        <v>46091</v>
      </c>
      <c r="D774" s="2653" t="inlineStr">
        <is>
          <t>Pendiente</t>
        </is>
      </c>
      <c r="E774" s="2682" t="n">
        <v>46091</v>
      </c>
      <c r="F774" s="2999" t="inlineStr">
        <is>
          <t>CAJA SOCIAL</t>
        </is>
      </c>
      <c r="G774" s="2269" t="n"/>
      <c r="H774" s="2326" t="inlineStr">
        <is>
          <t>CM</t>
        </is>
      </c>
      <c r="I774" s="2269" t="n"/>
      <c r="J774" s="2269" t="n"/>
      <c r="K774" s="2269" t="n"/>
      <c r="L774" s="2269" t="n"/>
      <c r="M774" s="2269" t="n"/>
      <c r="N774" s="2269" t="n"/>
      <c r="O774" s="2269" t="n"/>
      <c r="P774" s="2269" t="n"/>
      <c r="Q774" s="2851" t="n"/>
      <c r="R774" s="2998" t="inlineStr">
        <is>
          <t>N/A</t>
        </is>
      </c>
      <c r="S774" s="2270" t="inlineStr">
        <is>
          <t>Pesos</t>
        </is>
      </c>
      <c r="T774" s="2690" t="inlineStr">
        <is>
          <t>Hipotecario</t>
        </is>
      </c>
      <c r="U774" s="2689" t="n">
        <v>1366280</v>
      </c>
      <c r="V774" s="2689" t="n">
        <v>240</v>
      </c>
      <c r="W774" s="2689" t="n">
        <v>194</v>
      </c>
      <c r="X774" s="2688" t="n">
        <v>0.0965</v>
      </c>
      <c r="Y774" s="2689" t="n">
        <v>0</v>
      </c>
      <c r="Z774" s="2689" t="n">
        <v>121392</v>
      </c>
      <c r="AA774" s="2689" t="n">
        <v>24331</v>
      </c>
      <c r="AB774" s="2689" t="n">
        <v>21875</v>
      </c>
      <c r="AC774" s="2689" t="n">
        <v>268924</v>
      </c>
      <c r="AD774" s="2689" t="n">
        <v>929757</v>
      </c>
      <c r="AE774" s="2689" t="n">
        <v>120646137</v>
      </c>
      <c r="AF774" s="3715" t="n">
        <v>200</v>
      </c>
      <c r="AG774" s="2689" t="inlineStr">
        <is>
          <t>$4,000,000</t>
        </is>
      </c>
      <c r="AH774" s="2270" t="inlineStr">
        <is>
          <t>Independiente</t>
        </is>
      </c>
      <c r="AI774" s="2688" t="inlineStr">
        <is>
          <t>joviprawn@hotmail.com</t>
        </is>
      </c>
      <c r="AJ774" s="2688" t="inlineStr">
        <is>
          <t>+57 319 6909494</t>
        </is>
      </c>
      <c r="AK774" s="2688" t="inlineStr">
        <is>
          <t>Bogota</t>
        </is>
      </c>
      <c r="AL774" s="2269" t="n"/>
      <c r="AM774" s="2853" t="inlineStr">
        <is>
          <t>NAN</t>
        </is>
      </c>
    </row>
    <row r="775" ht="18" customFormat="1" customHeight="1" s="1438" thickBot="1">
      <c r="A775" s="2826" t="inlineStr">
        <is>
          <t>JEFFERSON CAMACHO ESCOBAR</t>
        </is>
      </c>
      <c r="B775" s="2854" t="inlineStr">
        <is>
          <t>570119460040295-4</t>
        </is>
      </c>
      <c r="C775" s="2855" t="n">
        <v>46091</v>
      </c>
      <c r="D775" s="2658" t="inlineStr">
        <is>
          <t>Pendiente</t>
        </is>
      </c>
      <c r="E775" s="2855" t="n">
        <v>46091</v>
      </c>
      <c r="F775" s="2329" t="inlineStr">
        <is>
          <t>DAVIVIENDA</t>
        </is>
      </c>
      <c r="G775" s="2262" t="n"/>
      <c r="H775" s="2331" t="inlineStr">
        <is>
          <t>CM</t>
        </is>
      </c>
      <c r="I775" s="2262" t="n"/>
      <c r="J775" s="2262" t="n"/>
      <c r="K775" s="2262" t="n"/>
      <c r="L775" s="2262" t="n"/>
      <c r="M775" s="2262" t="n"/>
      <c r="N775" s="2262" t="n"/>
      <c r="O775" s="2262" t="n"/>
      <c r="P775" s="2262" t="n"/>
      <c r="Q775" s="2858" t="n"/>
      <c r="R775" s="2998" t="inlineStr">
        <is>
          <t>N/A</t>
        </is>
      </c>
      <c r="S775" s="2661" t="inlineStr">
        <is>
          <t>Pesos</t>
        </is>
      </c>
      <c r="T775" s="2859" t="inlineStr">
        <is>
          <t>Hipotecario</t>
        </is>
      </c>
      <c r="U775" s="2860" t="n">
        <v>499215</v>
      </c>
      <c r="V775" s="2860" t="n">
        <v>204</v>
      </c>
      <c r="W775" s="2860" t="n">
        <v>168</v>
      </c>
      <c r="X775" s="2857" t="n">
        <v>0.183</v>
      </c>
      <c r="Y775" s="2860" t="n">
        <v>150784</v>
      </c>
      <c r="Z775" s="2860" t="n">
        <v>8634</v>
      </c>
      <c r="AA775" s="2860" t="n">
        <v>26052</v>
      </c>
      <c r="AB775" s="2860" t="n">
        <v>0</v>
      </c>
      <c r="AC775" s="2860" t="n">
        <v>99893</v>
      </c>
      <c r="AD775" s="2860" t="n">
        <v>370371</v>
      </c>
      <c r="AE775" s="2860" t="n">
        <v>37038685</v>
      </c>
      <c r="AF775" s="3719" t="n">
        <v>200</v>
      </c>
      <c r="AG775" s="2860" t="inlineStr">
        <is>
          <t>$3,000,000</t>
        </is>
      </c>
      <c r="AH775" s="2263" t="inlineStr">
        <is>
          <t>Empleado</t>
        </is>
      </c>
      <c r="AI775" s="2857" t="inlineStr">
        <is>
          <t>jcamachoes1@uniminuto.edu.co</t>
        </is>
      </c>
      <c r="AJ775" s="2857" t="inlineStr">
        <is>
          <t>+57 321 8717665</t>
        </is>
      </c>
      <c r="AK775" s="2857" t="inlineStr">
        <is>
          <t>Cali</t>
        </is>
      </c>
      <c r="AL775" s="2262" t="n"/>
      <c r="AM775" s="2862" t="inlineStr">
        <is>
          <t>NAN</t>
        </is>
      </c>
    </row>
    <row r="776" ht="18" customFormat="1" customHeight="1" s="1438" thickBot="1">
      <c r="A776" s="3001" t="inlineStr">
        <is>
          <t>GLEYDINTH VALLEJO TUTISTAR</t>
        </is>
      </c>
      <c r="B776" s="3027" t="n">
        <v>134200375990</v>
      </c>
      <c r="C776" s="3028" t="n">
        <v>46091</v>
      </c>
      <c r="D776" s="3029" t="inlineStr">
        <is>
          <t>Pendiente</t>
        </is>
      </c>
      <c r="E776" s="3028" t="n">
        <v>46091</v>
      </c>
      <c r="F776" s="3030" t="inlineStr">
        <is>
          <t>CAJA SOCIAL</t>
        </is>
      </c>
      <c r="G776" s="2248" t="n"/>
      <c r="H776" s="3031" t="inlineStr">
        <is>
          <t>CM</t>
        </is>
      </c>
      <c r="I776" s="2248" t="n"/>
      <c r="J776" s="2248" t="n"/>
      <c r="K776" s="2248" t="n"/>
      <c r="L776" s="2248" t="n"/>
      <c r="M776" s="2248" t="n"/>
      <c r="N776" s="2248" t="n"/>
      <c r="O776" s="2248" t="n"/>
      <c r="P776" s="2248" t="n"/>
      <c r="Q776" s="2248" t="n"/>
      <c r="R776" s="3032" t="n">
        <v>1144125808</v>
      </c>
      <c r="S776" s="3033" t="inlineStr">
        <is>
          <t>Pesos</t>
        </is>
      </c>
      <c r="T776" s="3034" t="inlineStr">
        <is>
          <t>Hipotecario</t>
        </is>
      </c>
      <c r="U776" s="3032" t="n">
        <v>1619690</v>
      </c>
      <c r="V776" s="3032" t="n">
        <v>180</v>
      </c>
      <c r="W776" s="3032" t="n">
        <v>179</v>
      </c>
      <c r="X776" s="3035" t="n">
        <v>10.75</v>
      </c>
      <c r="Y776" s="3032" t="n">
        <v>0</v>
      </c>
      <c r="Z776" s="3032" t="n">
        <v>68544</v>
      </c>
      <c r="AA776" s="3032" t="n">
        <v>37464</v>
      </c>
      <c r="AB776" s="3032" t="n">
        <v>33683</v>
      </c>
      <c r="AC776" s="3032" t="n">
        <v>319969</v>
      </c>
      <c r="AD776" s="3032" t="n">
        <v>1160029</v>
      </c>
      <c r="AE776" s="3032" t="n">
        <v>135754228</v>
      </c>
      <c r="AF776" s="3723" t="n">
        <v>200</v>
      </c>
      <c r="AG776" s="3032" t="inlineStr">
        <is>
          <t>$4,820,554</t>
        </is>
      </c>
      <c r="AH776" s="2247" t="inlineStr">
        <is>
          <t>Empleado</t>
        </is>
      </c>
      <c r="AI776" s="3035" t="inlineStr">
        <is>
          <t>gleydinth33@hotmail.com</t>
        </is>
      </c>
      <c r="AJ776" s="3035" t="inlineStr">
        <is>
          <t>316 5144506</t>
        </is>
      </c>
      <c r="AK776" s="2248" t="n"/>
      <c r="AL776" s="2248" t="n"/>
      <c r="AM776" s="3037" t="n"/>
    </row>
    <row r="777" ht="18" customFormat="1" customHeight="1" s="1438" thickBot="1">
      <c r="A777" s="3010" t="inlineStr">
        <is>
          <t>LORENA SANABRIA RODRIGUEZ</t>
        </is>
      </c>
      <c r="B777" s="2634" t="inlineStr">
        <is>
          <t>570000601097904-4</t>
        </is>
      </c>
      <c r="C777" s="2635" t="n">
        <v>46091</v>
      </c>
      <c r="D777" s="3011" t="inlineStr">
        <is>
          <t>Mora</t>
        </is>
      </c>
      <c r="E777" s="2635" t="n">
        <v>46091</v>
      </c>
      <c r="F777" s="2637" t="inlineStr">
        <is>
          <t>DAVIVIENDA</t>
        </is>
      </c>
      <c r="G777" s="2640" t="n"/>
      <c r="H777" s="2639" t="inlineStr">
        <is>
          <t>CM</t>
        </is>
      </c>
      <c r="I777" s="2640" t="n"/>
      <c r="J777" s="2640" t="n"/>
      <c r="K777" s="2640" t="n"/>
      <c r="L777" s="2640" t="n"/>
      <c r="M777" s="2640" t="n"/>
      <c r="N777" s="2640" t="n"/>
      <c r="O777" s="2640" t="n"/>
      <c r="P777" s="2640" t="n"/>
      <c r="Q777" s="2644" t="n"/>
      <c r="R777" s="3012" t="inlineStr">
        <is>
          <t>N/A</t>
        </is>
      </c>
      <c r="S777" s="2645" t="inlineStr">
        <is>
          <t>Pesos</t>
        </is>
      </c>
      <c r="T777" s="2646" t="inlineStr">
        <is>
          <t>Hipotecario</t>
        </is>
      </c>
      <c r="U777" s="2647" t="n">
        <v>2965000</v>
      </c>
      <c r="V777" s="2647" t="n">
        <v>180</v>
      </c>
      <c r="W777" s="2647" t="n">
        <v>178</v>
      </c>
      <c r="X777" s="2643" t="n">
        <v>13.8</v>
      </c>
      <c r="Y777" s="2647" t="n">
        <v>0</v>
      </c>
      <c r="Z777" s="2647" t="n">
        <v>122348</v>
      </c>
      <c r="AA777" s="2647" t="n">
        <v>0</v>
      </c>
      <c r="AB777" s="2647" t="n">
        <v>0</v>
      </c>
      <c r="AC777" s="2647" t="n">
        <v>0</v>
      </c>
      <c r="AD777" s="2647" t="n">
        <v>2432885</v>
      </c>
      <c r="AE777" s="2647" t="n">
        <v>227307541</v>
      </c>
      <c r="AF777" s="3724" t="n">
        <v>300</v>
      </c>
      <c r="AG777" s="2647" t="inlineStr">
        <is>
          <t>$5,000,000</t>
        </is>
      </c>
      <c r="AH777" s="2649" t="inlineStr">
        <is>
          <t>Empleado</t>
        </is>
      </c>
      <c r="AI777" s="2643" t="inlineStr">
        <is>
          <t>lorenasanabriarodriguez1@gmail.com</t>
        </is>
      </c>
      <c r="AJ777" s="2643" t="inlineStr">
        <is>
          <t>+57 323 3241971</t>
        </is>
      </c>
      <c r="AK777" s="2643" t="inlineStr">
        <is>
          <t>Bogotá</t>
        </is>
      </c>
      <c r="AL777" s="2640" t="n"/>
      <c r="AM777" s="3013" t="inlineStr">
        <is>
          <t>NAN</t>
        </is>
      </c>
    </row>
    <row r="778" ht="18" customFormat="1" customHeight="1" s="1438" thickBot="1">
      <c r="A778" s="2827" t="inlineStr">
        <is>
          <t>LUIS EDUARDO VARGAS LOPEZ</t>
        </is>
      </c>
      <c r="B778" s="2849" t="n">
        <v>90000353764</v>
      </c>
      <c r="C778" s="2682" t="n">
        <v>46091</v>
      </c>
      <c r="D778" s="2653" t="inlineStr">
        <is>
          <t>Pendiente</t>
        </is>
      </c>
      <c r="E778" s="2682" t="n">
        <v>46091</v>
      </c>
      <c r="F778" s="2866" t="inlineStr">
        <is>
          <t>BANCOLOMBIA</t>
        </is>
      </c>
      <c r="G778" s="2269" t="n"/>
      <c r="H778" s="2326" t="inlineStr">
        <is>
          <t>CM</t>
        </is>
      </c>
      <c r="I778" s="2269" t="n"/>
      <c r="J778" s="2269" t="n"/>
      <c r="K778" s="2269" t="n"/>
      <c r="L778" s="2269" t="n"/>
      <c r="M778" s="2269" t="n"/>
      <c r="N778" s="2269" t="n"/>
      <c r="O778" s="2269" t="n"/>
      <c r="P778" s="2269" t="n"/>
      <c r="Q778" s="2851" t="n"/>
      <c r="R778" s="2998" t="inlineStr">
        <is>
          <t>N/A</t>
        </is>
      </c>
      <c r="S778" s="2270" t="inlineStr">
        <is>
          <t>Pesos</t>
        </is>
      </c>
      <c r="T778" s="2690" t="inlineStr">
        <is>
          <t>Hipotecario</t>
        </is>
      </c>
      <c r="U778" s="2689" t="n">
        <v>1413378</v>
      </c>
      <c r="V778" s="2689" t="n">
        <v>240</v>
      </c>
      <c r="W778" s="2689" t="n">
        <v>232</v>
      </c>
      <c r="X778" s="2688" t="n">
        <v>9.6</v>
      </c>
      <c r="Y778" s="2689" t="n">
        <v>0</v>
      </c>
      <c r="Z778" s="2689" t="n">
        <v>13814</v>
      </c>
      <c r="AA778" s="2689" t="n">
        <v>17019</v>
      </c>
      <c r="AB778" s="2689" t="n">
        <v>11345</v>
      </c>
      <c r="AC778" s="2689" t="n">
        <v>228620</v>
      </c>
      <c r="AD778" s="2689" t="n">
        <v>1142580</v>
      </c>
      <c r="AE778" s="2689" t="n">
        <v>149099721</v>
      </c>
      <c r="AF778" s="3715" t="n">
        <v>200</v>
      </c>
      <c r="AG778" s="2689" t="inlineStr">
        <is>
          <t>$6,000,000</t>
        </is>
      </c>
      <c r="AH778" s="2270" t="inlineStr">
        <is>
          <t>Independiente</t>
        </is>
      </c>
      <c r="AI778" s="2688" t="inlineStr">
        <is>
          <t>luis.scene@gmail.com</t>
        </is>
      </c>
      <c r="AJ778" s="2688" t="inlineStr">
        <is>
          <t>+57 301 7279518</t>
        </is>
      </c>
      <c r="AK778" s="2688" t="inlineStr">
        <is>
          <t>Barranquilla</t>
        </is>
      </c>
      <c r="AL778" s="2269" t="n"/>
      <c r="AM778" s="2853" t="inlineStr">
        <is>
          <t>NAN</t>
        </is>
      </c>
    </row>
    <row r="779" ht="18" customFormat="1" customHeight="1" s="1438" thickBot="1">
      <c r="A779" s="2828" t="inlineStr">
        <is>
          <t>PAULA DANIELA RODRIGUEZ VANEGAS</t>
        </is>
      </c>
      <c r="B779" s="3014" t="n">
        <v>90000333781</v>
      </c>
      <c r="C779" s="3015" t="n">
        <v>46091</v>
      </c>
      <c r="D779" s="3016" t="inlineStr">
        <is>
          <t>Pendiente</t>
        </is>
      </c>
      <c r="E779" s="3015" t="n">
        <v>46091</v>
      </c>
      <c r="F779" s="3017" t="inlineStr">
        <is>
          <t>BANCOLOMBIA</t>
        </is>
      </c>
      <c r="G779" s="3018" t="n"/>
      <c r="H779" s="3019" t="inlineStr">
        <is>
          <t>CM</t>
        </is>
      </c>
      <c r="I779" s="3018" t="n"/>
      <c r="J779" s="3018" t="n"/>
      <c r="K779" s="3018" t="n"/>
      <c r="L779" s="3018" t="n"/>
      <c r="M779" s="3018" t="n"/>
      <c r="N779" s="3018" t="n"/>
      <c r="O779" s="3018" t="n"/>
      <c r="P779" s="3018" t="n"/>
      <c r="Q779" s="3018" t="n"/>
      <c r="R779" s="3020" t="n">
        <v>1075683360</v>
      </c>
      <c r="S779" s="3021" t="inlineStr">
        <is>
          <t>Pesos</t>
        </is>
      </c>
      <c r="T779" s="3022" t="inlineStr">
        <is>
          <t>Hipotecario</t>
        </is>
      </c>
      <c r="U779" s="3023" t="n">
        <v>1549536</v>
      </c>
      <c r="V779" s="3023" t="n">
        <v>180</v>
      </c>
      <c r="W779" s="3023" t="n">
        <v>168</v>
      </c>
      <c r="X779" s="3024" t="n">
        <v>0.11</v>
      </c>
      <c r="Y779" s="3023" t="n">
        <v>0</v>
      </c>
      <c r="Z779" s="3023" t="n">
        <v>12345</v>
      </c>
      <c r="AA779" s="3023" t="n">
        <v>17932</v>
      </c>
      <c r="AB779" s="3023" t="n">
        <v>11954</v>
      </c>
      <c r="AC779" s="3023" t="n">
        <v>346664</v>
      </c>
      <c r="AD779" s="3023" t="n">
        <v>1160640</v>
      </c>
      <c r="AE779" s="3023" t="n">
        <v>133193445</v>
      </c>
      <c r="AF779" s="3725" t="n">
        <v>300</v>
      </c>
      <c r="AG779" s="3023" t="inlineStr">
        <is>
          <t>$6,600,000</t>
        </is>
      </c>
      <c r="AH779" s="3026" t="inlineStr">
        <is>
          <t>Empleado</t>
        </is>
      </c>
      <c r="AI779" s="3024" t="inlineStr">
        <is>
          <t>danielarov_@hotmail.com</t>
        </is>
      </c>
      <c r="AJ779" s="3024" t="inlineStr">
        <is>
          <t>+57 320 2585451</t>
        </is>
      </c>
      <c r="AK779" s="3024" t="inlineStr">
        <is>
          <t>Zipaquirá</t>
        </is>
      </c>
      <c r="AL779" s="3018" t="n"/>
      <c r="AM779" s="2857" t="inlineStr">
        <is>
          <t>NAN</t>
        </is>
      </c>
    </row>
    <row r="780" ht="18" customFormat="1" customHeight="1" s="1438" thickBot="1">
      <c r="A780" s="2827" t="inlineStr">
        <is>
          <t>YALILE</t>
        </is>
      </c>
      <c r="B780" s="2849" t="n">
        <v>15</v>
      </c>
      <c r="C780" s="2682" t="n">
        <v>46091</v>
      </c>
      <c r="D780" s="2653" t="inlineStr">
        <is>
          <t>Pendiente</t>
        </is>
      </c>
      <c r="E780" s="2682" t="n">
        <v>46091</v>
      </c>
      <c r="F780" s="2325" t="inlineStr">
        <is>
          <t>DAVIVIENDA</t>
        </is>
      </c>
      <c r="G780" s="2269" t="n"/>
      <c r="H780" s="2326" t="inlineStr">
        <is>
          <t>CM</t>
        </is>
      </c>
      <c r="I780" s="2269" t="n"/>
      <c r="J780" s="2269" t="n"/>
      <c r="K780" s="2686" t="n"/>
      <c r="L780" s="2269" t="n"/>
      <c r="M780" s="2269" t="n"/>
      <c r="N780" s="2269" t="n"/>
      <c r="O780" s="2269" t="n"/>
      <c r="P780" s="2269" t="n"/>
      <c r="Q780" s="2851" t="n"/>
      <c r="R780" s="2998" t="inlineStr">
        <is>
          <t>N/A</t>
        </is>
      </c>
      <c r="S780" s="2270" t="inlineStr">
        <is>
          <t>Pesos</t>
        </is>
      </c>
      <c r="T780" s="2690" t="inlineStr">
        <is>
          <t>Hipotecario</t>
        </is>
      </c>
      <c r="U780" s="2689" t="n">
        <v>1894000</v>
      </c>
      <c r="V780" s="2689" t="n">
        <v>240</v>
      </c>
      <c r="W780" s="2689" t="n">
        <v>234</v>
      </c>
      <c r="X780" s="2688" t="n">
        <v>11.3</v>
      </c>
      <c r="Y780" s="2689" t="n">
        <v>0</v>
      </c>
      <c r="Z780" s="2689" t="n">
        <v>41076</v>
      </c>
      <c r="AA780" s="2689" t="n">
        <v>4366</v>
      </c>
      <c r="AB780" s="2689" t="n">
        <v>105058</v>
      </c>
      <c r="AC780" s="2689" t="n">
        <v>218325</v>
      </c>
      <c r="AD780" s="2689" t="n">
        <v>1495416</v>
      </c>
      <c r="AE780" s="2689" t="n">
        <v>166897688</v>
      </c>
      <c r="AF780" s="3715" t="n">
        <v>300</v>
      </c>
      <c r="AG780" s="2689" t="inlineStr">
        <is>
          <t>$6,000,000</t>
        </is>
      </c>
      <c r="AH780" s="2268" t="inlineStr">
        <is>
          <t>Empleado</t>
        </is>
      </c>
      <c r="AI780" s="2688" t="inlineStr">
        <is>
          <t>ya.besa@hotmail.com</t>
        </is>
      </c>
      <c r="AJ780" s="2688" t="inlineStr">
        <is>
          <t>+57 313 5779900</t>
        </is>
      </c>
      <c r="AK780" s="2688" t="inlineStr">
        <is>
          <t>Cali</t>
        </is>
      </c>
      <c r="AL780" s="2269" t="n"/>
      <c r="AM780" s="2853" t="inlineStr">
        <is>
          <t>NAN</t>
        </is>
      </c>
    </row>
    <row r="781" ht="18" customFormat="1" customHeight="1" s="1438" thickBot="1">
      <c r="A781" s="2286" t="inlineStr">
        <is>
          <t>PAULA ANDREA CASTRO</t>
        </is>
      </c>
      <c r="B781" s="2316" t="n">
        <v>103067362109</v>
      </c>
      <c r="C781" s="2317" t="n">
        <v>46091</v>
      </c>
      <c r="D781" s="2318" t="inlineStr">
        <is>
          <t>Pendiente</t>
        </is>
      </c>
      <c r="E781" s="2319" t="n">
        <v>46091</v>
      </c>
      <c r="F781" s="2997" t="inlineStr">
        <is>
          <t>FNA (Fondo Nacional del Ahorro)</t>
        </is>
      </c>
      <c r="G781" s="565" t="n"/>
      <c r="H781" s="2340" t="inlineStr">
        <is>
          <t>PROPIO</t>
        </is>
      </c>
      <c r="I781" s="214" t="n"/>
      <c r="J781" s="2118" t="n"/>
      <c r="K781" s="2117" t="n"/>
      <c r="L781" s="2471" t="inlineStr">
        <is>
          <t>Guardianes Del Ahorro</t>
        </is>
      </c>
      <c r="M781" s="2321" t="inlineStr">
        <is>
          <t>Maidy Natalia Burgos Gomez</t>
        </is>
      </c>
      <c r="N781" s="214" t="n"/>
      <c r="O781" s="214" t="n"/>
      <c r="P781" s="214" t="n"/>
      <c r="Q781" s="214" t="n"/>
      <c r="R781" s="2321" t="n">
        <v>1030673621</v>
      </c>
      <c r="S781" s="2322" t="inlineStr">
        <is>
          <t>Pesos</t>
        </is>
      </c>
      <c r="T781" s="2323" t="inlineStr">
        <is>
          <t>Hipotecario</t>
        </is>
      </c>
      <c r="U781" s="2324" t="n">
        <v>1444532</v>
      </c>
      <c r="V781" s="2321" t="n">
        <v>240</v>
      </c>
      <c r="W781" s="2321" t="n">
        <v>227</v>
      </c>
      <c r="X781" s="2321" t="n">
        <v>12.5</v>
      </c>
      <c r="Y781" s="2324" t="n">
        <v>0</v>
      </c>
      <c r="Z781" s="2324" t="n">
        <v>74828</v>
      </c>
      <c r="AA781" s="2324" t="n">
        <v>0</v>
      </c>
      <c r="AB781" s="2324" t="n">
        <v>0</v>
      </c>
      <c r="AC781" s="2324" t="n">
        <v>145161</v>
      </c>
      <c r="AD781" s="2324" t="n">
        <v>1224537</v>
      </c>
      <c r="AE781" s="2324" t="n">
        <v>124145340</v>
      </c>
      <c r="AF781" s="2884" t="inlineStr">
        <is>
          <t>$100.000 a $300.000</t>
        </is>
      </c>
      <c r="AG781" s="2324" t="inlineStr">
        <is>
          <t>$4,200,000</t>
        </is>
      </c>
      <c r="AH781" s="2343" t="inlineStr">
        <is>
          <t>Empleado</t>
        </is>
      </c>
      <c r="AI781" s="2321" t="inlineStr">
        <is>
          <t>andrea_albor26@hotmail.com</t>
        </is>
      </c>
      <c r="AJ781" s="2321" t="n">
        <v>3115588724</v>
      </c>
      <c r="AK781" s="214" t="n"/>
      <c r="AL781" s="214" t="n"/>
      <c r="AM781" s="220" t="n"/>
    </row>
    <row r="782" ht="18" customFormat="1" customHeight="1" s="1438" thickBot="1">
      <c r="A782" s="2282" t="inlineStr">
        <is>
          <t>LEIDY VIVIANA MUÑOZ GOMEZ</t>
        </is>
      </c>
      <c r="B782" s="2302" t="inlineStr">
        <is>
          <t>570030780131750-5</t>
        </is>
      </c>
      <c r="C782" s="2303" t="n">
        <v>46091</v>
      </c>
      <c r="D782" s="2304" t="inlineStr">
        <is>
          <t>Pendiente</t>
        </is>
      </c>
      <c r="E782" s="2305" t="n">
        <v>46091</v>
      </c>
      <c r="F782" s="2320" t="inlineStr">
        <is>
          <t>DAVIVIENDA</t>
        </is>
      </c>
      <c r="G782" s="2307" t="inlineStr">
        <is>
          <t>VIVIENDA VIS FAVOR TENER ENCUENTA PARA ESTUDIO</t>
        </is>
      </c>
      <c r="H782" s="2474" t="inlineStr">
        <is>
          <t>PROPIO</t>
        </is>
      </c>
      <c r="I782" s="225" t="n"/>
      <c r="J782" s="2116" t="n"/>
      <c r="K782" s="2117" t="n"/>
      <c r="L782" s="2327" t="inlineStr">
        <is>
          <t>Finanzas a otro nivel</t>
        </is>
      </c>
      <c r="M782" s="2309" t="inlineStr">
        <is>
          <t>YULY HERNANDEZ</t>
        </is>
      </c>
      <c r="N782" s="225" t="n"/>
      <c r="O782" s="225" t="n"/>
      <c r="P782" s="225" t="n"/>
      <c r="Q782" s="225" t="n"/>
      <c r="R782" s="2356" t="n">
        <v>1019053874</v>
      </c>
      <c r="S782" s="2311" t="inlineStr">
        <is>
          <t>Pesos</t>
        </is>
      </c>
      <c r="T782" s="2312" t="inlineStr">
        <is>
          <t>Hipotecario</t>
        </is>
      </c>
      <c r="U782" s="2313" t="n">
        <v>1171000</v>
      </c>
      <c r="V782" s="2309" t="n">
        <v>180</v>
      </c>
      <c r="W782" s="2309" t="n">
        <v>166</v>
      </c>
      <c r="X782" s="2309" t="n">
        <v>10.3</v>
      </c>
      <c r="Y782" s="2313" t="n">
        <v>0</v>
      </c>
      <c r="Z782" s="2313" t="n">
        <v>23636</v>
      </c>
      <c r="AA782" s="2313" t="n">
        <v>35226</v>
      </c>
      <c r="AB782" s="2313" t="n">
        <v>0</v>
      </c>
      <c r="AC782" s="2313" t="n">
        <v>282561</v>
      </c>
      <c r="AD782" s="2313" t="n">
        <v>829438</v>
      </c>
      <c r="AE782" s="2313" t="n">
        <v>100891275</v>
      </c>
      <c r="AF782" s="2883" t="inlineStr">
        <is>
          <t>$300.000 a $600.000</t>
        </is>
      </c>
      <c r="AG782" s="2313" t="inlineStr">
        <is>
          <t>$4,300,000</t>
        </is>
      </c>
      <c r="AH782" s="2315" t="inlineStr">
        <is>
          <t>Empleado</t>
        </is>
      </c>
      <c r="AI782" s="2309" t="inlineStr">
        <is>
          <t>Lvmunoz0318@outlook.es</t>
        </is>
      </c>
      <c r="AJ782" s="2309" t="n">
        <v>3213147230</v>
      </c>
      <c r="AK782" s="225" t="n"/>
      <c r="AL782" s="225" t="n"/>
      <c r="AM782" s="231" t="n"/>
    </row>
    <row r="783" ht="18" customFormat="1" customHeight="1" s="3065" thickBot="1">
      <c r="A783" s="3056" t="inlineStr">
        <is>
          <t>ANGY PAOLA MONTEALEGRE SANCHEZ</t>
        </is>
      </c>
      <c r="B783" s="3057" t="inlineStr">
        <is>
          <t>570040770005085-8</t>
        </is>
      </c>
      <c r="C783" s="3058" t="n">
        <v>46091</v>
      </c>
      <c r="D783" s="3059" t="inlineStr">
        <is>
          <t>Pendiente</t>
        </is>
      </c>
      <c r="E783" s="3058" t="n">
        <v>46091</v>
      </c>
      <c r="F783" s="3059" t="inlineStr">
        <is>
          <t>DAVIVIENDA</t>
        </is>
      </c>
      <c r="G783" s="3059" t="n"/>
      <c r="H783" s="3059" t="inlineStr">
        <is>
          <t>CM</t>
        </is>
      </c>
      <c r="I783" s="3059" t="n"/>
      <c r="J783" s="3059" t="n"/>
      <c r="K783" s="3059" t="n"/>
      <c r="L783" s="3059" t="inlineStr">
        <is>
          <t>Soluciones Financieras</t>
        </is>
      </c>
      <c r="M783" s="3059" t="inlineStr">
        <is>
          <t>LORENA SALINAS</t>
        </is>
      </c>
      <c r="N783" s="3059" t="n"/>
      <c r="O783" s="3059" t="n"/>
      <c r="P783" s="3059" t="n"/>
      <c r="Q783" s="3060" t="n"/>
      <c r="R783" s="3061" t="inlineStr">
        <is>
          <t>N/A</t>
        </is>
      </c>
      <c r="S783" s="3059" t="inlineStr">
        <is>
          <t>Pesos</t>
        </is>
      </c>
      <c r="T783" s="3059" t="inlineStr">
        <is>
          <t>Hipotecario</t>
        </is>
      </c>
      <c r="U783" s="3062" t="n">
        <v>298000</v>
      </c>
      <c r="V783" s="3062" t="n">
        <v>180</v>
      </c>
      <c r="W783" s="3062" t="n">
        <v>80</v>
      </c>
      <c r="X783" s="3059" t="n">
        <v>0.1467</v>
      </c>
      <c r="Y783" s="3062" t="n">
        <v>0</v>
      </c>
      <c r="Z783" s="3062" t="n">
        <v>0</v>
      </c>
      <c r="AA783" s="3062" t="n">
        <v>0</v>
      </c>
      <c r="AB783" s="3062" t="n">
        <v>0</v>
      </c>
      <c r="AC783" s="3062" t="n">
        <v>0</v>
      </c>
      <c r="AD783" s="3062" t="n">
        <v>0</v>
      </c>
      <c r="AE783" s="3062" t="n">
        <v>0</v>
      </c>
      <c r="AF783" s="3726" t="n">
        <v>100</v>
      </c>
      <c r="AG783" s="3062" t="inlineStr">
        <is>
          <t>$2,000,000</t>
        </is>
      </c>
      <c r="AH783" s="3059" t="inlineStr">
        <is>
          <t>Independiente</t>
        </is>
      </c>
      <c r="AI783" s="3059" t="inlineStr">
        <is>
          <t>angypms@hotmail.com</t>
        </is>
      </c>
      <c r="AJ783" s="3059" t="inlineStr">
        <is>
          <t>+57 313 3354427</t>
        </is>
      </c>
      <c r="AK783" s="3059" t="inlineStr">
        <is>
          <t>Bogota</t>
        </is>
      </c>
      <c r="AL783" s="3059" t="n"/>
      <c r="AM783" s="3064" t="inlineStr">
        <is>
          <t>NAN</t>
        </is>
      </c>
    </row>
    <row r="784" ht="18" customFormat="1" customHeight="1" s="1438" thickBot="1">
      <c r="A784" s="2968" t="inlineStr">
        <is>
          <t>HADUER CAMILO RIVERA ACOSTA</t>
        </is>
      </c>
      <c r="B784" s="3038" t="n">
        <v>133200200252</v>
      </c>
      <c r="C784" s="3039" t="n">
        <v>46091</v>
      </c>
      <c r="D784" s="3040" t="inlineStr">
        <is>
          <t>Pendiente</t>
        </is>
      </c>
      <c r="E784" s="3041" t="n">
        <v>46091</v>
      </c>
      <c r="F784" s="3042" t="inlineStr">
        <is>
          <t>CAJA SOCIAL</t>
        </is>
      </c>
      <c r="G784" s="743" t="n"/>
      <c r="H784" s="3043" t="inlineStr">
        <is>
          <t>PROPIO</t>
        </is>
      </c>
      <c r="I784" s="611" t="n"/>
      <c r="J784" s="611" t="n"/>
      <c r="K784" s="2190" t="n"/>
      <c r="L784" s="3040" t="inlineStr">
        <is>
          <t>Soluciones Financieras</t>
        </is>
      </c>
      <c r="M784" s="3044" t="inlineStr">
        <is>
          <t>LORENA SALINAS</t>
        </is>
      </c>
      <c r="N784" s="611" t="n"/>
      <c r="O784" s="611" t="n"/>
      <c r="P784" s="611" t="n"/>
      <c r="Q784" s="611" t="n"/>
      <c r="R784" s="3044" t="n">
        <v>200252</v>
      </c>
      <c r="S784" s="3045" t="inlineStr">
        <is>
          <t>Pesos</t>
        </is>
      </c>
      <c r="T784" s="3046" t="inlineStr">
        <is>
          <t>Hipotecario</t>
        </is>
      </c>
      <c r="U784" s="3047" t="n">
        <v>672084</v>
      </c>
      <c r="V784" s="3044" t="n">
        <v>242</v>
      </c>
      <c r="W784" s="3044" t="n">
        <v>169</v>
      </c>
      <c r="X784" s="3044" t="n">
        <v>10.85</v>
      </c>
      <c r="Y784" s="3047" t="n">
        <v>160706</v>
      </c>
      <c r="Z784" s="3047" t="n">
        <v>18535</v>
      </c>
      <c r="AA784" s="3047" t="n">
        <v>19081</v>
      </c>
      <c r="AB784" s="3047" t="n">
        <v>10687</v>
      </c>
      <c r="AC784" s="3047" t="n">
        <v>147607</v>
      </c>
      <c r="AD784" s="3047" t="n">
        <v>636879</v>
      </c>
      <c r="AE784" s="3047" t="n">
        <v>54880288</v>
      </c>
      <c r="AF784" s="3048" t="inlineStr">
        <is>
          <t>$100.000 a $300.000</t>
        </is>
      </c>
      <c r="AG784" s="3047" t="inlineStr">
        <is>
          <t>$3,000,000</t>
        </is>
      </c>
      <c r="AH784" s="3049" t="inlineStr">
        <is>
          <t>Empleado</t>
        </is>
      </c>
      <c r="AI784" s="3044" t="inlineStr">
        <is>
          <t>amandy092009@hotmail.com</t>
        </is>
      </c>
      <c r="AJ784" s="3044" t="n">
        <v>3112556058</v>
      </c>
      <c r="AK784" s="611" t="n"/>
      <c r="AL784" s="611" t="n"/>
      <c r="AM784" s="505" t="n"/>
    </row>
    <row r="785" ht="18" customFormat="1" customHeight="1" s="1438" thickBot="1">
      <c r="A785" s="3050" t="inlineStr">
        <is>
          <t>CAMILO ANDRES DIAZ INFANTE</t>
        </is>
      </c>
      <c r="B785" s="2427" t="n">
        <v>204119055310</v>
      </c>
      <c r="C785" s="2428" t="n">
        <v>46091</v>
      </c>
      <c r="D785" s="2429" t="inlineStr">
        <is>
          <t>Pendiente</t>
        </is>
      </c>
      <c r="E785" s="2430" t="n">
        <v>46091</v>
      </c>
      <c r="F785" s="2492" t="inlineStr">
        <is>
          <t>COLPATRIA</t>
        </is>
      </c>
      <c r="G785" s="1546" t="n"/>
      <c r="H785" s="3051" t="inlineStr">
        <is>
          <t>PROPIO</t>
        </is>
      </c>
      <c r="I785" s="360" t="n"/>
      <c r="J785" s="2115" t="n"/>
      <c r="K785" s="2114" t="n"/>
      <c r="L785" s="2429" t="inlineStr">
        <is>
          <t>Soluciones Financieras</t>
        </is>
      </c>
      <c r="M785" s="2434" t="inlineStr">
        <is>
          <t>LORENA SALINAS</t>
        </is>
      </c>
      <c r="N785" s="360" t="n"/>
      <c r="O785" s="360" t="n"/>
      <c r="P785" s="360" t="n"/>
      <c r="Q785" s="360" t="n"/>
      <c r="R785" s="2434" t="n">
        <v>1026557970</v>
      </c>
      <c r="S785" s="2435" t="inlineStr">
        <is>
          <t>Pesos</t>
        </is>
      </c>
      <c r="T785" s="2436" t="inlineStr">
        <is>
          <t>Hipotecario</t>
        </is>
      </c>
      <c r="U785" s="2437" t="n">
        <v>1486550</v>
      </c>
      <c r="V785" s="2434" t="n">
        <v>180</v>
      </c>
      <c r="W785" s="2434" t="n">
        <v>84</v>
      </c>
      <c r="X785" s="2434" t="n">
        <v>10.69</v>
      </c>
      <c r="Y785" s="2437" t="n">
        <v>0</v>
      </c>
      <c r="Z785" s="2437" t="n">
        <v>0</v>
      </c>
      <c r="AA785" s="2437" t="n">
        <v>0</v>
      </c>
      <c r="AB785" s="2437" t="n">
        <v>0</v>
      </c>
      <c r="AC785" s="2437" t="n">
        <v>1012606</v>
      </c>
      <c r="AD785" s="2437" t="n">
        <v>473943</v>
      </c>
      <c r="AE785" s="2437" t="n">
        <v>103679987</v>
      </c>
      <c r="AF785" s="3052" t="inlineStr">
        <is>
          <t>$100.000 a $300.000</t>
        </is>
      </c>
      <c r="AG785" s="2437" t="inlineStr">
        <is>
          <t>$10,000,000</t>
        </is>
      </c>
      <c r="AH785" s="2494" t="inlineStr">
        <is>
          <t>Empleado</t>
        </is>
      </c>
      <c r="AI785" s="2434" t="inlineStr">
        <is>
          <t>1687dianalopez@gmail.com</t>
        </is>
      </c>
      <c r="AJ785" s="2434" t="n">
        <v>3185826433</v>
      </c>
      <c r="AK785" s="360" t="n"/>
      <c r="AL785" s="360" t="n"/>
      <c r="AM785" s="368" t="n"/>
    </row>
    <row r="786" ht="18" customFormat="1" customHeight="1" s="1438" thickBot="1">
      <c r="A786" s="2445" t="inlineStr">
        <is>
          <t>RAQUEL PANQUEVA CHOCONTA</t>
        </is>
      </c>
      <c r="B786" s="2316" t="inlineStr">
        <is>
          <t>570000240043587-9</t>
        </is>
      </c>
      <c r="C786" s="2317" t="n">
        <v>46091</v>
      </c>
      <c r="D786" s="2523" t="inlineStr">
        <is>
          <t>Mora</t>
        </is>
      </c>
      <c r="E786" s="2319" t="n">
        <v>46091</v>
      </c>
      <c r="F786" s="2469" t="inlineStr">
        <is>
          <t>DAVIVIENDA</t>
        </is>
      </c>
      <c r="G786" s="214" t="n"/>
      <c r="H786" s="2475" t="inlineStr">
        <is>
          <t>VK 25%</t>
        </is>
      </c>
      <c r="I786" s="214" t="n"/>
      <c r="J786" s="2118" t="n"/>
      <c r="K786" s="2117" t="n"/>
      <c r="L786" s="2332" t="inlineStr">
        <is>
          <t>Finanzas a otro nivel</t>
        </is>
      </c>
      <c r="M786" s="2321" t="inlineStr">
        <is>
          <t>NELLY ROA</t>
        </is>
      </c>
      <c r="N786" s="214" t="n"/>
      <c r="O786" s="214" t="n"/>
      <c r="P786" s="214" t="n"/>
      <c r="Q786" s="214" t="n"/>
      <c r="R786" s="2321" t="n">
        <v>52302496</v>
      </c>
      <c r="S786" s="2322" t="inlineStr">
        <is>
          <t>Pesos</t>
        </is>
      </c>
      <c r="T786" s="2323" t="inlineStr">
        <is>
          <t>Hipotecario</t>
        </is>
      </c>
      <c r="U786" s="2324" t="n">
        <v>1251000</v>
      </c>
      <c r="V786" s="2321" t="n">
        <v>136</v>
      </c>
      <c r="W786" s="2321" t="n">
        <v>87</v>
      </c>
      <c r="X786" s="2321" t="n">
        <v>7.44</v>
      </c>
      <c r="Y786" s="2324" t="n">
        <v>0</v>
      </c>
      <c r="Z786" s="2324" t="n">
        <v>59059</v>
      </c>
      <c r="AA786" s="2324" t="n">
        <v>101636</v>
      </c>
      <c r="AB786" s="2324" t="n">
        <v>0</v>
      </c>
      <c r="AC786" s="2324" t="n">
        <v>681672</v>
      </c>
      <c r="AD786" s="2324" t="n">
        <v>752296</v>
      </c>
      <c r="AE786" s="2324" t="n">
        <v>80211440</v>
      </c>
      <c r="AF786" s="2884" t="inlineStr">
        <is>
          <t>700000 a 1250000</t>
        </is>
      </c>
      <c r="AG786" s="2324" t="inlineStr">
        <is>
          <t>$9,100,000</t>
        </is>
      </c>
      <c r="AH786" s="2343" t="inlineStr">
        <is>
          <t>Empleado</t>
        </is>
      </c>
      <c r="AI786" s="2321" t="inlineStr">
        <is>
          <t>raquelpanqueva1@gmail.com</t>
        </is>
      </c>
      <c r="AJ786" s="2321" t="n">
        <v>3214686729</v>
      </c>
      <c r="AK786" s="214" t="n"/>
      <c r="AL786" s="214" t="n"/>
      <c r="AM786" s="220" t="n"/>
    </row>
    <row r="787" ht="18" customFormat="1" customHeight="1" s="1314" thickBot="1">
      <c r="A787" s="3053" t="inlineStr">
        <is>
          <t>NESTOR EMILIO PALACIOS CIFUENTES</t>
        </is>
      </c>
      <c r="B787" s="2478" t="inlineStr">
        <is>
          <t>570040770099977-3</t>
        </is>
      </c>
      <c r="C787" s="2481" t="n">
        <v>46056</v>
      </c>
      <c r="D787" s="2480" t="inlineStr">
        <is>
          <t>Actualizar</t>
        </is>
      </c>
      <c r="E787" s="2481" t="n">
        <v>46092</v>
      </c>
      <c r="F787" s="2482" t="inlineStr">
        <is>
          <t>DAVIVIENDA</t>
        </is>
      </c>
      <c r="G787" s="1339" t="n"/>
      <c r="H787" s="2748" t="inlineStr">
        <is>
          <t>PROPIO</t>
        </is>
      </c>
      <c r="I787" s="1339" t="n"/>
      <c r="J787" s="2259" t="n"/>
      <c r="K787" s="3054" t="n">
        <v>46059</v>
      </c>
      <c r="L787" s="2480" t="inlineStr">
        <is>
          <t>Soluciones Financieras</t>
        </is>
      </c>
      <c r="M787" s="2485" t="inlineStr">
        <is>
          <t>BRILLID LORENA SALINAS PERDOMO</t>
        </is>
      </c>
      <c r="N787" s="1339" t="n"/>
      <c r="O787" s="1339" t="n"/>
      <c r="P787" s="3055" t="inlineStr">
        <is>
          <t>https://tinyurl.com/kzrvbwka</t>
        </is>
      </c>
      <c r="Q787" s="1339" t="n"/>
      <c r="R787" s="2487" t="n">
        <v>999773</v>
      </c>
      <c r="S787" s="2486" t="inlineStr">
        <is>
          <t>Pesos</t>
        </is>
      </c>
      <c r="T787" s="2530" t="inlineStr">
        <is>
          <t>Hipotecario</t>
        </is>
      </c>
      <c r="U787" s="2487" t="n">
        <v>1675000</v>
      </c>
      <c r="V787" s="2487" t="n">
        <v>240</v>
      </c>
      <c r="W787" s="2487" t="n">
        <v>225</v>
      </c>
      <c r="X787" s="2485" t="n">
        <v>10.95</v>
      </c>
      <c r="Y787" s="2487" t="n">
        <v>0</v>
      </c>
      <c r="Z787" s="2487" t="n">
        <v>95659</v>
      </c>
      <c r="AA787" s="2487" t="n">
        <v>56284</v>
      </c>
      <c r="AB787" s="2487" t="n">
        <v>0</v>
      </c>
      <c r="AC787" s="2487" t="n">
        <v>222324</v>
      </c>
      <c r="AD787" s="2487" t="n">
        <v>1271104</v>
      </c>
      <c r="AE787" s="2487" t="n">
        <v>147322583</v>
      </c>
      <c r="AF787" s="2485" t="inlineStr">
        <is>
          <t>300-600</t>
        </is>
      </c>
      <c r="AG787" s="2487" t="inlineStr">
        <is>
          <t>$14,000,000</t>
        </is>
      </c>
      <c r="AH787" s="2489" t="inlineStr">
        <is>
          <t>Empleado</t>
        </is>
      </c>
      <c r="AI787" s="1339" t="n"/>
      <c r="AJ787" s="1339" t="n"/>
      <c r="AK787" s="1339" t="n"/>
      <c r="AL787" s="1339" t="n"/>
      <c r="AM787" s="1347" t="n"/>
    </row>
    <row r="788" ht="18" customFormat="1" customHeight="1" s="1438" thickBot="1">
      <c r="A788" s="3010" t="inlineStr">
        <is>
          <t>JAIR ESTEBAN RODRIGUEZ RICO</t>
        </is>
      </c>
      <c r="B788" s="2634" t="n">
        <v>1155830640</v>
      </c>
      <c r="C788" s="2635" t="n">
        <v>46090</v>
      </c>
      <c r="D788" s="2636" t="inlineStr">
        <is>
          <t>Pendiente</t>
        </is>
      </c>
      <c r="E788" s="2635" t="n">
        <v>46092</v>
      </c>
      <c r="F788" s="3068" t="inlineStr">
        <is>
          <t>BANCO DE BOGOTA</t>
        </is>
      </c>
      <c r="G788" s="2962" t="n"/>
      <c r="H788" s="2639" t="inlineStr">
        <is>
          <t>CM</t>
        </is>
      </c>
      <c r="I788" s="2640" t="n"/>
      <c r="J788" s="2640" t="n"/>
      <c r="K788" s="2641" t="n"/>
      <c r="L788" s="3069" t="inlineStr">
        <is>
          <t>Finanzas a otro nivel</t>
        </is>
      </c>
      <c r="M788" s="2643" t="inlineStr">
        <is>
          <t>NELLY ROA</t>
        </is>
      </c>
      <c r="N788" s="2640" t="n"/>
      <c r="O788" s="2635" t="n">
        <v>46091</v>
      </c>
      <c r="P788" s="2640" t="n"/>
      <c r="Q788" s="2644" t="n"/>
      <c r="R788" s="2373" t="inlineStr">
        <is>
          <t>N/A</t>
        </is>
      </c>
      <c r="S788" s="2645" t="inlineStr">
        <is>
          <t>Pesos</t>
        </is>
      </c>
      <c r="T788" s="2646" t="inlineStr">
        <is>
          <t>Hipotecario</t>
        </is>
      </c>
      <c r="U788" s="2647" t="n">
        <v>1431246</v>
      </c>
      <c r="V788" s="2643" t="n">
        <v>240</v>
      </c>
      <c r="W788" s="2643" t="n">
        <v>239</v>
      </c>
      <c r="X788" s="2643" t="n">
        <v>0.1362</v>
      </c>
      <c r="Y788" s="2647" t="n">
        <v>0</v>
      </c>
      <c r="Z788" s="2647" t="n">
        <v>16257</v>
      </c>
      <c r="AA788" s="2647" t="n">
        <v>28898</v>
      </c>
      <c r="AB788" s="2647" t="n">
        <v>21700</v>
      </c>
      <c r="AC788" s="2647" t="n">
        <v>106071</v>
      </c>
      <c r="AD788" s="2647" t="n">
        <v>1258320</v>
      </c>
      <c r="AE788" s="2647" t="n">
        <v>118254071</v>
      </c>
      <c r="AF788" s="3724" t="n">
        <v>300</v>
      </c>
      <c r="AG788" s="2647" t="inlineStr">
        <is>
          <t>$6,300,000</t>
        </is>
      </c>
      <c r="AH788" s="2645" t="inlineStr">
        <is>
          <t>Independiente</t>
        </is>
      </c>
      <c r="AI788" s="2643" t="inlineStr">
        <is>
          <t>estebillandays@hotmail.com</t>
        </is>
      </c>
      <c r="AJ788" s="2643" t="inlineStr">
        <is>
          <t>316 5316910</t>
        </is>
      </c>
      <c r="AK788" s="2643" t="inlineStr">
        <is>
          <t>BOGOTA</t>
        </is>
      </c>
      <c r="AL788" s="2640" t="n"/>
      <c r="AM788" s="3013" t="inlineStr">
        <is>
          <t>NAN</t>
        </is>
      </c>
    </row>
    <row r="789" ht="18" customFormat="1" customHeight="1" s="1438" thickBot="1">
      <c r="A789" s="3066" t="inlineStr">
        <is>
          <t>CRISTIAN CASTAÑO CARMONA</t>
        </is>
      </c>
      <c r="B789" s="3070" t="n">
        <v>90000304134</v>
      </c>
      <c r="C789" s="2303" t="n">
        <v>46092</v>
      </c>
      <c r="D789" s="2304" t="inlineStr">
        <is>
          <t>Pendiente</t>
        </is>
      </c>
      <c r="E789" s="2305" t="n">
        <v>46092</v>
      </c>
      <c r="F789" s="2398" t="inlineStr">
        <is>
          <t>BANCOLOMBIA</t>
        </is>
      </c>
      <c r="G789" s="1087" t="n"/>
      <c r="H789" s="3071" t="inlineStr">
        <is>
          <t>APLEX</t>
        </is>
      </c>
      <c r="I789" s="225" t="n"/>
      <c r="J789" s="2116" t="n"/>
      <c r="K789" s="2117" t="n"/>
      <c r="L789" s="2399" t="inlineStr">
        <is>
          <t>Guardianes Del Ahorro</t>
        </is>
      </c>
      <c r="M789" s="2309" t="inlineStr">
        <is>
          <t>YISSEL LEON</t>
        </is>
      </c>
      <c r="N789" s="225" t="n"/>
      <c r="O789" s="225" t="n"/>
      <c r="P789" s="225" t="n"/>
      <c r="Q789" s="473" t="n"/>
      <c r="R789" s="2310" t="inlineStr">
        <is>
          <t>N/A</t>
        </is>
      </c>
      <c r="S789" s="2311" t="inlineStr">
        <is>
          <t>Pesos</t>
        </is>
      </c>
      <c r="T789" s="2312" t="inlineStr">
        <is>
          <t>Hipotecario</t>
        </is>
      </c>
      <c r="U789" s="2313" t="n">
        <v>928902</v>
      </c>
      <c r="V789" s="2309" t="n">
        <v>300</v>
      </c>
      <c r="W789" s="2309" t="n">
        <v>274</v>
      </c>
      <c r="X789" s="2309" t="n">
        <v>8.15</v>
      </c>
      <c r="Y789" s="2313" t="n">
        <v>371148</v>
      </c>
      <c r="Z789" s="2313" t="n">
        <v>11232</v>
      </c>
      <c r="AA789" s="2313" t="n">
        <v>15105</v>
      </c>
      <c r="AB789" s="2313" t="n">
        <v>10069</v>
      </c>
      <c r="AC789" s="2313" t="n">
        <v>148663</v>
      </c>
      <c r="AD789" s="2313" t="n">
        <v>743832</v>
      </c>
      <c r="AE789" s="2313" t="n">
        <v>113955091</v>
      </c>
      <c r="AF789" s="2883" t="inlineStr">
        <is>
          <t>$100.000 a $400.000</t>
        </is>
      </c>
      <c r="AG789" s="225" t="n"/>
      <c r="AH789" s="225" t="n"/>
      <c r="AI789" s="2309" t="inlineStr">
        <is>
          <t>cristiancastanocarmona@gmail.com</t>
        </is>
      </c>
      <c r="AJ789" s="2309" t="n">
        <v>3016580966</v>
      </c>
      <c r="AK789" s="225" t="n"/>
      <c r="AL789" s="225" t="n"/>
      <c r="AM789" s="231" t="n"/>
    </row>
    <row r="790" ht="18" customFormat="1" customHeight="1" s="1438" thickBot="1">
      <c r="A790" s="2830" t="inlineStr">
        <is>
          <t>JAVIER DE JESUS CARDONA SANDOVAL</t>
        </is>
      </c>
      <c r="B790" s="2316" t="n">
        <v>90000197922</v>
      </c>
      <c r="C790" s="2317" t="n">
        <v>46092</v>
      </c>
      <c r="D790" s="2318" t="inlineStr">
        <is>
          <t>Actualizar</t>
        </is>
      </c>
      <c r="E790" s="2319" t="n">
        <v>46092</v>
      </c>
      <c r="F790" s="3072" t="inlineStr">
        <is>
          <t>BANCOLOMBIA</t>
        </is>
      </c>
      <c r="G790" s="2307" t="inlineStr">
        <is>
          <t>Buenos días, el cliente solicita nuevo estudio financiero con incremento a capital hasta de $400.000
Gracias
Paula O.</t>
        </is>
      </c>
      <c r="H790" s="2453" t="inlineStr">
        <is>
          <t>CM</t>
        </is>
      </c>
      <c r="I790" s="214" t="n"/>
      <c r="J790" s="2118" t="n"/>
      <c r="K790" s="2117" t="n"/>
      <c r="L790" s="2332" t="inlineStr">
        <is>
          <t>Finanzas a otro nivel</t>
        </is>
      </c>
      <c r="M790" s="2321" t="inlineStr">
        <is>
          <t>PAULA OSORNO</t>
        </is>
      </c>
      <c r="N790" s="214" t="n"/>
      <c r="O790" s="214" t="n"/>
      <c r="P790" s="214" t="n"/>
      <c r="Q790" s="214" t="n"/>
      <c r="R790" s="2321" t="n">
        <v>8684838</v>
      </c>
      <c r="S790" s="2322" t="inlineStr">
        <is>
          <t>Pesos</t>
        </is>
      </c>
      <c r="T790" s="2323" t="inlineStr">
        <is>
          <t>Hipotecario</t>
        </is>
      </c>
      <c r="U790" s="2324" t="n">
        <v>2780222</v>
      </c>
      <c r="V790" s="2321" t="n">
        <v>174</v>
      </c>
      <c r="W790" s="2321" t="n">
        <v>133</v>
      </c>
      <c r="X790" s="2321" t="n">
        <v>12.95</v>
      </c>
      <c r="Y790" s="2324" t="n">
        <v>0</v>
      </c>
      <c r="Z790" s="2324" t="n">
        <v>217355</v>
      </c>
      <c r="AA790" s="2324" t="n">
        <v>32833</v>
      </c>
      <c r="AB790" s="2324" t="n">
        <v>21887</v>
      </c>
      <c r="AC790" s="2324" t="n">
        <v>643858</v>
      </c>
      <c r="AD790" s="2324" t="n">
        <v>1864289</v>
      </c>
      <c r="AE790" s="2324" t="n">
        <v>183695148</v>
      </c>
      <c r="AF790" s="3713" t="n">
        <v>400</v>
      </c>
      <c r="AG790" s="2324" t="inlineStr">
        <is>
          <t>$8,000,000</t>
        </is>
      </c>
      <c r="AH790" s="2343" t="inlineStr">
        <is>
          <t>Empleado</t>
        </is>
      </c>
      <c r="AI790" s="2321" t="inlineStr">
        <is>
          <t>javier.cardona@yahoo.com</t>
        </is>
      </c>
      <c r="AJ790" s="2321" t="n">
        <v>56976037047</v>
      </c>
      <c r="AK790" s="2321" t="inlineStr">
        <is>
          <t>CALI</t>
        </is>
      </c>
      <c r="AL790" s="214" t="n"/>
      <c r="AM790" s="220" t="n"/>
    </row>
    <row r="791" ht="18" customFormat="1" customHeight="1" s="1438" thickBot="1">
      <c r="A791" s="2282" t="inlineStr">
        <is>
          <t>CAMILO ANDRES PRIETO REYES</t>
        </is>
      </c>
      <c r="B791" s="2302" t="n">
        <v>7974581505</v>
      </c>
      <c r="C791" s="2303" t="n">
        <v>46092</v>
      </c>
      <c r="D791" s="2304" t="inlineStr">
        <is>
          <t>Pendiente</t>
        </is>
      </c>
      <c r="E791" s="2305" t="n">
        <v>46092</v>
      </c>
      <c r="F791" s="2500" t="inlineStr">
        <is>
          <t>FNA (Fondo Nacional del Ahorro)</t>
        </is>
      </c>
      <c r="G791" s="272" t="n"/>
      <c r="H791" s="3073" t="inlineStr">
        <is>
          <t>VK 30%</t>
        </is>
      </c>
      <c r="I791" s="225" t="n"/>
      <c r="J791" s="2116" t="n"/>
      <c r="K791" s="2117" t="n"/>
      <c r="L791" s="2327" t="inlineStr">
        <is>
          <t>Finanzas a otro nivel</t>
        </is>
      </c>
      <c r="M791" s="2309" t="inlineStr">
        <is>
          <t>SANDRA PATRICIA TINJACA MARTINEZ</t>
        </is>
      </c>
      <c r="N791" s="225" t="n"/>
      <c r="O791" s="225" t="n"/>
      <c r="P791" s="225" t="n"/>
      <c r="Q791" s="225" t="n"/>
      <c r="R791" s="2356" t="n">
        <v>79745815</v>
      </c>
      <c r="S791" s="2311" t="inlineStr">
        <is>
          <t>Pesos</t>
        </is>
      </c>
      <c r="T791" s="2312" t="inlineStr">
        <is>
          <t>Hipotecario</t>
        </is>
      </c>
      <c r="U791" s="2313" t="n">
        <v>3289794</v>
      </c>
      <c r="V791" s="2309" t="n">
        <v>180</v>
      </c>
      <c r="W791" s="2309" t="n">
        <v>161</v>
      </c>
      <c r="X791" s="2309" t="n">
        <v>10.75</v>
      </c>
      <c r="Y791" s="2313" t="n">
        <v>0</v>
      </c>
      <c r="Z791" s="2313" t="n">
        <v>83239</v>
      </c>
      <c r="AA791" s="2313" t="n">
        <v>43407</v>
      </c>
      <c r="AB791" s="2313" t="n">
        <v>0</v>
      </c>
      <c r="AC791" s="2313" t="n">
        <v>797742</v>
      </c>
      <c r="AD791" s="2313" t="n">
        <v>2363845</v>
      </c>
      <c r="AE791" s="2313" t="n">
        <v>276632611</v>
      </c>
      <c r="AF791" s="2883" t="inlineStr">
        <is>
          <t>$300.000 a $600.000</t>
        </is>
      </c>
      <c r="AG791" s="2313" t="inlineStr">
        <is>
          <t>$16,000,000</t>
        </is>
      </c>
      <c r="AH791" s="2315" t="inlineStr">
        <is>
          <t>Empleado</t>
        </is>
      </c>
      <c r="AI791" s="2309" t="inlineStr">
        <is>
          <t>capr.cacho@gmail.com</t>
        </is>
      </c>
      <c r="AJ791" s="2309" t="n">
        <v>3014616742</v>
      </c>
      <c r="AK791" s="225" t="n"/>
      <c r="AL791" s="225" t="n"/>
      <c r="AM791" s="231" t="n"/>
    </row>
    <row r="792" ht="18" customFormat="1" customHeight="1" s="1438" thickBot="1">
      <c r="A792" s="2286" t="inlineStr">
        <is>
          <t>JULIAN CAMILO AVILA MORENO</t>
        </is>
      </c>
      <c r="B792" s="2316" t="n">
        <v>199201493088</v>
      </c>
      <c r="C792" s="2317" t="n">
        <v>46092</v>
      </c>
      <c r="D792" s="2318" t="inlineStr">
        <is>
          <t>Pendiente</t>
        </is>
      </c>
      <c r="E792" s="2319" t="n">
        <v>46092</v>
      </c>
      <c r="F792" s="2730" t="inlineStr">
        <is>
          <t>CAJA SOCIAL</t>
        </is>
      </c>
      <c r="G792" s="565" t="n"/>
      <c r="H792" s="2331" t="inlineStr">
        <is>
          <t>CM</t>
        </is>
      </c>
      <c r="I792" s="214" t="n"/>
      <c r="J792" s="2118" t="n"/>
      <c r="K792" s="2117" t="n"/>
      <c r="L792" s="2332" t="inlineStr">
        <is>
          <t>Finanzas a otro nivel</t>
        </is>
      </c>
      <c r="M792" s="2321" t="inlineStr">
        <is>
          <t>NELLY ROA</t>
        </is>
      </c>
      <c r="N792" s="214" t="n"/>
      <c r="O792" s="214" t="n"/>
      <c r="P792" s="214" t="n"/>
      <c r="Q792" s="335" t="n"/>
      <c r="R792" s="2310" t="inlineStr">
        <is>
          <t>N/A</t>
        </is>
      </c>
      <c r="S792" s="2322" t="inlineStr">
        <is>
          <t>Pesos</t>
        </is>
      </c>
      <c r="T792" s="2323" t="inlineStr">
        <is>
          <t>Hipotecario</t>
        </is>
      </c>
      <c r="U792" s="2324" t="n">
        <v>810070</v>
      </c>
      <c r="V792" s="2321" t="n">
        <v>240</v>
      </c>
      <c r="W792" s="2321" t="n">
        <v>194</v>
      </c>
      <c r="X792" s="2321" t="n">
        <v>10.25</v>
      </c>
      <c r="Y792" s="2324" t="n">
        <v>500000</v>
      </c>
      <c r="Z792" s="2324" t="n">
        <v>40507</v>
      </c>
      <c r="AA792" s="2324" t="n">
        <v>51487</v>
      </c>
      <c r="AB792" s="2324" t="n">
        <v>46291</v>
      </c>
      <c r="AC792" s="2324" t="n">
        <v>241372</v>
      </c>
      <c r="AD792" s="2324" t="n">
        <v>930412</v>
      </c>
      <c r="AE792" s="2324" t="n">
        <v>113953483</v>
      </c>
      <c r="AF792" s="3713" t="n">
        <v>300</v>
      </c>
      <c r="AG792" s="2324" t="inlineStr">
        <is>
          <t>$9,600,000</t>
        </is>
      </c>
      <c r="AH792" s="2343" t="inlineStr">
        <is>
          <t>Empleado</t>
        </is>
      </c>
      <c r="AI792" s="2321" t="inlineStr">
        <is>
          <t>julianc.avilamoreno@gmail.com</t>
        </is>
      </c>
      <c r="AJ792" s="2321" t="n">
        <v>3022653189</v>
      </c>
      <c r="AK792" s="2321" t="inlineStr">
        <is>
          <t>BOGOTA</t>
        </is>
      </c>
      <c r="AL792" s="214" t="n"/>
      <c r="AM792" s="220" t="n"/>
    </row>
    <row r="793" ht="18" customFormat="1" customHeight="1" s="1438" thickBot="1">
      <c r="A793" s="3067" t="inlineStr">
        <is>
          <t>MARIA MONICA HERNANDEZ SALAZAR</t>
        </is>
      </c>
      <c r="B793" s="2849" t="n">
        <v>132209041445</v>
      </c>
      <c r="C793" s="2682" t="n">
        <v>46091</v>
      </c>
      <c r="D793" s="2653" t="inlineStr">
        <is>
          <t>Pendiente</t>
        </is>
      </c>
      <c r="E793" s="2682" t="n">
        <v>46092</v>
      </c>
      <c r="F793" s="3074" t="inlineStr">
        <is>
          <t>CAJA SOCIAL</t>
        </is>
      </c>
      <c r="G793" s="593" t="inlineStr">
        <is>
          <t>Hablé con el esposo el sr. Fredy, ya se pasaron a pesos. Acordamos en que me envíen el último extracto para hacer estudio.</t>
        </is>
      </c>
      <c r="H793" s="2326" t="inlineStr">
        <is>
          <t>CM</t>
        </is>
      </c>
      <c r="I793" s="2269" t="n"/>
      <c r="J793" s="2269" t="n"/>
      <c r="K793" s="2269" t="n"/>
      <c r="L793" s="2850" t="inlineStr">
        <is>
          <t>Visionarios</t>
        </is>
      </c>
      <c r="M793" s="2688" t="inlineStr">
        <is>
          <t>PAOLA HERNANDEZ</t>
        </is>
      </c>
      <c r="N793" s="2269" t="n"/>
      <c r="O793" s="2269" t="n"/>
      <c r="P793" s="2269" t="n"/>
      <c r="Q793" s="2269" t="n"/>
      <c r="R793" s="3075" t="n">
        <v>1130628824</v>
      </c>
      <c r="S793" s="2270" t="inlineStr">
        <is>
          <t>Pesos</t>
        </is>
      </c>
      <c r="T793" s="2690" t="inlineStr">
        <is>
          <t>Hipotecario</t>
        </is>
      </c>
      <c r="U793" s="2689" t="n">
        <v>907703</v>
      </c>
      <c r="V793" s="2689" t="n">
        <v>243</v>
      </c>
      <c r="W793" s="2689" t="n">
        <v>139</v>
      </c>
      <c r="X793" s="2688" t="n">
        <v>9.300000000000001</v>
      </c>
      <c r="Y793" s="2689" t="n">
        <v>261107</v>
      </c>
      <c r="Z793" s="2689" t="n">
        <v>512</v>
      </c>
      <c r="AA793" s="2689" t="n">
        <v>0</v>
      </c>
      <c r="AB793" s="2689" t="n">
        <v>0</v>
      </c>
      <c r="AC793" s="2689" t="n">
        <v>334021</v>
      </c>
      <c r="AD793" s="2689" t="n">
        <v>834276</v>
      </c>
      <c r="AE793" s="2689" t="n">
        <v>79758212</v>
      </c>
      <c r="AF793" s="3715" t="n">
        <v>300</v>
      </c>
      <c r="AG793" s="2689" t="inlineStr">
        <is>
          <t>$5,000,000</t>
        </is>
      </c>
      <c r="AH793" s="2270" t="inlineStr">
        <is>
          <t>Independiente</t>
        </is>
      </c>
      <c r="AI793" s="2688" t="inlineStr">
        <is>
          <t>freddy9455@hotmail.com</t>
        </is>
      </c>
      <c r="AJ793" s="2688" t="inlineStr">
        <is>
          <t>+57 312 8228702</t>
        </is>
      </c>
      <c r="AK793" s="2688" t="inlineStr">
        <is>
          <t>Cali</t>
        </is>
      </c>
      <c r="AL793" s="2269" t="n"/>
      <c r="AM793" s="2853" t="inlineStr">
        <is>
          <t>NAN</t>
        </is>
      </c>
    </row>
    <row r="794" ht="18" customFormat="1" customHeight="1" s="1438" thickBot="1">
      <c r="A794" s="2828" t="inlineStr">
        <is>
          <t>MARIO ANDRES BARRIOS CICERY</t>
        </is>
      </c>
      <c r="B794" s="2864" t="n">
        <v>133201567150</v>
      </c>
      <c r="C794" s="2865" t="n">
        <v>46091</v>
      </c>
      <c r="D794" s="2653" t="inlineStr">
        <is>
          <t>Pendiente</t>
        </is>
      </c>
      <c r="E794" s="2865" t="n">
        <v>46092</v>
      </c>
      <c r="F794" s="2999" t="inlineStr">
        <is>
          <t>CAJA SOCIAL</t>
        </is>
      </c>
      <c r="G794" s="2867" t="n"/>
      <c r="H794" s="2326" t="inlineStr">
        <is>
          <t>CM</t>
        </is>
      </c>
      <c r="I794" s="2867" t="n"/>
      <c r="J794" s="2867" t="n"/>
      <c r="K794" s="2867" t="n"/>
      <c r="L794" s="2850" t="inlineStr">
        <is>
          <t>Visionarios</t>
        </is>
      </c>
      <c r="M794" s="2869" t="inlineStr">
        <is>
          <t>MARIELA BECERRA</t>
        </is>
      </c>
      <c r="N794" s="2867" t="n"/>
      <c r="O794" s="2867" t="n"/>
      <c r="P794" s="2867" t="n"/>
      <c r="Q794" s="2858" t="n"/>
      <c r="R794" s="2998" t="inlineStr">
        <is>
          <t>N/A</t>
        </is>
      </c>
      <c r="S794" s="2270" t="inlineStr">
        <is>
          <t>Pesos</t>
        </is>
      </c>
      <c r="T794" s="2871" t="inlineStr">
        <is>
          <t>Hipotecario</t>
        </is>
      </c>
      <c r="U794" s="2872" t="n">
        <v>2108130</v>
      </c>
      <c r="V794" s="2872" t="n">
        <v>67</v>
      </c>
      <c r="W794" s="2872" t="n">
        <v>53</v>
      </c>
      <c r="X794" s="2869" t="n">
        <v>10</v>
      </c>
      <c r="Y794" s="2872" t="n">
        <v>0</v>
      </c>
      <c r="Z794" s="2872" t="n">
        <v>23934</v>
      </c>
      <c r="AA794" s="2872" t="n">
        <v>30077</v>
      </c>
      <c r="AB794" s="2872" t="n">
        <v>27041</v>
      </c>
      <c r="AC794" s="2872" t="n">
        <v>1320147</v>
      </c>
      <c r="AD794" s="2872" t="n">
        <v>706930</v>
      </c>
      <c r="AE794" s="2872" t="n">
        <v>88652888</v>
      </c>
      <c r="AF794" s="3727" t="n">
        <v>200</v>
      </c>
      <c r="AG794" s="2872" t="inlineStr">
        <is>
          <t>$4,000,000</t>
        </is>
      </c>
      <c r="AH794" s="2268" t="inlineStr">
        <is>
          <t>Empleado</t>
        </is>
      </c>
      <c r="AI794" s="2869" t="inlineStr">
        <is>
          <t>thejocker1983@gmail.com</t>
        </is>
      </c>
      <c r="AJ794" s="2869" t="inlineStr">
        <is>
          <t>+57 350 4155955</t>
        </is>
      </c>
      <c r="AK794" s="2869" t="inlineStr">
        <is>
          <t>Bogota</t>
        </is>
      </c>
      <c r="AL794" s="2867" t="n"/>
      <c r="AM794" s="2862" t="inlineStr">
        <is>
          <t>NAN</t>
        </is>
      </c>
    </row>
    <row r="795" ht="18" customFormat="1" customHeight="1" s="1438" thickBot="1">
      <c r="A795" s="2827" t="inlineStr">
        <is>
          <t>DORIS ANTONIA CORONADO ARCHILA</t>
        </is>
      </c>
      <c r="B795" s="2849" t="n">
        <v>134200224364</v>
      </c>
      <c r="C795" s="2682" t="n">
        <v>46092</v>
      </c>
      <c r="D795" s="2653" t="inlineStr">
        <is>
          <t>Pendiente</t>
        </is>
      </c>
      <c r="E795" s="2682" t="n">
        <v>46092</v>
      </c>
      <c r="F795" s="2999" t="inlineStr">
        <is>
          <t>CAJA SOCIAL</t>
        </is>
      </c>
      <c r="G795" s="2269" t="n"/>
      <c r="H795" s="2326" t="inlineStr">
        <is>
          <t>CM</t>
        </is>
      </c>
      <c r="I795" s="2269" t="n"/>
      <c r="J795" s="2269" t="n"/>
      <c r="K795" s="2269" t="n"/>
      <c r="L795" s="2868" t="inlineStr">
        <is>
          <t>Finanzas a otro nivel</t>
        </is>
      </c>
      <c r="M795" s="2688" t="inlineStr">
        <is>
          <t>YULY MARCELA HERNANDEZ RINCON</t>
        </is>
      </c>
      <c r="N795" s="2269" t="n"/>
      <c r="O795" s="2269" t="n"/>
      <c r="P795" s="2269" t="n"/>
      <c r="Q795" s="2269" t="n"/>
      <c r="R795" s="3075" t="n">
        <v>1057544778</v>
      </c>
      <c r="S795" s="2270" t="inlineStr">
        <is>
          <t>Pesos</t>
        </is>
      </c>
      <c r="T795" s="2690" t="inlineStr">
        <is>
          <t>Hipotecario</t>
        </is>
      </c>
      <c r="U795" s="2689" t="n">
        <v>1403640</v>
      </c>
      <c r="V795" s="2689" t="n">
        <v>240</v>
      </c>
      <c r="W795" s="2689" t="n">
        <v>226</v>
      </c>
      <c r="X795" s="2688" t="n">
        <v>0.128</v>
      </c>
      <c r="Y795" s="2689" t="n">
        <v>0</v>
      </c>
      <c r="Z795" s="2689" t="n">
        <v>60215</v>
      </c>
      <c r="AA795" s="2689" t="n">
        <v>24202</v>
      </c>
      <c r="AB795" s="2689" t="n">
        <v>21760</v>
      </c>
      <c r="AC795" s="2689" t="n">
        <v>132990</v>
      </c>
      <c r="AD795" s="2689" t="n">
        <v>1164472</v>
      </c>
      <c r="AE795" s="2689" t="n">
        <v>115434660</v>
      </c>
      <c r="AF795" s="3715" t="n">
        <v>200</v>
      </c>
      <c r="AG795" s="2689" t="inlineStr">
        <is>
          <t>$3,000,000</t>
        </is>
      </c>
      <c r="AH795" s="2268" t="inlineStr">
        <is>
          <t>Empleado</t>
        </is>
      </c>
      <c r="AI795" s="2688" t="inlineStr">
        <is>
          <t>DOANKOARGMAILCOM</t>
        </is>
      </c>
      <c r="AJ795" s="2688" t="inlineStr">
        <is>
          <t>57 321 3027058</t>
        </is>
      </c>
      <c r="AK795" s="2688" t="inlineStr">
        <is>
          <t>BOGOTA</t>
        </is>
      </c>
      <c r="AL795" s="2269" t="n"/>
      <c r="AM795" s="2853" t="inlineStr">
        <is>
          <t>NAN</t>
        </is>
      </c>
    </row>
    <row r="796" ht="18" customFormat="1" customHeight="1" s="1314" thickBot="1">
      <c r="A796" s="3076" t="inlineStr">
        <is>
          <t>WENDY DEL CARMEN ROSALES RADA</t>
        </is>
      </c>
      <c r="B796" s="3077" t="inlineStr">
        <is>
          <t>600202520008643-9</t>
        </is>
      </c>
      <c r="C796" s="3078" t="n">
        <v>46092</v>
      </c>
      <c r="D796" s="3079" t="inlineStr">
        <is>
          <t>Pendiente</t>
        </is>
      </c>
      <c r="E796" s="3078" t="n">
        <v>46092</v>
      </c>
      <c r="F796" s="3080" t="inlineStr">
        <is>
          <t>DAVIVIENDA</t>
        </is>
      </c>
      <c r="G796" s="3081" t="n"/>
      <c r="H796" s="3082" t="inlineStr">
        <is>
          <t>CM</t>
        </is>
      </c>
      <c r="I796" s="3081" t="n"/>
      <c r="J796" s="3081" t="n"/>
      <c r="K796" s="3081" t="n"/>
      <c r="L796" s="3083" t="inlineStr">
        <is>
          <t>Lideres del futuro</t>
        </is>
      </c>
      <c r="M796" s="3084" t="inlineStr">
        <is>
          <t>ROSARIO RAMIREZ</t>
        </is>
      </c>
      <c r="N796" s="3081" t="n"/>
      <c r="O796" s="3081" t="n"/>
      <c r="P796" s="3081" t="n"/>
      <c r="Q796" s="3085" t="n"/>
      <c r="R796" s="3086" t="inlineStr">
        <is>
          <t>N/A</t>
        </is>
      </c>
      <c r="S796" s="3083" t="inlineStr">
        <is>
          <t>Pesos</t>
        </is>
      </c>
      <c r="T796" s="3087" t="inlineStr">
        <is>
          <t>Leasing H.</t>
        </is>
      </c>
      <c r="U796" s="3088" t="n">
        <v>2788000</v>
      </c>
      <c r="V796" s="3088" t="n">
        <v>240</v>
      </c>
      <c r="W796" s="3088" t="n">
        <v>185</v>
      </c>
      <c r="X796" s="3084" t="n">
        <v>0.08699999999999999</v>
      </c>
      <c r="Y796" s="3088" t="n">
        <v>0</v>
      </c>
      <c r="Z796" s="3088" t="n">
        <v>135754</v>
      </c>
      <c r="AA796" s="3088" t="n">
        <v>106638</v>
      </c>
      <c r="AB796" s="3088" t="n">
        <v>0</v>
      </c>
      <c r="AC796" s="3088" t="n">
        <v>705742</v>
      </c>
      <c r="AD796" s="3088" t="n">
        <v>1839865</v>
      </c>
      <c r="AE796" s="3088" t="n">
        <v>264365325</v>
      </c>
      <c r="AF796" s="3728" t="n">
        <v>200</v>
      </c>
      <c r="AG796" s="3088" t="inlineStr">
        <is>
          <t>$7,000,000</t>
        </is>
      </c>
      <c r="AH796" s="3090" t="inlineStr">
        <is>
          <t>Empleado</t>
        </is>
      </c>
      <c r="AI796" s="3084" t="inlineStr">
        <is>
          <t>WENDYROSALESGMAILCOM</t>
        </is>
      </c>
      <c r="AJ796" s="3084" t="inlineStr">
        <is>
          <t>57 300 8903805</t>
        </is>
      </c>
      <c r="AK796" s="3084" t="inlineStr">
        <is>
          <t>BARRANQUILLA</t>
        </is>
      </c>
      <c r="AL796" s="3081" t="n"/>
      <c r="AM796" s="3091" t="inlineStr">
        <is>
          <t>NAN</t>
        </is>
      </c>
    </row>
    <row r="797" ht="18" customFormat="1" customHeight="1" s="1438" thickBot="1">
      <c r="A797" s="3092" t="inlineStr">
        <is>
          <t>EDWIN JANDERY MARTINEZ TORRES</t>
        </is>
      </c>
      <c r="B797" s="3098" t="inlineStr">
        <is>
          <t>570040770060223-7</t>
        </is>
      </c>
      <c r="C797" s="2291" t="n">
        <v>46056</v>
      </c>
      <c r="D797" s="3099" t="inlineStr">
        <is>
          <t>Pendiente</t>
        </is>
      </c>
      <c r="E797" s="2832" t="n">
        <v>46093</v>
      </c>
      <c r="F797" s="3100" t="inlineStr">
        <is>
          <t>DAVIVIENDA</t>
        </is>
      </c>
      <c r="G797" s="3101" t="inlineStr">
        <is>
          <t xml:space="preserve">Buen día atentamente solicito el estudio del cliente relacionado en el asunto, en el CRM está registrada la esposa Olga Cardenas, los dos son titulares del crédito. Adjunto perfilamiento.
</t>
        </is>
      </c>
      <c r="H797" s="2294" t="inlineStr">
        <is>
          <t>CM</t>
        </is>
      </c>
      <c r="I797" s="505" t="n"/>
      <c r="J797" s="2196" t="n"/>
      <c r="K797" s="2837" t="n">
        <v>46058</v>
      </c>
      <c r="L797" s="3102" t="inlineStr">
        <is>
          <t>CM</t>
        </is>
      </c>
      <c r="M797" s="505" t="n"/>
      <c r="N797" s="2291" t="n">
        <v>46058</v>
      </c>
      <c r="O797" s="505" t="n"/>
      <c r="P797" s="3103" t="inlineStr">
        <is>
          <t>https://tinyurl.com/jb2f9vk5</t>
        </is>
      </c>
      <c r="Q797" s="505" t="n"/>
      <c r="R797" s="2298" t="n">
        <v>79722380</v>
      </c>
      <c r="S797" s="2296" t="inlineStr">
        <is>
          <t>Pesos</t>
        </is>
      </c>
      <c r="T797" s="2297" t="inlineStr">
        <is>
          <t>Hipotecario</t>
        </is>
      </c>
      <c r="U797" s="2298" t="n">
        <v>1272000</v>
      </c>
      <c r="V797" s="2298" t="n">
        <v>240</v>
      </c>
      <c r="W797" s="2298" t="n">
        <v>214</v>
      </c>
      <c r="X797" s="2299" t="n">
        <v>16.55</v>
      </c>
      <c r="Y797" s="2298" t="n">
        <v>0</v>
      </c>
      <c r="Z797" s="2298" t="n">
        <v>69348</v>
      </c>
      <c r="AA797" s="2298" t="n">
        <v>31188</v>
      </c>
      <c r="AB797" s="2298" t="n">
        <v>0</v>
      </c>
      <c r="AC797" s="2298" t="n">
        <v>77700</v>
      </c>
      <c r="AD797" s="2298" t="n">
        <v>1093763</v>
      </c>
      <c r="AE797" s="2298" t="n">
        <v>85233323</v>
      </c>
      <c r="AF797" s="3652" t="n">
        <v>800</v>
      </c>
      <c r="AG797" s="2298" t="inlineStr">
        <is>
          <t>$5,600,000</t>
        </is>
      </c>
      <c r="AH797" s="3104" t="inlineStr">
        <is>
          <t>Vis Davivienda</t>
        </is>
      </c>
      <c r="AI797" s="505" t="n"/>
      <c r="AJ797" s="505" t="n"/>
      <c r="AK797" s="505" t="n"/>
      <c r="AL797" s="505" t="n"/>
      <c r="AM797" s="838" t="n"/>
    </row>
    <row r="798" ht="18" customFormat="1" customHeight="1" s="1438" thickBot="1">
      <c r="A798" s="2615" t="inlineStr">
        <is>
          <t>GLADYS BARON AVARADO</t>
        </is>
      </c>
      <c r="B798" s="3105" t="n">
        <v>227527</v>
      </c>
      <c r="C798" s="2303" t="n">
        <v>46090</v>
      </c>
      <c r="D798" s="2515" t="inlineStr">
        <is>
          <t>Pendiente</t>
        </is>
      </c>
      <c r="E798" s="2305" t="n">
        <v>46093</v>
      </c>
      <c r="F798" s="2398" t="inlineStr">
        <is>
          <t>BANCOLOMBIA</t>
        </is>
      </c>
      <c r="G798" s="3106" t="inlineStr">
        <is>
          <t>la Sra. envió el plan de pagos actual, la contraseña es
51556882, el nombre de la Sra. esta bien.</t>
        </is>
      </c>
      <c r="H798" s="3107" t="inlineStr">
        <is>
          <t>WEB</t>
        </is>
      </c>
      <c r="I798" s="2309" t="inlineStr">
        <is>
          <t>Solicitar plan de pagos - leasing bancolombia.</t>
        </is>
      </c>
      <c r="J798" s="225" t="n"/>
      <c r="K798" s="3108" t="n"/>
      <c r="L798" s="225" t="n"/>
      <c r="M798" s="225" t="n"/>
      <c r="N798" s="225" t="n"/>
      <c r="O798" s="2303" t="n">
        <v>46091</v>
      </c>
      <c r="P798" s="225" t="n"/>
      <c r="Q798" s="225" t="n"/>
      <c r="R798" s="2309" t="n">
        <v>51556882</v>
      </c>
      <c r="S798" s="2311" t="inlineStr">
        <is>
          <t>Pesos</t>
        </is>
      </c>
      <c r="T798" s="2875" t="inlineStr">
        <is>
          <t>Leasing H.</t>
        </is>
      </c>
      <c r="U798" s="2313" t="n">
        <v>1762633</v>
      </c>
      <c r="V798" s="2309" t="n">
        <v>229</v>
      </c>
      <c r="W798" s="2309" t="n">
        <v>154</v>
      </c>
      <c r="X798" s="2309" t="n">
        <v>10.3</v>
      </c>
      <c r="Y798" s="2313" t="n">
        <v>0</v>
      </c>
      <c r="Z798" s="2313" t="n">
        <v>192214</v>
      </c>
      <c r="AA798" s="2313" t="n">
        <v>0</v>
      </c>
      <c r="AB798" s="2313" t="n">
        <v>0</v>
      </c>
      <c r="AC798" s="2313" t="n">
        <v>439050</v>
      </c>
      <c r="AD798" s="2313" t="n">
        <v>1131369</v>
      </c>
      <c r="AE798" s="2313" t="n">
        <v>137532724</v>
      </c>
      <c r="AF798" s="2885" t="inlineStr">
        <is>
          <t>$2,000,000</t>
        </is>
      </c>
      <c r="AG798" s="2313" t="inlineStr">
        <is>
          <t>$2,000,000</t>
        </is>
      </c>
      <c r="AH798" s="2315" t="inlineStr">
        <is>
          <t>Empleado</t>
        </is>
      </c>
      <c r="AI798" s="2309" t="inlineStr">
        <is>
          <t>gladys-01-22@outlook.com</t>
        </is>
      </c>
      <c r="AJ798" s="2309" t="n">
        <v>3104921366</v>
      </c>
      <c r="AK798" s="2309" t="inlineStr">
        <is>
          <t>BOGOTA</t>
        </is>
      </c>
      <c r="AL798" s="225" t="n"/>
      <c r="AM798" s="231" t="n"/>
    </row>
    <row r="799" ht="18" customFormat="1" customHeight="1" s="1438" thickBot="1">
      <c r="A799" s="3093" t="inlineStr">
        <is>
          <t>OSCAR IVAN FERNANDEZ GONZALEZ</t>
        </is>
      </c>
      <c r="B799" s="2854" t="n">
        <v>959580719</v>
      </c>
      <c r="C799" s="2855" t="n">
        <v>46091</v>
      </c>
      <c r="D799" s="2658" t="inlineStr">
        <is>
          <t>Pendiente</t>
        </is>
      </c>
      <c r="E799" s="2855" t="n">
        <v>46093</v>
      </c>
      <c r="F799" s="3109" t="inlineStr">
        <is>
          <t>BANCO DE BOGOTA</t>
        </is>
      </c>
      <c r="G799" s="2330" t="n"/>
      <c r="H799" s="2331" t="inlineStr">
        <is>
          <t>CM</t>
        </is>
      </c>
      <c r="I799" s="2857" t="inlineStr">
        <is>
          <t>Falta perfilamiento - Bogota</t>
        </is>
      </c>
      <c r="J799" s="2262" t="n"/>
      <c r="K799" s="2262" t="n"/>
      <c r="L799" s="3110" t="inlineStr">
        <is>
          <t>Guardianes Del Ahorro</t>
        </is>
      </c>
      <c r="M799" s="2857" t="inlineStr">
        <is>
          <t>JUAN CARLOS HIDALGO</t>
        </is>
      </c>
      <c r="N799" s="2262" t="n"/>
      <c r="O799" s="2855" t="n">
        <v>46093</v>
      </c>
      <c r="P799" s="2262" t="n"/>
      <c r="Q799" s="2262" t="n"/>
      <c r="R799" s="2860" t="n">
        <v>1115079640</v>
      </c>
      <c r="S799" s="2661" t="inlineStr">
        <is>
          <t>Pesos</t>
        </is>
      </c>
      <c r="T799" s="2859" t="inlineStr">
        <is>
          <t>Hipotecario</t>
        </is>
      </c>
      <c r="U799" s="2860" t="n">
        <v>1508053</v>
      </c>
      <c r="V799" s="2860" t="n">
        <v>219</v>
      </c>
      <c r="W799" s="2860" t="n">
        <v>202</v>
      </c>
      <c r="X799" s="2857" t="n">
        <v>0.1242</v>
      </c>
      <c r="Y799" s="2860" t="n">
        <v>0</v>
      </c>
      <c r="Z799" s="2860" t="n">
        <v>46482</v>
      </c>
      <c r="AA799" s="2860" t="n">
        <v>0</v>
      </c>
      <c r="AB799" s="2860" t="n">
        <v>0</v>
      </c>
      <c r="AC799" s="2860" t="n">
        <v>160461</v>
      </c>
      <c r="AD799" s="2860" t="n">
        <v>1301109</v>
      </c>
      <c r="AE799" s="2860" t="n">
        <v>128322981</v>
      </c>
      <c r="AF799" s="3719" t="n">
        <v>200</v>
      </c>
      <c r="AG799" s="2860" t="inlineStr">
        <is>
          <t>$7,000,000</t>
        </is>
      </c>
      <c r="AH799" s="2661" t="inlineStr">
        <is>
          <t>Independiente</t>
        </is>
      </c>
      <c r="AI799" s="2857" t="inlineStr">
        <is>
          <t>arcso24@gmail.com</t>
        </is>
      </c>
      <c r="AJ799" s="2857" t="inlineStr">
        <is>
          <t>+57 317 6751488</t>
        </is>
      </c>
      <c r="AK799" s="2857" t="inlineStr">
        <is>
          <t>Buga valle</t>
        </is>
      </c>
      <c r="AL799" s="2262" t="n"/>
      <c r="AM799" s="2862" t="inlineStr">
        <is>
          <t>NAN</t>
        </is>
      </c>
    </row>
    <row r="800" ht="18" customFormat="1" customHeight="1" s="1438" thickBot="1">
      <c r="A800" s="3094" t="inlineStr">
        <is>
          <t>LINDA YINETH LEON PUENTES</t>
        </is>
      </c>
      <c r="B800" s="2849" t="n">
        <v>1153766670</v>
      </c>
      <c r="C800" s="2682" t="n">
        <v>46091</v>
      </c>
      <c r="D800" s="2653" t="inlineStr">
        <is>
          <t>Pendiente</t>
        </is>
      </c>
      <c r="E800" s="2682" t="n">
        <v>46093</v>
      </c>
      <c r="F800" s="2655" t="inlineStr">
        <is>
          <t>BANCO DE BOGOTA</t>
        </is>
      </c>
      <c r="G800" s="2672" t="inlineStr">
        <is>
          <t>perfilamiento para estudio, agendamos cita para presentarlo el día sábado a las 9 a.m.</t>
        </is>
      </c>
      <c r="H800" s="2326" t="inlineStr">
        <is>
          <t>CM</t>
        </is>
      </c>
      <c r="I800" s="2688" t="inlineStr">
        <is>
          <t>Falta perfilamiento - Bogota</t>
        </is>
      </c>
      <c r="J800" s="2269" t="n"/>
      <c r="K800" s="2686" t="n"/>
      <c r="L800" s="2653" t="inlineStr">
        <is>
          <t>Soluciones Financieras</t>
        </is>
      </c>
      <c r="M800" s="2688" t="inlineStr">
        <is>
          <t>MIRYAM ROA</t>
        </is>
      </c>
      <c r="N800" s="2269" t="n"/>
      <c r="O800" s="2682" t="n">
        <v>46093</v>
      </c>
      <c r="P800" s="2269" t="n"/>
      <c r="Q800" s="2269" t="n"/>
      <c r="R800" s="2689" t="n">
        <v>53167030</v>
      </c>
      <c r="S800" s="2270" t="inlineStr">
        <is>
          <t>Pesos</t>
        </is>
      </c>
      <c r="T800" s="2690" t="inlineStr">
        <is>
          <t>Hipotecario</t>
        </is>
      </c>
      <c r="U800" s="2689" t="n">
        <v>2144042</v>
      </c>
      <c r="V800" s="2689" t="n">
        <v>240</v>
      </c>
      <c r="W800" s="2689" t="n">
        <v>236</v>
      </c>
      <c r="X800" s="2688" t="n">
        <v>0.1228</v>
      </c>
      <c r="Y800" s="2689" t="n">
        <v>0</v>
      </c>
      <c r="Z800" s="2689" t="n">
        <v>62317</v>
      </c>
      <c r="AA800" s="2689" t="n">
        <v>51581</v>
      </c>
      <c r="AB800" s="2689" t="n">
        <v>0</v>
      </c>
      <c r="AC800" s="2689" t="n">
        <v>328361</v>
      </c>
      <c r="AD800" s="2689" t="n">
        <v>1701687</v>
      </c>
      <c r="AE800" s="2689" t="n">
        <v>189049034</v>
      </c>
      <c r="AF800" s="3715" t="n">
        <v>200</v>
      </c>
      <c r="AG800" s="2689" t="inlineStr">
        <is>
          <t>$10,500,000</t>
        </is>
      </c>
      <c r="AH800" s="2268" t="inlineStr">
        <is>
          <t>Empleado</t>
        </is>
      </c>
      <c r="AI800" s="2688" t="inlineStr">
        <is>
          <t>yine1347@gmail.com</t>
        </is>
      </c>
      <c r="AJ800" s="2688" t="inlineStr">
        <is>
          <t>+57 313 4788566</t>
        </is>
      </c>
      <c r="AK800" s="2688" t="inlineStr">
        <is>
          <t>Bogotá</t>
        </is>
      </c>
      <c r="AL800" s="2269" t="n"/>
      <c r="AM800" s="2853" t="inlineStr">
        <is>
          <t>NAN</t>
        </is>
      </c>
    </row>
    <row r="801" ht="18" customFormat="1" customHeight="1" s="1438" thickBot="1">
      <c r="A801" s="2879" t="inlineStr">
        <is>
          <t>ANA ORTIZ RODRIGUEZ</t>
        </is>
      </c>
      <c r="B801" s="3111" t="n">
        <v>134200339831</v>
      </c>
      <c r="C801" s="2317" t="n">
        <v>46093</v>
      </c>
      <c r="D801" s="2318" t="inlineStr">
        <is>
          <t>Pendiente</t>
        </is>
      </c>
      <c r="E801" s="2319" t="n">
        <v>46093</v>
      </c>
      <c r="F801" s="2730" t="inlineStr">
        <is>
          <t>CAJA SOCIAL</t>
        </is>
      </c>
      <c r="G801" s="278" t="n"/>
      <c r="H801" s="3112" t="inlineStr">
        <is>
          <t>PROPIO</t>
        </is>
      </c>
      <c r="I801" s="214" t="n"/>
      <c r="J801" s="2118" t="n"/>
      <c r="K801" s="2117" t="n"/>
      <c r="L801" s="2322" t="inlineStr">
        <is>
          <t>Lideres del futuro</t>
        </is>
      </c>
      <c r="M801" s="2321" t="inlineStr">
        <is>
          <t>LAURA LONDOÑO</t>
        </is>
      </c>
      <c r="N801" s="214" t="n"/>
      <c r="O801" s="214" t="n"/>
      <c r="P801" s="214" t="n"/>
      <c r="Q801" s="214" t="n"/>
      <c r="R801" s="2321" t="n">
        <v>52731981</v>
      </c>
      <c r="S801" s="2322" t="inlineStr">
        <is>
          <t>Pesos</t>
        </is>
      </c>
      <c r="T801" s="2323" t="inlineStr">
        <is>
          <t>Hipotecario</t>
        </is>
      </c>
      <c r="U801" s="2324" t="n">
        <v>1095110</v>
      </c>
      <c r="V801" s="2321" t="n">
        <v>180</v>
      </c>
      <c r="W801" s="2321" t="n">
        <v>175</v>
      </c>
      <c r="X801" s="2321" t="n">
        <v>11</v>
      </c>
      <c r="Y801" s="2324" t="n">
        <v>0</v>
      </c>
      <c r="Z801" s="2324" t="n">
        <v>22437</v>
      </c>
      <c r="AA801" s="2324" t="n">
        <v>41516</v>
      </c>
      <c r="AB801" s="2324" t="n">
        <v>37326</v>
      </c>
      <c r="AC801" s="2324" t="n">
        <v>215099</v>
      </c>
      <c r="AD801" s="2324" t="n">
        <v>778731</v>
      </c>
      <c r="AE801" s="2324" t="n">
        <v>89154879</v>
      </c>
      <c r="AF801" s="2884" t="inlineStr">
        <is>
          <t>$300.000 a $600.000</t>
        </is>
      </c>
      <c r="AG801" s="2324" t="inlineStr">
        <is>
          <t>$7,000,000</t>
        </is>
      </c>
      <c r="AH801" s="2343" t="inlineStr">
        <is>
          <t>Empleado</t>
        </is>
      </c>
      <c r="AI801" s="2321" t="inlineStr">
        <is>
          <t>anaortiz@hotmail.com</t>
        </is>
      </c>
      <c r="AJ801" s="2321" t="n">
        <v>3106893878</v>
      </c>
      <c r="AK801" s="214" t="n"/>
      <c r="AL801" s="214" t="n"/>
      <c r="AM801" s="220" t="n"/>
    </row>
    <row r="802" ht="18" customFormat="1" customHeight="1" s="1438" thickBot="1">
      <c r="A802" s="3095" t="inlineStr">
        <is>
          <t>EDISON FERNANDO AVILA RUIZ</t>
        </is>
      </c>
      <c r="B802" s="2724" t="n">
        <v>718578106</v>
      </c>
      <c r="C802" s="2303" t="n">
        <v>46093</v>
      </c>
      <c r="D802" s="2304" t="inlineStr">
        <is>
          <t>Pendiente</t>
        </is>
      </c>
      <c r="E802" s="2305" t="n">
        <v>46093</v>
      </c>
      <c r="F802" s="2500" t="inlineStr">
        <is>
          <t>FNA (Fondo Nacional del Ahorro)</t>
        </is>
      </c>
      <c r="G802" s="272" t="n"/>
      <c r="H802" s="3073" t="inlineStr">
        <is>
          <t>VK 30%</t>
        </is>
      </c>
      <c r="I802" s="225" t="n"/>
      <c r="J802" s="2116" t="n"/>
      <c r="K802" s="2117" t="n"/>
      <c r="L802" s="2327" t="inlineStr">
        <is>
          <t>Finanzas a otro nivel</t>
        </is>
      </c>
      <c r="M802" s="2309" t="inlineStr">
        <is>
          <t>Sandra Patricia Tinjaca Martinez</t>
        </is>
      </c>
      <c r="N802" s="225" t="n"/>
      <c r="O802" s="225" t="n"/>
      <c r="P802" s="225" t="n"/>
      <c r="Q802" s="225" t="n"/>
      <c r="R802" s="2356" t="n">
        <v>7185781</v>
      </c>
      <c r="S802" s="2311" t="inlineStr">
        <is>
          <t>Pesos</t>
        </is>
      </c>
      <c r="T802" s="2312" t="inlineStr">
        <is>
          <t>Hipotecario</t>
        </is>
      </c>
      <c r="U802" s="2313" t="n">
        <v>330034</v>
      </c>
      <c r="V802" s="2309" t="n">
        <v>240</v>
      </c>
      <c r="W802" s="2309" t="n">
        <v>216</v>
      </c>
      <c r="X802" s="2309" t="n">
        <v>10</v>
      </c>
      <c r="Y802" s="2313" t="n">
        <v>0</v>
      </c>
      <c r="Z802" s="2313" t="n">
        <v>32297</v>
      </c>
      <c r="AA802" s="2313" t="n">
        <v>0</v>
      </c>
      <c r="AB802" s="2313" t="n">
        <v>0</v>
      </c>
      <c r="AC802" s="2313" t="n">
        <v>79707</v>
      </c>
      <c r="AD802" s="2313" t="n">
        <v>218027</v>
      </c>
      <c r="AE802" s="2313" t="n">
        <v>46384291</v>
      </c>
      <c r="AF802" s="2883" t="inlineStr">
        <is>
          <t>$100.000 a $300.000</t>
        </is>
      </c>
      <c r="AG802" s="2313" t="inlineStr">
        <is>
          <t>$3,990,000</t>
        </is>
      </c>
      <c r="AH802" s="2315" t="inlineStr">
        <is>
          <t>Empleado</t>
        </is>
      </c>
      <c r="AI802" s="2356" t="inlineStr">
        <is>
          <t>Fernando.avila21@gmail.com</t>
        </is>
      </c>
      <c r="AJ802" s="2356" t="n">
        <v>3207007444</v>
      </c>
      <c r="AK802" s="225" t="n"/>
      <c r="AL802" s="225" t="n"/>
      <c r="AM802" s="231" t="n"/>
    </row>
    <row r="803" ht="18" customFormat="1" customHeight="1" s="1438" thickBot="1">
      <c r="A803" s="2971" t="inlineStr">
        <is>
          <t>CARLOS ALBERTO MENESES SIERRA</t>
        </is>
      </c>
      <c r="B803" s="3113" t="n">
        <v>133201063278</v>
      </c>
      <c r="C803" s="2855" t="n">
        <v>46093</v>
      </c>
      <c r="D803" s="2658" t="inlineStr">
        <is>
          <t>Pendiente</t>
        </is>
      </c>
      <c r="E803" s="2855" t="n">
        <v>46093</v>
      </c>
      <c r="F803" s="3114" t="inlineStr">
        <is>
          <t>CAJA SOCIAL</t>
        </is>
      </c>
      <c r="G803" s="2262" t="n"/>
      <c r="H803" s="2331" t="inlineStr">
        <is>
          <t>CM</t>
        </is>
      </c>
      <c r="I803" s="2262" t="n"/>
      <c r="J803" s="2262" t="n"/>
      <c r="K803" s="2262" t="n"/>
      <c r="L803" s="2262" t="n"/>
      <c r="M803" s="2262" t="n"/>
      <c r="N803" s="2262" t="n"/>
      <c r="O803" s="2262" t="n"/>
      <c r="P803" s="2262" t="n"/>
      <c r="Q803" s="2858" t="n"/>
      <c r="R803" s="2998" t="inlineStr">
        <is>
          <t>N/A</t>
        </is>
      </c>
      <c r="S803" s="2661" t="inlineStr">
        <is>
          <t>Pesos</t>
        </is>
      </c>
      <c r="T803" s="2859" t="inlineStr">
        <is>
          <t>Hipotecario</t>
        </is>
      </c>
      <c r="U803" s="2860" t="n">
        <v>1115216</v>
      </c>
      <c r="V803" s="2860" t="n">
        <v>180</v>
      </c>
      <c r="W803" s="2860" t="n">
        <v>137</v>
      </c>
      <c r="X803" s="2857" t="n">
        <v>10.75</v>
      </c>
      <c r="Y803" s="2860" t="n">
        <v>299684</v>
      </c>
      <c r="Z803" s="2860" t="n">
        <v>0</v>
      </c>
      <c r="AA803" s="2860" t="n">
        <v>0</v>
      </c>
      <c r="AB803" s="2860" t="n">
        <v>0</v>
      </c>
      <c r="AC803" s="2860" t="n">
        <v>359289</v>
      </c>
      <c r="AD803" s="2860" t="n">
        <v>1055611</v>
      </c>
      <c r="AE803" s="2860" t="n">
        <v>91541937</v>
      </c>
      <c r="AF803" s="3719" t="n">
        <v>400</v>
      </c>
      <c r="AG803" s="2860" t="inlineStr">
        <is>
          <t>$7,000,000</t>
        </is>
      </c>
      <c r="AH803" s="2665" t="inlineStr">
        <is>
          <t>Empleado</t>
        </is>
      </c>
      <c r="AI803" s="2389" t="inlineStr">
        <is>
          <t>carlox.10ry@gmail.com</t>
        </is>
      </c>
      <c r="AJ803" s="2389" t="inlineStr">
        <is>
          <t>+57 317 6440914</t>
        </is>
      </c>
      <c r="AK803" s="2857" t="inlineStr">
        <is>
          <t>FLORIDABLANCA SANTANDER</t>
        </is>
      </c>
      <c r="AL803" s="2262" t="n"/>
      <c r="AM803" s="2862" t="inlineStr">
        <is>
          <t>NAN</t>
        </is>
      </c>
    </row>
    <row r="804" ht="18" customFormat="1" customHeight="1" s="1438" thickBot="1">
      <c r="A804" s="3096" t="inlineStr">
        <is>
          <t>CRISTHIAN CAMILO HERRERA TORRES</t>
        </is>
      </c>
      <c r="B804" s="2849" t="inlineStr">
        <is>
          <t>570046650031305-6</t>
        </is>
      </c>
      <c r="C804" s="2682" t="n">
        <v>46093</v>
      </c>
      <c r="D804" s="2653" t="inlineStr">
        <is>
          <t>Pendiente</t>
        </is>
      </c>
      <c r="E804" s="2682" t="n">
        <v>46093</v>
      </c>
      <c r="F804" s="2325" t="inlineStr">
        <is>
          <t>DAVIVIENDA</t>
        </is>
      </c>
      <c r="G804" s="2269" t="n"/>
      <c r="H804" s="2326" t="inlineStr">
        <is>
          <t>CM</t>
        </is>
      </c>
      <c r="I804" s="2269" t="n"/>
      <c r="J804" s="2269" t="n"/>
      <c r="K804" s="2269" t="n"/>
      <c r="L804" s="2269" t="n"/>
      <c r="M804" s="2269" t="n"/>
      <c r="N804" s="2269" t="n"/>
      <c r="O804" s="2269" t="n"/>
      <c r="P804" s="2269" t="n"/>
      <c r="Q804" s="2269" t="n"/>
      <c r="R804" s="2689" t="n">
        <v>1020743216</v>
      </c>
      <c r="S804" s="2270" t="inlineStr">
        <is>
          <t>Pesos</t>
        </is>
      </c>
      <c r="T804" s="2690" t="inlineStr">
        <is>
          <t>Hipotecario</t>
        </is>
      </c>
      <c r="U804" s="2689" t="n">
        <v>1053000</v>
      </c>
      <c r="V804" s="2689" t="n">
        <v>240</v>
      </c>
      <c r="W804" s="2689" t="n">
        <v>237</v>
      </c>
      <c r="X804" s="2688" t="n">
        <v>0.126</v>
      </c>
      <c r="Y804" s="2689" t="n">
        <v>0</v>
      </c>
      <c r="Z804" s="2689" t="n">
        <v>48613</v>
      </c>
      <c r="AA804" s="2689" t="n">
        <v>80040</v>
      </c>
      <c r="AB804" s="2689" t="n">
        <v>0</v>
      </c>
      <c r="AC804" s="2689" t="n">
        <v>193418</v>
      </c>
      <c r="AD804" s="2689" t="n">
        <v>1794941</v>
      </c>
      <c r="AE804" s="2689" t="n">
        <v>90298149</v>
      </c>
      <c r="AF804" s="3715" t="n">
        <v>300</v>
      </c>
      <c r="AG804" s="2689" t="inlineStr">
        <is>
          <t>$8,000,000</t>
        </is>
      </c>
      <c r="AH804" s="2268" t="inlineStr">
        <is>
          <t>Empleado</t>
        </is>
      </c>
      <c r="AI804" s="2688" t="inlineStr">
        <is>
          <t>1cristian.herrera1@gmail.com</t>
        </is>
      </c>
      <c r="AJ804" s="2688" t="inlineStr">
        <is>
          <t>+61 416 259 812</t>
        </is>
      </c>
      <c r="AK804" s="2688" t="inlineStr">
        <is>
          <t>BRISBANE</t>
        </is>
      </c>
      <c r="AL804" s="2269" t="n"/>
      <c r="AM804" s="2853" t="inlineStr">
        <is>
          <t>NAN</t>
        </is>
      </c>
    </row>
    <row r="805" ht="18" customFormat="1" customHeight="1" s="1438" thickBot="1">
      <c r="A805" s="3097" t="inlineStr">
        <is>
          <t>JORGE LUIS FERNANDEZ ALMENDRALES</t>
        </is>
      </c>
      <c r="B805" s="2854" t="inlineStr">
        <is>
          <t>572525650011782-6</t>
        </is>
      </c>
      <c r="C805" s="2855" t="n">
        <v>46093</v>
      </c>
      <c r="D805" s="2658" t="inlineStr">
        <is>
          <t>Pendiente</t>
        </is>
      </c>
      <c r="E805" s="2855" t="n">
        <v>46093</v>
      </c>
      <c r="F805" s="2329" t="inlineStr">
        <is>
          <t>DAVIVIENDA</t>
        </is>
      </c>
      <c r="G805" s="2262" t="n"/>
      <c r="H805" s="2331" t="inlineStr">
        <is>
          <t>CM</t>
        </is>
      </c>
      <c r="I805" s="2262" t="n"/>
      <c r="J805" s="2262" t="n"/>
      <c r="K805" s="2262" t="n"/>
      <c r="L805" s="2262" t="n"/>
      <c r="M805" s="2262" t="n"/>
      <c r="N805" s="2262" t="n"/>
      <c r="O805" s="2262" t="n"/>
      <c r="P805" s="2262" t="n"/>
      <c r="Q805" s="2262" t="n"/>
      <c r="R805" s="3115" t="n">
        <v>7574798</v>
      </c>
      <c r="S805" s="2661" t="inlineStr">
        <is>
          <t>Pesos</t>
        </is>
      </c>
      <c r="T805" s="2859" t="inlineStr">
        <is>
          <t>Hipotecario</t>
        </is>
      </c>
      <c r="U805" s="2860" t="n">
        <v>1790000</v>
      </c>
      <c r="V805" s="2860" t="n">
        <v>240</v>
      </c>
      <c r="W805" s="2860" t="n">
        <v>139</v>
      </c>
      <c r="X805" s="2857" t="n">
        <v>0.093</v>
      </c>
      <c r="Y805" s="2860" t="n">
        <v>0</v>
      </c>
      <c r="Z805" s="2860" t="n">
        <v>70875</v>
      </c>
      <c r="AA805" s="2860" t="n">
        <v>97560</v>
      </c>
      <c r="AB805" s="2860" t="n">
        <v>0</v>
      </c>
      <c r="AC805" s="2860" t="n">
        <v>538463</v>
      </c>
      <c r="AD805" s="2860" t="n">
        <v>1081536</v>
      </c>
      <c r="AE805" s="2860" t="n">
        <v>145406441</v>
      </c>
      <c r="AF805" s="3719" t="n">
        <v>500</v>
      </c>
      <c r="AG805" s="2860" t="inlineStr">
        <is>
          <t>$13,000,000</t>
        </is>
      </c>
      <c r="AH805" s="2263" t="inlineStr">
        <is>
          <t>Empleado</t>
        </is>
      </c>
      <c r="AI805" s="2857" t="inlineStr">
        <is>
          <t>jorgedraga66@gmail.com</t>
        </is>
      </c>
      <c r="AJ805" s="2857" t="inlineStr">
        <is>
          <t>+57 316 7324496</t>
        </is>
      </c>
      <c r="AK805" s="2857" t="inlineStr">
        <is>
          <t>VALLEDUPAR</t>
        </is>
      </c>
      <c r="AL805" s="2262" t="n"/>
      <c r="AM805" s="2862" t="inlineStr">
        <is>
          <t>NAN</t>
        </is>
      </c>
    </row>
    <row r="806" ht="18" customHeight="1" thickBot="1">
      <c r="A806" s="3096" t="inlineStr">
        <is>
          <t>JORGE HUMBERTO CARDOZO AMAYA</t>
        </is>
      </c>
      <c r="B806" s="2849" t="inlineStr">
        <is>
          <t>57000790103944-3</t>
        </is>
      </c>
      <c r="C806" s="2682" t="n">
        <v>46093</v>
      </c>
      <c r="D806" s="2653" t="inlineStr">
        <is>
          <t>Pendiente</t>
        </is>
      </c>
      <c r="E806" s="2682" t="n">
        <v>46093</v>
      </c>
      <c r="F806" s="2325" t="inlineStr">
        <is>
          <t>DAVIVIENDA</t>
        </is>
      </c>
      <c r="G806" s="2269" t="n"/>
      <c r="H806" s="2326" t="inlineStr">
        <is>
          <t>CM</t>
        </is>
      </c>
      <c r="I806" s="2269" t="n"/>
      <c r="J806" s="2269" t="n"/>
      <c r="K806" s="2269" t="n"/>
      <c r="L806" s="2269" t="n"/>
      <c r="M806" s="2269" t="n"/>
      <c r="N806" s="2269" t="n"/>
      <c r="O806" s="2269" t="n"/>
      <c r="P806" s="2269" t="n"/>
      <c r="Q806" s="2851" t="n"/>
      <c r="R806" s="2998" t="inlineStr">
        <is>
          <t>N/A</t>
        </is>
      </c>
      <c r="S806" s="2270" t="inlineStr">
        <is>
          <t>Pesos</t>
        </is>
      </c>
      <c r="T806" s="2690" t="inlineStr">
        <is>
          <t>Hipotecario</t>
        </is>
      </c>
      <c r="U806" s="2689" t="n">
        <v>6031000</v>
      </c>
      <c r="V806" s="2689" t="n">
        <v>180</v>
      </c>
      <c r="W806" s="2689" t="n">
        <v>134</v>
      </c>
      <c r="X806" s="2688" t="n">
        <v>0.112</v>
      </c>
      <c r="Y806" s="2689" t="n">
        <v>0</v>
      </c>
      <c r="Z806" s="2689" t="n">
        <v>230946</v>
      </c>
      <c r="AA806" s="2689" t="n">
        <v>0</v>
      </c>
      <c r="AB806" s="2689" t="n">
        <v>0</v>
      </c>
      <c r="AC806" s="2689" t="n">
        <v>1682541</v>
      </c>
      <c r="AD806" s="2689" t="n">
        <v>3897512</v>
      </c>
      <c r="AE806" s="2689" t="n">
        <v>438020408</v>
      </c>
      <c r="AF806" s="3715" t="n">
        <v>500</v>
      </c>
      <c r="AG806" s="2689" t="inlineStr">
        <is>
          <t>$10,000,000</t>
        </is>
      </c>
      <c r="AH806" s="2268" t="inlineStr">
        <is>
          <t>Empleado</t>
        </is>
      </c>
      <c r="AI806" s="2688" t="inlineStr">
        <is>
          <t>jhcardozo66@gmail.com</t>
        </is>
      </c>
      <c r="AJ806" s="2688" t="inlineStr">
        <is>
          <t>+57 315 3121103</t>
        </is>
      </c>
      <c r="AK806" s="2688" t="inlineStr">
        <is>
          <t>BOGOTA</t>
        </is>
      </c>
      <c r="AL806" s="2269" t="n"/>
      <c r="AM806" s="2853" t="inlineStr">
        <is>
          <t>NAN</t>
        </is>
      </c>
    </row>
    <row r="807" ht="18" customHeight="1" thickBot="1">
      <c r="A807" s="3097" t="inlineStr">
        <is>
          <t>JULIANA ORTIZ GOMEZ</t>
        </is>
      </c>
      <c r="B807" s="2854" t="inlineStr">
        <is>
          <t>570119460041795-2</t>
        </is>
      </c>
      <c r="C807" s="2855" t="n">
        <v>46093</v>
      </c>
      <c r="D807" s="2658" t="inlineStr">
        <is>
          <t>Pendiente</t>
        </is>
      </c>
      <c r="E807" s="2855" t="n">
        <v>46093</v>
      </c>
      <c r="F807" s="2329" t="inlineStr">
        <is>
          <t>DAVIVIENDA</t>
        </is>
      </c>
      <c r="G807" s="2262" t="n"/>
      <c r="H807" s="2331" t="inlineStr">
        <is>
          <t>CM</t>
        </is>
      </c>
      <c r="I807" s="2262" t="n"/>
      <c r="J807" s="2262" t="n"/>
      <c r="K807" s="2262" t="n"/>
      <c r="L807" s="2262" t="n"/>
      <c r="M807" s="2262" t="n"/>
      <c r="N807" s="2262" t="n"/>
      <c r="O807" s="2262" t="n"/>
      <c r="P807" s="2262" t="n"/>
      <c r="Q807" s="2262" t="n"/>
      <c r="R807" s="2860" t="n">
        <v>1143953262</v>
      </c>
      <c r="S807" s="2661" t="inlineStr">
        <is>
          <t>Pesos</t>
        </is>
      </c>
      <c r="T807" s="2859" t="inlineStr">
        <is>
          <t>Hipotecario</t>
        </is>
      </c>
      <c r="U807" s="2860" t="n">
        <v>886772</v>
      </c>
      <c r="V807" s="2860" t="n">
        <v>240</v>
      </c>
      <c r="W807" s="2860" t="n">
        <v>220</v>
      </c>
      <c r="X807" s="2857" t="n">
        <v>0.129</v>
      </c>
      <c r="Y807" s="2860" t="n">
        <v>357227</v>
      </c>
      <c r="Z807" s="2860" t="n">
        <v>0</v>
      </c>
      <c r="AA807" s="2860" t="n">
        <v>0</v>
      </c>
      <c r="AB807" s="2860" t="n">
        <v>0</v>
      </c>
      <c r="AC807" s="2860" t="n">
        <v>271587</v>
      </c>
      <c r="AD807" s="2860" t="n">
        <v>1500090</v>
      </c>
      <c r="AE807" s="2860" t="n">
        <v>109119280</v>
      </c>
      <c r="AF807" s="3719" t="n">
        <v>200</v>
      </c>
      <c r="AG807" s="2860" t="inlineStr">
        <is>
          <t>$2,000,000</t>
        </is>
      </c>
      <c r="AH807" s="2661" t="inlineStr">
        <is>
          <t>Independiente</t>
        </is>
      </c>
      <c r="AI807" s="2857" t="inlineStr">
        <is>
          <t>julianaortizgomez07@gmail.com</t>
        </is>
      </c>
      <c r="AJ807" s="2857" t="inlineStr">
        <is>
          <t>301 7641620</t>
        </is>
      </c>
      <c r="AK807" s="2857" t="inlineStr">
        <is>
          <t>CALI</t>
        </is>
      </c>
      <c r="AL807" s="2262" t="n"/>
      <c r="AM807" s="3116" t="n"/>
    </row>
    <row r="808" ht="18" customHeight="1" thickBot="1">
      <c r="A808" s="3096" t="inlineStr">
        <is>
          <t>MARIA PAULA TRUJILLO RODRIGUEZ</t>
        </is>
      </c>
      <c r="B808" s="2849" t="inlineStr">
        <is>
          <t>570707770032725-0</t>
        </is>
      </c>
      <c r="C808" s="3117" t="n">
        <v>46093</v>
      </c>
      <c r="D808" s="3016" t="inlineStr">
        <is>
          <t>Pendiente</t>
        </is>
      </c>
      <c r="E808" s="2682" t="n">
        <v>46093</v>
      </c>
      <c r="F808" s="2325" t="inlineStr">
        <is>
          <t>DAVIVIENDA</t>
        </is>
      </c>
      <c r="G808" s="2269" t="n"/>
      <c r="H808" s="3073" t="inlineStr">
        <is>
          <t>VK 30%</t>
        </is>
      </c>
      <c r="I808" s="2269" t="n"/>
      <c r="J808" s="2269" t="n"/>
      <c r="K808" s="2269" t="n"/>
      <c r="L808" s="2850" t="inlineStr">
        <is>
          <t>Visionarios</t>
        </is>
      </c>
      <c r="M808" s="2688" t="inlineStr">
        <is>
          <t>Sandra Patricia Diaz Losada</t>
        </is>
      </c>
      <c r="N808" s="2269" t="n"/>
      <c r="O808" s="2269" t="n"/>
      <c r="P808" s="2269" t="n"/>
      <c r="Q808" s="2269" t="n"/>
      <c r="R808" s="2689" t="n">
        <v>1075265217</v>
      </c>
      <c r="S808" s="2270" t="inlineStr">
        <is>
          <t>Pesos</t>
        </is>
      </c>
      <c r="T808" s="2690" t="inlineStr">
        <is>
          <t>Hipotecario</t>
        </is>
      </c>
      <c r="U808" s="2689" t="n">
        <v>1352000</v>
      </c>
      <c r="V808" s="2689" t="n">
        <v>240</v>
      </c>
      <c r="W808" s="2689" t="n">
        <v>234</v>
      </c>
      <c r="X808" s="2688" t="n">
        <v>11.3</v>
      </c>
      <c r="Y808" s="2689" t="n">
        <v>0</v>
      </c>
      <c r="Z808" s="2689" t="n">
        <v>29063</v>
      </c>
      <c r="AA808" s="2689" t="n">
        <v>40020</v>
      </c>
      <c r="AB808" s="2689" t="n">
        <v>0</v>
      </c>
      <c r="AC808" s="2689" t="n">
        <v>157620</v>
      </c>
      <c r="AD808" s="2689" t="n">
        <v>1125156</v>
      </c>
      <c r="AE808" s="2689" t="n">
        <v>125506129</v>
      </c>
      <c r="AF808" s="2689" t="inlineStr">
        <is>
          <t>$100.000 a $300.000</t>
        </is>
      </c>
      <c r="AG808" s="2689" t="inlineStr">
        <is>
          <t>$4,000,000</t>
        </is>
      </c>
      <c r="AH808" s="2687" t="inlineStr">
        <is>
          <t>Vis Davivienda</t>
        </is>
      </c>
      <c r="AI808" s="2688" t="inlineStr">
        <is>
          <t>mapis1992@hotmail.com</t>
        </is>
      </c>
      <c r="AJ808" s="2689" t="n">
        <v>3166939415</v>
      </c>
      <c r="AK808" s="2269" t="n"/>
      <c r="AL808" s="2269" t="n"/>
      <c r="AM808" s="2691" t="n"/>
    </row>
    <row r="809" ht="18" customHeight="1" thickBot="1">
      <c r="A809" s="3097" t="inlineStr">
        <is>
          <t>CHRISTIAN CAMILO RIOS CABAL</t>
        </is>
      </c>
      <c r="B809" s="2854" t="inlineStr">
        <is>
          <t>570101350013764-5</t>
        </is>
      </c>
      <c r="C809" s="2855" t="n">
        <v>46093</v>
      </c>
      <c r="D809" s="2658" t="inlineStr">
        <is>
          <t>Pendiente</t>
        </is>
      </c>
      <c r="E809" s="2855" t="n">
        <v>46093</v>
      </c>
      <c r="F809" s="2329" t="inlineStr">
        <is>
          <t>DAVIVIENDA</t>
        </is>
      </c>
      <c r="G809" s="2262" t="n"/>
      <c r="H809" s="2331" t="inlineStr">
        <is>
          <t>CM</t>
        </is>
      </c>
      <c r="I809" s="2262" t="n"/>
      <c r="J809" s="2262" t="n"/>
      <c r="K809" s="2262" t="n"/>
      <c r="L809" s="3110" t="inlineStr">
        <is>
          <t>Guardianes Del Ahorro</t>
        </is>
      </c>
      <c r="M809" s="2857" t="inlineStr">
        <is>
          <t>YISSEL LEON</t>
        </is>
      </c>
      <c r="N809" s="2262" t="n"/>
      <c r="O809" s="2262" t="n"/>
      <c r="P809" s="2262" t="n"/>
      <c r="Q809" s="2262" t="n"/>
      <c r="R809" s="2860" t="n">
        <v>1113622190</v>
      </c>
      <c r="S809" s="2661" t="inlineStr">
        <is>
          <t>Pesos</t>
        </is>
      </c>
      <c r="T809" s="2859" t="inlineStr">
        <is>
          <t>Hipotecario</t>
        </is>
      </c>
      <c r="U809" s="2860" t="n">
        <v>1304000</v>
      </c>
      <c r="V809" s="2860" t="n">
        <v>240</v>
      </c>
      <c r="W809" s="2860" t="n">
        <v>232</v>
      </c>
      <c r="X809" s="2857" t="n">
        <v>11.2</v>
      </c>
      <c r="Y809" s="2860" t="n">
        <v>0</v>
      </c>
      <c r="Z809" s="2860" t="n">
        <v>75319</v>
      </c>
      <c r="AA809" s="2860" t="n">
        <v>36506</v>
      </c>
      <c r="AB809" s="2860" t="n">
        <v>0</v>
      </c>
      <c r="AC809" s="2860" t="n">
        <v>154955</v>
      </c>
      <c r="AD809" s="2860" t="n">
        <v>1055231</v>
      </c>
      <c r="AE809" s="2860" t="n">
        <v>118886453</v>
      </c>
      <c r="AF809" s="3719" t="n">
        <v>200</v>
      </c>
      <c r="AG809" s="2860" t="inlineStr">
        <is>
          <t>$3,800,000</t>
        </is>
      </c>
      <c r="AH809" s="3110" t="inlineStr">
        <is>
          <t>Vis Davivienda</t>
        </is>
      </c>
      <c r="AI809" s="2857" t="inlineStr">
        <is>
          <t>cami7986@gmail.com</t>
        </is>
      </c>
      <c r="AJ809" s="2857" t="inlineStr">
        <is>
          <t>316 7504162</t>
        </is>
      </c>
      <c r="AK809" s="2857" t="inlineStr">
        <is>
          <t>PALMIRA</t>
        </is>
      </c>
      <c r="AL809" s="2262" t="n"/>
      <c r="AM809" s="3116" t="n"/>
    </row>
    <row r="810" ht="18" customFormat="1" customHeight="1" s="1438" thickBot="1">
      <c r="A810" s="3142" t="inlineStr">
        <is>
          <t>VIVIANA ANDREA BENITEZ CASTANEDA</t>
        </is>
      </c>
      <c r="B810" s="3027" t="inlineStr">
        <is>
          <t>570040770104595-6</t>
        </is>
      </c>
      <c r="C810" s="3028" t="n">
        <v>46093</v>
      </c>
      <c r="D810" s="3029" t="inlineStr">
        <is>
          <t>Pendiente</t>
        </is>
      </c>
      <c r="E810" s="3028" t="n">
        <v>46093</v>
      </c>
      <c r="F810" s="2243" t="inlineStr">
        <is>
          <t>DAVIVIENDA</t>
        </is>
      </c>
      <c r="G810" s="2248" t="n"/>
      <c r="H810" s="3031" t="inlineStr">
        <is>
          <t>CM</t>
        </is>
      </c>
      <c r="I810" s="2248" t="n"/>
      <c r="J810" s="2248" t="n"/>
      <c r="K810" s="2248" t="n"/>
      <c r="L810" s="3143" t="inlineStr">
        <is>
          <t>Guardianes Del Ahorro</t>
        </is>
      </c>
      <c r="M810" s="3035" t="inlineStr">
        <is>
          <t>JUAN CARLOS HIDALGO</t>
        </is>
      </c>
      <c r="N810" s="2248" t="n"/>
      <c r="O810" s="2248" t="n"/>
      <c r="P810" s="2248" t="n"/>
      <c r="Q810" s="2248" t="n"/>
      <c r="R810" s="3032" t="n">
        <v>1018472540</v>
      </c>
      <c r="S810" s="3033" t="inlineStr">
        <is>
          <t>Pesos</t>
        </is>
      </c>
      <c r="T810" s="3034" t="inlineStr">
        <is>
          <t>Hipotecario</t>
        </is>
      </c>
      <c r="U810" s="3032" t="n">
        <v>1090000</v>
      </c>
      <c r="V810" s="3032" t="n">
        <v>240</v>
      </c>
      <c r="W810" s="3032" t="n">
        <v>221</v>
      </c>
      <c r="X810" s="3035" t="n">
        <v>11</v>
      </c>
      <c r="Y810" s="3032" t="n">
        <v>0</v>
      </c>
      <c r="Z810" s="3032" t="n">
        <v>32119</v>
      </c>
      <c r="AA810" s="3032" t="n">
        <v>44670</v>
      </c>
      <c r="AB810" s="3032" t="n">
        <v>0</v>
      </c>
      <c r="AC810" s="3032" t="n">
        <v>153478</v>
      </c>
      <c r="AD810" s="3032" t="n">
        <v>845335</v>
      </c>
      <c r="AE810" s="3032" t="n">
        <v>97649045</v>
      </c>
      <c r="AF810" s="3723" t="n">
        <v>500</v>
      </c>
      <c r="AG810" s="3032" t="inlineStr">
        <is>
          <t>$3,500,000</t>
        </is>
      </c>
      <c r="AH810" s="3143" t="inlineStr">
        <is>
          <t>Vis Davivienda</t>
        </is>
      </c>
      <c r="AI810" s="3035" t="inlineStr">
        <is>
          <t>viviana_andrea9412@hotmail.com</t>
        </is>
      </c>
      <c r="AJ810" s="3035" t="inlineStr">
        <is>
          <t>56 9 4892 2792</t>
        </is>
      </c>
      <c r="AK810" s="3035" t="inlineStr">
        <is>
          <t>CHILE</t>
        </is>
      </c>
      <c r="AL810" s="2248" t="n"/>
      <c r="AM810" s="3037" t="n"/>
    </row>
    <row r="811" ht="18" customFormat="1" customHeight="1" s="1438" thickBot="1">
      <c r="A811" s="3119" t="inlineStr">
        <is>
          <t>CESAR URPIANO PATINO ROJAS</t>
        </is>
      </c>
      <c r="B811" s="2918" t="n">
        <v>399200425394</v>
      </c>
      <c r="C811" s="2919" t="n">
        <v>46093</v>
      </c>
      <c r="D811" s="2920" t="inlineStr">
        <is>
          <t>Pendiente</t>
        </is>
      </c>
      <c r="E811" s="2919" t="n">
        <v>46093</v>
      </c>
      <c r="F811" s="3122" t="inlineStr">
        <is>
          <t>CAJA SOCIAL</t>
        </is>
      </c>
      <c r="G811" s="2923" t="n"/>
      <c r="H811" s="2922" t="inlineStr">
        <is>
          <t>CM</t>
        </is>
      </c>
      <c r="I811" s="2923" t="n"/>
      <c r="J811" s="2923" t="n"/>
      <c r="K811" s="2923" t="n"/>
      <c r="L811" s="2923" t="n"/>
      <c r="M811" s="2923" t="n"/>
      <c r="N811" s="2923" t="n"/>
      <c r="O811" s="2923" t="n"/>
      <c r="P811" s="2923" t="n"/>
      <c r="Q811" s="2923" t="n"/>
      <c r="R811" s="3123" t="n">
        <v>13510678</v>
      </c>
      <c r="S811" s="2965" t="inlineStr">
        <is>
          <t>Pesos</t>
        </is>
      </c>
      <c r="T811" s="2928" t="inlineStr">
        <is>
          <t>Hipotecario</t>
        </is>
      </c>
      <c r="U811" s="2929" t="n">
        <v>3239050</v>
      </c>
      <c r="V811" s="2929" t="n">
        <v>180</v>
      </c>
      <c r="W811" s="2929" t="n">
        <v>150</v>
      </c>
      <c r="X811" s="2925" t="n">
        <v>0.183</v>
      </c>
      <c r="Y811" s="2929" t="n">
        <v>0</v>
      </c>
      <c r="Z811" s="2929" t="n">
        <v>130354</v>
      </c>
      <c r="AA811" s="2929" t="n">
        <v>67437</v>
      </c>
      <c r="AB811" s="2929" t="n">
        <v>35418</v>
      </c>
      <c r="AC811" s="2929" t="n">
        <v>365911</v>
      </c>
      <c r="AD811" s="2929" t="n">
        <v>2639929</v>
      </c>
      <c r="AE811" s="2929" t="n">
        <v>187189383</v>
      </c>
      <c r="AF811" s="3717" t="n">
        <v>200</v>
      </c>
      <c r="AG811" s="2929" t="inlineStr">
        <is>
          <t>$8,000,000</t>
        </is>
      </c>
      <c r="AH811" s="2931" t="inlineStr">
        <is>
          <t>Empleado</t>
        </is>
      </c>
      <c r="AI811" s="2925" t="inlineStr">
        <is>
          <t>comunicacionespao0130@gmail.com</t>
        </is>
      </c>
      <c r="AJ811" s="2925" t="inlineStr">
        <is>
          <t>+57 315 5425975</t>
        </is>
      </c>
      <c r="AK811" s="2925" t="inlineStr">
        <is>
          <t>CALI</t>
        </is>
      </c>
      <c r="AL811" s="2923" t="n"/>
      <c r="AM811" s="2966" t="inlineStr">
        <is>
          <t>NAN</t>
        </is>
      </c>
    </row>
    <row r="812" ht="18" customFormat="1" customHeight="1" s="1438" thickBot="1">
      <c r="A812" s="3120" t="inlineStr">
        <is>
          <t>MARIA ALEJANDRA CONTRERAS ACEVEDO</t>
        </is>
      </c>
      <c r="B812" s="2849" t="inlineStr">
        <is>
          <t>570000420068055-5</t>
        </is>
      </c>
      <c r="C812" s="2682" t="n">
        <v>46093</v>
      </c>
      <c r="D812" s="2653" t="inlineStr">
        <is>
          <t>Pendiente</t>
        </is>
      </c>
      <c r="E812" s="2682" t="n">
        <v>46093</v>
      </c>
      <c r="F812" s="2325" t="inlineStr">
        <is>
          <t>DAVIVIENDA</t>
        </is>
      </c>
      <c r="G812" s="2269" t="n"/>
      <c r="H812" s="2326" t="inlineStr">
        <is>
          <t>CM</t>
        </is>
      </c>
      <c r="I812" s="2269" t="n"/>
      <c r="J812" s="2269" t="n"/>
      <c r="K812" s="2269" t="n"/>
      <c r="L812" s="2269" t="n"/>
      <c r="M812" s="2269" t="n"/>
      <c r="N812" s="2269" t="n"/>
      <c r="O812" s="2269" t="n"/>
      <c r="P812" s="2269" t="n"/>
      <c r="Q812" s="2851" t="n"/>
      <c r="R812" s="2998" t="inlineStr">
        <is>
          <t>N/A</t>
        </is>
      </c>
      <c r="S812" s="2270" t="inlineStr">
        <is>
          <t>Pesos</t>
        </is>
      </c>
      <c r="T812" s="2690" t="inlineStr">
        <is>
          <t>Hipotecario</t>
        </is>
      </c>
      <c r="U812" s="2689" t="n">
        <v>1505000</v>
      </c>
      <c r="V812" s="2689" t="n">
        <v>240</v>
      </c>
      <c r="W812" s="2689" t="n">
        <v>223</v>
      </c>
      <c r="X812" s="2688" t="n">
        <v>10.95</v>
      </c>
      <c r="Y812" s="2689" t="n">
        <v>0</v>
      </c>
      <c r="Z812" s="2689" t="n">
        <v>0</v>
      </c>
      <c r="AA812" s="2689" t="n">
        <v>0</v>
      </c>
      <c r="AB812" s="2689" t="n">
        <v>78877</v>
      </c>
      <c r="AC812" s="2689" t="n">
        <v>195450</v>
      </c>
      <c r="AD812" s="2689" t="n">
        <v>1147672</v>
      </c>
      <c r="AE812" s="2689" t="n">
        <v>132191894</v>
      </c>
      <c r="AF812" s="3715" t="n">
        <v>200</v>
      </c>
      <c r="AG812" s="2689" t="inlineStr">
        <is>
          <t>$6,258,000</t>
        </is>
      </c>
      <c r="AH812" s="2270" t="inlineStr">
        <is>
          <t>Independiente</t>
        </is>
      </c>
      <c r="AI812" s="2688" t="inlineStr">
        <is>
          <t>malejac555@gmail.com</t>
        </is>
      </c>
      <c r="AJ812" s="2688" t="inlineStr">
        <is>
          <t>+57 320 3530905</t>
        </is>
      </c>
      <c r="AK812" s="2688" t="inlineStr">
        <is>
          <t>BOGOTA</t>
        </is>
      </c>
      <c r="AL812" s="2269" t="n"/>
      <c r="AM812" s="2853" t="inlineStr">
        <is>
          <t>NAN</t>
        </is>
      </c>
    </row>
    <row r="813" ht="18" customFormat="1" customHeight="1" s="1438" thickBot="1">
      <c r="A813" s="2825" t="inlineStr">
        <is>
          <t>MAYRA ALEJANDRA VARGAS CARO</t>
        </is>
      </c>
      <c r="B813" s="2854" t="n">
        <v>499200378189</v>
      </c>
      <c r="C813" s="2855" t="n">
        <v>46093</v>
      </c>
      <c r="D813" s="2658" t="inlineStr">
        <is>
          <t>Pendiente</t>
        </is>
      </c>
      <c r="E813" s="2855" t="n">
        <v>46093</v>
      </c>
      <c r="F813" s="3114" t="inlineStr">
        <is>
          <t>CAJA SOCIAL</t>
        </is>
      </c>
      <c r="G813" s="2262" t="n"/>
      <c r="H813" s="2331" t="inlineStr">
        <is>
          <t>CM</t>
        </is>
      </c>
      <c r="I813" s="2262" t="n"/>
      <c r="J813" s="2262" t="n"/>
      <c r="K813" s="2262" t="n"/>
      <c r="L813" s="2262" t="n"/>
      <c r="M813" s="2262" t="n"/>
      <c r="N813" s="2262" t="n"/>
      <c r="O813" s="2262" t="n"/>
      <c r="P813" s="2262" t="n"/>
      <c r="Q813" s="2262" t="n"/>
      <c r="R813" s="2860" t="n">
        <v>1143114234</v>
      </c>
      <c r="S813" s="2661" t="inlineStr">
        <is>
          <t>Pesos</t>
        </is>
      </c>
      <c r="T813" s="2859" t="inlineStr">
        <is>
          <t>Hipotecario</t>
        </is>
      </c>
      <c r="U813" s="2860" t="n">
        <v>815680</v>
      </c>
      <c r="V813" s="2860" t="n">
        <v>240</v>
      </c>
      <c r="W813" s="2860" t="n">
        <v>223</v>
      </c>
      <c r="X813" s="2857" t="n">
        <v>0.108</v>
      </c>
      <c r="Y813" s="2860" t="n">
        <v>0</v>
      </c>
      <c r="Z813" s="2860" t="n">
        <v>17775</v>
      </c>
      <c r="AA813" s="2860" t="n">
        <v>25186</v>
      </c>
      <c r="AB813" s="2860" t="n">
        <v>3126</v>
      </c>
      <c r="AC813" s="2860" t="n">
        <v>113475</v>
      </c>
      <c r="AD813" s="2860" t="n">
        <v>656117</v>
      </c>
      <c r="AE813" s="2860" t="n">
        <v>76443823</v>
      </c>
      <c r="AF813" s="3719" t="n">
        <v>200</v>
      </c>
      <c r="AG813" s="2860" t="inlineStr">
        <is>
          <t>$4,000,000</t>
        </is>
      </c>
      <c r="AH813" s="2661" t="inlineStr">
        <is>
          <t>Independiente</t>
        </is>
      </c>
      <c r="AI813" s="2857" t="inlineStr">
        <is>
          <t>malejavargascaro@gmail.com</t>
        </is>
      </c>
      <c r="AJ813" s="2857" t="inlineStr">
        <is>
          <t>+57 301 3560993</t>
        </is>
      </c>
      <c r="AK813" s="2857" t="inlineStr">
        <is>
          <t>BARRANQUILLA</t>
        </is>
      </c>
      <c r="AL813" s="2262" t="n"/>
      <c r="AM813" s="2862" t="inlineStr">
        <is>
          <t>NAN</t>
        </is>
      </c>
    </row>
    <row r="814" ht="18" customFormat="1" customHeight="1" s="1438" thickBot="1">
      <c r="A814" s="2827" t="inlineStr">
        <is>
          <t>JEFFERSON YOVANI BOJACA MONTANO</t>
        </is>
      </c>
      <c r="B814" s="2849" t="n">
        <v>90000398222</v>
      </c>
      <c r="C814" s="2682" t="n">
        <v>46093</v>
      </c>
      <c r="D814" s="2653" t="inlineStr">
        <is>
          <t>Pendiente</t>
        </is>
      </c>
      <c r="E814" s="2682" t="n">
        <v>46093</v>
      </c>
      <c r="F814" s="2866" t="inlineStr">
        <is>
          <t>BANCOLOMBIA</t>
        </is>
      </c>
      <c r="G814" s="2684" t="n"/>
      <c r="H814" s="2326" t="inlineStr">
        <is>
          <t>CM</t>
        </is>
      </c>
      <c r="I814" s="2269" t="n"/>
      <c r="J814" s="2269" t="n"/>
      <c r="K814" s="2686" t="n"/>
      <c r="L814" s="2687" t="inlineStr">
        <is>
          <t>Guardianes Del Ahorro</t>
        </is>
      </c>
      <c r="M814" s="2688" t="inlineStr">
        <is>
          <t>JUAN CARLOS HIDALGO</t>
        </is>
      </c>
      <c r="N814" s="2269" t="n"/>
      <c r="O814" s="2269" t="n"/>
      <c r="P814" s="2269" t="n"/>
      <c r="Q814" s="2269" t="n"/>
      <c r="R814" s="2689" t="n">
        <v>1075664035</v>
      </c>
      <c r="S814" s="2270" t="inlineStr">
        <is>
          <t>Pesos</t>
        </is>
      </c>
      <c r="T814" s="2690" t="inlineStr">
        <is>
          <t>Hipotecario</t>
        </is>
      </c>
      <c r="U814" s="2689" t="n">
        <v>1816817</v>
      </c>
      <c r="V814" s="2689" t="n">
        <v>240</v>
      </c>
      <c r="W814" s="2689" t="n">
        <v>240</v>
      </c>
      <c r="X814" s="2688" t="n">
        <v>14.4</v>
      </c>
      <c r="Y814" s="2689" t="n">
        <v>0</v>
      </c>
      <c r="Z814" s="2689" t="n">
        <v>19995</v>
      </c>
      <c r="AA814" s="2689" t="n">
        <v>18474</v>
      </c>
      <c r="AB814" s="2689" t="n">
        <v>12315</v>
      </c>
      <c r="AC814" s="2689" t="n">
        <v>0</v>
      </c>
      <c r="AD814" s="2689" t="n">
        <v>0</v>
      </c>
      <c r="AE814" s="2689" t="n">
        <v>146549145</v>
      </c>
      <c r="AF814" s="3715" t="n">
        <v>100</v>
      </c>
      <c r="AG814" s="2689" t="inlineStr">
        <is>
          <t>$3,020,000</t>
        </is>
      </c>
      <c r="AH814" s="2268" t="inlineStr">
        <is>
          <t>Empleado</t>
        </is>
      </c>
      <c r="AI814" s="2688" t="inlineStr">
        <is>
          <t>jeffersonbojaca@gmail.com</t>
        </is>
      </c>
      <c r="AJ814" s="2688" t="inlineStr">
        <is>
          <t>314 3971672</t>
        </is>
      </c>
      <c r="AK814" s="2688" t="inlineStr">
        <is>
          <t>ZIPAQUIRA</t>
        </is>
      </c>
      <c r="AL814" s="2269" t="n"/>
      <c r="AM814" s="2691" t="n"/>
    </row>
    <row r="815" ht="18" customFormat="1" customHeight="1" s="1438" thickBot="1">
      <c r="A815" s="2445" t="inlineStr">
        <is>
          <t>CARLOS ALBERTO LIZCANO ZAMBRANO</t>
        </is>
      </c>
      <c r="B815" s="2316" t="n">
        <v>265552</v>
      </c>
      <c r="C815" s="2317" t="n">
        <v>46090</v>
      </c>
      <c r="D815" s="2318" t="inlineStr">
        <is>
          <t>Pendiente</t>
        </is>
      </c>
      <c r="E815" s="2319" t="n">
        <v>46094</v>
      </c>
      <c r="F815" s="3072" t="inlineStr">
        <is>
          <t>BANCOLOMBIA</t>
        </is>
      </c>
      <c r="G815" s="2307" t="inlineStr">
        <is>
          <t>Ya se envió al correo extractos@mejorahora.net el plan de pagos del Sr Carlos Alberto Lizcano</t>
        </is>
      </c>
      <c r="H815" s="2340" t="inlineStr">
        <is>
          <t>PROPIO</t>
        </is>
      </c>
      <c r="I815" s="214" t="n"/>
      <c r="J815" s="2118" t="n"/>
      <c r="K815" s="2117" t="n"/>
      <c r="L815" s="2341" t="inlineStr">
        <is>
          <t>Visionarios</t>
        </is>
      </c>
      <c r="M815" s="2321" t="inlineStr">
        <is>
          <t>Danna Sofia Calero Diaz</t>
        </is>
      </c>
      <c r="N815" s="214" t="n"/>
      <c r="O815" s="214" t="n"/>
      <c r="P815" s="214" t="n"/>
      <c r="Q815" s="214" t="n"/>
      <c r="R815" s="2321" t="n">
        <v>7686255</v>
      </c>
      <c r="S815" s="2322" t="inlineStr">
        <is>
          <t>Pesos</t>
        </is>
      </c>
      <c r="T815" s="2454" t="inlineStr">
        <is>
          <t>Leasing H.</t>
        </is>
      </c>
      <c r="U815" s="2324" t="n">
        <v>8495894</v>
      </c>
      <c r="V815" s="2321" t="n">
        <v>120</v>
      </c>
      <c r="W815" s="2321" t="n">
        <v>63</v>
      </c>
      <c r="X815" s="2321" t="n">
        <v>18.64</v>
      </c>
      <c r="Y815" s="2324" t="n">
        <v>0</v>
      </c>
      <c r="Z815" s="2324" t="n">
        <v>283333</v>
      </c>
      <c r="AA815" s="2324" t="n">
        <v>0</v>
      </c>
      <c r="AB815" s="2324" t="n">
        <v>0</v>
      </c>
      <c r="AC815" s="2324" t="n">
        <v>3877806</v>
      </c>
      <c r="AD815" s="2324" t="n">
        <v>283333</v>
      </c>
      <c r="AE815" s="2324" t="n">
        <v>320224102</v>
      </c>
      <c r="AF815" s="2884" t="inlineStr">
        <is>
          <t>$900.000 a $1.200.000</t>
        </is>
      </c>
      <c r="AG815" s="2324" t="inlineStr">
        <is>
          <t>$30,000,000</t>
        </is>
      </c>
      <c r="AH815" s="2343" t="inlineStr">
        <is>
          <t>Empleado</t>
        </is>
      </c>
      <c r="AI815" s="2321" t="inlineStr">
        <is>
          <t>gerencia@molinosanisidro.com</t>
        </is>
      </c>
      <c r="AJ815" s="2321" t="n">
        <v>3153611860</v>
      </c>
      <c r="AK815" s="214" t="n"/>
      <c r="AL815" s="214" t="n"/>
      <c r="AM815" s="220" t="n"/>
    </row>
    <row r="816" ht="18" customFormat="1" customHeight="1" s="1438" thickBot="1">
      <c r="A816" s="2827" t="inlineStr">
        <is>
          <t>DANIEL SANTIAGO ROJAS MEDRANO</t>
        </is>
      </c>
      <c r="B816" s="2849" t="n">
        <v>1156513456</v>
      </c>
      <c r="C816" s="2682" t="n">
        <v>46094</v>
      </c>
      <c r="D816" s="2653" t="inlineStr">
        <is>
          <t>Pendiente</t>
        </is>
      </c>
      <c r="E816" s="2682" t="n">
        <v>46094</v>
      </c>
      <c r="F816" s="2863" t="inlineStr">
        <is>
          <t>BANCO DE BOGOTA</t>
        </is>
      </c>
      <c r="G816" s="2269" t="n"/>
      <c r="H816" s="2326" t="inlineStr">
        <is>
          <t>CM</t>
        </is>
      </c>
      <c r="I816" s="2688" t="inlineStr">
        <is>
          <t>Falta perfilamiento - Bogota</t>
        </is>
      </c>
      <c r="J816" s="2269" t="n"/>
      <c r="K816" s="2269" t="n"/>
      <c r="L816" s="2687" t="inlineStr">
        <is>
          <t>Guardianes Del Ahorro</t>
        </is>
      </c>
      <c r="M816" s="2688" t="inlineStr">
        <is>
          <t>SANDRA PATRICIA MORENO SOTELO</t>
        </is>
      </c>
      <c r="N816" s="2269" t="n"/>
      <c r="O816" s="2682" t="n">
        <v>46094</v>
      </c>
      <c r="P816" s="2269" t="n"/>
      <c r="Q816" s="2269" t="n"/>
      <c r="R816" s="3075" t="n">
        <v>1075878564</v>
      </c>
      <c r="S816" s="2270" t="inlineStr">
        <is>
          <t>Pesos</t>
        </is>
      </c>
      <c r="T816" s="2690" t="inlineStr">
        <is>
          <t>Hipotecario</t>
        </is>
      </c>
      <c r="U816" s="2689" t="n">
        <v>1106806</v>
      </c>
      <c r="V816" s="2689" t="n">
        <v>360</v>
      </c>
      <c r="W816" s="2689" t="n">
        <v>360</v>
      </c>
      <c r="X816" s="2688" t="n">
        <v>0.1553</v>
      </c>
      <c r="Y816" s="2689" t="n">
        <v>0</v>
      </c>
      <c r="Z816" s="2689" t="n">
        <v>12139</v>
      </c>
      <c r="AA816" s="2689" t="n">
        <v>28375</v>
      </c>
      <c r="AB816" s="2689" t="n">
        <v>32550</v>
      </c>
      <c r="AC816" s="2689" t="n">
        <v>0</v>
      </c>
      <c r="AD816" s="2689" t="n">
        <v>1033742</v>
      </c>
      <c r="AE816" s="2689" t="n">
        <v>84300000</v>
      </c>
      <c r="AF816" s="3715" t="n">
        <v>150</v>
      </c>
      <c r="AG816" s="2689" t="inlineStr">
        <is>
          <t>$2,400,000</t>
        </is>
      </c>
      <c r="AH816" s="2268" t="inlineStr">
        <is>
          <t>Empleado</t>
        </is>
      </c>
      <c r="AI816" s="2688" t="inlineStr">
        <is>
          <t>dsrm4@hotmail.com</t>
        </is>
      </c>
      <c r="AJ816" s="2688" t="inlineStr">
        <is>
          <t>+57 300 3550052</t>
        </is>
      </c>
      <c r="AK816" s="2688" t="inlineStr">
        <is>
          <t>SOPO</t>
        </is>
      </c>
      <c r="AL816" s="2269" t="n"/>
      <c r="AM816" s="2853" t="inlineStr">
        <is>
          <t>NAN</t>
        </is>
      </c>
    </row>
    <row r="817" ht="18" customFormat="1" customHeight="1" s="1438" thickBot="1">
      <c r="A817" s="2900" t="inlineStr">
        <is>
          <t>LIDA YULIETH MEDINA FRANCO</t>
        </is>
      </c>
      <c r="B817" s="2907" t="inlineStr">
        <is>
          <t>600096380001080-9</t>
        </is>
      </c>
      <c r="C817" s="2908" t="n">
        <v>46094</v>
      </c>
      <c r="D817" s="2909" t="inlineStr">
        <is>
          <t>Pendiente</t>
        </is>
      </c>
      <c r="E817" s="2855" t="n">
        <v>46094</v>
      </c>
      <c r="F817" s="3124" t="inlineStr">
        <is>
          <t>DAVIVIENDA</t>
        </is>
      </c>
      <c r="G817" s="2224" t="n"/>
      <c r="H817" s="2911" t="inlineStr">
        <is>
          <t>CM</t>
        </is>
      </c>
      <c r="I817" s="2224" t="n"/>
      <c r="J817" s="2224" t="n"/>
      <c r="K817" s="2224" t="n"/>
      <c r="L817" s="3125" t="inlineStr">
        <is>
          <t>Guardianes Del Ahorro</t>
        </is>
      </c>
      <c r="M817" s="2912" t="inlineStr">
        <is>
          <t>SANDRA PATRICIA MORENO SOTELO</t>
        </is>
      </c>
      <c r="N817" s="2224" t="n"/>
      <c r="O817" s="2224" t="n"/>
      <c r="P817" s="2224" t="n"/>
      <c r="Q817" s="3126" t="n"/>
      <c r="R817" s="2998" t="inlineStr">
        <is>
          <t>N/A</t>
        </is>
      </c>
      <c r="S817" s="2913" t="inlineStr">
        <is>
          <t>Pesos</t>
        </is>
      </c>
      <c r="T817" s="3127" t="inlineStr">
        <is>
          <t>Leasing H.</t>
        </is>
      </c>
      <c r="U817" s="2915" t="n">
        <v>2408000</v>
      </c>
      <c r="V817" s="2915" t="n">
        <v>240</v>
      </c>
      <c r="W817" s="2915" t="n">
        <v>235</v>
      </c>
      <c r="X817" s="2912" t="n">
        <v>0.126</v>
      </c>
      <c r="Y817" s="2915" t="n">
        <v>0</v>
      </c>
      <c r="Z817" s="2915" t="n">
        <v>47992</v>
      </c>
      <c r="AA817" s="2915" t="n">
        <v>57692</v>
      </c>
      <c r="AB817" s="2915" t="n">
        <v>0</v>
      </c>
      <c r="AC817" s="2915" t="n">
        <v>221455</v>
      </c>
      <c r="AD817" s="2915" t="n">
        <v>2080545</v>
      </c>
      <c r="AE817" s="2915" t="n">
        <v>209303498</v>
      </c>
      <c r="AF817" s="3716" t="n">
        <v>200</v>
      </c>
      <c r="AG817" s="2915" t="inlineStr">
        <is>
          <t>$5,300,000</t>
        </is>
      </c>
      <c r="AH817" s="2223" t="inlineStr">
        <is>
          <t>Empleado</t>
        </is>
      </c>
      <c r="AI817" s="2912" t="inlineStr">
        <is>
          <t>santyulys@gmail.com</t>
        </is>
      </c>
      <c r="AJ817" s="2912" t="inlineStr">
        <is>
          <t>+57 322 3974938</t>
        </is>
      </c>
      <c r="AK817" s="2912" t="inlineStr">
        <is>
          <t>BOGOTA</t>
        </is>
      </c>
      <c r="AL817" s="2224" t="n"/>
      <c r="AM817" s="2917" t="inlineStr">
        <is>
          <t>NAN</t>
        </is>
      </c>
    </row>
    <row r="818" ht="18" customFormat="1" customHeight="1" s="1438" thickBot="1">
      <c r="A818" s="3121" t="inlineStr">
        <is>
          <t>MIRLEYS CECILIA PADILLA GONZALEZ</t>
        </is>
      </c>
      <c r="B818" s="3128" t="n">
        <v>133201281278</v>
      </c>
      <c r="C818" s="3129" t="n">
        <v>46094</v>
      </c>
      <c r="D818" s="3130" t="inlineStr">
        <is>
          <t>Pendiente</t>
        </is>
      </c>
      <c r="E818" s="2682" t="n">
        <v>46094</v>
      </c>
      <c r="F818" s="2910" t="inlineStr">
        <is>
          <t>CAJA SOCIAL</t>
        </is>
      </c>
      <c r="G818" s="3131" t="n"/>
      <c r="H818" s="2911" t="inlineStr">
        <is>
          <t>CM</t>
        </is>
      </c>
      <c r="I818" s="3131" t="n"/>
      <c r="J818" s="3131" t="n"/>
      <c r="K818" s="3131" t="n"/>
      <c r="L818" s="3132" t="inlineStr">
        <is>
          <t>Finanzas a otro nivel</t>
        </is>
      </c>
      <c r="M818" s="3133" t="inlineStr">
        <is>
          <t>NELLY ROA</t>
        </is>
      </c>
      <c r="N818" s="3131" t="n"/>
      <c r="O818" s="3131" t="n"/>
      <c r="P818" s="3131" t="n"/>
      <c r="Q818" s="3131" t="n"/>
      <c r="R818" s="3134" t="n">
        <v>1067859601</v>
      </c>
      <c r="S818" s="2913" t="inlineStr">
        <is>
          <t>Pesos</t>
        </is>
      </c>
      <c r="T818" s="3135" t="inlineStr">
        <is>
          <t>Hipotecario</t>
        </is>
      </c>
      <c r="U818" s="3136" t="n">
        <v>451570</v>
      </c>
      <c r="V818" s="3136" t="n">
        <v>240</v>
      </c>
      <c r="W818" s="3136" t="n">
        <v>206</v>
      </c>
      <c r="X818" s="3133" t="n">
        <v>0.063</v>
      </c>
      <c r="Y818" s="3136" t="n">
        <v>168760</v>
      </c>
      <c r="Z818" s="3136" t="n">
        <v>18325</v>
      </c>
      <c r="AA818" s="3136" t="n">
        <v>18613</v>
      </c>
      <c r="AB818" s="3136" t="n">
        <v>16734</v>
      </c>
      <c r="AC818" s="3136" t="n">
        <v>143798</v>
      </c>
      <c r="AD818" s="3136" t="n">
        <v>422860</v>
      </c>
      <c r="AE818" s="3136" t="n">
        <v>51549797</v>
      </c>
      <c r="AF818" s="3729" t="n">
        <v>200</v>
      </c>
      <c r="AG818" s="3136" t="inlineStr">
        <is>
          <t>$2,800,000</t>
        </is>
      </c>
      <c r="AH818" s="2223" t="inlineStr">
        <is>
          <t>Empleado</t>
        </is>
      </c>
      <c r="AI818" s="3133" t="inlineStr">
        <is>
          <t>mirleypadilla4@gmail.com</t>
        </is>
      </c>
      <c r="AJ818" s="3133" t="inlineStr">
        <is>
          <t>+57 311 8504086</t>
        </is>
      </c>
      <c r="AK818" s="3133" t="inlineStr">
        <is>
          <t>SOACHA</t>
        </is>
      </c>
      <c r="AL818" s="3131" t="n"/>
      <c r="AM818" s="3138" t="inlineStr">
        <is>
          <t>NAN</t>
        </is>
      </c>
    </row>
    <row r="819" ht="18" customFormat="1" customHeight="1" s="1438" thickBot="1">
      <c r="A819" s="2825" t="inlineStr">
        <is>
          <t>SORAYA HERLINDA MOLINA MONTERO</t>
        </is>
      </c>
      <c r="B819" s="2854" t="inlineStr">
        <is>
          <t>602525710009746-2</t>
        </is>
      </c>
      <c r="C819" s="2855" t="n">
        <v>46094</v>
      </c>
      <c r="D819" s="2658" t="inlineStr">
        <is>
          <t>Pendiente</t>
        </is>
      </c>
      <c r="E819" s="2855" t="n">
        <v>46094</v>
      </c>
      <c r="F819" s="2329" t="inlineStr">
        <is>
          <t>DAVIVIENDA</t>
        </is>
      </c>
      <c r="G819" s="2262" t="n"/>
      <c r="H819" s="2331" t="inlineStr">
        <is>
          <t>CM</t>
        </is>
      </c>
      <c r="I819" s="2262" t="n"/>
      <c r="J819" s="2262" t="n"/>
      <c r="K819" s="2262" t="n"/>
      <c r="L819" s="3139" t="inlineStr">
        <is>
          <t>Finanzas a otro nivel</t>
        </is>
      </c>
      <c r="M819" s="2857" t="inlineStr">
        <is>
          <t>NELLY ROA</t>
        </is>
      </c>
      <c r="N819" s="2262" t="n"/>
      <c r="O819" s="2262" t="n"/>
      <c r="P819" s="2262" t="n"/>
      <c r="Q819" s="2858" t="n"/>
      <c r="R819" s="2998" t="inlineStr">
        <is>
          <t>N/A</t>
        </is>
      </c>
      <c r="S819" s="2661" t="inlineStr">
        <is>
          <t>Pesos</t>
        </is>
      </c>
      <c r="T819" s="3140" t="inlineStr">
        <is>
          <t>Leasing H.</t>
        </is>
      </c>
      <c r="U819" s="2860" t="n">
        <v>1131000</v>
      </c>
      <c r="V819" s="2860" t="n">
        <v>240</v>
      </c>
      <c r="W819" s="2860" t="n">
        <v>160</v>
      </c>
      <c r="X819" s="2857" t="n">
        <v>0.1075</v>
      </c>
      <c r="Y819" s="2860" t="n">
        <v>0</v>
      </c>
      <c r="Z819" s="2860" t="n">
        <v>37088</v>
      </c>
      <c r="AA819" s="2860" t="n">
        <v>45939</v>
      </c>
      <c r="AB819" s="2860" t="n">
        <v>0</v>
      </c>
      <c r="AC819" s="2860" t="n">
        <v>250921</v>
      </c>
      <c r="AD819" s="2860" t="n">
        <v>734958</v>
      </c>
      <c r="AE819" s="2860" t="n">
        <v>87843626</v>
      </c>
      <c r="AF819" s="2860" t="inlineStr">
        <is>
          <t>$1,000,000</t>
        </is>
      </c>
      <c r="AG819" s="2860" t="inlineStr">
        <is>
          <t>$3,000,000</t>
        </is>
      </c>
      <c r="AH819" s="2661" t="inlineStr">
        <is>
          <t>Independiente</t>
        </is>
      </c>
      <c r="AI819" s="2857" t="inlineStr">
        <is>
          <t>SORAMOLINA76@HOTMAIL.COM</t>
        </is>
      </c>
      <c r="AJ819" s="2857" t="inlineStr">
        <is>
          <t>+57 300 5908629</t>
        </is>
      </c>
      <c r="AK819" s="2857" t="inlineStr">
        <is>
          <t>VALLEDUPAR</t>
        </is>
      </c>
      <c r="AL819" s="2262" t="n"/>
      <c r="AM819" s="2862" t="inlineStr">
        <is>
          <t>NAN</t>
        </is>
      </c>
    </row>
    <row r="820" ht="18" customFormat="1" customHeight="1" s="1438" thickBot="1">
      <c r="A820" s="2827" t="inlineStr">
        <is>
          <t>YESSICA ANDREA SALGADO GOMEZ</t>
        </is>
      </c>
      <c r="B820" s="2849" t="n">
        <v>90000337855</v>
      </c>
      <c r="C820" s="2682" t="n">
        <v>46094</v>
      </c>
      <c r="D820" s="2653" t="inlineStr">
        <is>
          <t>Pendiente</t>
        </is>
      </c>
      <c r="E820" s="2682" t="n">
        <v>46094</v>
      </c>
      <c r="F820" s="2866" t="inlineStr">
        <is>
          <t>BANCOLOMBIA</t>
        </is>
      </c>
      <c r="G820" s="2684" t="n"/>
      <c r="H820" s="2326" t="inlineStr">
        <is>
          <t>CM</t>
        </is>
      </c>
      <c r="I820" s="2269" t="n"/>
      <c r="J820" s="2269" t="n"/>
      <c r="K820" s="2269" t="n"/>
      <c r="L820" s="2687" t="inlineStr">
        <is>
          <t>Guardianes Del Ahorro</t>
        </is>
      </c>
      <c r="M820" s="2688" t="inlineStr">
        <is>
          <t>SANDRA PATRICIA MORENO SOTELO</t>
        </is>
      </c>
      <c r="N820" s="2269" t="n"/>
      <c r="O820" s="2269" t="n"/>
      <c r="P820" s="2269" t="n"/>
      <c r="Q820" s="2269" t="n"/>
      <c r="R820" s="2689" t="n">
        <v>1023919337</v>
      </c>
      <c r="S820" s="2270" t="inlineStr">
        <is>
          <t>Pesos</t>
        </is>
      </c>
      <c r="T820" s="2690" t="inlineStr">
        <is>
          <t>Hipotecario</t>
        </is>
      </c>
      <c r="U820" s="2689" t="n">
        <v>950878</v>
      </c>
      <c r="V820" s="2689" t="n">
        <v>240</v>
      </c>
      <c r="W820" s="2689" t="n">
        <v>221</v>
      </c>
      <c r="X820" s="2688" t="n">
        <v>0.07000000000000001</v>
      </c>
      <c r="Y820" s="2689" t="n">
        <v>0</v>
      </c>
      <c r="Z820" s="2689" t="n">
        <v>14633</v>
      </c>
      <c r="AA820" s="2689" t="n">
        <v>22089</v>
      </c>
      <c r="AB820" s="2689" t="n">
        <v>14725</v>
      </c>
      <c r="AC820" s="2689" t="n">
        <v>257185</v>
      </c>
      <c r="AD820" s="2689" t="n">
        <v>642246</v>
      </c>
      <c r="AE820" s="2689" t="n">
        <v>113377189</v>
      </c>
      <c r="AF820" s="3715" t="n">
        <v>500</v>
      </c>
      <c r="AG820" s="2689" t="inlineStr">
        <is>
          <t>$3,200,000</t>
        </is>
      </c>
      <c r="AH820" s="2268" t="inlineStr">
        <is>
          <t>Empleado</t>
        </is>
      </c>
      <c r="AI820" s="2688" t="inlineStr">
        <is>
          <t>ysikandre920@gmail.com</t>
        </is>
      </c>
      <c r="AJ820" s="2688" t="inlineStr">
        <is>
          <t>+57 317 7937851</t>
        </is>
      </c>
      <c r="AK820" s="2688" t="inlineStr">
        <is>
          <t>BOGOTA</t>
        </is>
      </c>
      <c r="AL820" s="2269" t="n"/>
      <c r="AM820" s="2853" t="inlineStr">
        <is>
          <t>NAN</t>
        </is>
      </c>
    </row>
    <row r="821" ht="18" customFormat="1" customHeight="1" s="1438" thickBot="1">
      <c r="A821" s="2826" t="inlineStr">
        <is>
          <t>LINA MARIA POSSO GARCIA</t>
        </is>
      </c>
      <c r="B821" s="2854" t="n">
        <v>208558367541</v>
      </c>
      <c r="C821" s="2855" t="n">
        <v>46092</v>
      </c>
      <c r="D821" s="2658" t="inlineStr">
        <is>
          <t>Pendiente</t>
        </is>
      </c>
      <c r="E821" s="2855" t="n">
        <v>46094</v>
      </c>
      <c r="F821" s="3141" t="inlineStr">
        <is>
          <t>BANCOLOMBIA</t>
        </is>
      </c>
      <c r="G821" s="2672" t="inlineStr">
        <is>
          <t>Se envio por correo extractos, el extracto de Marzo para el estudio.
La cliente desea un abono a la cuota mas o menos de 2.000.000
Gracias</t>
        </is>
      </c>
      <c r="H821" s="2331" t="inlineStr">
        <is>
          <t>CM</t>
        </is>
      </c>
      <c r="I821" s="2857" t="inlineStr">
        <is>
          <t>Solicitar extracto completo.</t>
        </is>
      </c>
      <c r="J821" s="2262" t="n"/>
      <c r="K821" s="2262" t="n"/>
      <c r="L821" s="3139" t="inlineStr">
        <is>
          <t>Finanzas a otro nivel</t>
        </is>
      </c>
      <c r="M821" s="2857" t="inlineStr">
        <is>
          <t>OFELIA OVIEDO ROA</t>
        </is>
      </c>
      <c r="N821" s="2262" t="n"/>
      <c r="O821" s="2262" t="n"/>
      <c r="P821" s="2262" t="n"/>
      <c r="Q821" s="2262" t="n"/>
      <c r="R821" s="2860" t="n">
        <v>66981326</v>
      </c>
      <c r="S821" s="2661" t="inlineStr">
        <is>
          <t>Pesos</t>
        </is>
      </c>
      <c r="T821" s="2859" t="inlineStr">
        <is>
          <t>Hipotecario</t>
        </is>
      </c>
      <c r="U821" s="2860" t="n">
        <v>1284309</v>
      </c>
      <c r="V821" s="2860" t="n">
        <v>300</v>
      </c>
      <c r="W821" s="2860" t="n">
        <v>293</v>
      </c>
      <c r="X821" s="2857" t="n">
        <v>12</v>
      </c>
      <c r="Y821" s="2860" t="n">
        <v>0</v>
      </c>
      <c r="Z821" s="2860" t="n">
        <v>43789</v>
      </c>
      <c r="AA821" s="2860" t="n">
        <v>17269</v>
      </c>
      <c r="AB821" s="2860" t="n">
        <v>11512</v>
      </c>
      <c r="AC821" s="2860" t="n">
        <v>77198</v>
      </c>
      <c r="AD821" s="2860" t="n">
        <v>1134540</v>
      </c>
      <c r="AE821" s="2860" t="n">
        <v>119934553</v>
      </c>
      <c r="AF821" s="2860" t="inlineStr">
        <is>
          <t>$2,000,000</t>
        </is>
      </c>
      <c r="AG821" s="2860" t="inlineStr">
        <is>
          <t>$7,000,000</t>
        </is>
      </c>
      <c r="AH821" s="2263" t="inlineStr">
        <is>
          <t>Empleado</t>
        </is>
      </c>
      <c r="AI821" s="2857" t="inlineStr">
        <is>
          <t>LIPOSSOLMPGGMAILCOM</t>
        </is>
      </c>
      <c r="AJ821" s="2857" t="inlineStr">
        <is>
          <t>57 317 5139680</t>
        </is>
      </c>
      <c r="AK821" s="2857" t="inlineStr">
        <is>
          <t>CALI</t>
        </is>
      </c>
      <c r="AL821" s="2262" t="n"/>
      <c r="AM821" s="2862" t="inlineStr">
        <is>
          <t>NAN</t>
        </is>
      </c>
    </row>
    <row r="822" ht="18" customFormat="1" customHeight="1" s="1438" thickBot="1">
      <c r="A822" s="2827" t="inlineStr">
        <is>
          <t>JENNY ELIZABETH REAL ESTUPINAN</t>
        </is>
      </c>
      <c r="B822" s="2849" t="inlineStr">
        <is>
          <t>570040770095203-8</t>
        </is>
      </c>
      <c r="C822" s="2682" t="n">
        <v>46094</v>
      </c>
      <c r="D822" s="2653" t="inlineStr">
        <is>
          <t>Pendiente</t>
        </is>
      </c>
      <c r="E822" s="2682" t="n">
        <v>46094</v>
      </c>
      <c r="F822" s="2325" t="inlineStr">
        <is>
          <t>DAVIVIENDA</t>
        </is>
      </c>
      <c r="G822" s="2269" t="n"/>
      <c r="H822" s="3073" t="inlineStr">
        <is>
          <t>VK 25%</t>
        </is>
      </c>
      <c r="I822" s="2269" t="n"/>
      <c r="J822" s="2269" t="n"/>
      <c r="K822" s="2269" t="n"/>
      <c r="L822" s="2687" t="inlineStr">
        <is>
          <t>Guardianes Del Ahorro</t>
        </is>
      </c>
      <c r="M822" s="2688" t="inlineStr">
        <is>
          <t>Jhon Fredy Garcia Pardo</t>
        </is>
      </c>
      <c r="N822" s="2269" t="n"/>
      <c r="O822" s="2269" t="n"/>
      <c r="P822" s="2269" t="n"/>
      <c r="Q822" s="2269" t="n"/>
      <c r="R822" s="2689" t="n">
        <v>53083707</v>
      </c>
      <c r="S822" s="2270" t="inlineStr">
        <is>
          <t>Pesos</t>
        </is>
      </c>
      <c r="T822" s="2690" t="inlineStr">
        <is>
          <t>Hipotecario</t>
        </is>
      </c>
      <c r="U822" s="2689" t="n">
        <v>212000</v>
      </c>
      <c r="V822" s="2689" t="n">
        <v>240</v>
      </c>
      <c r="W822" s="2689" t="n">
        <v>229</v>
      </c>
      <c r="X822" s="2688" t="n">
        <v>11.6</v>
      </c>
      <c r="Y822" s="2689" t="n">
        <v>0</v>
      </c>
      <c r="Z822" s="2689" t="n">
        <v>6486</v>
      </c>
      <c r="AA822" s="2689" t="n">
        <v>22972</v>
      </c>
      <c r="AB822" s="2689" t="n">
        <v>0</v>
      </c>
      <c r="AC822" s="2689" t="n">
        <v>22483</v>
      </c>
      <c r="AD822" s="2689" t="n">
        <v>159058</v>
      </c>
      <c r="AE822" s="2689" t="n">
        <v>17335679</v>
      </c>
      <c r="AF822" s="2689" t="inlineStr">
        <is>
          <t>$100.000 a $300.000</t>
        </is>
      </c>
      <c r="AG822" s="2689" t="inlineStr">
        <is>
          <t>$1,890,000</t>
        </is>
      </c>
      <c r="AH822" s="2687" t="inlineStr">
        <is>
          <t>Vis Davivienda</t>
        </is>
      </c>
      <c r="AI822" s="2688" t="inlineStr">
        <is>
          <t>realjenny432@gmail.com</t>
        </is>
      </c>
      <c r="AJ822" s="2689" t="n">
        <v>3046619922</v>
      </c>
      <c r="AK822" s="2269" t="n"/>
      <c r="AL822" s="2269" t="n"/>
      <c r="AM822" s="2691" t="n"/>
    </row>
    <row r="823" ht="18" customFormat="1" customHeight="1" s="1438" thickBot="1">
      <c r="A823" s="3155" t="inlineStr">
        <is>
          <t>PASTOR LOPEZ LANDAZURY</t>
        </is>
      </c>
      <c r="B823" s="3156" t="inlineStr">
        <is>
          <t>570202730010564-3</t>
        </is>
      </c>
      <c r="C823" s="3157" t="n">
        <v>46094</v>
      </c>
      <c r="D823" s="3158" t="inlineStr">
        <is>
          <t>Pendiente</t>
        </is>
      </c>
      <c r="E823" s="3157" t="n">
        <v>46094</v>
      </c>
      <c r="F823" s="3159" t="inlineStr">
        <is>
          <t>DAVIVIENDA</t>
        </is>
      </c>
      <c r="G823" s="3160" t="n"/>
      <c r="H823" s="3160" t="inlineStr">
        <is>
          <t>VK 25%</t>
        </is>
      </c>
      <c r="I823" s="3160" t="n"/>
      <c r="J823" s="3160" t="n"/>
      <c r="K823" s="3160" t="n"/>
      <c r="L823" s="3161" t="inlineStr">
        <is>
          <t>Finanzas a otro nivel</t>
        </is>
      </c>
      <c r="M823" s="3162" t="inlineStr">
        <is>
          <t>MIREYA TOLOZA FLOREZ</t>
        </is>
      </c>
      <c r="N823" s="3160" t="n"/>
      <c r="O823" s="3160" t="n"/>
      <c r="P823" s="3160" t="n"/>
      <c r="Q823" s="3160" t="n"/>
      <c r="R823" s="3163" t="n">
        <v>72257865</v>
      </c>
      <c r="S823" s="3164" t="inlineStr">
        <is>
          <t>Pesos</t>
        </is>
      </c>
      <c r="T823" s="3161" t="inlineStr">
        <is>
          <t>Hipotecario</t>
        </is>
      </c>
      <c r="U823" s="3163" t="n">
        <v>311000</v>
      </c>
      <c r="V823" s="3163" t="n">
        <v>240</v>
      </c>
      <c r="W823" s="3163" t="n">
        <v>142</v>
      </c>
      <c r="X823" s="3162" t="n">
        <v>12</v>
      </c>
      <c r="Y823" s="3163" t="n">
        <v>0</v>
      </c>
      <c r="Z823" s="3163" t="n">
        <v>7748</v>
      </c>
      <c r="AA823" s="3163" t="n">
        <v>21105</v>
      </c>
      <c r="AB823" s="3163" t="n">
        <v>0</v>
      </c>
      <c r="AC823" s="3163" t="n">
        <v>73603</v>
      </c>
      <c r="AD823" s="3163" t="n">
        <v>207543</v>
      </c>
      <c r="AE823" s="3163" t="n">
        <v>21925543</v>
      </c>
      <c r="AF823" s="3163" t="inlineStr">
        <is>
          <t>$100.000 a $300.000</t>
        </is>
      </c>
      <c r="AG823" s="3163" t="inlineStr">
        <is>
          <t>$2,000,000</t>
        </is>
      </c>
      <c r="AH823" s="3165" t="inlineStr">
        <is>
          <t>Vis Davivienda</t>
        </is>
      </c>
      <c r="AI823" s="3162" t="inlineStr">
        <is>
          <t>pastor_80@hotmail.com</t>
        </is>
      </c>
      <c r="AJ823" s="3163" t="n">
        <v>3126029909</v>
      </c>
      <c r="AK823" s="3160" t="n"/>
      <c r="AL823" s="3160" t="n"/>
      <c r="AM823" s="3166" t="n"/>
    </row>
    <row r="824" ht="18" customFormat="1" customHeight="1" s="1314" thickBot="1">
      <c r="A824" s="2233" t="inlineStr">
        <is>
          <t>DUBER NATALIA LOPEZ LONDONO</t>
        </is>
      </c>
      <c r="B824" s="3144" t="inlineStr">
        <is>
          <t>600303760047050-0</t>
        </is>
      </c>
      <c r="C824" s="3145" t="n">
        <v>46093</v>
      </c>
      <c r="D824" s="3146" t="inlineStr">
        <is>
          <t>Pendiente</t>
        </is>
      </c>
      <c r="E824" s="3145" t="n">
        <v>46093</v>
      </c>
      <c r="F824" s="3147" t="inlineStr">
        <is>
          <t>DAVIVIENDA</t>
        </is>
      </c>
      <c r="G824" s="2234" t="n"/>
      <c r="H824" s="3148" t="inlineStr">
        <is>
          <t>CM</t>
        </is>
      </c>
      <c r="I824" s="2234" t="n"/>
      <c r="J824" s="2234" t="n"/>
      <c r="K824" s="2234" t="n"/>
      <c r="L824" s="2234" t="n"/>
      <c r="M824" s="2234" t="n"/>
      <c r="N824" s="2234" t="n"/>
      <c r="O824" s="3145" t="n">
        <v>46094</v>
      </c>
      <c r="P824" s="2234" t="n"/>
      <c r="Q824" s="3149" t="n"/>
      <c r="R824" s="2546" t="inlineStr">
        <is>
          <t>N/A</t>
        </is>
      </c>
      <c r="S824" s="3150" t="inlineStr">
        <is>
          <t>Uvr</t>
        </is>
      </c>
      <c r="T824" s="3150" t="inlineStr">
        <is>
          <t>Leasing H.</t>
        </is>
      </c>
      <c r="U824" s="3151" t="n">
        <v>1860737</v>
      </c>
      <c r="V824" s="3151" t="n">
        <v>240</v>
      </c>
      <c r="W824" s="3151" t="n">
        <v>189</v>
      </c>
      <c r="X824" s="3152" t="n">
        <v>9.199999999999999</v>
      </c>
      <c r="Y824" s="3151" t="n">
        <v>454263</v>
      </c>
      <c r="Z824" s="3151" t="n">
        <v>55328</v>
      </c>
      <c r="AA824" s="3151" t="n">
        <v>138698</v>
      </c>
      <c r="AB824" s="3151" t="n">
        <v>0</v>
      </c>
      <c r="AC824" s="3151" t="n">
        <v>530185</v>
      </c>
      <c r="AD824" s="3151" t="n">
        <v>1125788</v>
      </c>
      <c r="AE824" s="3151" t="n">
        <v>215388837</v>
      </c>
      <c r="AF824" s="3730" t="n">
        <v>200</v>
      </c>
      <c r="AG824" s="3151" t="inlineStr">
        <is>
          <t>$8,000,000</t>
        </is>
      </c>
      <c r="AH824" s="2240" t="inlineStr">
        <is>
          <t>Empleado</t>
        </is>
      </c>
      <c r="AI824" s="3152" t="inlineStr">
        <is>
          <t>natylopez-21@hotmail.com</t>
        </is>
      </c>
      <c r="AJ824" s="3152" t="inlineStr">
        <is>
          <t>304 3542929</t>
        </is>
      </c>
      <c r="AK824" s="3152" t="inlineStr">
        <is>
          <t>MEDELLIN</t>
        </is>
      </c>
      <c r="AL824" s="2234" t="n"/>
      <c r="AM824" s="3154" t="n"/>
    </row>
    <row r="825" ht="18" customFormat="1" customHeight="1" s="1438" thickBot="1">
      <c r="A825" s="3118" t="inlineStr">
        <is>
          <t>ELIANA ROCIO VANEGAS MURCIA</t>
        </is>
      </c>
      <c r="B825" s="2364" t="n">
        <v>1155662368</v>
      </c>
      <c r="C825" s="2365" t="n">
        <v>46083</v>
      </c>
      <c r="D825" s="2370" t="inlineStr">
        <is>
          <t>Pendiente</t>
        </is>
      </c>
      <c r="E825" s="2365" t="n">
        <v>46094</v>
      </c>
      <c r="F825" s="3167" t="inlineStr">
        <is>
          <t>BANCO DE BOGOTA</t>
        </is>
      </c>
      <c r="G825" s="2368" t="n"/>
      <c r="H825" s="2369" t="inlineStr">
        <is>
          <t>CM</t>
        </is>
      </c>
      <c r="I825" s="2368" t="n"/>
      <c r="J825" s="2368" t="n"/>
      <c r="K825" s="2368" t="n"/>
      <c r="L825" s="2378" t="inlineStr">
        <is>
          <t>Imperio Financiero</t>
        </is>
      </c>
      <c r="M825" s="2371" t="inlineStr">
        <is>
          <t>JAIME ANDRES PORRAS</t>
        </is>
      </c>
      <c r="N825" s="2368" t="n"/>
      <c r="O825" s="2365" t="n">
        <v>46083</v>
      </c>
      <c r="P825" s="2368" t="n"/>
      <c r="Q825" s="2372" t="n"/>
      <c r="R825" s="2373" t="inlineStr">
        <is>
          <t>N/A</t>
        </is>
      </c>
      <c r="S825" s="2374" t="inlineStr">
        <is>
          <t>Pesos</t>
        </is>
      </c>
      <c r="T825" s="2375" t="inlineStr">
        <is>
          <t>Hipotecario</t>
        </is>
      </c>
      <c r="U825" s="2376" t="n">
        <v>1619927</v>
      </c>
      <c r="V825" s="2371" t="n">
        <v>240</v>
      </c>
      <c r="W825" s="2371" t="n">
        <v>239</v>
      </c>
      <c r="X825" s="2371" t="n">
        <v>0.1862</v>
      </c>
      <c r="Y825" s="2376" t="n">
        <v>0</v>
      </c>
      <c r="Z825" s="2376" t="n">
        <v>29532</v>
      </c>
      <c r="AA825" s="2376" t="n">
        <v>38693</v>
      </c>
      <c r="AB825" s="2376" t="n">
        <v>32550</v>
      </c>
      <c r="AC825" s="2376" t="n">
        <v>147152</v>
      </c>
      <c r="AD825" s="2376" t="n">
        <v>1372000</v>
      </c>
      <c r="AE825" s="2376" t="n">
        <v>140923975</v>
      </c>
      <c r="AF825" s="3657" t="n">
        <v>100</v>
      </c>
      <c r="AG825" s="2376" t="inlineStr">
        <is>
          <t>$4,720,000</t>
        </is>
      </c>
      <c r="AH825" s="2578" t="inlineStr">
        <is>
          <t>Emp/Ind</t>
        </is>
      </c>
      <c r="AI825" s="2371" t="inlineStr">
        <is>
          <t>ELIANARVANEGAS@GMAIL.COM</t>
        </is>
      </c>
      <c r="AJ825" s="2371" t="inlineStr">
        <is>
          <t>+57 313 3747391</t>
        </is>
      </c>
      <c r="AK825" s="2371" t="inlineStr">
        <is>
          <t>BOGOTA</t>
        </is>
      </c>
      <c r="AL825" s="2368" t="n"/>
      <c r="AM825" s="2533" t="inlineStr">
        <is>
          <t>NAN</t>
        </is>
      </c>
    </row>
    <row r="826" ht="18" customFormat="1" customHeight="1" s="1438" thickBot="1">
      <c r="A826" s="1438" t="inlineStr">
        <is>
          <t>LUISA FERNANDA GUERRERO RODRIGUEZ</t>
        </is>
      </c>
      <c r="B826" s="2934" t="inlineStr">
        <is>
          <t>601313810007632-2</t>
        </is>
      </c>
      <c r="C826" s="2935" t="n">
        <v>46094</v>
      </c>
      <c r="D826" s="2936" t="inlineStr">
        <is>
          <t>Pendiente</t>
        </is>
      </c>
      <c r="E826" s="2935" t="n">
        <v>46094</v>
      </c>
      <c r="F826" s="3168" t="inlineStr">
        <is>
          <t>DAVIVIENDA</t>
        </is>
      </c>
      <c r="G826" s="590" t="inlineStr">
        <is>
          <t>buenas noches, se envió el extracto completo de la clienta Luisa Fernanda Guerrero al correo y el perfilamiento, sin embargo, el perfilamiento salió negativo.</t>
        </is>
      </c>
      <c r="H826" s="2937" t="inlineStr">
        <is>
          <t>CM</t>
        </is>
      </c>
      <c r="I826" s="2938" t="inlineStr">
        <is>
          <t>Solicitar extracto completo.</t>
        </is>
      </c>
      <c r="J826" s="2218" t="n"/>
      <c r="K826" s="2218" t="n"/>
      <c r="L826" s="2936" t="inlineStr">
        <is>
          <t>Soluciones Financieras</t>
        </is>
      </c>
      <c r="M826" s="2938" t="inlineStr">
        <is>
          <t>MIRYAM ROA</t>
        </is>
      </c>
      <c r="N826" s="2218" t="n"/>
      <c r="O826" s="2218" t="n"/>
      <c r="P826" s="2218" t="n"/>
      <c r="Q826" s="2218" t="n"/>
      <c r="R826" s="2941" t="n">
        <v>1032405283</v>
      </c>
      <c r="S826" s="2225" t="inlineStr">
        <is>
          <t>Pesos</t>
        </is>
      </c>
      <c r="T826" s="3169" t="inlineStr">
        <is>
          <t>Leasing H.</t>
        </is>
      </c>
      <c r="U826" s="2941" t="n">
        <v>5215000</v>
      </c>
      <c r="V826" s="2941" t="n">
        <v>240</v>
      </c>
      <c r="W826" s="2941" t="n">
        <v>178</v>
      </c>
      <c r="X826" s="2938" t="n">
        <v>0.07000000000000001</v>
      </c>
      <c r="Y826" s="2941" t="n">
        <v>0</v>
      </c>
      <c r="Z826" s="2941" t="n">
        <v>3062449</v>
      </c>
      <c r="AA826" s="2941" t="n">
        <v>755442</v>
      </c>
      <c r="AB826" s="2941" t="n">
        <v>0</v>
      </c>
      <c r="AC826" s="2941" t="n">
        <v>13828215</v>
      </c>
      <c r="AD826" s="2941" t="n">
        <v>15645287</v>
      </c>
      <c r="AE826" s="2941" t="n">
        <v>538064107</v>
      </c>
      <c r="AF826" s="3718" t="n">
        <v>500</v>
      </c>
      <c r="AG826" s="2941" t="inlineStr">
        <is>
          <t>$10,600,000</t>
        </is>
      </c>
      <c r="AH826" s="2217" t="inlineStr">
        <is>
          <t>Empleado</t>
        </is>
      </c>
      <c r="AI826" s="2938" t="inlineStr">
        <is>
          <t>l.guerrero11@hotmail.com</t>
        </is>
      </c>
      <c r="AJ826" s="2938" t="inlineStr">
        <is>
          <t>318 3349017</t>
        </is>
      </c>
      <c r="AK826" s="2218" t="n"/>
      <c r="AL826" s="2218" t="n"/>
      <c r="AM826" s="2944" t="n"/>
    </row>
    <row r="827" ht="18" customFormat="1" customHeight="1" s="1438" thickBot="1">
      <c r="A827" s="3170" t="inlineStr">
        <is>
          <t>CATHERINE SABOGAL MORA</t>
        </is>
      </c>
      <c r="B827" s="2634" t="inlineStr">
        <is>
          <t>600045820083388-4</t>
        </is>
      </c>
      <c r="C827" s="2635" t="n">
        <v>46095</v>
      </c>
      <c r="D827" s="2636" t="inlineStr">
        <is>
          <t>Pendiente</t>
        </is>
      </c>
      <c r="E827" s="2635" t="n">
        <v>46095</v>
      </c>
      <c r="F827" s="2637" t="inlineStr">
        <is>
          <t>DAVIVIENDA</t>
        </is>
      </c>
      <c r="G827" s="2640" t="n"/>
      <c r="H827" s="3171" t="inlineStr">
        <is>
          <t>PROPIO</t>
        </is>
      </c>
      <c r="I827" s="2640" t="n"/>
      <c r="J827" s="2640" t="n"/>
      <c r="K827" s="2640" t="n"/>
      <c r="L827" s="2636" t="inlineStr">
        <is>
          <t>Soluciones Financieras</t>
        </is>
      </c>
      <c r="M827" s="2643" t="inlineStr">
        <is>
          <t>LORENA SALINAS</t>
        </is>
      </c>
      <c r="N827" s="2640" t="n"/>
      <c r="O827" s="2640" t="n"/>
      <c r="P827" s="2640" t="n"/>
      <c r="Q827" s="2640" t="n"/>
      <c r="R827" s="3172" t="n">
        <v>833884</v>
      </c>
      <c r="S827" s="2645" t="inlineStr">
        <is>
          <t>Pesos</t>
        </is>
      </c>
      <c r="T827" s="3173" t="inlineStr">
        <is>
          <t>Leasing H.</t>
        </is>
      </c>
      <c r="U827" s="2647" t="n">
        <v>2992000</v>
      </c>
      <c r="V827" s="2647" t="n">
        <v>240</v>
      </c>
      <c r="W827" s="2647" t="n">
        <v>232</v>
      </c>
      <c r="X827" s="2643" t="n">
        <v>12.15</v>
      </c>
      <c r="Y827" s="2647" t="n">
        <v>0</v>
      </c>
      <c r="Z827" s="2647" t="n">
        <v>0</v>
      </c>
      <c r="AA827" s="2647" t="n">
        <v>0</v>
      </c>
      <c r="AB827" s="2647" t="n">
        <v>0</v>
      </c>
      <c r="AC827" s="2647" t="n">
        <v>2992000</v>
      </c>
      <c r="AD827" s="2647" t="n">
        <v>2663481</v>
      </c>
      <c r="AE827" s="2647" t="n">
        <v>277749519</v>
      </c>
      <c r="AF827" s="2647" t="inlineStr">
        <is>
          <t>$300.000 a $600.000</t>
        </is>
      </c>
      <c r="AG827" s="2647" t="inlineStr">
        <is>
          <t>$13,500,000</t>
        </is>
      </c>
      <c r="AH827" s="2649" t="inlineStr">
        <is>
          <t>Empleado</t>
        </is>
      </c>
      <c r="AI827" s="2643" t="inlineStr">
        <is>
          <t>katymora16@gmail.com</t>
        </is>
      </c>
      <c r="AJ827" s="2647" t="n">
        <v>3193124140</v>
      </c>
      <c r="AK827" s="2640" t="n"/>
      <c r="AL827" s="2640" t="n"/>
      <c r="AM827" s="2650" t="n"/>
    </row>
    <row r="828" ht="18" customFormat="1" customHeight="1" s="1438" thickBot="1">
      <c r="A828" s="2830" t="inlineStr">
        <is>
          <t>CARLOS ALBERTO SAENZ SALAMANCA</t>
        </is>
      </c>
      <c r="B828" s="2849" t="inlineStr">
        <is>
          <t>600040770136367-7</t>
        </is>
      </c>
      <c r="C828" s="2682" t="n">
        <v>46095</v>
      </c>
      <c r="D828" s="2683" t="inlineStr">
        <is>
          <t>Mora</t>
        </is>
      </c>
      <c r="E828" s="2682" t="n">
        <v>46095</v>
      </c>
      <c r="F828" s="2325" t="inlineStr">
        <is>
          <t>DAVIVIENDA</t>
        </is>
      </c>
      <c r="G828" s="2269" t="n"/>
      <c r="H828" s="3073" t="inlineStr">
        <is>
          <t>VK 30%</t>
        </is>
      </c>
      <c r="I828" s="2269" t="n"/>
      <c r="J828" s="2269" t="n"/>
      <c r="K828" s="2269" t="n"/>
      <c r="L828" s="2270" t="inlineStr">
        <is>
          <t>Lideres del futuro</t>
        </is>
      </c>
      <c r="M828" s="2688" t="inlineStr">
        <is>
          <t>PABLO MONTOYA</t>
        </is>
      </c>
      <c r="N828" s="2269" t="n"/>
      <c r="O828" s="2269" t="n"/>
      <c r="P828" s="2269" t="n"/>
      <c r="Q828" s="2851" t="n"/>
      <c r="R828" s="2389" t="inlineStr">
        <is>
          <t>N/A</t>
        </is>
      </c>
      <c r="S828" s="2270" t="inlineStr">
        <is>
          <t>Pesos</t>
        </is>
      </c>
      <c r="T828" s="2874" t="inlineStr">
        <is>
          <t>Leasing H.</t>
        </is>
      </c>
      <c r="U828" s="2689" t="n">
        <v>2074000</v>
      </c>
      <c r="V828" s="2689" t="n">
        <v>180</v>
      </c>
      <c r="W828" s="2689" t="n">
        <v>175</v>
      </c>
      <c r="X828" s="2688" t="n">
        <v>11.3</v>
      </c>
      <c r="Y828" s="2689" t="n">
        <v>0</v>
      </c>
      <c r="Z828" s="2689" t="n">
        <v>26089</v>
      </c>
      <c r="AA828" s="2689" t="n">
        <v>67226</v>
      </c>
      <c r="AB828" s="2689" t="n">
        <v>0</v>
      </c>
      <c r="AC828" s="2689" t="n">
        <v>398753</v>
      </c>
      <c r="AD828" s="2689" t="n">
        <v>1552246</v>
      </c>
      <c r="AE828" s="2689" t="n">
        <v>174713100</v>
      </c>
      <c r="AF828" s="2269" t="n"/>
      <c r="AG828" s="2269" t="n"/>
      <c r="AH828" s="2269" t="n"/>
      <c r="AI828" s="2688" t="inlineStr">
        <is>
          <t>carsaenz06@hotmail.com</t>
        </is>
      </c>
      <c r="AJ828" s="2689" t="n">
        <v>3167442448</v>
      </c>
      <c r="AK828" s="2688" t="inlineStr">
        <is>
          <t>BOGOTA</t>
        </is>
      </c>
      <c r="AL828" s="2269" t="n"/>
      <c r="AM828" s="2691" t="n"/>
    </row>
    <row r="829" ht="18" customFormat="1" customHeight="1" s="1438" thickBot="1">
      <c r="A829" s="2828" t="inlineStr">
        <is>
          <t>DAJANNA ASTRID GARZON PEREZ</t>
        </is>
      </c>
      <c r="B829" s="2864" t="inlineStr">
        <is>
          <t>600046800016254-1</t>
        </is>
      </c>
      <c r="C829" s="2865" t="n">
        <v>46095</v>
      </c>
      <c r="D829" s="2653" t="inlineStr">
        <is>
          <t>Pendiente</t>
        </is>
      </c>
      <c r="E829" s="2865" t="n">
        <v>46095</v>
      </c>
      <c r="F829" s="2325" t="inlineStr">
        <is>
          <t>DAVIVIENDA</t>
        </is>
      </c>
      <c r="G829" s="2867" t="n"/>
      <c r="H829" s="3073" t="inlineStr">
        <is>
          <t>VK 30%</t>
        </is>
      </c>
      <c r="I829" s="2867" t="n"/>
      <c r="J829" s="2867" t="n"/>
      <c r="K829" s="2867" t="n"/>
      <c r="L829" s="2270" t="inlineStr">
        <is>
          <t>Lideres del futuro</t>
        </is>
      </c>
      <c r="M829" s="2869" t="inlineStr">
        <is>
          <t>PABLO MONTOYA</t>
        </is>
      </c>
      <c r="N829" s="2867" t="n"/>
      <c r="O829" s="2867" t="n"/>
      <c r="P829" s="2867" t="n"/>
      <c r="Q829" s="2867" t="n"/>
      <c r="R829" s="2870" t="inlineStr">
        <is>
          <t>N/A</t>
        </is>
      </c>
      <c r="S829" s="2270" t="inlineStr">
        <is>
          <t>Pesos</t>
        </is>
      </c>
      <c r="T829" s="3174" t="inlineStr">
        <is>
          <t>Leasing H.</t>
        </is>
      </c>
      <c r="U829" s="2872" t="n">
        <v>2722000</v>
      </c>
      <c r="V829" s="2872" t="n">
        <v>240</v>
      </c>
      <c r="W829" s="2872" t="n">
        <v>235</v>
      </c>
      <c r="X829" s="2869" t="n">
        <v>12.2</v>
      </c>
      <c r="Y829" s="2872" t="n">
        <v>0</v>
      </c>
      <c r="Z829" s="2872" t="n">
        <v>120893</v>
      </c>
      <c r="AA829" s="2872" t="n">
        <v>71010</v>
      </c>
      <c r="AB829" s="2872" t="n">
        <v>0</v>
      </c>
      <c r="AC829" s="2872" t="n">
        <v>265578</v>
      </c>
      <c r="AD829" s="2872" t="n">
        <v>2262518</v>
      </c>
      <c r="AE829" s="2872" t="n">
        <v>235143508</v>
      </c>
      <c r="AF829" s="2867" t="n"/>
      <c r="AG829" s="2867" t="n"/>
      <c r="AH829" s="2867" t="n"/>
      <c r="AI829" s="2869" t="inlineStr">
        <is>
          <t>sancho791@gmail.com</t>
        </is>
      </c>
      <c r="AJ829" s="2872" t="n">
        <v>3126637427</v>
      </c>
      <c r="AK829" s="2869" t="inlineStr">
        <is>
          <t>LA MESA</t>
        </is>
      </c>
      <c r="AL829" s="2867" t="n"/>
      <c r="AM829" s="3116" t="n"/>
    </row>
    <row r="830" ht="18" customFormat="1" customHeight="1" s="1438" thickBot="1">
      <c r="A830" s="2827" t="inlineStr">
        <is>
          <t>ANGIE PATRICIA RUBIO PEREZ</t>
        </is>
      </c>
      <c r="B830" s="2849" t="n">
        <v>134200225773</v>
      </c>
      <c r="C830" s="2682" t="n">
        <v>46096</v>
      </c>
      <c r="D830" s="2653" t="inlineStr">
        <is>
          <t>Pendiente</t>
        </is>
      </c>
      <c r="E830" s="2682" t="n">
        <v>46096</v>
      </c>
      <c r="F830" s="2999" t="inlineStr">
        <is>
          <t>CAJA SOCIAL</t>
        </is>
      </c>
      <c r="G830" s="2269" t="n"/>
      <c r="H830" s="2326" t="inlineStr">
        <is>
          <t>CM</t>
        </is>
      </c>
      <c r="I830" s="2269" t="n"/>
      <c r="J830" s="2269" t="n"/>
      <c r="K830" s="2269" t="n"/>
      <c r="L830" s="2269" t="n"/>
      <c r="M830" s="2269" t="n"/>
      <c r="N830" s="2269" t="n"/>
      <c r="O830" s="2269" t="n"/>
      <c r="P830" s="2269" t="n"/>
      <c r="Q830" s="2851" t="n"/>
      <c r="R830" s="2389" t="inlineStr">
        <is>
          <t>N/A</t>
        </is>
      </c>
      <c r="S830" s="2270" t="inlineStr">
        <is>
          <t>Pesos</t>
        </is>
      </c>
      <c r="T830" s="2690" t="inlineStr">
        <is>
          <t>Hipotecario</t>
        </is>
      </c>
      <c r="U830" s="2689" t="n">
        <v>1129830</v>
      </c>
      <c r="V830" s="2689" t="n">
        <v>240</v>
      </c>
      <c r="W830" s="2689" t="n">
        <v>226</v>
      </c>
      <c r="X830" s="2688" t="n">
        <v>0.128</v>
      </c>
      <c r="Y830" s="2689" t="n">
        <v>0</v>
      </c>
      <c r="Z830" s="2689" t="n">
        <v>69010</v>
      </c>
      <c r="AA830" s="2689" t="n">
        <v>25891</v>
      </c>
      <c r="AB830" s="2689" t="n">
        <v>23278</v>
      </c>
      <c r="AC830" s="2689" t="n">
        <v>103939</v>
      </c>
      <c r="AD830" s="2689" t="n">
        <v>907712</v>
      </c>
      <c r="AE830" s="2689" t="n">
        <v>89981854</v>
      </c>
      <c r="AF830" s="3715" t="n">
        <v>100</v>
      </c>
      <c r="AG830" s="2689" t="inlineStr">
        <is>
          <t>$3,000,000</t>
        </is>
      </c>
      <c r="AH830" s="2268" t="inlineStr">
        <is>
          <t>Empleado</t>
        </is>
      </c>
      <c r="AI830" s="2688" t="inlineStr">
        <is>
          <t>angierupe16@gmail.com</t>
        </is>
      </c>
      <c r="AJ830" s="2688" t="inlineStr">
        <is>
          <t>+57 320 3985204</t>
        </is>
      </c>
      <c r="AK830" s="2688" t="inlineStr">
        <is>
          <t>BOGOTA</t>
        </is>
      </c>
      <c r="AL830" s="2269" t="n"/>
      <c r="AM830" s="2853" t="inlineStr">
        <is>
          <t>NAN</t>
        </is>
      </c>
    </row>
    <row r="831" ht="18" customFormat="1" customHeight="1" s="1438" thickBot="1">
      <c r="A831" s="2826" t="inlineStr">
        <is>
          <t>DIANA CAROLINA NOVA AGUILAR</t>
        </is>
      </c>
      <c r="B831" s="2854" t="inlineStr">
        <is>
          <t>600000450056754-9</t>
        </is>
      </c>
      <c r="C831" s="2855" t="n">
        <v>46096</v>
      </c>
      <c r="D831" s="2658" t="inlineStr">
        <is>
          <t>Pendiente</t>
        </is>
      </c>
      <c r="E831" s="2855" t="n">
        <v>46096</v>
      </c>
      <c r="F831" s="2329" t="inlineStr">
        <is>
          <t>DAVIVIENDA</t>
        </is>
      </c>
      <c r="G831" s="2262" t="n"/>
      <c r="H831" s="2331" t="inlineStr">
        <is>
          <t>CM</t>
        </is>
      </c>
      <c r="I831" s="2262" t="n"/>
      <c r="J831" s="2262" t="n"/>
      <c r="K831" s="2262" t="n"/>
      <c r="L831" s="2262" t="n"/>
      <c r="M831" s="2262" t="n"/>
      <c r="N831" s="2262" t="n"/>
      <c r="O831" s="2262" t="n"/>
      <c r="P831" s="2262" t="n"/>
      <c r="Q831" s="2858" t="n"/>
      <c r="R831" s="2389" t="inlineStr">
        <is>
          <t>N/A</t>
        </is>
      </c>
      <c r="S831" s="2661" t="inlineStr">
        <is>
          <t>Pesos</t>
        </is>
      </c>
      <c r="T831" s="3140" t="inlineStr">
        <is>
          <t>Leasing H.</t>
        </is>
      </c>
      <c r="U831" s="2860" t="n">
        <v>3029952</v>
      </c>
      <c r="V831" s="2860" t="n">
        <v>180</v>
      </c>
      <c r="W831" s="2860" t="n">
        <v>133</v>
      </c>
      <c r="X831" s="2857" t="n">
        <v>10.55</v>
      </c>
      <c r="Y831" s="2860" t="n">
        <v>619048</v>
      </c>
      <c r="Z831" s="2860" t="n">
        <v>171760</v>
      </c>
      <c r="AA831" s="2860" t="n">
        <v>137810</v>
      </c>
      <c r="AB831" s="2860" t="n">
        <v>204792</v>
      </c>
      <c r="AC831" s="2860" t="n">
        <v>1031259</v>
      </c>
      <c r="AD831" s="2860" t="n">
        <v>1527331</v>
      </c>
      <c r="AE831" s="2860" t="n">
        <v>255352080</v>
      </c>
      <c r="AF831" s="3719" t="n">
        <v>500</v>
      </c>
      <c r="AG831" s="2860" t="inlineStr">
        <is>
          <t>$15,000,000</t>
        </is>
      </c>
      <c r="AH831" s="2263" t="inlineStr">
        <is>
          <t>Empleado</t>
        </is>
      </c>
      <c r="AI831" s="2857" t="inlineStr">
        <is>
          <t>d.cnova@hotmail.com</t>
        </is>
      </c>
      <c r="AJ831" s="2857" t="inlineStr">
        <is>
          <t>+57 315 7177489</t>
        </is>
      </c>
      <c r="AK831" s="2857" t="inlineStr">
        <is>
          <t>BOGOTA</t>
        </is>
      </c>
      <c r="AL831" s="2262" t="n"/>
      <c r="AM831" s="2862" t="inlineStr">
        <is>
          <t>NAN</t>
        </is>
      </c>
    </row>
    <row r="832" ht="18" customFormat="1" customHeight="1" s="1438" thickBot="1">
      <c r="A832" s="2827" t="inlineStr">
        <is>
          <t>JEESICA SCALANTE MORALES</t>
        </is>
      </c>
      <c r="B832" s="2849" t="inlineStr">
        <is>
          <t>570909310002152-4</t>
        </is>
      </c>
      <c r="C832" s="2682" t="n">
        <v>46096</v>
      </c>
      <c r="D832" s="2653" t="inlineStr">
        <is>
          <t>Pendiente</t>
        </is>
      </c>
      <c r="E832" s="2682" t="n">
        <v>46096</v>
      </c>
      <c r="F832" s="2325" t="inlineStr">
        <is>
          <t>DAVIVIENDA</t>
        </is>
      </c>
      <c r="G832" s="2269" t="n"/>
      <c r="H832" s="2326" t="inlineStr">
        <is>
          <t>CM</t>
        </is>
      </c>
      <c r="I832" s="2269" t="n"/>
      <c r="J832" s="2269" t="n"/>
      <c r="K832" s="2269" t="n"/>
      <c r="L832" s="2269" t="n"/>
      <c r="M832" s="2269" t="n"/>
      <c r="N832" s="2269" t="n"/>
      <c r="O832" s="2269" t="n"/>
      <c r="P832" s="2269" t="n"/>
      <c r="Q832" s="2851" t="n"/>
      <c r="R832" s="2389" t="inlineStr">
        <is>
          <t>N/A</t>
        </is>
      </c>
      <c r="S832" s="2270" t="inlineStr">
        <is>
          <t>Pesos</t>
        </is>
      </c>
      <c r="T832" s="2690" t="inlineStr">
        <is>
          <t>Hipotecario</t>
        </is>
      </c>
      <c r="U832" s="2689" t="n">
        <v>600000</v>
      </c>
      <c r="V832" s="2689" t="n">
        <v>240</v>
      </c>
      <c r="W832" s="2689" t="n">
        <v>202</v>
      </c>
      <c r="X832" s="2688" t="n">
        <v>0.103</v>
      </c>
      <c r="Y832" s="2689" t="n">
        <v>0</v>
      </c>
      <c r="Z832" s="2689" t="n">
        <v>23616</v>
      </c>
      <c r="AA832" s="2689" t="n">
        <v>30732</v>
      </c>
      <c r="AB832" s="2689" t="n">
        <v>0</v>
      </c>
      <c r="AC832" s="2689" t="n">
        <v>106037</v>
      </c>
      <c r="AD832" s="2689" t="n">
        <v>445615</v>
      </c>
      <c r="AE832" s="2689" t="n">
        <v>54280864</v>
      </c>
      <c r="AF832" s="3715" t="n">
        <v>500</v>
      </c>
      <c r="AG832" s="2689" t="inlineStr">
        <is>
          <t>$5,000,000</t>
        </is>
      </c>
      <c r="AH832" s="2268" t="inlineStr">
        <is>
          <t>Empleado</t>
        </is>
      </c>
      <c r="AI832" s="2688" t="inlineStr">
        <is>
          <t>JESIKSOM09@GMAIL.COM</t>
        </is>
      </c>
      <c r="AJ832" s="2688" t="inlineStr">
        <is>
          <t>+57 305 8195460</t>
        </is>
      </c>
      <c r="AK832" s="2688" t="inlineStr">
        <is>
          <t>BOGOTA DC</t>
        </is>
      </c>
      <c r="AL832" s="2269" t="n"/>
      <c r="AM832" s="2853" t="inlineStr">
        <is>
          <t>NAN</t>
        </is>
      </c>
    </row>
    <row r="833" ht="18" customFormat="1" customHeight="1" s="1438" thickBot="1">
      <c r="A833" s="2826" t="inlineStr">
        <is>
          <t>JESSICA CAROLINA MORENO ANGEL</t>
        </is>
      </c>
      <c r="B833" s="2854" t="n">
        <v>133200728926</v>
      </c>
      <c r="C833" s="2855" t="n">
        <v>46096</v>
      </c>
      <c r="D833" s="2658" t="inlineStr">
        <is>
          <t>Pendiente</t>
        </is>
      </c>
      <c r="E833" s="2855" t="n">
        <v>46096</v>
      </c>
      <c r="F833" s="3114" t="inlineStr">
        <is>
          <t>CAJA SOCIAL</t>
        </is>
      </c>
      <c r="G833" s="2262" t="n"/>
      <c r="H833" s="2331" t="inlineStr">
        <is>
          <t>CM</t>
        </is>
      </c>
      <c r="I833" s="2262" t="n"/>
      <c r="J833" s="2262" t="n"/>
      <c r="K833" s="2262" t="n"/>
      <c r="L833" s="2262" t="n"/>
      <c r="M833" s="2262" t="n"/>
      <c r="N833" s="2262" t="n"/>
      <c r="O833" s="2262" t="n"/>
      <c r="P833" s="2262" t="n"/>
      <c r="Q833" s="2858" t="n"/>
      <c r="R833" s="2389" t="inlineStr">
        <is>
          <t>N/A</t>
        </is>
      </c>
      <c r="S833" s="2661" t="inlineStr">
        <is>
          <t>Pesos</t>
        </is>
      </c>
      <c r="T833" s="2859" t="inlineStr">
        <is>
          <t>Hipotecario</t>
        </is>
      </c>
      <c r="U833" s="2860" t="n">
        <v>827394</v>
      </c>
      <c r="V833" s="2860" t="n">
        <v>240</v>
      </c>
      <c r="W833" s="2860" t="n">
        <v>187</v>
      </c>
      <c r="X833" s="2857" t="n">
        <v>0.0815</v>
      </c>
      <c r="Y833" s="2860" t="n">
        <v>270166</v>
      </c>
      <c r="Z833" s="2860" t="n">
        <v>29010</v>
      </c>
      <c r="AA833" s="2860" t="n">
        <v>23457</v>
      </c>
      <c r="AB833" s="2860" t="n">
        <v>21089</v>
      </c>
      <c r="AC833" s="2860" t="n">
        <v>231645</v>
      </c>
      <c r="AD833" s="2860" t="n">
        <v>792359</v>
      </c>
      <c r="AE833" s="2860" t="n">
        <v>82525442</v>
      </c>
      <c r="AF833" s="3719" t="n">
        <v>400</v>
      </c>
      <c r="AG833" s="2860" t="inlineStr">
        <is>
          <t>$6,590,000</t>
        </is>
      </c>
      <c r="AH833" s="2263" t="inlineStr">
        <is>
          <t>Empleado</t>
        </is>
      </c>
      <c r="AI833" s="2857" t="inlineStr">
        <is>
          <t>carolain3006@hotmail.com</t>
        </is>
      </c>
      <c r="AJ833" s="2857" t="inlineStr">
        <is>
          <t>+57 316 7472292</t>
        </is>
      </c>
      <c r="AK833" s="2857" t="inlineStr">
        <is>
          <t>BOGOTA</t>
        </is>
      </c>
      <c r="AL833" s="2262" t="n"/>
      <c r="AM833" s="2862" t="inlineStr">
        <is>
          <t>NAN</t>
        </is>
      </c>
    </row>
    <row r="834" ht="18" customFormat="1" customHeight="1" s="1438" thickBot="1">
      <c r="A834" s="2827" t="inlineStr">
        <is>
          <t>LAURA VALENTINA CASTRILLON TORRES</t>
        </is>
      </c>
      <c r="B834" s="2849" t="n">
        <v>90000202435</v>
      </c>
      <c r="C834" s="2682" t="n">
        <v>46096</v>
      </c>
      <c r="D834" s="2653" t="inlineStr">
        <is>
          <t>Pendiente</t>
        </is>
      </c>
      <c r="E834" s="2682" t="n">
        <v>46096</v>
      </c>
      <c r="F834" s="2866" t="inlineStr">
        <is>
          <t>BANCOLOMBIA</t>
        </is>
      </c>
      <c r="G834" s="2269" t="n"/>
      <c r="H834" s="2326" t="inlineStr">
        <is>
          <t>CM</t>
        </is>
      </c>
      <c r="I834" s="2269" t="n"/>
      <c r="J834" s="2269" t="n"/>
      <c r="K834" s="2269" t="n"/>
      <c r="L834" s="2269" t="n"/>
      <c r="M834" s="2269" t="n"/>
      <c r="N834" s="2269" t="n"/>
      <c r="O834" s="2269" t="n"/>
      <c r="P834" s="2269" t="n"/>
      <c r="Q834" s="2269" t="n"/>
      <c r="R834" s="2689" t="n">
        <v>1024592898</v>
      </c>
      <c r="S834" s="2270" t="inlineStr">
        <is>
          <t>Pesos</t>
        </is>
      </c>
      <c r="T834" s="2690" t="inlineStr">
        <is>
          <t>Hipotecario</t>
        </is>
      </c>
      <c r="U834" s="2689" t="n">
        <v>1581284</v>
      </c>
      <c r="V834" s="2689" t="n">
        <v>300</v>
      </c>
      <c r="W834" s="2689" t="n">
        <v>256</v>
      </c>
      <c r="X834" s="2688" t="n">
        <v>0.1745</v>
      </c>
      <c r="Y834" s="2689" t="n">
        <v>0</v>
      </c>
      <c r="Z834" s="2689" t="n">
        <v>21853</v>
      </c>
      <c r="AA834" s="2689" t="n">
        <v>18393</v>
      </c>
      <c r="AB834" s="2689" t="n">
        <v>12261</v>
      </c>
      <c r="AC834" s="2689" t="n">
        <v>48843</v>
      </c>
      <c r="AD834" s="2689" t="n">
        <v>1479934</v>
      </c>
      <c r="AE834" s="2689" t="n">
        <v>110260463</v>
      </c>
      <c r="AF834" s="3715" t="n">
        <v>200</v>
      </c>
      <c r="AG834" s="2689" t="inlineStr">
        <is>
          <t>$2,600,000</t>
        </is>
      </c>
      <c r="AH834" s="2268" t="inlineStr">
        <is>
          <t>Empleado</t>
        </is>
      </c>
      <c r="AI834" s="2688" t="inlineStr">
        <is>
          <t>castrillon.v1998@hotmail.com</t>
        </is>
      </c>
      <c r="AJ834" s="2688" t="inlineStr">
        <is>
          <t>+57 317 4433363</t>
        </is>
      </c>
      <c r="AK834" s="2688" t="inlineStr">
        <is>
          <t>BOGOTA</t>
        </is>
      </c>
      <c r="AL834" s="2269" t="n"/>
      <c r="AM834" s="2853" t="inlineStr">
        <is>
          <t>NAN</t>
        </is>
      </c>
    </row>
    <row r="835" ht="18" customFormat="1" customHeight="1" s="1438" thickBot="1">
      <c r="A835" s="2826" t="inlineStr">
        <is>
          <t>JULIETH ALVARADO NAVARRO</t>
        </is>
      </c>
      <c r="B835" s="2854" t="n">
        <v>109622528103</v>
      </c>
      <c r="C835" s="2855" t="n">
        <v>46096</v>
      </c>
      <c r="D835" s="3175" t="inlineStr">
        <is>
          <t>Mora</t>
        </is>
      </c>
      <c r="E835" s="2855" t="n">
        <v>46096</v>
      </c>
      <c r="F835" s="2260" t="inlineStr">
        <is>
          <t>FNA (Fondo Nacional del Ahorro)</t>
        </is>
      </c>
      <c r="G835" s="2262" t="n"/>
      <c r="H835" s="3112" t="inlineStr">
        <is>
          <t>PROPIO</t>
        </is>
      </c>
      <c r="I835" s="2262" t="n"/>
      <c r="J835" s="2262" t="n"/>
      <c r="K835" s="2262" t="n"/>
      <c r="L835" s="2263" t="inlineStr">
        <is>
          <t>Imperio Financiero</t>
        </is>
      </c>
      <c r="M835" s="2857" t="inlineStr">
        <is>
          <t>JHON STIVEN RODRIGUEZ SUAREZ</t>
        </is>
      </c>
      <c r="N835" s="2262" t="n"/>
      <c r="O835" s="2262" t="n"/>
      <c r="P835" s="2262" t="n"/>
      <c r="Q835" s="2262" t="n"/>
      <c r="R835" s="2860" t="n">
        <v>1096225281</v>
      </c>
      <c r="S835" s="2661" t="inlineStr">
        <is>
          <t>Pesos</t>
        </is>
      </c>
      <c r="T835" s="2859" t="inlineStr">
        <is>
          <t>Hipotecario</t>
        </is>
      </c>
      <c r="U835" s="2860" t="n">
        <v>209896</v>
      </c>
      <c r="V835" s="2860" t="n">
        <v>240</v>
      </c>
      <c r="W835" s="2860" t="n">
        <v>219</v>
      </c>
      <c r="X835" s="2857" t="n">
        <v>9.800000000000001</v>
      </c>
      <c r="Y835" s="2860" t="n">
        <v>209539</v>
      </c>
      <c r="Z835" s="2860" t="n">
        <v>30470</v>
      </c>
      <c r="AA835" s="2860" t="n">
        <v>0</v>
      </c>
      <c r="AB835" s="2860" t="n">
        <v>0</v>
      </c>
      <c r="AC835" s="2860" t="n">
        <v>0</v>
      </c>
      <c r="AD835" s="2860" t="n">
        <v>209896</v>
      </c>
      <c r="AE835" s="2860" t="n">
        <v>64115347</v>
      </c>
      <c r="AF835" s="2860" t="inlineStr">
        <is>
          <t>$1.200.000 en adelante</t>
        </is>
      </c>
      <c r="AG835" s="2860" t="inlineStr">
        <is>
          <t>$6,300,000</t>
        </is>
      </c>
      <c r="AH835" s="2263" t="inlineStr">
        <is>
          <t>Empleado</t>
        </is>
      </c>
      <c r="AI835" s="2857" t="inlineStr">
        <is>
          <t>JULIETH1224@HOTMAIL.COM</t>
        </is>
      </c>
      <c r="AJ835" s="2860" t="n">
        <v>3222817742</v>
      </c>
      <c r="AK835" s="2262" t="n"/>
      <c r="AL835" s="2262" t="n"/>
      <c r="AM835" s="3116" t="n"/>
    </row>
    <row r="836" ht="18" customFormat="1" customHeight="1" s="1438" thickBot="1">
      <c r="A836" s="2827" t="inlineStr">
        <is>
          <t>CINDY LORENA GAONA TORRES</t>
        </is>
      </c>
      <c r="B836" s="221" t="n">
        <v>90000132281</v>
      </c>
      <c r="C836" s="2682" t="n">
        <v>46096</v>
      </c>
      <c r="D836" s="2653" t="inlineStr">
        <is>
          <t>Pendiente</t>
        </is>
      </c>
      <c r="E836" s="2682" t="n">
        <v>46096</v>
      </c>
      <c r="F836" s="2866" t="inlineStr">
        <is>
          <t>BANCOLOMBIA</t>
        </is>
      </c>
      <c r="G836" s="2269" t="n"/>
      <c r="H836" s="2326" t="inlineStr">
        <is>
          <t>CM</t>
        </is>
      </c>
      <c r="I836" s="2269" t="n"/>
      <c r="J836" s="2269" t="n"/>
      <c r="K836" s="2269" t="n"/>
      <c r="L836" s="2687" t="inlineStr">
        <is>
          <t>Guardianes Del Ahorro</t>
        </is>
      </c>
      <c r="M836" s="2688" t="inlineStr">
        <is>
          <t>SANDRA PATRICIA MORENO</t>
        </is>
      </c>
      <c r="N836" s="2269" t="n"/>
      <c r="O836" s="2269" t="n"/>
      <c r="P836" s="2269" t="n"/>
      <c r="Q836" s="2269" t="n"/>
      <c r="R836" s="3075" t="n">
        <v>1014199020</v>
      </c>
      <c r="S836" s="2270" t="inlineStr">
        <is>
          <t>Pesos</t>
        </is>
      </c>
      <c r="T836" s="2690" t="inlineStr">
        <is>
          <t>Hipotecario</t>
        </is>
      </c>
      <c r="U836" s="2689" t="n">
        <v>556165</v>
      </c>
      <c r="V836" s="2689" t="n">
        <v>240</v>
      </c>
      <c r="W836" s="2689" t="n">
        <v>182</v>
      </c>
      <c r="X836" s="2688" t="n">
        <v>5.6</v>
      </c>
      <c r="Y836" s="2689" t="n">
        <v>211482</v>
      </c>
      <c r="Z836" s="2689" t="n">
        <v>10191</v>
      </c>
      <c r="AA836" s="2689" t="n">
        <v>13346</v>
      </c>
      <c r="AB836" s="2689" t="n">
        <v>8897</v>
      </c>
      <c r="AC836" s="2689" t="n">
        <v>228913</v>
      </c>
      <c r="AD836" s="2689" t="n">
        <v>294817</v>
      </c>
      <c r="AE836" s="2689" t="n">
        <v>64925952</v>
      </c>
      <c r="AF836" s="3715" t="n">
        <v>200</v>
      </c>
      <c r="AG836" s="2689" t="inlineStr">
        <is>
          <t>$3,800,000</t>
        </is>
      </c>
      <c r="AH836" s="2268" t="inlineStr">
        <is>
          <t>Empleado</t>
        </is>
      </c>
      <c r="AI836" s="2688" t="inlineStr">
        <is>
          <t>lorena2264@hotmail.com</t>
        </is>
      </c>
      <c r="AJ836" s="2688" t="inlineStr">
        <is>
          <t>313 8624661</t>
        </is>
      </c>
      <c r="AK836" s="2688" t="inlineStr">
        <is>
          <t>BOGOTA</t>
        </is>
      </c>
      <c r="AL836" s="2269" t="n"/>
      <c r="AM836" s="2691" t="n"/>
    </row>
    <row r="837" ht="18" customFormat="1" customHeight="1" s="1438" thickBot="1">
      <c r="A837" s="2826" t="inlineStr">
        <is>
          <t>DIANA CAROLINA HERNANDEZ MILLAN</t>
        </is>
      </c>
      <c r="B837" s="2854" t="inlineStr">
        <is>
          <t>570045520095919-3</t>
        </is>
      </c>
      <c r="C837" s="2855" t="n">
        <v>46096</v>
      </c>
      <c r="D837" s="2658" t="inlineStr">
        <is>
          <t>Pendiente</t>
        </is>
      </c>
      <c r="E837" s="2855" t="n">
        <v>46096</v>
      </c>
      <c r="F837" s="2329" t="inlineStr">
        <is>
          <t>DAVIVIENDA</t>
        </is>
      </c>
      <c r="G837" s="2262" t="n"/>
      <c r="H837" s="3176" t="inlineStr">
        <is>
          <t>VK 30%</t>
        </is>
      </c>
      <c r="I837" s="2262" t="n"/>
      <c r="J837" s="2262" t="n"/>
      <c r="K837" s="2262" t="n"/>
      <c r="L837" s="2661" t="inlineStr">
        <is>
          <t>Lideres del futuro</t>
        </is>
      </c>
      <c r="M837" s="2857" t="inlineStr">
        <is>
          <t>PABLO MONTOYA</t>
        </is>
      </c>
      <c r="N837" s="2262" t="n"/>
      <c r="O837" s="2262" t="n"/>
      <c r="P837" s="2262" t="n"/>
      <c r="Q837" s="2858" t="n"/>
      <c r="R837" s="2389" t="inlineStr">
        <is>
          <t>N/A</t>
        </is>
      </c>
      <c r="S837" s="2661" t="inlineStr">
        <is>
          <t>Pesos</t>
        </is>
      </c>
      <c r="T837" s="2859" t="inlineStr">
        <is>
          <t>Hipotecario</t>
        </is>
      </c>
      <c r="U837" s="2860" t="n">
        <v>1242000</v>
      </c>
      <c r="V837" s="2860" t="n">
        <v>240</v>
      </c>
      <c r="W837" s="2860" t="n">
        <v>233</v>
      </c>
      <c r="X837" s="2857" t="n">
        <v>11.3</v>
      </c>
      <c r="Y837" s="2860" t="n">
        <v>0</v>
      </c>
      <c r="Z837" s="2860" t="n">
        <v>28071</v>
      </c>
      <c r="AA837" s="2860" t="n">
        <v>40214</v>
      </c>
      <c r="AB837" s="2860" t="n">
        <v>0</v>
      </c>
      <c r="AC837" s="2860" t="n">
        <v>146561</v>
      </c>
      <c r="AD837" s="2860" t="n">
        <v>1027153</v>
      </c>
      <c r="AE837" s="2860" t="n">
        <v>114707416</v>
      </c>
      <c r="AF837" s="2262" t="n"/>
      <c r="AG837" s="2262" t="n"/>
      <c r="AH837" s="2262" t="n"/>
      <c r="AI837" s="2857" t="inlineStr">
        <is>
          <t>dhernandez1987@hotmail.com</t>
        </is>
      </c>
      <c r="AJ837" s="2860" t="n">
        <v>3173001307</v>
      </c>
      <c r="AK837" s="2857" t="inlineStr">
        <is>
          <t>BOGOTA</t>
        </is>
      </c>
      <c r="AL837" s="2262" t="n"/>
      <c r="AM837" s="3116" t="n"/>
    </row>
    <row r="838" ht="18" customFormat="1" customHeight="1" s="1314" thickBot="1">
      <c r="A838" s="3053" t="inlineStr">
        <is>
          <t>LEIDY ANDREA MARTINEZ CASTIBLANCO</t>
        </is>
      </c>
      <c r="B838" s="2478" t="n">
        <v>90000366156</v>
      </c>
      <c r="C838" s="2947" t="n">
        <v>46096</v>
      </c>
      <c r="D838" s="2948" t="inlineStr">
        <is>
          <t>Pendiente</t>
        </is>
      </c>
      <c r="E838" s="2947" t="n">
        <v>46096</v>
      </c>
      <c r="F838" s="2950" t="inlineStr">
        <is>
          <t>BANCOLOMBIA</t>
        </is>
      </c>
      <c r="G838" s="2950" t="n"/>
      <c r="H838" s="2951" t="inlineStr">
        <is>
          <t>CM</t>
        </is>
      </c>
      <c r="I838" s="2950" t="n"/>
      <c r="J838" s="2950" t="n"/>
      <c r="K838" s="2950" t="n"/>
      <c r="L838" s="2950" t="n"/>
      <c r="M838" s="2950" t="n"/>
      <c r="N838" s="2950" t="n"/>
      <c r="O838" s="2950" t="n"/>
      <c r="P838" s="2950" t="n"/>
      <c r="Q838" s="2950" t="n"/>
      <c r="R838" s="2957" t="n">
        <v>1233688240</v>
      </c>
      <c r="S838" s="2956" t="inlineStr">
        <is>
          <t>Pesos</t>
        </is>
      </c>
      <c r="T838" s="2952" t="inlineStr">
        <is>
          <t>Hipotecario</t>
        </is>
      </c>
      <c r="U838" s="2957" t="n">
        <v>1746991</v>
      </c>
      <c r="V838" s="2957" t="n">
        <v>240</v>
      </c>
      <c r="W838" s="2957" t="n">
        <v>234</v>
      </c>
      <c r="X838" s="2953" t="n">
        <v>12.7</v>
      </c>
      <c r="Y838" s="2957" t="n">
        <v>0</v>
      </c>
      <c r="Z838" s="2957" t="n">
        <v>14215</v>
      </c>
      <c r="AA838" s="2957" t="n">
        <v>19517</v>
      </c>
      <c r="AB838" s="2957" t="n">
        <v>13010</v>
      </c>
      <c r="AC838" s="2957" t="n">
        <v>163557</v>
      </c>
      <c r="AD838" s="2957" t="n">
        <v>1536692</v>
      </c>
      <c r="AE838" s="2957" t="n">
        <v>153414807</v>
      </c>
      <c r="AF838" s="3720" t="n">
        <v>500</v>
      </c>
      <c r="AG838" s="2957" t="inlineStr">
        <is>
          <t>$8,500,000</t>
        </is>
      </c>
      <c r="AH838" s="2959" t="inlineStr">
        <is>
          <t>Empleado</t>
        </is>
      </c>
      <c r="AI838" s="2953" t="inlineStr">
        <is>
          <t>andre_maca@outlook.com</t>
        </is>
      </c>
      <c r="AJ838" s="2957" t="n">
        <v>610416705762</v>
      </c>
      <c r="AK838" s="2953" t="inlineStr">
        <is>
          <t>AUSTRALIA</t>
        </is>
      </c>
      <c r="AL838" s="2950" t="n"/>
      <c r="AM838" s="3177" t="n"/>
    </row>
    <row r="839" ht="18" customFormat="1" customHeight="1" s="1438" thickBot="1">
      <c r="A839" s="2823" t="inlineStr">
        <is>
          <t>MONICA ALEJANDRA ROJAS GUZMAN</t>
        </is>
      </c>
      <c r="B839" s="3098" t="n">
        <v>2948960400</v>
      </c>
      <c r="C839" s="2291" t="n">
        <v>46092</v>
      </c>
      <c r="D839" s="2290" t="inlineStr">
        <is>
          <t>Pendiente</t>
        </is>
      </c>
      <c r="E839" s="2291" t="n">
        <v>46097</v>
      </c>
      <c r="F839" s="2296" t="inlineStr">
        <is>
          <t>BANCOOMEVA</t>
        </is>
      </c>
      <c r="G839" s="568" t="n"/>
      <c r="H839" s="2294" t="inlineStr">
        <is>
          <t>CM</t>
        </is>
      </c>
      <c r="I839" s="505" t="n"/>
      <c r="J839" s="505" t="n"/>
      <c r="K839" s="505" t="n"/>
      <c r="L839" s="2296" t="inlineStr">
        <is>
          <t>Lideres del futuro</t>
        </is>
      </c>
      <c r="M839" s="2299" t="inlineStr">
        <is>
          <t>ROSARIO RAMIREZ</t>
        </is>
      </c>
      <c r="N839" s="505" t="n"/>
      <c r="O839" s="2291" t="n">
        <v>46093</v>
      </c>
      <c r="P839" s="505" t="n"/>
      <c r="Q839" s="505" t="n"/>
      <c r="R839" s="2298" t="n">
        <v>1118552612</v>
      </c>
      <c r="S839" s="2296" t="inlineStr">
        <is>
          <t>Pesos</t>
        </is>
      </c>
      <c r="T839" s="2297" t="inlineStr">
        <is>
          <t>Hipotecario</t>
        </is>
      </c>
      <c r="U839" s="2298" t="n">
        <v>616269</v>
      </c>
      <c r="V839" s="2298" t="n">
        <v>240</v>
      </c>
      <c r="W839" s="2298" t="n">
        <v>189</v>
      </c>
      <c r="X839" s="2299" t="n">
        <v>0.0864</v>
      </c>
      <c r="Y839" s="2298" t="n">
        <v>0</v>
      </c>
      <c r="Z839" s="2298" t="n">
        <v>0</v>
      </c>
      <c r="AA839" s="2298" t="n">
        <v>0</v>
      </c>
      <c r="AB839" s="2298" t="n">
        <v>0</v>
      </c>
      <c r="AC839" s="2298" t="n">
        <v>78226</v>
      </c>
      <c r="AD839" s="2298" t="n">
        <v>229705</v>
      </c>
      <c r="AE839" s="2298" t="n">
        <v>31667089</v>
      </c>
      <c r="AF839" s="3652" t="n">
        <v>200</v>
      </c>
      <c r="AG839" s="2298" t="inlineStr">
        <is>
          <t>$2,000,000</t>
        </is>
      </c>
      <c r="AH839" s="2301" t="inlineStr">
        <is>
          <t>Empleado</t>
        </is>
      </c>
      <c r="AI839" s="2299" t="inlineStr">
        <is>
          <t>MONIKAROJAZ25HOTMAILCOM</t>
        </is>
      </c>
      <c r="AJ839" s="2299" t="inlineStr">
        <is>
          <t>57 313 3953194</t>
        </is>
      </c>
      <c r="AK839" s="2299" t="inlineStr">
        <is>
          <t>YOPAL</t>
        </is>
      </c>
      <c r="AL839" s="505" t="n"/>
      <c r="AM839" s="3182" t="inlineStr">
        <is>
          <t>NAN</t>
        </is>
      </c>
    </row>
    <row r="840" ht="18" customFormat="1" customHeight="1" s="1438" thickBot="1">
      <c r="A840" s="2633" t="inlineStr">
        <is>
          <t>ERIKA PAOLA DOMINGUEZ RONDON</t>
        </is>
      </c>
      <c r="B840" s="3183" t="inlineStr">
        <is>
          <t>570000480104015-9</t>
        </is>
      </c>
      <c r="C840" s="2305" t="n">
        <v>46097</v>
      </c>
      <c r="D840" s="2472" t="inlineStr">
        <is>
          <t>Mora</t>
        </is>
      </c>
      <c r="E840" s="2305" t="n">
        <v>46097</v>
      </c>
      <c r="F840" s="2320" t="inlineStr">
        <is>
          <t>DAVIVIENDA</t>
        </is>
      </c>
      <c r="G840" s="2842" t="inlineStr">
        <is>
          <t>La empresa me autoriza enviar para estudio sn perfilamiento</t>
        </is>
      </c>
      <c r="H840" s="2627" t="inlineStr">
        <is>
          <t>VK 30%</t>
        </is>
      </c>
      <c r="I840" s="225" t="n"/>
      <c r="J840" s="225" t="n"/>
      <c r="K840" s="225" t="n"/>
      <c r="L840" s="2327" t="inlineStr">
        <is>
          <t>Finanzas a otro nivel</t>
        </is>
      </c>
      <c r="M840" s="2309" t="inlineStr">
        <is>
          <t>SANDRA MARCELA CHIQUIZA GONZALEZ</t>
        </is>
      </c>
      <c r="N840" s="225" t="n"/>
      <c r="O840" s="225" t="n"/>
      <c r="P840" s="225" t="n"/>
      <c r="Q840" s="225" t="n"/>
      <c r="R840" s="2313" t="n">
        <v>20000</v>
      </c>
      <c r="S840" s="2311" t="inlineStr">
        <is>
          <t>Pesos</t>
        </is>
      </c>
      <c r="T840" s="2312" t="inlineStr">
        <is>
          <t>Hipotecario</t>
        </is>
      </c>
      <c r="U840" s="2313" t="n">
        <v>402540</v>
      </c>
      <c r="V840" s="2313" t="n">
        <v>180</v>
      </c>
      <c r="W840" s="2313" t="n">
        <v>156</v>
      </c>
      <c r="X840" s="2309" t="inlineStr">
        <is>
          <t>14.00</t>
        </is>
      </c>
      <c r="Y840" s="2313" t="n">
        <v>116459</v>
      </c>
      <c r="Z840" s="2313" t="n">
        <v>13565</v>
      </c>
      <c r="AA840" s="2313" t="n">
        <v>25414</v>
      </c>
      <c r="AB840" s="2313" t="n">
        <v>0</v>
      </c>
      <c r="AC840" s="2313" t="n">
        <v>84574</v>
      </c>
      <c r="AD840" s="2313" t="n">
        <v>275409</v>
      </c>
      <c r="AE840" s="2313" t="n">
        <v>36013587</v>
      </c>
      <c r="AF840" s="2313" t="inlineStr">
        <is>
          <t>$100.000 a $300.000</t>
        </is>
      </c>
      <c r="AG840" s="2313" t="inlineStr">
        <is>
          <t>$3,000,000</t>
        </is>
      </c>
      <c r="AH840" s="2315" t="inlineStr">
        <is>
          <t>Empleado</t>
        </is>
      </c>
      <c r="AI840" s="2309" t="inlineStr">
        <is>
          <t>epadominguez@gmail.com</t>
        </is>
      </c>
      <c r="AJ840" s="2313" t="n">
        <v>3214738560</v>
      </c>
      <c r="AK840" s="225" t="n"/>
      <c r="AL840" s="225" t="n"/>
      <c r="AM840" s="231" t="n"/>
    </row>
    <row r="841" ht="18" customFormat="1" customHeight="1" s="1438" thickBot="1">
      <c r="A841" s="3178" t="inlineStr">
        <is>
          <t>NEIL ALFONSO SOLANO ARIZA</t>
        </is>
      </c>
      <c r="B841" s="2316" t="inlineStr">
        <is>
          <t>570045730042289-0</t>
        </is>
      </c>
      <c r="C841" s="2319" t="n">
        <v>46097</v>
      </c>
      <c r="D841" s="2318" t="inlineStr">
        <is>
          <t>Pendiente</t>
        </is>
      </c>
      <c r="E841" s="2319" t="n">
        <v>46097</v>
      </c>
      <c r="F841" s="2320" t="inlineStr">
        <is>
          <t>DAVIVIENDA</t>
        </is>
      </c>
      <c r="G841" s="2842" t="inlineStr">
        <is>
          <t>Se autoriza hacer estudio sin perfilamiento</t>
        </is>
      </c>
      <c r="H841" s="2475" t="inlineStr">
        <is>
          <t>VK 30%</t>
        </is>
      </c>
      <c r="I841" s="214" t="n"/>
      <c r="J841" s="214" t="n"/>
      <c r="K841" s="214" t="n"/>
      <c r="L841" s="2332" t="inlineStr">
        <is>
          <t>Finanzas a otro nivel</t>
        </is>
      </c>
      <c r="M841" s="2321" t="inlineStr">
        <is>
          <t>NELLY JANETH ROA GONZALEZ</t>
        </is>
      </c>
      <c r="N841" s="214" t="n"/>
      <c r="O841" s="214" t="n"/>
      <c r="P841" s="214" t="n"/>
      <c r="Q841" s="214" t="n"/>
      <c r="R841" s="2324" t="n">
        <v>72007289</v>
      </c>
      <c r="S841" s="2322" t="inlineStr">
        <is>
          <t>Pesos</t>
        </is>
      </c>
      <c r="T841" s="2323" t="inlineStr">
        <is>
          <t>Hipotecario</t>
        </is>
      </c>
      <c r="U841" s="2324" t="n">
        <v>990000</v>
      </c>
      <c r="V841" s="2324" t="n">
        <v>240</v>
      </c>
      <c r="W841" s="2324" t="n">
        <v>158</v>
      </c>
      <c r="X841" s="2321" t="n">
        <v>11.5</v>
      </c>
      <c r="Y841" s="2324" t="n">
        <v>0</v>
      </c>
      <c r="Z841" s="2324" t="n">
        <v>114150</v>
      </c>
      <c r="AA841" s="2324" t="n">
        <v>109096</v>
      </c>
      <c r="AB841" s="2324" t="n">
        <v>109606</v>
      </c>
      <c r="AC841" s="2324" t="n">
        <v>373585</v>
      </c>
      <c r="AD841" s="2324" t="n">
        <v>1269239</v>
      </c>
      <c r="AE841" s="2324" t="n">
        <v>70536005</v>
      </c>
      <c r="AF841" s="2324" t="inlineStr">
        <is>
          <t>Acorde al estado del Crédito</t>
        </is>
      </c>
      <c r="AG841" s="2324" t="inlineStr">
        <is>
          <t>$6,000,000</t>
        </is>
      </c>
      <c r="AH841" s="2343" t="inlineStr">
        <is>
          <t>Empleado</t>
        </is>
      </c>
      <c r="AI841" s="2321" t="inlineStr">
        <is>
          <t>Chemaneil@hotmail.com</t>
        </is>
      </c>
      <c r="AJ841" s="2324" t="n">
        <v>3123775992</v>
      </c>
      <c r="AK841" s="214" t="n"/>
      <c r="AL841" s="214" t="n"/>
      <c r="AM841" s="220" t="n"/>
    </row>
    <row r="842" ht="18" customFormat="1" customHeight="1" s="1438" thickBot="1">
      <c r="A842" s="2633" t="inlineStr">
        <is>
          <t>SUSAN STEFANY MEJIA ERAZO</t>
        </is>
      </c>
      <c r="B842" s="2302" t="n">
        <v>106175498504</v>
      </c>
      <c r="C842" s="2305" t="n">
        <v>46097</v>
      </c>
      <c r="D842" s="2304" t="inlineStr">
        <is>
          <t>Pendiente</t>
        </is>
      </c>
      <c r="E842" s="2305" t="n">
        <v>46097</v>
      </c>
      <c r="F842" s="2500" t="inlineStr">
        <is>
          <t>FNA (Fondo Nacional del Ahorro)</t>
        </is>
      </c>
      <c r="G842" s="225" t="n"/>
      <c r="H842" s="2474" t="inlineStr">
        <is>
          <t>PROPIO</t>
        </is>
      </c>
      <c r="I842" s="2309" t="inlineStr">
        <is>
          <t>EL PERFILAMIENTO ESTA INCOMPLETO</t>
        </is>
      </c>
      <c r="J842" s="225" t="n"/>
      <c r="K842" s="225" t="n"/>
      <c r="L842" s="2315" t="inlineStr">
        <is>
          <t>Imperio Financiero</t>
        </is>
      </c>
      <c r="M842" s="2309" t="inlineStr">
        <is>
          <t>ANA ISABEL PABON PAEZ</t>
        </is>
      </c>
      <c r="N842" s="225" t="n"/>
      <c r="O842" s="225" t="n"/>
      <c r="P842" s="225" t="n"/>
      <c r="Q842" s="225" t="n"/>
      <c r="R842" s="2313" t="n">
        <v>1061754985</v>
      </c>
      <c r="S842" s="2311" t="inlineStr">
        <is>
          <t>Pesos</t>
        </is>
      </c>
      <c r="T842" s="2312" t="inlineStr">
        <is>
          <t>Hipotecario</t>
        </is>
      </c>
      <c r="U842" s="2313" t="n">
        <v>1172643</v>
      </c>
      <c r="V842" s="2313" t="n">
        <v>180</v>
      </c>
      <c r="W842" s="2313" t="n">
        <v>177</v>
      </c>
      <c r="X842" s="2309" t="n">
        <v>3</v>
      </c>
      <c r="Y842" s="2313" t="n">
        <v>0</v>
      </c>
      <c r="Z842" s="2313" t="n">
        <v>51610</v>
      </c>
      <c r="AA842" s="2313" t="n">
        <v>0</v>
      </c>
      <c r="AB842" s="2313" t="n">
        <v>0</v>
      </c>
      <c r="AC842" s="2313" t="n">
        <v>181088</v>
      </c>
      <c r="AD842" s="2313" t="n">
        <v>939941</v>
      </c>
      <c r="AE842" s="2313" t="n">
        <v>91636974</v>
      </c>
      <c r="AF842" s="2313" t="inlineStr">
        <is>
          <t>$100.000 a $300.000</t>
        </is>
      </c>
      <c r="AG842" s="2313" t="inlineStr">
        <is>
          <t>$9,060,000</t>
        </is>
      </c>
      <c r="AH842" s="2315" t="inlineStr">
        <is>
          <t>Empleado</t>
        </is>
      </c>
      <c r="AI842" s="2309" t="inlineStr">
        <is>
          <t>Susan_012mejia@hotmail.com</t>
        </is>
      </c>
      <c r="AJ842" s="2313" t="n">
        <v>3167676061</v>
      </c>
      <c r="AK842" s="225" t="n"/>
      <c r="AL842" s="225" t="n"/>
      <c r="AM842" s="231" t="n"/>
    </row>
    <row r="843" ht="18" customFormat="1" customHeight="1" s="1438" thickBot="1">
      <c r="A843" s="3179" t="inlineStr">
        <is>
          <t>JULIAN SANCHEZ MEJIA</t>
        </is>
      </c>
      <c r="B843" s="2316" t="inlineStr">
        <is>
          <t>570032306630555-6</t>
        </is>
      </c>
      <c r="C843" s="2319" t="n">
        <v>46097</v>
      </c>
      <c r="D843" s="2318" t="inlineStr">
        <is>
          <t>Pendiente</t>
        </is>
      </c>
      <c r="E843" s="2319" t="n">
        <v>46097</v>
      </c>
      <c r="F843" s="2469" t="inlineStr">
        <is>
          <t>DAVIVIENDA</t>
        </is>
      </c>
      <c r="G843" s="565" t="n"/>
      <c r="H843" s="2340" t="inlineStr">
        <is>
          <t>PROPIO</t>
        </is>
      </c>
      <c r="I843" s="214" t="n"/>
      <c r="J843" s="214" t="n"/>
      <c r="K843" s="214" t="n"/>
      <c r="L843" s="2471" t="inlineStr">
        <is>
          <t>Guardianes Del Ahorro</t>
        </is>
      </c>
      <c r="M843" s="2321" t="inlineStr">
        <is>
          <t>Yerinson Jesus Salinas Perdomo</t>
        </is>
      </c>
      <c r="N843" s="214" t="n"/>
      <c r="O843" s="214" t="n"/>
      <c r="P843" s="214" t="n"/>
      <c r="Q843" s="214" t="n"/>
      <c r="R843" s="2848" t="n">
        <v>16071488</v>
      </c>
      <c r="S843" s="2322" t="inlineStr">
        <is>
          <t>Pesos</t>
        </is>
      </c>
      <c r="T843" s="2323" t="inlineStr">
        <is>
          <t>Hipotecario</t>
        </is>
      </c>
      <c r="U843" s="2324" t="n">
        <v>1825000</v>
      </c>
      <c r="V843" s="2324" t="n">
        <v>120</v>
      </c>
      <c r="W843" s="2324" t="n">
        <v>112</v>
      </c>
      <c r="X843" s="2321" t="n">
        <v>11.2</v>
      </c>
      <c r="Y843" s="2324" t="n">
        <v>0</v>
      </c>
      <c r="Z843" s="2324" t="n">
        <v>60168</v>
      </c>
      <c r="AA843" s="2324" t="n">
        <v>81932</v>
      </c>
      <c r="AB843" s="2324" t="n">
        <v>0</v>
      </c>
      <c r="AC843" s="2324" t="n">
        <v>1135857</v>
      </c>
      <c r="AD843" s="2324" t="n">
        <v>1985020</v>
      </c>
      <c r="AE843" s="2324" t="n">
        <v>11106338</v>
      </c>
      <c r="AF843" s="2324" t="inlineStr">
        <is>
          <t>$100.000 a $300.000</t>
        </is>
      </c>
      <c r="AG843" s="2324" t="inlineStr">
        <is>
          <t>$12,000,000</t>
        </is>
      </c>
      <c r="AH843" s="2471" t="inlineStr">
        <is>
          <t>Vis Davivienda</t>
        </is>
      </c>
      <c r="AI843" s="2335" t="inlineStr">
        <is>
          <t>jusamejia10@gmail.com</t>
        </is>
      </c>
      <c r="AJ843" s="2324" t="n">
        <v>3173526935</v>
      </c>
      <c r="AK843" s="214" t="n"/>
      <c r="AL843" s="214" t="n"/>
      <c r="AM843" s="220" t="n"/>
    </row>
    <row r="844" ht="18" customFormat="1" customHeight="1" s="1438" thickBot="1">
      <c r="A844" s="2285" t="inlineStr">
        <is>
          <t>JAVIER ALEXANDER GAMBA ENCISO</t>
        </is>
      </c>
      <c r="B844" s="2302" t="n">
        <v>199201568090</v>
      </c>
      <c r="C844" s="2305" t="n">
        <v>46097</v>
      </c>
      <c r="D844" s="2304" t="inlineStr">
        <is>
          <t>Pendiente</t>
        </is>
      </c>
      <c r="E844" s="2305" t="n">
        <v>46097</v>
      </c>
      <c r="F844" s="2692" t="inlineStr">
        <is>
          <t>CAJA SOCIAL</t>
        </is>
      </c>
      <c r="G844" s="2842" t="inlineStr">
        <is>
          <t>Envío extracto de un segundo credito al correo el 16 de marzo por favor me colaboran con el estudio, Extracto 2: Javier Alexander Gamba Enciso
Su cuota normal es de $1.153.000</t>
        </is>
      </c>
      <c r="H844" s="2308" t="inlineStr">
        <is>
          <t>CM</t>
        </is>
      </c>
      <c r="I844" s="225" t="n"/>
      <c r="J844" s="225" t="n"/>
      <c r="K844" s="225" t="n"/>
      <c r="L844" s="2304" t="inlineStr">
        <is>
          <t>Soluciones Financieras</t>
        </is>
      </c>
      <c r="M844" s="2309" t="inlineStr">
        <is>
          <t>LORENA SALINAS</t>
        </is>
      </c>
      <c r="N844" s="225" t="n"/>
      <c r="O844" s="225" t="n"/>
      <c r="P844" s="225" t="n"/>
      <c r="Q844" s="473" t="n"/>
      <c r="R844" s="2310" t="inlineStr">
        <is>
          <t>N/A</t>
        </is>
      </c>
      <c r="S844" s="2311" t="inlineStr">
        <is>
          <t>Pesos</t>
        </is>
      </c>
      <c r="T844" s="2312" t="inlineStr">
        <is>
          <t>Hipotecario</t>
        </is>
      </c>
      <c r="U844" s="2313" t="n">
        <v>1153870</v>
      </c>
      <c r="V844" s="2313" t="n">
        <v>120</v>
      </c>
      <c r="W844" s="2313" t="n">
        <v>86</v>
      </c>
      <c r="X844" s="2309" t="n">
        <v>14.35</v>
      </c>
      <c r="Y844" s="2313" t="n">
        <v>0</v>
      </c>
      <c r="Z844" s="2313" t="n">
        <v>62032</v>
      </c>
      <c r="AA844" s="2313" t="n">
        <v>0</v>
      </c>
      <c r="AB844" s="2313" t="n">
        <v>0</v>
      </c>
      <c r="AC844" s="2313" t="n">
        <v>423156</v>
      </c>
      <c r="AD844" s="2313" t="n">
        <v>668682</v>
      </c>
      <c r="AE844" s="2313" t="n">
        <v>59947997</v>
      </c>
      <c r="AF844" s="3653" t="n">
        <v>200</v>
      </c>
      <c r="AG844" s="2313" t="inlineStr">
        <is>
          <t>$4,000,000</t>
        </is>
      </c>
      <c r="AH844" s="3184" t="inlineStr">
        <is>
          <t>Independiente</t>
        </is>
      </c>
      <c r="AI844" s="2310" t="inlineStr">
        <is>
          <t>joviprawn@hotmail.com</t>
        </is>
      </c>
      <c r="AJ844" s="2309" t="inlineStr">
        <is>
          <t>319 6909494</t>
        </is>
      </c>
      <c r="AK844" s="2309" t="inlineStr">
        <is>
          <t>BOGOTA</t>
        </is>
      </c>
      <c r="AL844" s="225" t="n"/>
      <c r="AM844" s="231" t="n"/>
    </row>
    <row r="845" ht="18" customHeight="1" thickBot="1">
      <c r="A845" s="3178" t="inlineStr">
        <is>
          <t>HILARY DAHIANA LLANOS MEJIA</t>
        </is>
      </c>
      <c r="B845" s="3185" t="inlineStr">
        <is>
          <t>570045610064582-5</t>
        </is>
      </c>
      <c r="C845" s="2319" t="n">
        <v>46097</v>
      </c>
      <c r="D845" s="2318" t="inlineStr">
        <is>
          <t>Pendiente</t>
        </is>
      </c>
      <c r="E845" s="2319" t="n">
        <v>46097</v>
      </c>
      <c r="F845" s="2469" t="inlineStr">
        <is>
          <t>DAVIVIENDA</t>
        </is>
      </c>
      <c r="G845" s="214" t="n"/>
      <c r="H845" s="3186" t="inlineStr">
        <is>
          <t>WEB</t>
        </is>
      </c>
      <c r="I845" s="214" t="n"/>
      <c r="J845" s="214" t="n"/>
      <c r="K845" s="214" t="n"/>
      <c r="L845" s="214" t="n"/>
      <c r="M845" s="214" t="n"/>
      <c r="N845" s="214" t="n"/>
      <c r="O845" s="214" t="n"/>
      <c r="P845" s="214" t="n"/>
      <c r="Q845" s="335" t="n"/>
      <c r="R845" s="2310" t="inlineStr">
        <is>
          <t>N/A</t>
        </is>
      </c>
      <c r="S845" s="2322" t="inlineStr">
        <is>
          <t>Pesos</t>
        </is>
      </c>
      <c r="T845" s="2323" t="inlineStr">
        <is>
          <t>Hipotecario</t>
        </is>
      </c>
      <c r="U845" s="2324" t="n">
        <v>1039000</v>
      </c>
      <c r="V845" s="2324" t="n">
        <v>240</v>
      </c>
      <c r="W845" s="2324" t="n">
        <v>230</v>
      </c>
      <c r="X845" s="2321" t="n">
        <v>11.2</v>
      </c>
      <c r="Y845" s="2324" t="n">
        <v>0</v>
      </c>
      <c r="Z845" s="2324" t="n">
        <v>41051</v>
      </c>
      <c r="AA845" s="2324" t="n">
        <v>36660</v>
      </c>
      <c r="AB845" s="2324" t="n">
        <v>0</v>
      </c>
      <c r="AC845" s="2324" t="n">
        <v>127276</v>
      </c>
      <c r="AD845" s="2324" t="n">
        <v>842012</v>
      </c>
      <c r="AE845" s="2324" t="n">
        <v>95022594</v>
      </c>
      <c r="AF845" s="3722" t="n">
        <v>300</v>
      </c>
      <c r="AG845" s="2324" t="inlineStr">
        <is>
          <t>$4,470,000</t>
        </is>
      </c>
      <c r="AH845" s="2343" t="inlineStr">
        <is>
          <t>Empleado</t>
        </is>
      </c>
      <c r="AI845" s="2321" t="inlineStr">
        <is>
          <t>dahiana_llanos@outlook.com</t>
        </is>
      </c>
      <c r="AJ845" s="2324" t="n">
        <v>3114095113</v>
      </c>
      <c r="AK845" s="2321" t="inlineStr">
        <is>
          <t>MADRID</t>
        </is>
      </c>
      <c r="AL845" s="214" t="n"/>
      <c r="AM845" s="220" t="n"/>
    </row>
    <row r="846" ht="18" customHeight="1" thickBot="1">
      <c r="A846" s="2633" t="inlineStr">
        <is>
          <t>LUIS ALBERTO OSORIO CANAL</t>
        </is>
      </c>
      <c r="B846" s="2302" t="n">
        <v>80990105849</v>
      </c>
      <c r="C846" s="2305" t="n">
        <v>46097</v>
      </c>
      <c r="D846" s="2304" t="inlineStr">
        <is>
          <t>Pendiente</t>
        </is>
      </c>
      <c r="E846" s="2305" t="n">
        <v>46097</v>
      </c>
      <c r="F846" s="2398" t="inlineStr">
        <is>
          <t>BANCOLOMBIA</t>
        </is>
      </c>
      <c r="G846" s="225" t="n"/>
      <c r="H846" s="2308" t="inlineStr">
        <is>
          <t>CM</t>
        </is>
      </c>
      <c r="I846" s="225" t="n"/>
      <c r="J846" s="225" t="n"/>
      <c r="K846" s="225" t="n"/>
      <c r="L846" s="225" t="n"/>
      <c r="M846" s="225" t="n"/>
      <c r="N846" s="225" t="n"/>
      <c r="O846" s="225" t="n"/>
      <c r="P846" s="225" t="n"/>
      <c r="Q846" s="473" t="n"/>
      <c r="R846" s="2310" t="inlineStr">
        <is>
          <t>N/A</t>
        </is>
      </c>
      <c r="S846" s="2311" t="inlineStr">
        <is>
          <t>Pesos</t>
        </is>
      </c>
      <c r="T846" s="2312" t="inlineStr">
        <is>
          <t>Hipotecario</t>
        </is>
      </c>
      <c r="U846" s="2313" t="n">
        <v>833795</v>
      </c>
      <c r="V846" s="2313" t="n">
        <v>182</v>
      </c>
      <c r="W846" s="2313" t="n">
        <v>79</v>
      </c>
      <c r="X846" s="2309" t="n">
        <v>0.106</v>
      </c>
      <c r="Y846" s="2313" t="n">
        <v>0</v>
      </c>
      <c r="Z846" s="2313" t="n">
        <v>17399</v>
      </c>
      <c r="AA846" s="2313" t="n">
        <v>0</v>
      </c>
      <c r="AB846" s="2313" t="n">
        <v>0</v>
      </c>
      <c r="AC846" s="2313" t="n">
        <v>418838</v>
      </c>
      <c r="AD846" s="2313" t="n">
        <v>397559</v>
      </c>
      <c r="AE846" s="2313" t="n">
        <v>47532428</v>
      </c>
      <c r="AF846" s="3653" t="n">
        <v>500</v>
      </c>
      <c r="AG846" s="2313" t="inlineStr">
        <is>
          <t>$9,000,000</t>
        </is>
      </c>
      <c r="AH846" s="2315" t="inlineStr">
        <is>
          <t>Empleado</t>
        </is>
      </c>
      <c r="AI846" s="2309" t="inlineStr">
        <is>
          <t>laosorio@ut.edu.co</t>
        </is>
      </c>
      <c r="AJ846" s="2309" t="inlineStr">
        <is>
          <t>+57 315 5434515</t>
        </is>
      </c>
      <c r="AK846" s="2309" t="inlineStr">
        <is>
          <t>IBAGUE</t>
        </is>
      </c>
      <c r="AL846" s="225" t="n"/>
      <c r="AM846" s="3187" t="inlineStr">
        <is>
          <t>NAN</t>
        </is>
      </c>
    </row>
    <row r="847" ht="18" customHeight="1" thickBot="1">
      <c r="A847" s="3178" t="inlineStr">
        <is>
          <t>JONATHAN POMBO BATISTA</t>
        </is>
      </c>
      <c r="B847" s="2316" t="n">
        <v>90000304411</v>
      </c>
      <c r="C847" s="2319" t="n">
        <v>46097</v>
      </c>
      <c r="D847" s="2318" t="inlineStr">
        <is>
          <t>Pendiente</t>
        </is>
      </c>
      <c r="E847" s="2319" t="n">
        <v>46097</v>
      </c>
      <c r="F847" s="2339" t="inlineStr">
        <is>
          <t>BANCOLOMBIA</t>
        </is>
      </c>
      <c r="G847" s="214" t="n"/>
      <c r="H847" s="2453" t="inlineStr">
        <is>
          <t>CM</t>
        </is>
      </c>
      <c r="I847" s="214" t="n"/>
      <c r="J847" s="214" t="n"/>
      <c r="K847" s="214" t="n"/>
      <c r="L847" s="214" t="n"/>
      <c r="M847" s="214" t="n"/>
      <c r="N847" s="214" t="n"/>
      <c r="O847" s="2319" t="n">
        <v>46098</v>
      </c>
      <c r="P847" s="214" t="n"/>
      <c r="Q847" s="214" t="n"/>
      <c r="R847" s="2324" t="n">
        <v>1047442095</v>
      </c>
      <c r="S847" s="2322" t="inlineStr">
        <is>
          <t>Pesos</t>
        </is>
      </c>
      <c r="T847" s="2323" t="inlineStr">
        <is>
          <t>Hipotecario</t>
        </is>
      </c>
      <c r="U847" s="2324" t="n">
        <v>565283</v>
      </c>
      <c r="V847" s="2324" t="n">
        <v>240</v>
      </c>
      <c r="W847" s="2324" t="n">
        <v>223</v>
      </c>
      <c r="X847" s="2321" t="n">
        <v>5.74</v>
      </c>
      <c r="Y847" s="2324" t="n">
        <v>305203</v>
      </c>
      <c r="Z847" s="2324" t="n">
        <v>10335</v>
      </c>
      <c r="AA847" s="2324" t="n">
        <v>9210</v>
      </c>
      <c r="AB847" s="2324" t="n">
        <v>6140</v>
      </c>
      <c r="AC847" s="2324" t="n">
        <v>189587</v>
      </c>
      <c r="AD847" s="2324" t="n">
        <v>350011</v>
      </c>
      <c r="AE847" s="2324" t="n">
        <v>74912493</v>
      </c>
      <c r="AF847" s="3722" t="n">
        <v>200</v>
      </c>
      <c r="AG847" s="2324" t="inlineStr">
        <is>
          <t>$2,500,000</t>
        </is>
      </c>
      <c r="AH847" s="2343" t="inlineStr">
        <is>
          <t>Empleado</t>
        </is>
      </c>
      <c r="AI847" s="2321" t="inlineStr">
        <is>
          <t>jonathanpombob@gmail.com</t>
        </is>
      </c>
      <c r="AJ847" s="2321" t="inlineStr">
        <is>
          <t>+57 310 6864050</t>
        </is>
      </c>
      <c r="AK847" s="2321" t="inlineStr">
        <is>
          <t>CARTAGENA</t>
        </is>
      </c>
      <c r="AL847" s="214" t="n"/>
      <c r="AM847" s="3188" t="inlineStr">
        <is>
          <t>NAN</t>
        </is>
      </c>
    </row>
    <row r="848" ht="18" customHeight="1" thickBot="1">
      <c r="A848" s="2633" t="inlineStr">
        <is>
          <t>JULIETH POLANIA ROA</t>
        </is>
      </c>
      <c r="B848" s="2302" t="inlineStr">
        <is>
          <t>600000500573588-7</t>
        </is>
      </c>
      <c r="C848" s="2305" t="n">
        <v>46097</v>
      </c>
      <c r="D848" s="2304" t="inlineStr">
        <is>
          <t>Pendiente</t>
        </is>
      </c>
      <c r="E848" s="2305" t="n">
        <v>46097</v>
      </c>
      <c r="F848" s="2524" t="inlineStr">
        <is>
          <t>DAVIVIENDA</t>
        </is>
      </c>
      <c r="G848" s="225" t="n"/>
      <c r="H848" s="2308" t="inlineStr">
        <is>
          <t>CM</t>
        </is>
      </c>
      <c r="I848" s="225" t="n"/>
      <c r="J848" s="225" t="n"/>
      <c r="K848" s="225" t="n"/>
      <c r="L848" s="225" t="n"/>
      <c r="M848" s="225" t="n"/>
      <c r="N848" s="225" t="n"/>
      <c r="O848" s="225" t="n"/>
      <c r="P848" s="225" t="n"/>
      <c r="Q848" s="225" t="n"/>
      <c r="R848" s="3189" t="n">
        <v>1072638035</v>
      </c>
      <c r="S848" s="2311" t="inlineStr">
        <is>
          <t>Pesos</t>
        </is>
      </c>
      <c r="T848" s="2875" t="inlineStr">
        <is>
          <t>Leasing H.</t>
        </is>
      </c>
      <c r="U848" s="2313" t="n">
        <v>2250000</v>
      </c>
      <c r="V848" s="2313" t="n">
        <v>240</v>
      </c>
      <c r="W848" s="2313" t="n">
        <v>237</v>
      </c>
      <c r="X848" s="2309" t="n">
        <v>0.1345</v>
      </c>
      <c r="Y848" s="2313" t="n">
        <v>0</v>
      </c>
      <c r="Z848" s="2313" t="n">
        <v>82928</v>
      </c>
      <c r="AA848" s="2313" t="n">
        <v>97972</v>
      </c>
      <c r="AB848" s="2313" t="n">
        <v>0</v>
      </c>
      <c r="AC848" s="2313" t="n">
        <v>170122</v>
      </c>
      <c r="AD848" s="2313" t="n">
        <v>1898978</v>
      </c>
      <c r="AE848" s="2313" t="n">
        <v>179909878</v>
      </c>
      <c r="AF848" s="3653" t="n">
        <v>500</v>
      </c>
      <c r="AG848" s="2313" t="inlineStr">
        <is>
          <t>$5,000,000</t>
        </is>
      </c>
      <c r="AH848" s="2311" t="inlineStr">
        <is>
          <t>Independiente</t>
        </is>
      </c>
      <c r="AI848" s="2309" t="inlineStr">
        <is>
          <t>polanchis@gmail.com</t>
        </is>
      </c>
      <c r="AJ848" s="2309" t="inlineStr">
        <is>
          <t>+57 311 5429330</t>
        </is>
      </c>
      <c r="AK848" s="2309" t="inlineStr">
        <is>
          <t>CHIA</t>
        </is>
      </c>
      <c r="AL848" s="225" t="n"/>
      <c r="AM848" s="3187" t="inlineStr">
        <is>
          <t>ESTOY PAGADO OTRO CREDITO DEBO PAGAR PRIMERO EL OTRO PARA HACER LOS ABONOS EXTRA LA IDEA ES TERMINAR DE PAGAR EL OTRO ESTE ANO</t>
        </is>
      </c>
    </row>
    <row r="849" ht="18" customHeight="1" thickBot="1">
      <c r="A849" s="3178" t="inlineStr">
        <is>
          <t>MARIA TATIANA ARANGO VALLEJO</t>
        </is>
      </c>
      <c r="B849" s="2316" t="n">
        <v>90000310138</v>
      </c>
      <c r="C849" s="2319" t="n">
        <v>46097</v>
      </c>
      <c r="D849" s="2318" t="inlineStr">
        <is>
          <t>Pendiente</t>
        </is>
      </c>
      <c r="E849" s="2319" t="n">
        <v>46097</v>
      </c>
      <c r="F849" s="2339" t="inlineStr">
        <is>
          <t>BANCOLOMBIA</t>
        </is>
      </c>
      <c r="G849" s="214" t="n"/>
      <c r="H849" s="2453" t="inlineStr">
        <is>
          <t>CM</t>
        </is>
      </c>
      <c r="I849" s="214" t="n"/>
      <c r="J849" s="214" t="n"/>
      <c r="K849" s="214" t="n"/>
      <c r="L849" s="214" t="n"/>
      <c r="M849" s="214" t="n"/>
      <c r="N849" s="214" t="n"/>
      <c r="O849" s="214" t="n"/>
      <c r="P849" s="214" t="n"/>
      <c r="Q849" s="335" t="n"/>
      <c r="R849" s="2310" t="inlineStr">
        <is>
          <t>N/A</t>
        </is>
      </c>
      <c r="S849" s="2322" t="inlineStr">
        <is>
          <t>Pesos</t>
        </is>
      </c>
      <c r="T849" s="2323" t="inlineStr">
        <is>
          <t>Hipotecario</t>
        </is>
      </c>
      <c r="U849" s="2324" t="n">
        <v>3059741</v>
      </c>
      <c r="V849" s="2324" t="n">
        <v>144</v>
      </c>
      <c r="W849" s="2324" t="n">
        <v>129</v>
      </c>
      <c r="X849" s="2321" t="n">
        <v>0.11</v>
      </c>
      <c r="Y849" s="2324" t="n">
        <v>0</v>
      </c>
      <c r="Z849" s="2324" t="n">
        <v>44593</v>
      </c>
      <c r="AA849" s="2324" t="n">
        <v>0</v>
      </c>
      <c r="AB849" s="2324" t="n">
        <v>0</v>
      </c>
      <c r="AC849" s="2324" t="n">
        <v>973441</v>
      </c>
      <c r="AD849" s="2324" t="n">
        <v>2041707</v>
      </c>
      <c r="AE849" s="2324" t="n">
        <v>233825460</v>
      </c>
      <c r="AF849" s="2324" t="inlineStr">
        <is>
          <t>$3,000,000</t>
        </is>
      </c>
      <c r="AG849" s="2324" t="inlineStr">
        <is>
          <t>$70,000,000</t>
        </is>
      </c>
      <c r="AH849" s="2343" t="inlineStr">
        <is>
          <t>Empleado</t>
        </is>
      </c>
      <c r="AI849" s="2321" t="inlineStr">
        <is>
          <t>mtav29@hotmail.com</t>
        </is>
      </c>
      <c r="AJ849" s="2321" t="inlineStr">
        <is>
          <t>+61 491 697 603</t>
        </is>
      </c>
      <c r="AK849" s="2321" t="inlineStr">
        <is>
          <t>BRISBANE AUSTRALIA</t>
        </is>
      </c>
      <c r="AL849" s="214" t="n"/>
      <c r="AM849" s="3188" t="inlineStr">
        <is>
          <t>NAN</t>
        </is>
      </c>
    </row>
    <row r="850" ht="18" customHeight="1" thickBot="1">
      <c r="A850" s="2633" t="inlineStr">
        <is>
          <t>NURY YAMILE MONTENEGRO BERMUDEZ</t>
        </is>
      </c>
      <c r="B850" s="2302" t="n">
        <v>90000197074</v>
      </c>
      <c r="C850" s="2305" t="n">
        <v>46097</v>
      </c>
      <c r="D850" s="2304" t="inlineStr">
        <is>
          <t>Pendiente</t>
        </is>
      </c>
      <c r="E850" s="2305" t="n">
        <v>46097</v>
      </c>
      <c r="F850" s="2398" t="inlineStr">
        <is>
          <t>BANCOLOMBIA</t>
        </is>
      </c>
      <c r="G850" s="225" t="n"/>
      <c r="H850" s="2308" t="inlineStr">
        <is>
          <t>CM</t>
        </is>
      </c>
      <c r="I850" s="225" t="n"/>
      <c r="J850" s="225" t="n"/>
      <c r="K850" s="225" t="n"/>
      <c r="L850" s="225" t="n"/>
      <c r="M850" s="225" t="n"/>
      <c r="N850" s="225" t="n"/>
      <c r="O850" s="225" t="n"/>
      <c r="P850" s="225" t="n"/>
      <c r="Q850" s="473" t="n"/>
      <c r="R850" s="2310" t="inlineStr">
        <is>
          <t>N/A</t>
        </is>
      </c>
      <c r="S850" s="2311" t="inlineStr">
        <is>
          <t>Pesos</t>
        </is>
      </c>
      <c r="T850" s="2312" t="inlineStr">
        <is>
          <t>Hipotecario</t>
        </is>
      </c>
      <c r="U850" s="2313" t="n">
        <v>1931101</v>
      </c>
      <c r="V850" s="2313" t="n">
        <v>180</v>
      </c>
      <c r="W850" s="2313" t="n">
        <v>137</v>
      </c>
      <c r="X850" s="2309" t="n">
        <v>0.1385</v>
      </c>
      <c r="Y850" s="2313" t="n">
        <v>0</v>
      </c>
      <c r="Z850" s="2313" t="n">
        <v>30915</v>
      </c>
      <c r="AA850" s="2313" t="n">
        <v>22033</v>
      </c>
      <c r="AB850" s="2313" t="n">
        <v>14688</v>
      </c>
      <c r="AC850" s="2313" t="n">
        <v>419520</v>
      </c>
      <c r="AD850" s="2313" t="n">
        <v>1443945</v>
      </c>
      <c r="AE850" s="2313" t="n">
        <v>133950435</v>
      </c>
      <c r="AF850" s="3653" t="n">
        <v>300</v>
      </c>
      <c r="AG850" s="2313" t="inlineStr">
        <is>
          <t>$8,000,000</t>
        </is>
      </c>
      <c r="AH850" s="2315" t="inlineStr">
        <is>
          <t>Empleado</t>
        </is>
      </c>
      <c r="AI850" s="2309" t="inlineStr">
        <is>
          <t>nurymontenegro21@gmail.com</t>
        </is>
      </c>
      <c r="AJ850" s="2309" t="inlineStr">
        <is>
          <t>+57 321 2321573</t>
        </is>
      </c>
      <c r="AK850" s="2309" t="inlineStr">
        <is>
          <t>BOGOTA</t>
        </is>
      </c>
      <c r="AL850" s="225" t="n"/>
      <c r="AM850" s="3187" t="inlineStr">
        <is>
          <t>REDES SOCIALES</t>
        </is>
      </c>
    </row>
    <row r="851" ht="18" customHeight="1" thickBot="1">
      <c r="A851" s="3178" t="inlineStr">
        <is>
          <t>PABLO ANDRES MEJIA</t>
        </is>
      </c>
      <c r="B851" s="2316" t="inlineStr">
        <is>
          <t>570101180013451-0</t>
        </is>
      </c>
      <c r="C851" s="2319" t="n">
        <v>46097</v>
      </c>
      <c r="D851" s="2318" t="inlineStr">
        <is>
          <t>Pendiente</t>
        </is>
      </c>
      <c r="E851" s="2319" t="n">
        <v>46097</v>
      </c>
      <c r="F851" s="2469" t="inlineStr">
        <is>
          <t>DAVIVIENDA</t>
        </is>
      </c>
      <c r="G851" s="214" t="n"/>
      <c r="H851" s="2453" t="inlineStr">
        <is>
          <t>CM</t>
        </is>
      </c>
      <c r="I851" s="214" t="n"/>
      <c r="J851" s="214" t="n"/>
      <c r="K851" s="214" t="n"/>
      <c r="L851" s="214" t="n"/>
      <c r="M851" s="214" t="n"/>
      <c r="N851" s="214" t="n"/>
      <c r="O851" s="214" t="n"/>
      <c r="P851" s="214" t="n"/>
      <c r="Q851" s="214" t="n"/>
      <c r="R851" s="2324" t="n">
        <v>79882383</v>
      </c>
      <c r="S851" s="2322" t="inlineStr">
        <is>
          <t>Pesos</t>
        </is>
      </c>
      <c r="T851" s="2323" t="inlineStr">
        <is>
          <t>Hipotecario</t>
        </is>
      </c>
      <c r="U851" s="2324" t="n">
        <v>674000</v>
      </c>
      <c r="V851" s="2324" t="n">
        <v>180</v>
      </c>
      <c r="W851" s="2324" t="n">
        <v>87</v>
      </c>
      <c r="X851" s="2321" t="n">
        <v>12</v>
      </c>
      <c r="Y851" s="2324" t="n">
        <v>0</v>
      </c>
      <c r="Z851" s="2324" t="n">
        <v>13731</v>
      </c>
      <c r="AA851" s="2324" t="n">
        <v>31901</v>
      </c>
      <c r="AB851" s="2324" t="n">
        <v>37220</v>
      </c>
      <c r="AC851" s="2324" t="n">
        <v>241047</v>
      </c>
      <c r="AD851" s="2324" t="n">
        <v>347101</v>
      </c>
      <c r="AE851" s="2324" t="n">
        <v>36693601</v>
      </c>
      <c r="AF851" s="3722" t="n">
        <v>300</v>
      </c>
      <c r="AG851" s="2324" t="inlineStr">
        <is>
          <t>$4,200,000</t>
        </is>
      </c>
      <c r="AH851" s="2343" t="inlineStr">
        <is>
          <t>Empleado</t>
        </is>
      </c>
      <c r="AI851" s="2321" t="inlineStr">
        <is>
          <t>pabloanmejia@hotmail.com</t>
        </is>
      </c>
      <c r="AJ851" s="2321" t="inlineStr">
        <is>
          <t>+57 313 6535345</t>
        </is>
      </c>
      <c r="AK851" s="2321" t="inlineStr">
        <is>
          <t>SANTANDER DE QUILICHAO</t>
        </is>
      </c>
      <c r="AL851" s="214" t="n"/>
      <c r="AM851" s="3188" t="inlineStr">
        <is>
          <t>HACERLO CON 200000 TAMBIEN POR FAVOR</t>
        </is>
      </c>
    </row>
    <row r="852" ht="18" customHeight="1" thickBot="1">
      <c r="A852" s="2633" t="inlineStr">
        <is>
          <t>SANTIAGO CAMPUZANO GARCES</t>
        </is>
      </c>
      <c r="B852" s="2302" t="n">
        <v>90000321124</v>
      </c>
      <c r="C852" s="2305" t="n">
        <v>46097</v>
      </c>
      <c r="D852" s="2304" t="inlineStr">
        <is>
          <t>Pendiente</t>
        </is>
      </c>
      <c r="E852" s="2305" t="n">
        <v>46097</v>
      </c>
      <c r="F852" s="2398" t="inlineStr">
        <is>
          <t>BANCOLOMBIA</t>
        </is>
      </c>
      <c r="G852" s="225" t="n"/>
      <c r="H852" s="2308" t="inlineStr">
        <is>
          <t>CM</t>
        </is>
      </c>
      <c r="I852" s="225" t="n"/>
      <c r="J852" s="225" t="n"/>
      <c r="K852" s="225" t="n"/>
      <c r="L852" s="225" t="n"/>
      <c r="M852" s="225" t="n"/>
      <c r="N852" s="225" t="n"/>
      <c r="O852" s="225" t="n"/>
      <c r="P852" s="225" t="n"/>
      <c r="Q852" s="225" t="n"/>
      <c r="R852" s="3189" t="n">
        <v>80875299</v>
      </c>
      <c r="S852" s="2311" t="inlineStr">
        <is>
          <t>Pesos</t>
        </is>
      </c>
      <c r="T852" s="2312" t="inlineStr">
        <is>
          <t>Hipotecario</t>
        </is>
      </c>
      <c r="U852" s="2313" t="n">
        <v>6344638</v>
      </c>
      <c r="V852" s="2309" t="n">
        <v>300</v>
      </c>
      <c r="W852" s="2309" t="n">
        <v>277</v>
      </c>
      <c r="X852" s="2309" t="n">
        <v>0.1195</v>
      </c>
      <c r="Y852" s="2313" t="n">
        <v>0</v>
      </c>
      <c r="Z852" s="2313" t="n">
        <v>217773</v>
      </c>
      <c r="AA852" s="2313" t="n">
        <v>76832</v>
      </c>
      <c r="AB852" s="2313" t="n">
        <v>51219</v>
      </c>
      <c r="AC852" s="2313" t="n">
        <v>437004</v>
      </c>
      <c r="AD852" s="2313" t="n">
        <v>5561811</v>
      </c>
      <c r="AE852" s="2313" t="n">
        <v>589228729</v>
      </c>
      <c r="AF852" s="3653" t="n">
        <v>200</v>
      </c>
      <c r="AG852" s="2313" t="inlineStr">
        <is>
          <t>$14,000,000</t>
        </is>
      </c>
      <c r="AH852" s="2311" t="inlineStr">
        <is>
          <t>Independiente</t>
        </is>
      </c>
      <c r="AI852" s="2309" t="inlineStr">
        <is>
          <t>dianipaorincon@gmail.com</t>
        </is>
      </c>
      <c r="AJ852" s="2309" t="inlineStr">
        <is>
          <t>+57 316 8554784</t>
        </is>
      </c>
      <c r="AK852" s="2309" t="inlineStr">
        <is>
          <t>BOGOTA</t>
        </is>
      </c>
      <c r="AL852" s="225" t="n"/>
      <c r="AM852" s="3187" t="inlineStr">
        <is>
          <t>NAN</t>
        </is>
      </c>
    </row>
    <row r="853" ht="18" customHeight="1" thickBot="1">
      <c r="A853" s="3178" t="inlineStr">
        <is>
          <t>SERGIO DE JESUS BEDOYA ISAZA</t>
        </is>
      </c>
      <c r="B853" s="2316" t="inlineStr">
        <is>
          <t>570303600612231-4</t>
        </is>
      </c>
      <c r="C853" s="2319" t="n">
        <v>46097</v>
      </c>
      <c r="D853" s="2318" t="inlineStr">
        <is>
          <t>Pendiente</t>
        </is>
      </c>
      <c r="E853" s="2319" t="n">
        <v>46097</v>
      </c>
      <c r="F853" s="2469" t="inlineStr">
        <is>
          <t>DAVIVIENDA</t>
        </is>
      </c>
      <c r="G853" s="214" t="n"/>
      <c r="H853" s="2453" t="inlineStr">
        <is>
          <t>CM</t>
        </is>
      </c>
      <c r="I853" s="214" t="n"/>
      <c r="J853" s="214" t="n"/>
      <c r="K853" s="214" t="n"/>
      <c r="L853" s="214" t="n"/>
      <c r="M853" s="214" t="n"/>
      <c r="N853" s="214" t="n"/>
      <c r="O853" s="214" t="n"/>
      <c r="P853" s="214" t="n"/>
      <c r="Q853" s="335" t="n"/>
      <c r="R853" s="2310" t="inlineStr">
        <is>
          <t>N/A</t>
        </is>
      </c>
      <c r="S853" s="2322" t="inlineStr">
        <is>
          <t>Pesos</t>
        </is>
      </c>
      <c r="T853" s="2323" t="inlineStr">
        <is>
          <t>Hipotecario</t>
        </is>
      </c>
      <c r="U853" s="2324" t="n">
        <v>4365000</v>
      </c>
      <c r="V853" s="2321" t="n">
        <v>240</v>
      </c>
      <c r="W853" s="2321" t="n">
        <v>238</v>
      </c>
      <c r="X853" s="2321" t="n">
        <v>0.138</v>
      </c>
      <c r="Y853" s="2324" t="n">
        <v>0</v>
      </c>
      <c r="Z853" s="2324" t="n">
        <v>126275</v>
      </c>
      <c r="AA853" s="2324" t="n">
        <v>133726</v>
      </c>
      <c r="AB853" s="2324" t="n">
        <v>0</v>
      </c>
      <c r="AC853" s="2324" t="n">
        <v>325914</v>
      </c>
      <c r="AD853" s="2324" t="n">
        <v>3780085</v>
      </c>
      <c r="AE853" s="2324" t="n">
        <v>350605489</v>
      </c>
      <c r="AF853" s="3722" t="n">
        <v>500</v>
      </c>
      <c r="AG853" s="2324" t="inlineStr">
        <is>
          <t>$12,000,000</t>
        </is>
      </c>
      <c r="AH853" s="2343" t="inlineStr">
        <is>
          <t>Empleado</t>
        </is>
      </c>
      <c r="AI853" s="2321" t="inlineStr">
        <is>
          <t>sergiobedoya2003@hotmail.com</t>
        </is>
      </c>
      <c r="AJ853" s="2321" t="inlineStr">
        <is>
          <t>+57 310 3713347</t>
        </is>
      </c>
      <c r="AK853" s="2321" t="inlineStr">
        <is>
          <t>NEW YORK</t>
        </is>
      </c>
      <c r="AL853" s="214" t="n"/>
      <c r="AM853" s="3188" t="inlineStr">
        <is>
          <t>VIVO EN EL EXTRANJERO COMUNICACION A TRAVES DE WHATSAPP 573103713347</t>
        </is>
      </c>
    </row>
    <row r="854" ht="18" customHeight="1" thickBot="1">
      <c r="A854" s="3066" t="inlineStr">
        <is>
          <t>TATIANA PAOLA SOCARRAS JACOME</t>
        </is>
      </c>
      <c r="B854" s="2302" t="inlineStr">
        <is>
          <t>572525650009430-6</t>
        </is>
      </c>
      <c r="C854" s="2305" t="n">
        <v>46097</v>
      </c>
      <c r="D854" s="2304" t="inlineStr">
        <is>
          <t>Pendiente</t>
        </is>
      </c>
      <c r="E854" s="2305" t="n">
        <v>46097</v>
      </c>
      <c r="F854" s="2524" t="inlineStr">
        <is>
          <t>DAVIVIENDA</t>
        </is>
      </c>
      <c r="G854" s="225" t="n"/>
      <c r="H854" s="2308" t="inlineStr">
        <is>
          <t>CM</t>
        </is>
      </c>
      <c r="I854" s="225" t="n"/>
      <c r="J854" s="225" t="n"/>
      <c r="K854" s="225" t="n"/>
      <c r="L854" s="225" t="n"/>
      <c r="M854" s="225" t="n"/>
      <c r="N854" s="225" t="n"/>
      <c r="O854" s="225" t="n"/>
      <c r="P854" s="225" t="n"/>
      <c r="Q854" s="225" t="n"/>
      <c r="R854" s="2356" t="n">
        <v>49608301</v>
      </c>
      <c r="S854" s="2311" t="inlineStr">
        <is>
          <t>Pesos</t>
        </is>
      </c>
      <c r="T854" s="2312" t="inlineStr">
        <is>
          <t>Hipotecario</t>
        </is>
      </c>
      <c r="U854" s="2313" t="n">
        <v>665076</v>
      </c>
      <c r="V854" s="2309" t="n">
        <v>180</v>
      </c>
      <c r="W854" s="2313" t="n">
        <v>64</v>
      </c>
      <c r="X854" s="2309" t="n">
        <v>0.1275</v>
      </c>
      <c r="Y854" s="2313" t="n">
        <v>117923</v>
      </c>
      <c r="Z854" s="2313" t="n">
        <v>20330</v>
      </c>
      <c r="AA854" s="2313" t="n">
        <v>38615</v>
      </c>
      <c r="AB854" s="2313" t="n">
        <v>0</v>
      </c>
      <c r="AC854" s="2313" t="n">
        <v>358427</v>
      </c>
      <c r="AD854" s="2313" t="n">
        <v>246531</v>
      </c>
      <c r="AE854" s="2313" t="n">
        <v>36379553</v>
      </c>
      <c r="AF854" s="3653" t="n">
        <v>200</v>
      </c>
      <c r="AG854" s="2313" t="inlineStr">
        <is>
          <t>$5,000,000</t>
        </is>
      </c>
      <c r="AH854" s="2311" t="inlineStr">
        <is>
          <t>Independiente</t>
        </is>
      </c>
      <c r="AI854" s="2309" t="inlineStr">
        <is>
          <t>tatianasocarras@gmail.com</t>
        </is>
      </c>
      <c r="AJ854" s="2309" t="inlineStr">
        <is>
          <t>+57 300 5907140</t>
        </is>
      </c>
      <c r="AK854" s="2309" t="inlineStr">
        <is>
          <t>VALLEDUPAR</t>
        </is>
      </c>
      <c r="AL854" s="225" t="n"/>
      <c r="AM854" s="3187" t="inlineStr">
        <is>
          <t>GRACIAS POR SU ATENCION</t>
        </is>
      </c>
    </row>
    <row r="855" ht="18" customHeight="1" thickBot="1">
      <c r="A855" s="3180" t="inlineStr">
        <is>
          <t>VICTOR MANUEL GUEVARA QUINTERO</t>
        </is>
      </c>
      <c r="B855" s="2316" t="inlineStr">
        <is>
          <t>570202330009492-9</t>
        </is>
      </c>
      <c r="C855" s="2319" t="n">
        <v>46097</v>
      </c>
      <c r="D855" s="2318" t="inlineStr">
        <is>
          <t>Pendiente</t>
        </is>
      </c>
      <c r="E855" s="2319" t="n">
        <v>46097</v>
      </c>
      <c r="F855" s="2469" t="inlineStr">
        <is>
          <t>DAVIVIENDA</t>
        </is>
      </c>
      <c r="G855" s="214" t="n"/>
      <c r="H855" s="2453" t="inlineStr">
        <is>
          <t>CM</t>
        </is>
      </c>
      <c r="I855" s="214" t="n"/>
      <c r="J855" s="214" t="n"/>
      <c r="K855" s="214" t="n"/>
      <c r="L855" s="214" t="n"/>
      <c r="M855" s="214" t="n"/>
      <c r="N855" s="214" t="n"/>
      <c r="O855" s="214" t="n"/>
      <c r="P855" s="214" t="n"/>
      <c r="Q855" s="335" t="n"/>
      <c r="R855" s="2310" t="inlineStr">
        <is>
          <t>N/A</t>
        </is>
      </c>
      <c r="S855" s="2322" t="inlineStr">
        <is>
          <t>Pesos</t>
        </is>
      </c>
      <c r="T855" s="2323" t="inlineStr">
        <is>
          <t>Hipotecario</t>
        </is>
      </c>
      <c r="U855" s="2324" t="n">
        <v>1621000</v>
      </c>
      <c r="V855" s="2321" t="n">
        <v>240</v>
      </c>
      <c r="W855" s="2321" t="n">
        <v>226</v>
      </c>
      <c r="X855" s="2321" t="n">
        <v>0.1589</v>
      </c>
      <c r="Y855" s="2324" t="n">
        <v>0</v>
      </c>
      <c r="Z855" s="2324" t="n">
        <v>34504</v>
      </c>
      <c r="AA855" s="2324" t="n">
        <v>34808</v>
      </c>
      <c r="AB855" s="2324" t="n">
        <v>0</v>
      </c>
      <c r="AC855" s="2324" t="n">
        <v>225986</v>
      </c>
      <c r="AD855" s="2324" t="n">
        <v>1325702</v>
      </c>
      <c r="AE855" s="2324" t="n">
        <v>153327523</v>
      </c>
      <c r="AF855" s="3722" t="n">
        <v>300</v>
      </c>
      <c r="AG855" s="2324" t="inlineStr">
        <is>
          <t>$4,000,000</t>
        </is>
      </c>
      <c r="AH855" s="2343" t="inlineStr">
        <is>
          <t>Empleado</t>
        </is>
      </c>
      <c r="AI855" s="2321" t="inlineStr">
        <is>
          <t>vmgq45@gmail.com</t>
        </is>
      </c>
      <c r="AJ855" s="2321" t="inlineStr">
        <is>
          <t>+57 310 8423156</t>
        </is>
      </c>
      <c r="AK855" s="2321" t="inlineStr">
        <is>
          <t>CARTAGENA</t>
        </is>
      </c>
      <c r="AL855" s="214" t="n"/>
      <c r="AM855" s="3188" t="inlineStr">
        <is>
          <t>WHATSAPP 3108423156</t>
        </is>
      </c>
    </row>
    <row r="856" ht="18" customHeight="1" thickBot="1">
      <c r="A856" s="3181" t="inlineStr">
        <is>
          <t>MARIA FERNANDA VARGAS REYES</t>
        </is>
      </c>
      <c r="B856" s="2302" t="inlineStr">
        <is>
          <t>3293352-8</t>
        </is>
      </c>
      <c r="C856" s="2305" t="n">
        <v>46097</v>
      </c>
      <c r="D856" s="2472" t="inlineStr">
        <is>
          <t>Mora</t>
        </is>
      </c>
      <c r="E856" s="2305" t="n">
        <v>46097</v>
      </c>
      <c r="F856" s="2399" t="inlineStr">
        <is>
          <t>AV VILLAS</t>
        </is>
      </c>
      <c r="G856" s="225" t="n"/>
      <c r="H856" s="2474" t="inlineStr">
        <is>
          <t>PROPIO</t>
        </is>
      </c>
      <c r="I856" s="225" t="n"/>
      <c r="J856" s="225" t="n"/>
      <c r="K856" s="225" t="n"/>
      <c r="L856" s="2399" t="inlineStr">
        <is>
          <t>Guardianes Del Ahorro</t>
        </is>
      </c>
      <c r="M856" s="2309" t="inlineStr">
        <is>
          <t>Maidy Natalia Burgos Gomez</t>
        </is>
      </c>
      <c r="N856" s="225" t="n"/>
      <c r="O856" s="225" t="n"/>
      <c r="P856" s="225" t="n"/>
      <c r="Q856" s="225" t="n"/>
      <c r="R856" s="2313" t="n">
        <v>1032505478</v>
      </c>
      <c r="S856" s="2311" t="inlineStr">
        <is>
          <t>Pesos</t>
        </is>
      </c>
      <c r="T856" s="2312" t="inlineStr">
        <is>
          <t>Hipotecario</t>
        </is>
      </c>
      <c r="U856" s="2313" t="n">
        <v>2207672</v>
      </c>
      <c r="V856" s="2313" t="n">
        <v>115</v>
      </c>
      <c r="W856" s="2313" t="n">
        <v>101</v>
      </c>
      <c r="X856" s="2309" t="n">
        <v>10</v>
      </c>
      <c r="Y856" s="2313" t="n">
        <v>0</v>
      </c>
      <c r="Z856" s="2313" t="n">
        <v>18895</v>
      </c>
      <c r="AA856" s="2313" t="n">
        <v>17183</v>
      </c>
      <c r="AB856" s="2313" t="n">
        <v>0</v>
      </c>
      <c r="AC856" s="2313" t="n">
        <v>510240</v>
      </c>
      <c r="AD856" s="2313" t="n">
        <v>618805</v>
      </c>
      <c r="AE856" s="2313" t="n">
        <v>78107707</v>
      </c>
      <c r="AF856" s="2313" t="inlineStr">
        <is>
          <t>$100.000 a $300.000</t>
        </is>
      </c>
      <c r="AG856" s="2313" t="inlineStr">
        <is>
          <t>$8,400,000</t>
        </is>
      </c>
      <c r="AH856" s="2315" t="inlineStr">
        <is>
          <t>Empleado</t>
        </is>
      </c>
      <c r="AI856" s="2309" t="inlineStr">
        <is>
          <t>m_a_fe26@hotmail.com</t>
        </is>
      </c>
      <c r="AJ856" s="2313" t="n">
        <v>17862196267</v>
      </c>
      <c r="AK856" s="2309" t="inlineStr">
        <is>
          <t>BOGOTA</t>
        </is>
      </c>
      <c r="AL856" s="225" t="n"/>
      <c r="AM856" s="231" t="n"/>
    </row>
    <row r="857" ht="18" customFormat="1" customHeight="1" s="1314" thickBot="1">
      <c r="A857" s="3190" t="inlineStr">
        <is>
          <t>IVONNE ANDREA BASTO VILLAR</t>
        </is>
      </c>
      <c r="B857" s="2693" t="inlineStr">
        <is>
          <t>570040770085256-8</t>
        </is>
      </c>
      <c r="C857" s="2403" t="n">
        <v>46097</v>
      </c>
      <c r="D857" s="2402" t="inlineStr">
        <is>
          <t>Pendiente</t>
        </is>
      </c>
      <c r="E857" s="2403" t="n">
        <v>46097</v>
      </c>
      <c r="F857" s="2694" t="inlineStr">
        <is>
          <t>DAVIVIENDA</t>
        </is>
      </c>
      <c r="G857" s="1305" t="n"/>
      <c r="H857" s="2695" t="inlineStr">
        <is>
          <t>PROPIO</t>
        </is>
      </c>
      <c r="I857" s="1305" t="n"/>
      <c r="J857" s="1305" t="n"/>
      <c r="K857" s="1305" t="n"/>
      <c r="L857" s="2406" t="inlineStr">
        <is>
          <t>Lideres del futuro</t>
        </is>
      </c>
      <c r="M857" s="2405" t="inlineStr">
        <is>
          <t>Maria Ascension Valiente</t>
        </is>
      </c>
      <c r="N857" s="1305" t="n"/>
      <c r="O857" s="1305" t="n"/>
      <c r="P857" s="1305" t="n"/>
      <c r="Q857" s="1305" t="n"/>
      <c r="R857" s="2408" t="n">
        <v>20461986</v>
      </c>
      <c r="S857" s="2406" t="inlineStr">
        <is>
          <t>Pesos</t>
        </is>
      </c>
      <c r="T857" s="2407" t="inlineStr">
        <is>
          <t>Hipotecario</t>
        </is>
      </c>
      <c r="U857" s="2408" t="n">
        <v>850000</v>
      </c>
      <c r="V857" s="2408" t="n">
        <v>240</v>
      </c>
      <c r="W857" s="2408" t="n">
        <v>208</v>
      </c>
      <c r="X857" s="2405" t="n">
        <v>18.3</v>
      </c>
      <c r="Y857" s="2408" t="n">
        <v>0</v>
      </c>
      <c r="Z857" s="2408" t="n">
        <v>0</v>
      </c>
      <c r="AA857" s="2408" t="n">
        <v>33463</v>
      </c>
      <c r="AB857" s="2408" t="n">
        <v>0</v>
      </c>
      <c r="AC857" s="2408" t="n">
        <v>90468</v>
      </c>
      <c r="AD857" s="2408" t="n">
        <v>585120</v>
      </c>
      <c r="AE857" s="2408" t="n">
        <v>54746369</v>
      </c>
      <c r="AF857" s="2408" t="inlineStr">
        <is>
          <t>$100.000 a $300.000</t>
        </is>
      </c>
      <c r="AG857" s="2408" t="inlineStr">
        <is>
          <t>$3,180,000</t>
        </is>
      </c>
      <c r="AH857" s="2696" t="inlineStr">
        <is>
          <t>Vis Davivienda</t>
        </is>
      </c>
      <c r="AI857" s="2405" t="inlineStr">
        <is>
          <t>zonea77@gmail.com</t>
        </is>
      </c>
      <c r="AJ857" s="2408" t="n">
        <v>3125678921</v>
      </c>
      <c r="AK857" s="2405" t="inlineStr">
        <is>
          <t>BOGOTA</t>
        </is>
      </c>
      <c r="AL857" s="1305" t="n"/>
      <c r="AM857" s="1313" t="n"/>
    </row>
    <row r="858" ht="18" customHeight="1" thickBot="1">
      <c r="A858" s="3225" t="inlineStr">
        <is>
          <t>DANIEL ANDRES FEO DELGADO</t>
        </is>
      </c>
      <c r="B858" s="3191" t="inlineStr">
        <is>
          <t>570047570048785-9</t>
        </is>
      </c>
      <c r="C858" s="3192" t="n">
        <v>46098</v>
      </c>
      <c r="D858" s="3193" t="inlineStr">
        <is>
          <t>Pendiente</t>
        </is>
      </c>
      <c r="E858" s="3194" t="n">
        <v>46098</v>
      </c>
      <c r="F858" s="3195" t="inlineStr">
        <is>
          <t>DAVIVIENDA</t>
        </is>
      </c>
      <c r="G858" s="3196" t="n"/>
      <c r="H858" s="3043" t="inlineStr">
        <is>
          <t>PROPIO</t>
        </is>
      </c>
      <c r="I858" s="3197" t="n"/>
      <c r="J858" s="3197" t="n"/>
      <c r="K858" s="3197" t="n"/>
      <c r="L858" s="3198" t="inlineStr">
        <is>
          <t>Finanzas a otro nivel</t>
        </is>
      </c>
      <c r="M858" s="3199" t="inlineStr">
        <is>
          <t>Fidelia Carvajal Marquez</t>
        </is>
      </c>
      <c r="N858" s="3197" t="n"/>
      <c r="O858" s="3197" t="n"/>
      <c r="P858" s="3197" t="n"/>
      <c r="Q858" s="3197" t="n"/>
      <c r="R858" s="3200" t="n">
        <v>1026563444</v>
      </c>
      <c r="S858" s="3201" t="inlineStr">
        <is>
          <t>Pesos</t>
        </is>
      </c>
      <c r="T858" s="3202" t="inlineStr">
        <is>
          <t>Hipotecario</t>
        </is>
      </c>
      <c r="U858" s="3200" t="n">
        <v>484310</v>
      </c>
      <c r="V858" s="3200" t="n">
        <v>180</v>
      </c>
      <c r="W858" s="3200" t="n">
        <v>149</v>
      </c>
      <c r="X858" s="3199" t="n">
        <v>13.25</v>
      </c>
      <c r="Y858" s="3200" t="n">
        <v>144689</v>
      </c>
      <c r="Z858" s="3200" t="n">
        <v>19691</v>
      </c>
      <c r="AA858" s="3200" t="n">
        <v>26270</v>
      </c>
      <c r="AB858" s="3200" t="n">
        <v>0</v>
      </c>
      <c r="AC858" s="3200" t="n">
        <v>125037</v>
      </c>
      <c r="AD858" s="3200" t="n">
        <v>316864</v>
      </c>
      <c r="AE858" s="3200" t="n">
        <v>44258739</v>
      </c>
      <c r="AF858" s="3200" t="inlineStr">
        <is>
          <t>$100.000 a $300.000</t>
        </is>
      </c>
      <c r="AG858" s="3200" t="inlineStr">
        <is>
          <t>$3,000,000</t>
        </is>
      </c>
      <c r="AH858" s="3203" t="inlineStr">
        <is>
          <t>Vis Davivienda</t>
        </is>
      </c>
      <c r="AI858" s="3199" t="inlineStr">
        <is>
          <t>dfeo06@gmail.com</t>
        </is>
      </c>
      <c r="AJ858" s="3200" t="n">
        <v>3214460100</v>
      </c>
      <c r="AK858" s="3197" t="n"/>
      <c r="AL858" s="3197" t="n"/>
      <c r="AM858" s="2640" t="n"/>
    </row>
    <row r="859" ht="18" customHeight="1" thickBot="1">
      <c r="A859" s="3226" t="inlineStr">
        <is>
          <t>JAVIER BUITRAGO BARBOSA</t>
        </is>
      </c>
      <c r="B859" s="2302" t="n">
        <v>1154284635</v>
      </c>
      <c r="C859" s="2305" t="n">
        <v>46093</v>
      </c>
      <c r="D859" s="2304" t="inlineStr">
        <is>
          <t>Pendiente</t>
        </is>
      </c>
      <c r="E859" s="2305" t="n">
        <v>46094</v>
      </c>
      <c r="F859" s="2992" t="inlineStr">
        <is>
          <t>BANCO DE BOGOTA</t>
        </is>
      </c>
      <c r="G859" s="2842" t="inlineStr">
        <is>
          <t>buenas noches, el crédito está a nombre del esposo Javier Buitrago Barbosa. Se adjunta perfilamiento, sin embargo, salió negativo.</t>
        </is>
      </c>
      <c r="H859" s="2308" t="inlineStr">
        <is>
          <t>CM</t>
        </is>
      </c>
      <c r="I859" s="225" t="n"/>
      <c r="J859" s="225" t="n"/>
      <c r="K859" s="225" t="n"/>
      <c r="L859" s="2304" t="inlineStr">
        <is>
          <t>Soluciones Financieras</t>
        </is>
      </c>
      <c r="M859" s="2309" t="inlineStr">
        <is>
          <t>MIRYAM ROA</t>
        </is>
      </c>
      <c r="N859" s="225" t="n"/>
      <c r="O859" s="225" t="n"/>
      <c r="P859" s="225" t="n"/>
      <c r="Q859" s="225" t="n"/>
      <c r="R859" s="2313" t="n">
        <v>93395118</v>
      </c>
      <c r="S859" s="2311" t="inlineStr">
        <is>
          <t>Pesos</t>
        </is>
      </c>
      <c r="T859" s="2312" t="inlineStr">
        <is>
          <t>Hipotecario</t>
        </is>
      </c>
      <c r="U859" s="2313" t="n">
        <v>3097850</v>
      </c>
      <c r="V859" s="2313" t="n">
        <v>240</v>
      </c>
      <c r="W859" s="2313" t="n">
        <v>237</v>
      </c>
      <c r="X859" s="2309" t="n">
        <v>0.1335</v>
      </c>
      <c r="Y859" s="2313" t="n">
        <v>0</v>
      </c>
      <c r="Z859" s="2313" t="n">
        <v>111078</v>
      </c>
      <c r="AA859" s="2313" t="n">
        <v>107156</v>
      </c>
      <c r="AB859" s="2313" t="n">
        <v>0</v>
      </c>
      <c r="AC859" s="2313" t="n">
        <v>237912</v>
      </c>
      <c r="AD859" s="2313" t="n">
        <v>2620081</v>
      </c>
      <c r="AE859" s="2313" t="n">
        <v>251168798</v>
      </c>
      <c r="AF859" s="3653" t="n">
        <v>500</v>
      </c>
      <c r="AG859" s="2313" t="inlineStr">
        <is>
          <t>$4,900,000</t>
        </is>
      </c>
      <c r="AH859" s="2315" t="inlineStr">
        <is>
          <t>Empleado</t>
        </is>
      </c>
      <c r="AI859" s="2309" t="inlineStr">
        <is>
          <t>mesajenny69@gmail.com</t>
        </is>
      </c>
      <c r="AJ859" s="2309" t="inlineStr">
        <is>
          <t>300 7236857</t>
        </is>
      </c>
      <c r="AK859" s="225" t="n"/>
      <c r="AL859" s="225" t="n"/>
      <c r="AM859" s="231" t="n"/>
    </row>
    <row r="860" ht="18" customHeight="1" thickBot="1">
      <c r="A860" s="3000" t="inlineStr">
        <is>
          <t>ZONIA PILAR PULIDO PARDO</t>
        </is>
      </c>
      <c r="B860" s="2316" t="inlineStr">
        <is>
          <t>570040770085256-8</t>
        </is>
      </c>
      <c r="C860" s="2319" t="n">
        <v>46097</v>
      </c>
      <c r="D860" s="2318" t="inlineStr">
        <is>
          <t>Pendiente</t>
        </is>
      </c>
      <c r="E860" s="2319" t="n">
        <v>46097</v>
      </c>
      <c r="F860" s="2469" t="inlineStr">
        <is>
          <t>DAVIVIENDA</t>
        </is>
      </c>
      <c r="G860" s="565" t="n"/>
      <c r="H860" s="2340" t="inlineStr">
        <is>
          <t>PROPIO</t>
        </is>
      </c>
      <c r="I860" s="214" t="n"/>
      <c r="J860" s="214" t="n"/>
      <c r="K860" s="3204" t="n"/>
      <c r="L860" s="2322" t="inlineStr">
        <is>
          <t>Lideres del futuro</t>
        </is>
      </c>
      <c r="M860" s="2321" t="inlineStr">
        <is>
          <t>Maria Ascension Valiente</t>
        </is>
      </c>
      <c r="N860" s="214" t="n"/>
      <c r="O860" s="214" t="n"/>
      <c r="P860" s="214" t="n"/>
      <c r="Q860" s="214" t="n"/>
      <c r="R860" s="2324" t="n">
        <v>20461986</v>
      </c>
      <c r="S860" s="2322" t="inlineStr">
        <is>
          <t>Pesos</t>
        </is>
      </c>
      <c r="T860" s="2323" t="inlineStr">
        <is>
          <t>Hipotecario</t>
        </is>
      </c>
      <c r="U860" s="2324" t="n">
        <v>850000</v>
      </c>
      <c r="V860" s="2324" t="n">
        <v>240</v>
      </c>
      <c r="W860" s="2324" t="n">
        <v>208</v>
      </c>
      <c r="X860" s="2321" t="n">
        <v>18.3</v>
      </c>
      <c r="Y860" s="2324" t="n">
        <v>0</v>
      </c>
      <c r="Z860" s="2324" t="n">
        <v>0</v>
      </c>
      <c r="AA860" s="2324" t="n">
        <v>33463</v>
      </c>
      <c r="AB860" s="2324" t="n">
        <v>0</v>
      </c>
      <c r="AC860" s="2324" t="n">
        <v>90468</v>
      </c>
      <c r="AD860" s="2324" t="n">
        <v>585120</v>
      </c>
      <c r="AE860" s="2324" t="n">
        <v>54746369</v>
      </c>
      <c r="AF860" s="2324" t="inlineStr">
        <is>
          <t>$100.000 a $300.000</t>
        </is>
      </c>
      <c r="AG860" s="2324" t="inlineStr">
        <is>
          <t>$3,180,000</t>
        </is>
      </c>
      <c r="AH860" s="2471" t="inlineStr">
        <is>
          <t>Vis Davivienda</t>
        </is>
      </c>
      <c r="AI860" s="2321" t="inlineStr">
        <is>
          <t>zonea77@gmail.com</t>
        </is>
      </c>
      <c r="AJ860" s="2324" t="n">
        <v>3125678921</v>
      </c>
      <c r="AK860" s="2321" t="inlineStr">
        <is>
          <t>BOGOTA</t>
        </is>
      </c>
      <c r="AL860" s="214" t="n"/>
      <c r="AM860" s="220" t="n"/>
    </row>
    <row r="861" ht="18" customHeight="1" thickBot="1">
      <c r="A861" s="3226" t="inlineStr">
        <is>
          <t>SONIA CRISTINA BONILLA NORIEGA</t>
        </is>
      </c>
      <c r="B861" s="2302" t="n">
        <v>1058568546</v>
      </c>
      <c r="C861" s="2305" t="n">
        <v>46322</v>
      </c>
      <c r="D861" s="2304" t="inlineStr">
        <is>
          <t>Pendiente</t>
        </is>
      </c>
      <c r="E861" s="2305" t="n">
        <v>46098</v>
      </c>
      <c r="F861" s="2992" t="inlineStr">
        <is>
          <t>BANCO DE BOGOTA</t>
        </is>
      </c>
      <c r="G861" s="2842" t="inlineStr">
        <is>
          <t>PERFILAMIENTO ENVIADO A CORREO</t>
        </is>
      </c>
      <c r="H861" s="2308" t="inlineStr">
        <is>
          <t>CM</t>
        </is>
      </c>
      <c r="I861" s="225" t="n"/>
      <c r="J861" s="2116" t="n"/>
      <c r="K861" s="2117" t="n"/>
      <c r="L861" s="3205" t="inlineStr">
        <is>
          <t>CM</t>
        </is>
      </c>
      <c r="M861" s="225" t="n"/>
      <c r="N861" s="225" t="n"/>
      <c r="O861" s="225" t="n"/>
      <c r="P861" s="225" t="n"/>
      <c r="Q861" s="225" t="n"/>
      <c r="R861" s="2313" t="n">
        <v>1022410055</v>
      </c>
      <c r="S861" s="2311" t="inlineStr">
        <is>
          <t>Pesos</t>
        </is>
      </c>
      <c r="T861" s="2312" t="inlineStr">
        <is>
          <t>Hipotecario</t>
        </is>
      </c>
      <c r="U861" s="2313" t="n">
        <v>758521</v>
      </c>
      <c r="V861" s="2313" t="n">
        <v>180</v>
      </c>
      <c r="W861" s="2313" t="n">
        <v>176</v>
      </c>
      <c r="X861" s="2309" t="n">
        <v>12.28</v>
      </c>
      <c r="Y861" s="2313" t="n">
        <v>0</v>
      </c>
      <c r="Z861" s="2313" t="n">
        <v>11319</v>
      </c>
      <c r="AA861" s="2313" t="n">
        <v>22779</v>
      </c>
      <c r="AB861" s="2313" t="n">
        <v>0</v>
      </c>
      <c r="AC861" s="2313" t="n">
        <v>131471</v>
      </c>
      <c r="AD861" s="2313" t="n">
        <v>592952</v>
      </c>
      <c r="AE861" s="2313" t="n">
        <v>61499462</v>
      </c>
      <c r="AF861" s="2313" t="inlineStr">
        <is>
          <t>$1,000,000</t>
        </is>
      </c>
      <c r="AG861" s="2313" t="inlineStr">
        <is>
          <t>$6,100,000</t>
        </is>
      </c>
      <c r="AH861" s="2315" t="inlineStr">
        <is>
          <t>Empleado</t>
        </is>
      </c>
      <c r="AI861" s="2309" t="inlineStr">
        <is>
          <t>soniacristina425@gmail.com</t>
        </is>
      </c>
      <c r="AJ861" s="2313" t="n">
        <v>3057862432</v>
      </c>
      <c r="AK861" s="2309" t="inlineStr">
        <is>
          <t>BOGOTA</t>
        </is>
      </c>
      <c r="AL861" s="225" t="n"/>
      <c r="AM861" s="231" t="n"/>
    </row>
    <row r="862" ht="18" customHeight="1" thickBot="1">
      <c r="A862" s="3227" t="inlineStr">
        <is>
          <t>MAURICIO ALEXANDER USECHE MARIMON</t>
        </is>
      </c>
      <c r="B862" s="2316" t="n">
        <v>7321194707</v>
      </c>
      <c r="C862" s="2319" t="n">
        <v>46093</v>
      </c>
      <c r="D862" s="2318" t="inlineStr">
        <is>
          <t>Pendiente</t>
        </is>
      </c>
      <c r="E862" s="2319" t="n">
        <v>46098</v>
      </c>
      <c r="F862" s="2997" t="inlineStr">
        <is>
          <t>FNA (Fondo Nacional del Ahorro)</t>
        </is>
      </c>
      <c r="G862" s="214" t="n"/>
      <c r="H862" s="2453" t="inlineStr">
        <is>
          <t>CM</t>
        </is>
      </c>
      <c r="I862" s="2321" t="inlineStr">
        <is>
          <t>Falte perfilamiento - FNA</t>
        </is>
      </c>
      <c r="J862" s="214" t="n"/>
      <c r="K862" s="214" t="n"/>
      <c r="L862" s="214" t="n"/>
      <c r="M862" s="214" t="n"/>
      <c r="N862" s="214" t="n"/>
      <c r="O862" s="2319" t="n">
        <v>46094</v>
      </c>
      <c r="P862" s="214" t="n"/>
      <c r="Q862" s="214" t="n"/>
      <c r="R862" s="2848" t="n">
        <v>73211947</v>
      </c>
      <c r="S862" s="2322" t="inlineStr">
        <is>
          <t>Pesos</t>
        </is>
      </c>
      <c r="T862" s="2323" t="inlineStr">
        <is>
          <t>Hipotecario</t>
        </is>
      </c>
      <c r="U862" s="2324" t="n">
        <v>1678202</v>
      </c>
      <c r="V862" s="2324" t="n">
        <v>240</v>
      </c>
      <c r="W862" s="2324" t="n">
        <v>203</v>
      </c>
      <c r="X862" s="2321" t="n">
        <v>0.1025</v>
      </c>
      <c r="Y862" s="2324" t="n">
        <v>0</v>
      </c>
      <c r="Z862" s="2324" t="n">
        <v>46731</v>
      </c>
      <c r="AA862" s="2324" t="n">
        <v>21872</v>
      </c>
      <c r="AB862" s="2324" t="n">
        <v>33643</v>
      </c>
      <c r="AC862" s="2324" t="n">
        <v>300280</v>
      </c>
      <c r="AD862" s="2324" t="n">
        <v>1275675</v>
      </c>
      <c r="AE862" s="2324" t="n">
        <v>156240019</v>
      </c>
      <c r="AF862" s="3722" t="n">
        <v>500</v>
      </c>
      <c r="AG862" s="2324" t="inlineStr">
        <is>
          <t>$8,000,000</t>
        </is>
      </c>
      <c r="AH862" s="2343" t="inlineStr">
        <is>
          <t>Empleado</t>
        </is>
      </c>
      <c r="AI862" s="2321" t="inlineStr">
        <is>
          <t>mauricioalexuseche@gmail.com</t>
        </is>
      </c>
      <c r="AJ862" s="2321" t="inlineStr">
        <is>
          <t>+57 301 4376058</t>
        </is>
      </c>
      <c r="AK862" s="2321" t="inlineStr">
        <is>
          <t>BOGOTA</t>
        </is>
      </c>
      <c r="AL862" s="214" t="n"/>
      <c r="AM862" s="3188" t="inlineStr">
        <is>
          <t>NAN</t>
        </is>
      </c>
    </row>
    <row r="863" ht="18" customHeight="1" thickBot="1">
      <c r="A863" s="3228" t="inlineStr">
        <is>
          <t>MONICA ALEXANDRA BALLEN VELASQUEZ</t>
        </is>
      </c>
      <c r="B863" s="2302" t="n">
        <v>150006924176</v>
      </c>
      <c r="C863" s="2305" t="n">
        <v>46093</v>
      </c>
      <c r="D863" s="2304" t="inlineStr">
        <is>
          <t>Pendiente</t>
        </is>
      </c>
      <c r="E863" s="2305" t="n">
        <v>46098</v>
      </c>
      <c r="F863" s="2304" t="inlineStr">
        <is>
          <t>COLSUBSIDIO</t>
        </is>
      </c>
      <c r="G863" s="225" t="n"/>
      <c r="H863" s="2308" t="inlineStr">
        <is>
          <t>CM</t>
        </is>
      </c>
      <c r="I863" s="2309" t="inlineStr">
        <is>
          <t>Falta perfilamiento - Colsubsidio.</t>
        </is>
      </c>
      <c r="J863" s="225" t="n"/>
      <c r="K863" s="225" t="n"/>
      <c r="L863" s="225" t="n"/>
      <c r="M863" s="225" t="n"/>
      <c r="N863" s="225" t="n"/>
      <c r="O863" s="2305" t="n">
        <v>46094</v>
      </c>
      <c r="P863" s="225" t="n"/>
      <c r="Q863" s="473" t="n"/>
      <c r="R863" s="3206" t="inlineStr">
        <is>
          <t>N/A</t>
        </is>
      </c>
      <c r="S863" s="2311" t="inlineStr">
        <is>
          <t>Pesos</t>
        </is>
      </c>
      <c r="T863" s="2312" t="inlineStr">
        <is>
          <t>Hipotecario</t>
        </is>
      </c>
      <c r="U863" s="2313" t="n">
        <v>794871</v>
      </c>
      <c r="V863" s="2313" t="n">
        <v>240</v>
      </c>
      <c r="W863" s="2313" t="n">
        <v>227</v>
      </c>
      <c r="X863" s="2309" t="n">
        <v>0.0514</v>
      </c>
      <c r="Y863" s="2313" t="n">
        <v>0</v>
      </c>
      <c r="Z863" s="2313" t="n">
        <v>78267</v>
      </c>
      <c r="AA863" s="2313" t="n">
        <v>0</v>
      </c>
      <c r="AB863" s="2313" t="n">
        <v>0</v>
      </c>
      <c r="AC863" s="2313" t="n">
        <v>258184</v>
      </c>
      <c r="AD863" s="2313" t="n">
        <v>458418</v>
      </c>
      <c r="AE863" s="2313" t="n">
        <v>105634485</v>
      </c>
      <c r="AF863" s="3653" t="n">
        <v>200</v>
      </c>
      <c r="AG863" s="2313" t="inlineStr">
        <is>
          <t>$4,106,300</t>
        </is>
      </c>
      <c r="AH863" s="2315" t="inlineStr">
        <is>
          <t>Empleado</t>
        </is>
      </c>
      <c r="AI863" s="2309" t="inlineStr">
        <is>
          <t>moninellab1@gmail.com</t>
        </is>
      </c>
      <c r="AJ863" s="2309" t="inlineStr">
        <is>
          <t>+57 316 8521177</t>
        </is>
      </c>
      <c r="AK863" s="2309" t="inlineStr">
        <is>
          <t>BOGOTA</t>
        </is>
      </c>
      <c r="AL863" s="225" t="n"/>
      <c r="AM863" s="3187" t="inlineStr">
        <is>
          <t>NAN</t>
        </is>
      </c>
    </row>
    <row r="864" ht="18" customHeight="1" thickBot="1">
      <c r="A864" s="3229" t="inlineStr">
        <is>
          <t>SHEYLA CASTRO BOLANO</t>
        </is>
      </c>
      <c r="B864" s="2316" t="inlineStr">
        <is>
          <t>570238110009517-7</t>
        </is>
      </c>
      <c r="C864" s="2319" t="n">
        <v>46094</v>
      </c>
      <c r="D864" s="2318" t="inlineStr">
        <is>
          <t>Pendiente</t>
        </is>
      </c>
      <c r="E864" s="2319" t="n">
        <v>46098</v>
      </c>
      <c r="F864" s="2469" t="inlineStr">
        <is>
          <t>DAVIVIENDA</t>
        </is>
      </c>
      <c r="G864" s="214" t="n"/>
      <c r="H864" s="2453" t="inlineStr">
        <is>
          <t>CM</t>
        </is>
      </c>
      <c r="I864" s="2507" t="inlineStr">
        <is>
          <t>Solicitar extracto actual.</t>
        </is>
      </c>
      <c r="J864" s="214" t="n"/>
      <c r="K864" s="214" t="n"/>
      <c r="L864" s="2332" t="inlineStr">
        <is>
          <t>Finanzas a otro nivel</t>
        </is>
      </c>
      <c r="M864" s="2321" t="inlineStr">
        <is>
          <t>MIREYA TOLOZA</t>
        </is>
      </c>
      <c r="N864" s="214" t="n"/>
      <c r="O864" s="214" t="n"/>
      <c r="P864" s="3207" t="n">
        <v>46094</v>
      </c>
      <c r="Q864" s="214" t="n"/>
      <c r="R864" s="2848" t="n">
        <v>1140886033</v>
      </c>
      <c r="S864" s="2322" t="inlineStr">
        <is>
          <t>Pesos</t>
        </is>
      </c>
      <c r="T864" s="2323" t="inlineStr">
        <is>
          <t>Hipotecario</t>
        </is>
      </c>
      <c r="U864" s="2324" t="n">
        <v>342805</v>
      </c>
      <c r="V864" s="2324" t="n">
        <v>240</v>
      </c>
      <c r="W864" s="2324" t="n">
        <v>198</v>
      </c>
      <c r="X864" s="2321" t="n">
        <v>14.55</v>
      </c>
      <c r="Y864" s="2324" t="n">
        <v>145194</v>
      </c>
      <c r="Z864" s="2324" t="n">
        <v>8135</v>
      </c>
      <c r="AA864" s="2324" t="n">
        <v>25206</v>
      </c>
      <c r="AB864" s="2324" t="n">
        <v>0</v>
      </c>
      <c r="AC864" s="2324" t="n">
        <v>47737</v>
      </c>
      <c r="AD864" s="2324" t="n">
        <v>260874</v>
      </c>
      <c r="AE864" s="2324" t="n">
        <v>35679869</v>
      </c>
      <c r="AF864" s="2324" t="inlineStr">
        <is>
          <t>$100.000 a $300.000</t>
        </is>
      </c>
      <c r="AG864" s="2324" t="inlineStr">
        <is>
          <t>$3,160,000</t>
        </is>
      </c>
      <c r="AH864" s="2471" t="inlineStr">
        <is>
          <t>Vis Davivienda</t>
        </is>
      </c>
      <c r="AI864" s="2321" t="inlineStr">
        <is>
          <t>sheylacastrobolano@gmail.com</t>
        </is>
      </c>
      <c r="AJ864" s="2321" t="inlineStr">
        <is>
          <t>304 6723253</t>
        </is>
      </c>
      <c r="AK864" s="2321" t="inlineStr">
        <is>
          <t>SOLEDAD</t>
        </is>
      </c>
      <c r="AL864" s="214" t="n"/>
      <c r="AM864" s="220" t="n"/>
    </row>
    <row r="865" ht="18" customHeight="1" thickBot="1">
      <c r="A865" s="3001" t="inlineStr">
        <is>
          <t>ANGIE SIRLEY PEREZ MERCHAN</t>
        </is>
      </c>
      <c r="B865" s="3208" t="n">
        <v>90000289312</v>
      </c>
      <c r="C865" s="2682" t="n">
        <v>46098</v>
      </c>
      <c r="D865" s="2653" t="inlineStr">
        <is>
          <t>Pendiente</t>
        </is>
      </c>
      <c r="E865" s="2682" t="n">
        <v>46098</v>
      </c>
      <c r="F865" s="2866" t="inlineStr">
        <is>
          <t>BANCOLOMBIA</t>
        </is>
      </c>
      <c r="G865" s="2269" t="n"/>
      <c r="H865" s="2308" t="inlineStr">
        <is>
          <t>CM</t>
        </is>
      </c>
      <c r="I865" s="272" t="n"/>
      <c r="J865" s="2269" t="n"/>
      <c r="K865" s="2269" t="n"/>
      <c r="L865" s="2269" t="n"/>
      <c r="M865" s="2269" t="n"/>
      <c r="N865" s="2269" t="n"/>
      <c r="O865" s="2269" t="n"/>
      <c r="P865" s="2269" t="n"/>
      <c r="Q865" s="2851" t="n"/>
      <c r="R865" s="2389" t="inlineStr">
        <is>
          <t>N/A</t>
        </is>
      </c>
      <c r="S865" s="2270" t="inlineStr">
        <is>
          <t>Pesos</t>
        </is>
      </c>
      <c r="T865" s="2690" t="inlineStr">
        <is>
          <t>Hipotecario</t>
        </is>
      </c>
      <c r="U865" s="2689" t="n">
        <v>1807883</v>
      </c>
      <c r="V865" s="2689" t="n">
        <v>240</v>
      </c>
      <c r="W865" s="2689" t="n">
        <v>220</v>
      </c>
      <c r="X865" s="2688" t="n">
        <v>0.1545</v>
      </c>
      <c r="Y865" s="2689" t="n">
        <v>0</v>
      </c>
      <c r="Z865" s="2689" t="n">
        <v>14348</v>
      </c>
      <c r="AA865" s="2689" t="n">
        <v>18857</v>
      </c>
      <c r="AB865" s="2689" t="n">
        <v>12571</v>
      </c>
      <c r="AC865" s="2689" t="n">
        <v>125013</v>
      </c>
      <c r="AD865" s="2689" t="n">
        <v>1637095</v>
      </c>
      <c r="AE865" s="2689" t="n">
        <v>137083603</v>
      </c>
      <c r="AF865" s="3715" t="n">
        <v>300</v>
      </c>
      <c r="AG865" s="2689" t="inlineStr">
        <is>
          <t>$6,400,000</t>
        </is>
      </c>
      <c r="AH865" s="2268" t="inlineStr">
        <is>
          <t>Empleado</t>
        </is>
      </c>
      <c r="AI865" s="2688" t="inlineStr">
        <is>
          <t>angieperezmerchan@gmail.com</t>
        </is>
      </c>
      <c r="AJ865" s="2688" t="inlineStr">
        <is>
          <t>+1 954-465-5510</t>
        </is>
      </c>
      <c r="AK865" s="2688" t="inlineStr">
        <is>
          <t>DAVIE</t>
        </is>
      </c>
      <c r="AL865" s="2269" t="n"/>
      <c r="AM865" s="2853" t="inlineStr">
        <is>
          <t>NAN</t>
        </is>
      </c>
    </row>
    <row r="866" ht="18" customHeight="1" thickBot="1">
      <c r="A866" s="3235" t="inlineStr">
        <is>
          <t>CARMEN ARCELIA AGUDELO RINCON</t>
        </is>
      </c>
      <c r="B866" s="3209" t="n">
        <v>90000396387</v>
      </c>
      <c r="C866" s="2855" t="n">
        <v>46098</v>
      </c>
      <c r="D866" s="2658" t="inlineStr">
        <is>
          <t>Pendiente</t>
        </is>
      </c>
      <c r="E866" s="2855" t="n">
        <v>46098</v>
      </c>
      <c r="F866" s="2995" t="inlineStr">
        <is>
          <t>BANCOLOMBIA</t>
        </is>
      </c>
      <c r="G866" s="2262" t="n"/>
      <c r="H866" s="2453" t="inlineStr">
        <is>
          <t>CM</t>
        </is>
      </c>
      <c r="I866" s="2262" t="n"/>
      <c r="J866" s="2262" t="n"/>
      <c r="K866" s="2262" t="n"/>
      <c r="L866" s="2658" t="inlineStr">
        <is>
          <t>Soluciones Financieras</t>
        </is>
      </c>
      <c r="M866" s="2857" t="inlineStr">
        <is>
          <t>LORENA SALINAS</t>
        </is>
      </c>
      <c r="N866" s="2262" t="n"/>
      <c r="O866" s="2262" t="n"/>
      <c r="P866" s="2262" t="n"/>
      <c r="Q866" s="2858" t="n"/>
      <c r="R866" s="2389" t="inlineStr">
        <is>
          <t>N/A</t>
        </is>
      </c>
      <c r="S866" s="2661" t="inlineStr">
        <is>
          <t>Pesos</t>
        </is>
      </c>
      <c r="T866" s="2859" t="inlineStr">
        <is>
          <t>Hipotecario</t>
        </is>
      </c>
      <c r="U866" s="2860" t="n">
        <v>1586731</v>
      </c>
      <c r="V866" s="2860" t="n">
        <v>300</v>
      </c>
      <c r="W866" s="2860" t="n">
        <v>293</v>
      </c>
      <c r="X866" s="2857" t="n">
        <v>13.6</v>
      </c>
      <c r="Y866" s="2860" t="n">
        <v>0</v>
      </c>
      <c r="Z866" s="2860" t="n">
        <v>33540</v>
      </c>
      <c r="AA866" s="2860" t="n">
        <v>19464</v>
      </c>
      <c r="AB866" s="2860" t="n">
        <v>12975</v>
      </c>
      <c r="AC866" s="2860" t="n">
        <v>385146</v>
      </c>
      <c r="AD866" s="2860" t="n">
        <v>1135606</v>
      </c>
      <c r="AE866" s="2860" t="n">
        <v>136020404</v>
      </c>
      <c r="AF866" s="3719" t="n">
        <v>500</v>
      </c>
      <c r="AG866" s="2860" t="inlineStr">
        <is>
          <t>$4,000,000</t>
        </is>
      </c>
      <c r="AH866" s="2263" t="inlineStr">
        <is>
          <t>Empleado</t>
        </is>
      </c>
      <c r="AI866" s="2857" t="inlineStr">
        <is>
          <t>elektra.lk0503@hotmail.com</t>
        </is>
      </c>
      <c r="AJ866" s="2857" t="inlineStr">
        <is>
          <t>+57 310 8150484</t>
        </is>
      </c>
      <c r="AK866" s="2857" t="inlineStr">
        <is>
          <t>VALLEDUPAR</t>
        </is>
      </c>
      <c r="AL866" s="2262" t="n"/>
      <c r="AM866" s="2862" t="inlineStr">
        <is>
          <t>NAN</t>
        </is>
      </c>
    </row>
    <row r="867" ht="18" customHeight="1" thickBot="1">
      <c r="A867" s="3003" t="inlineStr">
        <is>
          <t>LAURA MARCELA ROMERO HIGUERA</t>
        </is>
      </c>
      <c r="B867" s="3208" t="inlineStr">
        <is>
          <t>570000640138621-3</t>
        </is>
      </c>
      <c r="C867" s="2682" t="n">
        <v>46098</v>
      </c>
      <c r="D867" s="2653" t="inlineStr">
        <is>
          <t>Pendiente</t>
        </is>
      </c>
      <c r="E867" s="2682" t="n">
        <v>46098</v>
      </c>
      <c r="F867" s="2325" t="inlineStr">
        <is>
          <t>DAVIVIENDA</t>
        </is>
      </c>
      <c r="G867" s="2269" t="n"/>
      <c r="H867" s="2308" t="inlineStr">
        <is>
          <t>CM</t>
        </is>
      </c>
      <c r="I867" s="2269" t="n"/>
      <c r="J867" s="2269" t="n"/>
      <c r="K867" s="2269" t="n"/>
      <c r="L867" s="2868" t="inlineStr">
        <is>
          <t>Finanzas a otro nivel</t>
        </is>
      </c>
      <c r="M867" s="2688" t="inlineStr">
        <is>
          <t>NELLY ROA</t>
        </is>
      </c>
      <c r="N867" s="2269" t="n"/>
      <c r="O867" s="2269" t="n"/>
      <c r="P867" s="2269" t="n"/>
      <c r="Q867" s="2851" t="n"/>
      <c r="R867" s="2389" t="inlineStr">
        <is>
          <t>N/A</t>
        </is>
      </c>
      <c r="S867" s="2270" t="inlineStr">
        <is>
          <t>Pesos</t>
        </is>
      </c>
      <c r="T867" s="2690" t="inlineStr">
        <is>
          <t>Hipotecario</t>
        </is>
      </c>
      <c r="U867" s="2689" t="n">
        <v>3622000</v>
      </c>
      <c r="V867" s="2689" t="n">
        <v>240</v>
      </c>
      <c r="W867" s="2689" t="n">
        <v>228</v>
      </c>
      <c r="X867" s="2688" t="n">
        <v>11.5</v>
      </c>
      <c r="Y867" s="2689" t="n">
        <v>0</v>
      </c>
      <c r="Z867" s="2689" t="n">
        <v>438804</v>
      </c>
      <c r="AA867" s="2689" t="n">
        <v>89604</v>
      </c>
      <c r="AB867" s="2689" t="n">
        <v>0</v>
      </c>
      <c r="AC867" s="2689" t="n">
        <v>385136</v>
      </c>
      <c r="AD867" s="2689" t="n">
        <v>2709456</v>
      </c>
      <c r="AE867" s="2689" t="n">
        <v>297478383</v>
      </c>
      <c r="AF867" s="3715" t="n">
        <v>500</v>
      </c>
      <c r="AG867" s="2689" t="inlineStr">
        <is>
          <t>$15,000,000</t>
        </is>
      </c>
      <c r="AH867" s="2268" t="inlineStr">
        <is>
          <t>Empleado</t>
        </is>
      </c>
      <c r="AI867" s="2688" t="inlineStr">
        <is>
          <t>lmromero16@gmail.com</t>
        </is>
      </c>
      <c r="AJ867" s="2688" t="inlineStr">
        <is>
          <t>+57 314 6916817</t>
        </is>
      </c>
      <c r="AK867" s="2688" t="inlineStr">
        <is>
          <t>BOGOTA</t>
        </is>
      </c>
      <c r="AL867" s="2269" t="n"/>
      <c r="AM867" s="2853" t="inlineStr">
        <is>
          <t>NAN</t>
        </is>
      </c>
    </row>
    <row r="868" ht="18" customHeight="1" thickBot="1">
      <c r="A868" s="3155" t="inlineStr">
        <is>
          <t>MILENA MANJARRES GONZALEZ</t>
        </is>
      </c>
      <c r="B868" s="3210" t="n">
        <v>134200229369</v>
      </c>
      <c r="C868" s="2855" t="n">
        <v>46098</v>
      </c>
      <c r="D868" s="2909" t="inlineStr">
        <is>
          <t>Pendiente</t>
        </is>
      </c>
      <c r="E868" s="2855" t="n">
        <v>46098</v>
      </c>
      <c r="F868" s="3114" t="inlineStr">
        <is>
          <t>CAJA SOCIAL</t>
        </is>
      </c>
      <c r="G868" s="2262" t="n"/>
      <c r="H868" s="2453" t="inlineStr">
        <is>
          <t>CM</t>
        </is>
      </c>
      <c r="I868" s="2262" t="n"/>
      <c r="J868" s="2262" t="n"/>
      <c r="K868" s="2262" t="n"/>
      <c r="L868" s="2262" t="n"/>
      <c r="M868" s="2262" t="n"/>
      <c r="N868" s="2262" t="n"/>
      <c r="O868" s="2262" t="n"/>
      <c r="P868" s="2262" t="n"/>
      <c r="Q868" s="2858" t="n"/>
      <c r="R868" s="2389" t="inlineStr">
        <is>
          <t>N/A</t>
        </is>
      </c>
      <c r="S868" s="2661" t="inlineStr">
        <is>
          <t>Pesos</t>
        </is>
      </c>
      <c r="T868" s="2859" t="inlineStr">
        <is>
          <t>Hipotecario</t>
        </is>
      </c>
      <c r="U868" s="2860" t="n">
        <v>1670630</v>
      </c>
      <c r="V868" s="2860" t="n">
        <v>180</v>
      </c>
      <c r="W868" s="2860" t="n">
        <v>167</v>
      </c>
      <c r="X868" s="2857" t="n">
        <v>0.118</v>
      </c>
      <c r="Y868" s="2860" t="n">
        <v>0</v>
      </c>
      <c r="Z868" s="2860" t="n">
        <v>30325</v>
      </c>
      <c r="AA868" s="2860" t="n">
        <v>28358</v>
      </c>
      <c r="AB868" s="2860" t="n">
        <v>25496</v>
      </c>
      <c r="AC868" s="2860" t="n">
        <v>333050</v>
      </c>
      <c r="AD868" s="2860" t="n">
        <v>1253401</v>
      </c>
      <c r="AE868" s="2860" t="n">
        <v>134219474</v>
      </c>
      <c r="AF868" s="2860" t="inlineStr">
        <is>
          <t>$1,000,000</t>
        </is>
      </c>
      <c r="AG868" s="2860" t="inlineStr">
        <is>
          <t>$7,800,000</t>
        </is>
      </c>
      <c r="AH868" s="2263" t="inlineStr">
        <is>
          <t>Empleado</t>
        </is>
      </c>
      <c r="AI868" s="2857" t="inlineStr">
        <is>
          <t>cp.milena.manjarres@gmail.com</t>
        </is>
      </c>
      <c r="AJ868" s="2857" t="inlineStr">
        <is>
          <t>+57 313 8126759</t>
        </is>
      </c>
      <c r="AK868" s="2857" t="inlineStr">
        <is>
          <t>SOGAMOSO</t>
        </is>
      </c>
      <c r="AL868" s="2262" t="n"/>
      <c r="AM868" s="2862" t="inlineStr">
        <is>
          <t>NAN</t>
        </is>
      </c>
    </row>
    <row r="869" ht="18" customHeight="1" thickBot="1">
      <c r="A869" s="3230" t="inlineStr">
        <is>
          <t>SCARLENTT LIZETH ESCOBAR REINA</t>
        </is>
      </c>
      <c r="B869" s="3211" t="n">
        <v>90000388577</v>
      </c>
      <c r="C869" s="2682" t="n">
        <v>46098</v>
      </c>
      <c r="D869" s="3130" t="inlineStr">
        <is>
          <t>Pendiente</t>
        </is>
      </c>
      <c r="E869" s="2682" t="n">
        <v>46098</v>
      </c>
      <c r="F869" s="2866" t="inlineStr">
        <is>
          <t>BANCOLOMBIA</t>
        </is>
      </c>
      <c r="G869" s="2269" t="n"/>
      <c r="H869" s="2308" t="inlineStr">
        <is>
          <t>CM</t>
        </is>
      </c>
      <c r="I869" s="2269" t="n"/>
      <c r="J869" s="2269" t="n"/>
      <c r="K869" s="2269" t="n"/>
      <c r="L869" s="2269" t="n"/>
      <c r="M869" s="2269" t="n"/>
      <c r="N869" s="2269" t="n"/>
      <c r="O869" s="2269" t="n"/>
      <c r="P869" s="2269" t="n"/>
      <c r="Q869" s="2269" t="n"/>
      <c r="R869" s="2688" t="n">
        <v>1113671722</v>
      </c>
      <c r="S869" s="2270" t="inlineStr">
        <is>
          <t>Pesos</t>
        </is>
      </c>
      <c r="T869" s="2690" t="inlineStr">
        <is>
          <t>Hipotecario</t>
        </is>
      </c>
      <c r="U869" s="2689" t="n">
        <v>1079483</v>
      </c>
      <c r="V869" s="2688" t="n">
        <v>240</v>
      </c>
      <c r="W869" s="2688" t="n">
        <v>238</v>
      </c>
      <c r="X869" s="2688" t="n">
        <v>13.8</v>
      </c>
      <c r="Y869" s="2689" t="n">
        <v>0</v>
      </c>
      <c r="Z869" s="2689" t="n">
        <v>10089</v>
      </c>
      <c r="AA869" s="2689" t="n">
        <v>11346</v>
      </c>
      <c r="AB869" s="2689" t="n">
        <v>7563</v>
      </c>
      <c r="AC869" s="2689" t="n">
        <v>80025</v>
      </c>
      <c r="AD869" s="2689" t="n">
        <v>970460</v>
      </c>
      <c r="AE869" s="2689" t="n">
        <v>89728438</v>
      </c>
      <c r="AF869" s="3715" t="n">
        <v>500</v>
      </c>
      <c r="AG869" s="3715" t="n">
        <v>1.5</v>
      </c>
      <c r="AH869" s="2268" t="inlineStr">
        <is>
          <t>Empleado</t>
        </is>
      </c>
      <c r="AI869" s="2688" t="inlineStr">
        <is>
          <t>scarlenttreina@hotmail.com</t>
        </is>
      </c>
      <c r="AJ869" s="2688" t="inlineStr">
        <is>
          <t>+34 603 26 55 04</t>
        </is>
      </c>
      <c r="AK869" s="2688" t="inlineStr">
        <is>
          <t>MADRID</t>
        </is>
      </c>
      <c r="AL869" s="2269" t="n"/>
      <c r="AM869" s="2853" t="inlineStr">
        <is>
          <t>NAN</t>
        </is>
      </c>
    </row>
    <row r="870" ht="18" customHeight="1" thickBot="1">
      <c r="A870" s="3231" t="inlineStr">
        <is>
          <t>JOSE ANTONIO MORENO MURILLO</t>
        </is>
      </c>
      <c r="B870" s="3209" t="n">
        <v>133201656283</v>
      </c>
      <c r="C870" s="2855" t="n">
        <v>46098</v>
      </c>
      <c r="D870" s="2658" t="inlineStr">
        <is>
          <t>Pendiente</t>
        </is>
      </c>
      <c r="E870" s="2855" t="n">
        <v>46098</v>
      </c>
      <c r="F870" s="2995" t="inlineStr">
        <is>
          <t>BANCOLOMBIA</t>
        </is>
      </c>
      <c r="G870" s="2262" t="n"/>
      <c r="H870" s="2340" t="inlineStr">
        <is>
          <t>PROPIO</t>
        </is>
      </c>
      <c r="I870" s="2262" t="n"/>
      <c r="J870" s="2262" t="n"/>
      <c r="K870" s="2262" t="n"/>
      <c r="L870" s="2263" t="inlineStr">
        <is>
          <t>Imperio Financiero</t>
        </is>
      </c>
      <c r="M870" s="2857" t="inlineStr">
        <is>
          <t>ANDRES MONTEGRO</t>
        </is>
      </c>
      <c r="N870" s="2262" t="n"/>
      <c r="O870" s="2262" t="n"/>
      <c r="P870" s="2262" t="n"/>
      <c r="Q870" s="2262" t="n"/>
      <c r="R870" s="3115" t="n">
        <v>79656254</v>
      </c>
      <c r="S870" s="2661" t="inlineStr">
        <is>
          <t>Pesos</t>
        </is>
      </c>
      <c r="T870" s="2859" t="inlineStr">
        <is>
          <t>Hipotecario</t>
        </is>
      </c>
      <c r="U870" s="2860" t="n">
        <v>3323230</v>
      </c>
      <c r="V870" s="2860" t="n">
        <v>180</v>
      </c>
      <c r="W870" s="2860" t="n">
        <v>172</v>
      </c>
      <c r="X870" s="2857" t="n">
        <v>11</v>
      </c>
      <c r="Y870" s="2860" t="n">
        <v>0</v>
      </c>
      <c r="Z870" s="2860" t="n">
        <v>123125</v>
      </c>
      <c r="AA870" s="2860" t="n">
        <v>52978</v>
      </c>
      <c r="AB870" s="2860" t="n">
        <v>0</v>
      </c>
      <c r="AC870" s="2860" t="n">
        <v>702444</v>
      </c>
      <c r="AD870" s="2860" t="n">
        <v>2444682</v>
      </c>
      <c r="AE870" s="2860" t="n">
        <v>279885186</v>
      </c>
      <c r="AF870" s="2860" t="inlineStr">
        <is>
          <t>$300.000 a $600.000</t>
        </is>
      </c>
      <c r="AG870" s="2860" t="inlineStr">
        <is>
          <t>$15,000,000</t>
        </is>
      </c>
      <c r="AH870" s="2263" t="inlineStr">
        <is>
          <t>Empleado</t>
        </is>
      </c>
      <c r="AI870" s="2973" t="inlineStr">
        <is>
          <t>joseantonio254@gmail.com</t>
        </is>
      </c>
      <c r="AJ870" s="3115" t="n">
        <v>3134245458</v>
      </c>
      <c r="AK870" s="2857" t="inlineStr">
        <is>
          <t>BOGOTA</t>
        </is>
      </c>
      <c r="AL870" s="2262" t="n"/>
      <c r="AM870" s="3116" t="n"/>
    </row>
    <row r="871" ht="18" customHeight="1" thickBot="1">
      <c r="A871" s="3233" t="inlineStr">
        <is>
          <t>DIANA MARIA MORALES SALDARRIAGA</t>
        </is>
      </c>
      <c r="B871" s="3208" t="inlineStr">
        <is>
          <t>570303590012089-5</t>
        </is>
      </c>
      <c r="C871" s="2682" t="n">
        <v>46098</v>
      </c>
      <c r="D871" s="2653" t="inlineStr">
        <is>
          <t>Pendiente</t>
        </is>
      </c>
      <c r="E871" s="2682" t="n">
        <v>46098</v>
      </c>
      <c r="F871" s="2325" t="inlineStr">
        <is>
          <t>DAVIVIENDA</t>
        </is>
      </c>
      <c r="G871" s="2269" t="n"/>
      <c r="H871" s="2308" t="inlineStr">
        <is>
          <t>CM</t>
        </is>
      </c>
      <c r="I871" s="2269" t="n"/>
      <c r="J871" s="2269" t="n"/>
      <c r="K871" s="2269" t="n"/>
      <c r="L871" s="2868" t="inlineStr">
        <is>
          <t>Finanzas a otro nivel</t>
        </is>
      </c>
      <c r="M871" s="2688" t="inlineStr">
        <is>
          <t>MIREYA TOLOZA</t>
        </is>
      </c>
      <c r="N871" s="2269" t="n"/>
      <c r="O871" s="2269" t="n"/>
      <c r="P871" s="2269" t="n"/>
      <c r="Q871" s="2851" t="n"/>
      <c r="R871" s="2998" t="n">
        <v>1020420664</v>
      </c>
      <c r="S871" s="2270" t="inlineStr">
        <is>
          <t>Pesos</t>
        </is>
      </c>
      <c r="T871" s="2690" t="inlineStr">
        <is>
          <t>Hipotecario</t>
        </is>
      </c>
      <c r="U871" s="2689" t="n">
        <v>798000</v>
      </c>
      <c r="V871" s="2689" t="n">
        <v>156</v>
      </c>
      <c r="W871" s="2689" t="n">
        <v>142</v>
      </c>
      <c r="X871" s="2688" t="n">
        <v>12</v>
      </c>
      <c r="Y871" s="2689" t="n">
        <v>0</v>
      </c>
      <c r="Z871" s="2689" t="n">
        <v>17291</v>
      </c>
      <c r="AA871" s="2689" t="n">
        <v>44283</v>
      </c>
      <c r="AB871" s="2689" t="n">
        <v>0</v>
      </c>
      <c r="AC871" s="2689" t="n">
        <v>189510</v>
      </c>
      <c r="AD871" s="2689" t="n">
        <v>546489</v>
      </c>
      <c r="AE871" s="2689" t="n">
        <v>57593260</v>
      </c>
      <c r="AF871" s="2689" t="inlineStr">
        <is>
          <t>$100.000 a $300.000</t>
        </is>
      </c>
      <c r="AG871" s="2689" t="inlineStr">
        <is>
          <t>$10,000,000</t>
        </is>
      </c>
      <c r="AH871" s="3212" t="inlineStr">
        <is>
          <t>Vis Davivienda</t>
        </is>
      </c>
      <c r="AI871" s="2389" t="inlineStr">
        <is>
          <t>munek0219@gmail.com</t>
        </is>
      </c>
      <c r="AJ871" s="2389" t="inlineStr">
        <is>
          <t>34 643 21 29 86</t>
        </is>
      </c>
      <c r="AK871" s="2688" t="inlineStr">
        <is>
          <t>MADRID</t>
        </is>
      </c>
      <c r="AL871" s="2269" t="n"/>
      <c r="AM871" s="2691" t="n"/>
    </row>
    <row r="872" ht="18" customHeight="1" thickBot="1">
      <c r="A872" s="3155" t="inlineStr">
        <is>
          <t>JUAN CARLOS CONTRERAS OVIEDO</t>
        </is>
      </c>
      <c r="B872" s="3209" t="inlineStr">
        <is>
          <t>035701-03-0000003282</t>
        </is>
      </c>
      <c r="C872" s="2855" t="n">
        <v>46098</v>
      </c>
      <c r="D872" s="2658" t="inlineStr">
        <is>
          <t>Pendiente</t>
        </is>
      </c>
      <c r="E872" s="2855" t="n">
        <v>46098</v>
      </c>
      <c r="F872" s="3110" t="inlineStr">
        <is>
          <t>LA HIPOTECARIA</t>
        </is>
      </c>
      <c r="G872" s="2330" t="n"/>
      <c r="H872" s="3213" t="inlineStr">
        <is>
          <t>APLEX</t>
        </is>
      </c>
      <c r="I872" s="2262" t="n"/>
      <c r="J872" s="2262" t="n"/>
      <c r="K872" s="2262" t="n"/>
      <c r="L872" s="2262" t="n"/>
      <c r="M872" s="2262" t="n"/>
      <c r="N872" s="2262" t="n"/>
      <c r="O872" s="2262" t="n"/>
      <c r="P872" s="2262" t="n"/>
      <c r="Q872" s="2858" t="n"/>
      <c r="R872" s="2389" t="inlineStr">
        <is>
          <t>N/A</t>
        </is>
      </c>
      <c r="S872" s="2661" t="inlineStr">
        <is>
          <t>Pesos</t>
        </is>
      </c>
      <c r="T872" s="2859" t="inlineStr">
        <is>
          <t>Hipotecario</t>
        </is>
      </c>
      <c r="U872" s="2860" t="n">
        <v>750145</v>
      </c>
      <c r="V872" s="2860" t="n">
        <v>240</v>
      </c>
      <c r="W872" s="2860" t="n">
        <v>152</v>
      </c>
      <c r="X872" s="2857" t="n">
        <v>11.75</v>
      </c>
      <c r="Y872" s="2860" t="n">
        <v>0</v>
      </c>
      <c r="Z872" s="2860" t="n">
        <v>19218</v>
      </c>
      <c r="AA872" s="2860" t="n">
        <v>18542</v>
      </c>
      <c r="AB872" s="2860" t="n">
        <v>23813</v>
      </c>
      <c r="AC872" s="2860" t="n">
        <v>168582</v>
      </c>
      <c r="AD872" s="2860" t="n">
        <v>519987</v>
      </c>
      <c r="AE872" s="2860" t="n">
        <v>56489229</v>
      </c>
      <c r="AF872" s="2262" t="n"/>
      <c r="AG872" s="2262" t="n"/>
      <c r="AH872" s="2262" t="n"/>
      <c r="AI872" s="2857" t="inlineStr">
        <is>
          <t>juanccoviedo@hotmail.com</t>
        </is>
      </c>
      <c r="AJ872" s="2860" t="n">
        <v>3164155016</v>
      </c>
      <c r="AK872" s="2857" t="inlineStr">
        <is>
          <t>BOGOTA</t>
        </is>
      </c>
      <c r="AL872" s="2262" t="n"/>
      <c r="AM872" s="3116" t="n"/>
    </row>
    <row r="873" ht="18" customHeight="1" thickBot="1">
      <c r="A873" s="2976" t="inlineStr">
        <is>
          <t>RIOSMAR OBREGON VELEZ</t>
        </is>
      </c>
      <c r="B873" s="3208" t="n">
        <v>134200363322</v>
      </c>
      <c r="C873" s="2682" t="n">
        <v>46098</v>
      </c>
      <c r="D873" s="2653" t="inlineStr">
        <is>
          <t>Pendiente</t>
        </is>
      </c>
      <c r="E873" s="2682" t="n">
        <v>46098</v>
      </c>
      <c r="F873" s="3074" t="inlineStr">
        <is>
          <t>CAJA SOCIAL</t>
        </is>
      </c>
      <c r="G873" s="2672" t="inlineStr">
        <is>
          <t>cliente con extracto favor hacer propuesta, abono inteligente entre 200.000 a 400.000</t>
        </is>
      </c>
      <c r="H873" s="3071" t="inlineStr">
        <is>
          <t>APLEX</t>
        </is>
      </c>
      <c r="I873" s="2269" t="n"/>
      <c r="J873" s="2269" t="n"/>
      <c r="K873" s="2269" t="n"/>
      <c r="L873" s="2269" t="n"/>
      <c r="M873" s="2269" t="n"/>
      <c r="N873" s="2269" t="n"/>
      <c r="O873" s="2269" t="n"/>
      <c r="P873" s="2269" t="n"/>
      <c r="Q873" s="2851" t="n"/>
      <c r="R873" s="2389" t="inlineStr">
        <is>
          <t>N/A</t>
        </is>
      </c>
      <c r="S873" s="2270" t="inlineStr">
        <is>
          <t>Pesos</t>
        </is>
      </c>
      <c r="T873" s="2690" t="inlineStr">
        <is>
          <t>Hipotecario</t>
        </is>
      </c>
      <c r="U873" s="2689" t="n">
        <v>763400</v>
      </c>
      <c r="V873" s="2689" t="n">
        <v>240</v>
      </c>
      <c r="W873" s="2689" t="n">
        <v>238</v>
      </c>
      <c r="X873" s="2688" t="n">
        <v>11</v>
      </c>
      <c r="Y873" s="2689" t="n">
        <v>0</v>
      </c>
      <c r="Z873" s="2689" t="n">
        <v>17493</v>
      </c>
      <c r="AA873" s="2689" t="n">
        <v>30707</v>
      </c>
      <c r="AB873" s="2689" t="n">
        <v>17199</v>
      </c>
      <c r="AC873" s="2689" t="n">
        <v>87335</v>
      </c>
      <c r="AD873" s="2689" t="n">
        <v>610665</v>
      </c>
      <c r="AE873" s="2689" t="n">
        <v>69913424</v>
      </c>
      <c r="AF873" s="2689" t="inlineStr">
        <is>
          <t>200-400</t>
        </is>
      </c>
      <c r="AG873" s="2269" t="n"/>
      <c r="AH873" s="2269" t="n"/>
      <c r="AI873" s="2688" t="inlineStr">
        <is>
          <t>momar.obre@gmail.com</t>
        </is>
      </c>
      <c r="AJ873" s="2689" t="n">
        <v>3164466686</v>
      </c>
      <c r="AK873" s="2688" t="inlineStr">
        <is>
          <t>CALI</t>
        </is>
      </c>
      <c r="AL873" s="2269" t="n"/>
      <c r="AM873" s="2691" t="n"/>
    </row>
    <row r="874" ht="18" customHeight="1" thickBot="1">
      <c r="A874" s="3229" t="inlineStr">
        <is>
          <t>SANDRA YASMID MORENO RINCON</t>
        </is>
      </c>
      <c r="B874" s="2316" t="inlineStr">
        <is>
          <t>571616310017647-8</t>
        </is>
      </c>
      <c r="C874" s="2855" t="n">
        <v>46098</v>
      </c>
      <c r="D874" s="2658" t="inlineStr">
        <is>
          <t>Pendiente</t>
        </is>
      </c>
      <c r="E874" s="2855" t="n">
        <v>46098</v>
      </c>
      <c r="F874" s="3214" t="inlineStr">
        <is>
          <t>DAVIVIENDA</t>
        </is>
      </c>
      <c r="G874" s="2672" t="inlineStr">
        <is>
          <t>extracto enviado a correo Favor hacer propuesta
Vivienda NO VIS
Ingresos $ 5.000.000
Abono inteligente $ 50.000 a $ 300.000</t>
        </is>
      </c>
      <c r="H874" s="3213" t="inlineStr">
        <is>
          <t>APLEX</t>
        </is>
      </c>
      <c r="I874" s="2262" t="n"/>
      <c r="J874" s="2262" t="n"/>
      <c r="K874" s="2262" t="n"/>
      <c r="L874" s="3139" t="inlineStr">
        <is>
          <t>Finanzas a otro nivel</t>
        </is>
      </c>
      <c r="M874" s="2857" t="inlineStr">
        <is>
          <t>YULY HERNANDEZ</t>
        </is>
      </c>
      <c r="N874" s="2262" t="n"/>
      <c r="O874" s="2262" t="n"/>
      <c r="P874" s="2262" t="n"/>
      <c r="Q874" s="2858" t="n"/>
      <c r="R874" s="2389" t="inlineStr">
        <is>
          <t>N/A</t>
        </is>
      </c>
      <c r="S874" s="2661" t="inlineStr">
        <is>
          <t>Pesos</t>
        </is>
      </c>
      <c r="T874" s="2859" t="inlineStr">
        <is>
          <t>Hipotecario</t>
        </is>
      </c>
      <c r="U874" s="2860" t="n">
        <v>1654000</v>
      </c>
      <c r="V874" s="2860" t="n">
        <v>180</v>
      </c>
      <c r="W874" s="2860" t="n">
        <v>172</v>
      </c>
      <c r="X874" s="2857" t="n">
        <v>11.2</v>
      </c>
      <c r="Y874" s="2860" t="n">
        <v>0</v>
      </c>
      <c r="Z874" s="2860" t="n">
        <v>50443</v>
      </c>
      <c r="AA874" s="2860" t="n">
        <v>44022</v>
      </c>
      <c r="AB874" s="2860" t="n">
        <v>91746</v>
      </c>
      <c r="AC874" s="2860" t="n">
        <v>316477</v>
      </c>
      <c r="AD874" s="2860" t="n">
        <v>1151311</v>
      </c>
      <c r="AE874" s="2860" t="n">
        <v>129482738</v>
      </c>
      <c r="AF874" s="2860" t="inlineStr">
        <is>
          <t>50-300</t>
        </is>
      </c>
      <c r="AG874" s="2860" t="inlineStr">
        <is>
          <t>$5,000,000</t>
        </is>
      </c>
      <c r="AH874" s="2263" t="inlineStr">
        <is>
          <t>Empleado</t>
        </is>
      </c>
      <c r="AI874" s="2857" t="inlineStr">
        <is>
          <t>yasmidmoreno@gmail.com</t>
        </is>
      </c>
      <c r="AJ874" s="2860" t="n">
        <v>3002158903</v>
      </c>
      <c r="AK874" s="2857" t="inlineStr">
        <is>
          <t>BOGOTA</t>
        </is>
      </c>
      <c r="AL874" s="2262" t="n"/>
      <c r="AM874" s="3116" t="n"/>
    </row>
    <row r="875" ht="18" customHeight="1" thickBot="1">
      <c r="A875" s="3232" t="inlineStr">
        <is>
          <t>EDISON DOLCEY GAITAN HERRERA</t>
        </is>
      </c>
      <c r="B875" s="895" t="n">
        <v>90000380142</v>
      </c>
      <c r="C875" s="3117" t="n">
        <v>46098</v>
      </c>
      <c r="D875" s="3016" t="inlineStr">
        <is>
          <t>Pendiente</t>
        </is>
      </c>
      <c r="E875" s="3117" t="n">
        <v>46098</v>
      </c>
      <c r="F875" s="3017" t="inlineStr">
        <is>
          <t>BANCOLOMBIA</t>
        </is>
      </c>
      <c r="G875" s="3215" t="n"/>
      <c r="H875" s="3216" t="inlineStr">
        <is>
          <t>VK 30%</t>
        </is>
      </c>
      <c r="I875" s="3215" t="n"/>
      <c r="J875" s="3215" t="n"/>
      <c r="K875" s="3215" t="n"/>
      <c r="L875" s="3217" t="inlineStr">
        <is>
          <t>Guardianes Del Ahorro</t>
        </is>
      </c>
      <c r="M875" s="3218" t="inlineStr">
        <is>
          <t>juan carlos hidalgo</t>
        </is>
      </c>
      <c r="N875" s="3215" t="n"/>
      <c r="O875" s="3215" t="n"/>
      <c r="P875" s="3215" t="n"/>
      <c r="Q875" s="3215" t="n"/>
      <c r="R875" s="3219" t="n">
        <v>80654123</v>
      </c>
      <c r="S875" s="3021" t="inlineStr">
        <is>
          <t>Pesos</t>
        </is>
      </c>
      <c r="T875" s="3220" t="inlineStr">
        <is>
          <t>Hipotecario</t>
        </is>
      </c>
      <c r="U875" s="3219" t="n">
        <v>1634896</v>
      </c>
      <c r="V875" s="3219" t="n">
        <v>240</v>
      </c>
      <c r="W875" s="3219" t="n">
        <v>237</v>
      </c>
      <c r="X875" s="3218" t="n">
        <v>12.15</v>
      </c>
      <c r="Y875" s="3219" t="n">
        <v>0</v>
      </c>
      <c r="Z875" s="3219" t="n">
        <v>56923</v>
      </c>
      <c r="AA875" s="3219" t="n">
        <v>18332</v>
      </c>
      <c r="AB875" s="3219" t="n">
        <v>12221</v>
      </c>
      <c r="AC875" s="3219" t="n">
        <v>159193</v>
      </c>
      <c r="AD875" s="3219" t="n">
        <v>1381226</v>
      </c>
      <c r="AE875" s="3219" t="n">
        <v>145218701</v>
      </c>
      <c r="AF875" s="3219" t="inlineStr">
        <is>
          <t>$100.000 a $300.000</t>
        </is>
      </c>
      <c r="AG875" s="3219" t="inlineStr">
        <is>
          <t>$6,000,000</t>
        </is>
      </c>
      <c r="AH875" s="3026" t="inlineStr">
        <is>
          <t>Empleado</t>
        </is>
      </c>
      <c r="AI875" s="3218" t="inlineStr">
        <is>
          <t>edisondolcey85@hotmail.com</t>
        </is>
      </c>
      <c r="AJ875" s="3219" t="n">
        <v>3115959800</v>
      </c>
      <c r="AK875" s="3215" t="n"/>
      <c r="AL875" s="3215" t="n"/>
      <c r="AM875" s="3221" t="n"/>
    </row>
    <row r="876" ht="18" customHeight="1" thickBot="1">
      <c r="A876" s="3002" t="inlineStr">
        <is>
          <t>MARIA DEL CARMEN FONTECHA BETANCUR</t>
        </is>
      </c>
      <c r="B876" s="3209" t="n">
        <v>199201234784</v>
      </c>
      <c r="C876" s="2855" t="n">
        <v>46098</v>
      </c>
      <c r="D876" s="2658" t="inlineStr">
        <is>
          <t>Pendiente</t>
        </is>
      </c>
      <c r="E876" s="2855" t="n">
        <v>46098</v>
      </c>
      <c r="F876" s="3114" t="inlineStr">
        <is>
          <t>CAJA SOCIAL</t>
        </is>
      </c>
      <c r="G876" s="2330" t="n"/>
      <c r="H876" s="2340" t="inlineStr">
        <is>
          <t>PROPIO</t>
        </is>
      </c>
      <c r="I876" s="2262" t="n"/>
      <c r="J876" s="2262" t="n"/>
      <c r="K876" s="2262" t="n"/>
      <c r="L876" s="3139" t="inlineStr">
        <is>
          <t>Finanzas a otro nivel</t>
        </is>
      </c>
      <c r="M876" s="2857" t="inlineStr">
        <is>
          <t>YULY HERNANDEZ</t>
        </is>
      </c>
      <c r="N876" s="2262" t="n"/>
      <c r="O876" s="2262" t="n"/>
      <c r="P876" s="2262" t="n"/>
      <c r="Q876" s="2262" t="n"/>
      <c r="R876" s="2860" t="n">
        <v>51668477</v>
      </c>
      <c r="S876" s="2661" t="inlineStr">
        <is>
          <t>Pesos</t>
        </is>
      </c>
      <c r="T876" s="2859" t="inlineStr">
        <is>
          <t>Hipotecario</t>
        </is>
      </c>
      <c r="U876" s="2860" t="n">
        <v>609600</v>
      </c>
      <c r="V876" s="2860" t="n">
        <v>178</v>
      </c>
      <c r="W876" s="2860" t="n">
        <v>95</v>
      </c>
      <c r="X876" s="2857" t="n">
        <v>10.35</v>
      </c>
      <c r="Y876" s="2860" t="n">
        <v>0</v>
      </c>
      <c r="Z876" s="2860" t="n">
        <v>32330</v>
      </c>
      <c r="AA876" s="2860" t="n">
        <v>22849</v>
      </c>
      <c r="AB876" s="2860" t="n">
        <v>20543</v>
      </c>
      <c r="AC876" s="2860" t="n">
        <v>243995</v>
      </c>
      <c r="AD876" s="2860" t="n">
        <v>289882</v>
      </c>
      <c r="AE876" s="2860" t="n">
        <v>35175546</v>
      </c>
      <c r="AF876" s="2860" t="inlineStr">
        <is>
          <t>$100.000 a $300.000</t>
        </is>
      </c>
      <c r="AG876" s="2860" t="inlineStr">
        <is>
          <t>$8,000,000</t>
        </is>
      </c>
      <c r="AH876" s="2263" t="inlineStr">
        <is>
          <t>Empleado</t>
        </is>
      </c>
      <c r="AI876" s="2857" t="inlineStr">
        <is>
          <t>ma1933foncarmen@gmail.com</t>
        </is>
      </c>
      <c r="AJ876" s="2860" t="n">
        <v>3102017426</v>
      </c>
      <c r="AK876" s="2262" t="n"/>
      <c r="AL876" s="2262" t="n"/>
      <c r="AM876" s="3116" t="n"/>
    </row>
    <row r="877" ht="18" customHeight="1" thickBot="1">
      <c r="A877" s="3003" t="inlineStr">
        <is>
          <t>JAVIER HERNAN CAMACHO MEDELLIN</t>
        </is>
      </c>
      <c r="B877" s="3208" t="inlineStr">
        <is>
          <t>570032306307311-6</t>
        </is>
      </c>
      <c r="C877" s="2682" t="n">
        <v>46098</v>
      </c>
      <c r="D877" s="2653" t="inlineStr">
        <is>
          <t>Pendiente</t>
        </is>
      </c>
      <c r="E877" s="2682" t="n">
        <v>46098</v>
      </c>
      <c r="F877" s="3214" t="inlineStr">
        <is>
          <t>DAVIVIENDA</t>
        </is>
      </c>
      <c r="G877" s="2672" t="inlineStr">
        <is>
          <t>CLIENTE QUIERE DEJAR CREDITO A TIEMPO MINIMO DE 5 AÑOS COMO TIEMPO RESTANTE</t>
        </is>
      </c>
      <c r="H877" s="2474" t="inlineStr">
        <is>
          <t>PROPIO</t>
        </is>
      </c>
      <c r="I877" s="2269" t="n"/>
      <c r="J877" s="2269" t="n"/>
      <c r="K877" s="2269" t="n"/>
      <c r="L877" s="2868" t="inlineStr">
        <is>
          <t>Finanzas a otro nivel</t>
        </is>
      </c>
      <c r="M877" s="2688" t="inlineStr">
        <is>
          <t>YULY HERNANDEZ</t>
        </is>
      </c>
      <c r="N877" s="2269" t="n"/>
      <c r="O877" s="2269" t="n"/>
      <c r="P877" s="2269" t="n"/>
      <c r="Q877" s="2269" t="n"/>
      <c r="R877" s="2689" t="n">
        <v>80149919</v>
      </c>
      <c r="S877" s="2270" t="inlineStr">
        <is>
          <t>Pesos</t>
        </is>
      </c>
      <c r="T877" s="2690" t="inlineStr">
        <is>
          <t>Hipotecario</t>
        </is>
      </c>
      <c r="U877" s="2689" t="n">
        <v>869000</v>
      </c>
      <c r="V877" s="2689" t="n">
        <v>240</v>
      </c>
      <c r="W877" s="2689" t="n">
        <v>233</v>
      </c>
      <c r="X877" s="2688" t="n">
        <v>11.3</v>
      </c>
      <c r="Y877" s="2689" t="n">
        <v>0</v>
      </c>
      <c r="Z877" s="2689" t="n">
        <v>27725</v>
      </c>
      <c r="AA877" s="2689" t="n">
        <v>42574</v>
      </c>
      <c r="AB877" s="2689" t="n">
        <v>0</v>
      </c>
      <c r="AC877" s="2689" t="n">
        <v>100034</v>
      </c>
      <c r="AD877" s="2689" t="n">
        <v>704666</v>
      </c>
      <c r="AE877" s="2689" t="n">
        <v>78645755</v>
      </c>
      <c r="AF877" s="2689" t="inlineStr">
        <is>
          <t>CLIENTE QUIERE DEJAR CREDITO A TIEMPO MINIMO DE 5 AÑOS COMO TIEMPO RESTANTE</t>
        </is>
      </c>
      <c r="AG877" s="2689" t="inlineStr">
        <is>
          <t>$20,000,000</t>
        </is>
      </c>
      <c r="AH877" s="2268" t="inlineStr">
        <is>
          <t>Empleado</t>
        </is>
      </c>
      <c r="AI877" s="2688" t="inlineStr">
        <is>
          <t>medallofeuits@gmail.com</t>
        </is>
      </c>
      <c r="AJ877" s="2689" t="n">
        <v>3108786125</v>
      </c>
      <c r="AK877" s="2269" t="n"/>
      <c r="AL877" s="2269" t="n"/>
      <c r="AM877" s="2691" t="n"/>
    </row>
    <row r="878" ht="18" customHeight="1" thickBot="1">
      <c r="A878" s="2826" t="inlineStr">
        <is>
          <t>GUILLERMO ALFONSO ARIAS MARTINEZ</t>
        </is>
      </c>
      <c r="B878" s="3209" t="n">
        <v>90000364112</v>
      </c>
      <c r="C878" s="2855" t="n">
        <v>46098</v>
      </c>
      <c r="D878" s="2658" t="inlineStr">
        <is>
          <t>Pendiente</t>
        </is>
      </c>
      <c r="E878" s="2855" t="n">
        <v>46098</v>
      </c>
      <c r="F878" s="2995" t="inlineStr">
        <is>
          <t>BANCOLOMBIA</t>
        </is>
      </c>
      <c r="G878" s="2262" t="n"/>
      <c r="H878" s="2340" t="inlineStr">
        <is>
          <t>PROPIO</t>
        </is>
      </c>
      <c r="I878" s="2262" t="n"/>
      <c r="J878" s="2262" t="n"/>
      <c r="K878" s="2262" t="n"/>
      <c r="L878" s="3139" t="inlineStr">
        <is>
          <t>Finanzas a otro nivel</t>
        </is>
      </c>
      <c r="M878" s="2857" t="inlineStr">
        <is>
          <t>YULY HERNANDEZ</t>
        </is>
      </c>
      <c r="N878" s="2262" t="n"/>
      <c r="O878" s="2262" t="n"/>
      <c r="P878" s="2262" t="n"/>
      <c r="Q878" s="2262" t="n"/>
      <c r="R878" s="3115" t="n">
        <v>1032390657</v>
      </c>
      <c r="S878" s="2661" t="inlineStr">
        <is>
          <t>Pesos</t>
        </is>
      </c>
      <c r="T878" s="2859" t="inlineStr">
        <is>
          <t>Hipotecario</t>
        </is>
      </c>
      <c r="U878" s="2860" t="n">
        <v>1396680</v>
      </c>
      <c r="V878" s="2860" t="n">
        <v>240</v>
      </c>
      <c r="W878" s="2860" t="n">
        <v>234</v>
      </c>
      <c r="X878" s="2857" t="n">
        <v>11.4</v>
      </c>
      <c r="Y878" s="2860" t="n">
        <v>0</v>
      </c>
      <c r="Z878" s="2860" t="n">
        <v>23405</v>
      </c>
      <c r="AA878" s="2860" t="n">
        <v>14841</v>
      </c>
      <c r="AB878" s="2860" t="n">
        <v>9894</v>
      </c>
      <c r="AC878" s="2860" t="n">
        <v>162817</v>
      </c>
      <c r="AD878" s="2860" t="n">
        <v>1185723</v>
      </c>
      <c r="AE878" s="2860" t="n">
        <v>131678806</v>
      </c>
      <c r="AF878" s="2860" t="inlineStr">
        <is>
          <t>$300.000 a $600.000</t>
        </is>
      </c>
      <c r="AG878" s="2860" t="inlineStr">
        <is>
          <t>$5,500,000</t>
        </is>
      </c>
      <c r="AH878" s="2263" t="inlineStr">
        <is>
          <t>Empleado</t>
        </is>
      </c>
      <c r="AI878" s="2857" t="inlineStr">
        <is>
          <t>gariasm.ga@gmail.com</t>
        </is>
      </c>
      <c r="AJ878" s="2860" t="n">
        <v>3187954755</v>
      </c>
      <c r="AK878" s="2262" t="n"/>
      <c r="AL878" s="2262" t="n"/>
      <c r="AM878" s="3116" t="n"/>
    </row>
    <row r="879" ht="18" customHeight="1" thickBot="1">
      <c r="A879" s="2827" t="inlineStr">
        <is>
          <t>JOHOVANA PATRICIA VEGA RICO</t>
        </is>
      </c>
      <c r="B879" s="3208" t="n">
        <v>499200220259</v>
      </c>
      <c r="C879" s="2682" t="n">
        <v>46098</v>
      </c>
      <c r="D879" s="2653" t="inlineStr">
        <is>
          <t>Pendiente</t>
        </is>
      </c>
      <c r="E879" s="2682" t="n">
        <v>46098</v>
      </c>
      <c r="F879" s="2999" t="inlineStr">
        <is>
          <t>CAJA SOCIAL</t>
        </is>
      </c>
      <c r="G879" s="2269" t="n"/>
      <c r="H879" s="3071" t="inlineStr">
        <is>
          <t>APLEX</t>
        </is>
      </c>
      <c r="I879" s="2269" t="n"/>
      <c r="J879" s="2269" t="n"/>
      <c r="K879" s="2269" t="n"/>
      <c r="L879" s="2270" t="inlineStr">
        <is>
          <t>Lideres del futuro</t>
        </is>
      </c>
      <c r="M879" s="2688" t="inlineStr">
        <is>
          <t>ROSARIO RAMIREZ</t>
        </is>
      </c>
      <c r="N879" s="2269" t="n"/>
      <c r="O879" s="2269" t="n"/>
      <c r="P879" s="2269" t="n"/>
      <c r="Q879" s="2851" t="n"/>
      <c r="R879" s="2389" t="inlineStr">
        <is>
          <t>N/A</t>
        </is>
      </c>
      <c r="S879" s="2270" t="inlineStr">
        <is>
          <t>Pesos</t>
        </is>
      </c>
      <c r="T879" s="2690" t="inlineStr">
        <is>
          <t>Hipotecario</t>
        </is>
      </c>
      <c r="U879" s="2689" t="n">
        <v>740960</v>
      </c>
      <c r="V879" s="2689" t="n">
        <v>171</v>
      </c>
      <c r="W879" s="2689" t="n">
        <v>92</v>
      </c>
      <c r="X879" s="2688" t="n">
        <v>12.5</v>
      </c>
      <c r="Y879" s="2689" t="n">
        <v>0</v>
      </c>
      <c r="Z879" s="2689" t="n">
        <v>60267</v>
      </c>
      <c r="AA879" s="2689" t="n">
        <v>13849</v>
      </c>
      <c r="AB879" s="2689" t="n">
        <v>1719</v>
      </c>
      <c r="AC879" s="2689" t="n">
        <v>268243</v>
      </c>
      <c r="AD879" s="2689" t="n">
        <v>396881</v>
      </c>
      <c r="AE879" s="2689" t="n">
        <v>40237023</v>
      </c>
      <c r="AF879" s="2269" t="n"/>
      <c r="AG879" s="2269" t="n"/>
      <c r="AH879" s="2269" t="n"/>
      <c r="AI879" s="2688" t="inlineStr">
        <is>
          <t>johovanavega@hotmail.com</t>
        </is>
      </c>
      <c r="AJ879" s="2689" t="n">
        <v>3006702179</v>
      </c>
      <c r="AK879" s="2688" t="inlineStr">
        <is>
          <t>BARRANQUILLA</t>
        </is>
      </c>
      <c r="AL879" s="2269" t="n"/>
      <c r="AM879" s="2691" t="n"/>
    </row>
    <row r="880" ht="18" customHeight="1" thickBot="1">
      <c r="A880" s="2826" t="inlineStr">
        <is>
          <t>ROCIO DEL PILAR LARA GONZALEZ</t>
        </is>
      </c>
      <c r="B880" s="2316" t="inlineStr">
        <is>
          <t>570238110003040-6</t>
        </is>
      </c>
      <c r="C880" s="2855" t="n">
        <v>46099</v>
      </c>
      <c r="D880" s="2658" t="inlineStr">
        <is>
          <t>Pendiente</t>
        </is>
      </c>
      <c r="E880" s="2855" t="n">
        <v>46099</v>
      </c>
      <c r="F880" s="2329" t="inlineStr">
        <is>
          <t>DAVIVIENDA</t>
        </is>
      </c>
      <c r="G880" s="2262" t="n"/>
      <c r="H880" s="2453" t="inlineStr">
        <is>
          <t>CM</t>
        </is>
      </c>
      <c r="I880" s="2330" t="n"/>
      <c r="J880" s="2262" t="n"/>
      <c r="K880" s="2262" t="n"/>
      <c r="L880" s="2262" t="n"/>
      <c r="M880" s="2262" t="n"/>
      <c r="N880" s="2262" t="n"/>
      <c r="O880" s="2262" t="n"/>
      <c r="P880" s="2262" t="n"/>
      <c r="Q880" s="2262" t="n"/>
      <c r="R880" s="2860" t="n">
        <v>26814152</v>
      </c>
      <c r="S880" s="2661" t="inlineStr">
        <is>
          <t>Pesos</t>
        </is>
      </c>
      <c r="T880" s="2859" t="inlineStr">
        <is>
          <t>Hipotecario</t>
        </is>
      </c>
      <c r="U880" s="2860" t="n">
        <v>704614</v>
      </c>
      <c r="V880" s="2860" t="n">
        <v>240</v>
      </c>
      <c r="W880" s="2860" t="n">
        <v>167</v>
      </c>
      <c r="X880" s="2857" t="n">
        <v>12</v>
      </c>
      <c r="Y880" s="2860" t="n">
        <v>241385</v>
      </c>
      <c r="Z880" s="2860" t="n">
        <v>20336</v>
      </c>
      <c r="AA880" s="2860" t="n">
        <v>46670</v>
      </c>
      <c r="AB880" s="2860" t="n">
        <v>0</v>
      </c>
      <c r="AC880" s="2860" t="n">
        <v>356543</v>
      </c>
      <c r="AD880" s="2860" t="n">
        <v>894474</v>
      </c>
      <c r="AE880" s="2860" t="n">
        <v>74526384</v>
      </c>
      <c r="AF880" s="3719" t="n">
        <v>300</v>
      </c>
      <c r="AG880" s="2860" t="inlineStr">
        <is>
          <t>$6,000,000</t>
        </is>
      </c>
      <c r="AH880" s="2263" t="inlineStr">
        <is>
          <t>Empleado</t>
        </is>
      </c>
      <c r="AI880" s="2857" t="inlineStr">
        <is>
          <t>rociolaragonzalez@hotmail.com</t>
        </is>
      </c>
      <c r="AJ880" s="2860" t="n">
        <v>3145102830</v>
      </c>
      <c r="AK880" s="2857" t="inlineStr">
        <is>
          <t>SOLEDAD</t>
        </is>
      </c>
      <c r="AL880" s="2262" t="n"/>
      <c r="AM880" s="3116" t="n"/>
    </row>
    <row r="881" ht="18" customFormat="1" customHeight="1" s="1314" thickBot="1">
      <c r="A881" s="2945" t="inlineStr">
        <is>
          <t>FRANKLIN ROBINSON GARCIA REINA</t>
        </is>
      </c>
      <c r="B881" s="3222" t="inlineStr">
        <is>
          <t>590000960130721-9</t>
        </is>
      </c>
      <c r="C881" s="2947" t="n">
        <v>46098</v>
      </c>
      <c r="D881" s="2951" t="inlineStr">
        <is>
          <t>Mora</t>
        </is>
      </c>
      <c r="E881" s="2950" t="n"/>
      <c r="F881" s="2949" t="inlineStr">
        <is>
          <t>DAVIVIENDA</t>
        </is>
      </c>
      <c r="G881" s="2950" t="n"/>
      <c r="H881" s="2747" t="inlineStr">
        <is>
          <t>VK 30%</t>
        </is>
      </c>
      <c r="I881" s="3223" t="inlineStr">
        <is>
          <t>PREGUNTAR SI ES CREDITO DE REMODELACION</t>
        </is>
      </c>
      <c r="J881" s="2950" t="n"/>
      <c r="K881" s="2950" t="n"/>
      <c r="L881" s="3224" t="inlineStr">
        <is>
          <t>Guardianes Del Ahorro</t>
        </is>
      </c>
      <c r="M881" s="2953" t="inlineStr">
        <is>
          <t>SANDRA PATRICIA MORENO</t>
        </is>
      </c>
      <c r="N881" s="2950" t="n"/>
      <c r="O881" s="2950" t="n"/>
      <c r="P881" s="2950" t="n"/>
      <c r="Q881" s="2950" t="n"/>
      <c r="R881" s="2957" t="n">
        <v>12752227</v>
      </c>
      <c r="S881" s="2956" t="inlineStr">
        <is>
          <t>Pesos</t>
        </is>
      </c>
      <c r="T881" s="2952" t="inlineStr">
        <is>
          <t>Hipotecario</t>
        </is>
      </c>
      <c r="U881" s="2957" t="n">
        <v>1361000</v>
      </c>
      <c r="V881" s="2957" t="n">
        <v>96</v>
      </c>
      <c r="W881" s="2957" t="n">
        <v>33</v>
      </c>
      <c r="X881" s="2953" t="n">
        <v>15.8</v>
      </c>
      <c r="Y881" s="2957" t="n">
        <v>0</v>
      </c>
      <c r="Z881" s="2957" t="n">
        <v>44918</v>
      </c>
      <c r="AA881" s="2957" t="n">
        <v>96387</v>
      </c>
      <c r="AB881" s="2957" t="n">
        <v>0</v>
      </c>
      <c r="AC881" s="2957" t="n">
        <v>275780</v>
      </c>
      <c r="AD881" s="2957" t="n">
        <v>949358</v>
      </c>
      <c r="AE881" s="2957" t="n">
        <v>54596896</v>
      </c>
      <c r="AF881" s="2957" t="inlineStr">
        <is>
          <t>$100.000 a $300.000</t>
        </is>
      </c>
      <c r="AG881" s="2957" t="inlineStr">
        <is>
          <t>$3,800,000</t>
        </is>
      </c>
      <c r="AH881" s="2959" t="inlineStr">
        <is>
          <t>Empleado</t>
        </is>
      </c>
      <c r="AI881" s="2953" t="inlineStr">
        <is>
          <t>garclo1994@siigo.com</t>
        </is>
      </c>
      <c r="AJ881" s="2957" t="n">
        <v>3166928460</v>
      </c>
      <c r="AK881" s="2950" t="n"/>
      <c r="AL881" s="2950" t="n"/>
      <c r="AM881" s="3177" t="n"/>
    </row>
    <row r="882" ht="18" customHeight="1" thickBot="1">
      <c r="A882" s="3236" t="inlineStr">
        <is>
          <t>DEISY CAROLIS MOROS FERNANDEZ</t>
        </is>
      </c>
      <c r="B882" s="2427" t="n">
        <v>90000255426</v>
      </c>
      <c r="C882" s="2430" t="n">
        <v>46092</v>
      </c>
      <c r="D882" s="2429" t="inlineStr">
        <is>
          <t>Pendiente</t>
        </is>
      </c>
      <c r="E882" s="2430" t="n">
        <v>46099</v>
      </c>
      <c r="F882" s="3240" t="inlineStr">
        <is>
          <t>BANCOLOMBIA</t>
        </is>
      </c>
      <c r="G882" s="882" t="n"/>
      <c r="H882" s="2450" t="inlineStr">
        <is>
          <t>CM</t>
        </is>
      </c>
      <c r="I882" s="2434" t="inlineStr">
        <is>
          <t>Solicitar extracto hipotecario,</t>
        </is>
      </c>
      <c r="J882" s="360" t="n"/>
      <c r="K882" s="360" t="n"/>
      <c r="L882" s="2492" t="inlineStr">
        <is>
          <t>Visionarios</t>
        </is>
      </c>
      <c r="M882" s="2434" t="inlineStr">
        <is>
          <t>MARIELA BECERRA</t>
        </is>
      </c>
      <c r="N882" s="360" t="n"/>
      <c r="O882" s="2430" t="n">
        <v>46093</v>
      </c>
      <c r="P882" s="360" t="n"/>
      <c r="Q882" s="360" t="n"/>
      <c r="R882" s="3241" t="n">
        <v>1015413575</v>
      </c>
      <c r="S882" s="2435" t="inlineStr">
        <is>
          <t>Pesos</t>
        </is>
      </c>
      <c r="T882" s="2436" t="inlineStr">
        <is>
          <t>Hipotecario</t>
        </is>
      </c>
      <c r="U882" s="2437" t="n">
        <v>1610163</v>
      </c>
      <c r="V882" s="2437" t="n">
        <v>240</v>
      </c>
      <c r="W882" s="2437" t="n">
        <v>212</v>
      </c>
      <c r="X882" s="2434" t="n">
        <v>13.25</v>
      </c>
      <c r="Y882" s="2437" t="n">
        <v>0</v>
      </c>
      <c r="Z882" s="2437" t="n">
        <v>20314</v>
      </c>
      <c r="AA882" s="2437" t="n">
        <v>12104</v>
      </c>
      <c r="AB882" s="2437" t="n">
        <v>8069</v>
      </c>
      <c r="AC882" s="2437" t="n">
        <v>1569676</v>
      </c>
      <c r="AD882" s="2437" t="n">
        <v>0</v>
      </c>
      <c r="AE882" s="2437" t="n">
        <v>130874443</v>
      </c>
      <c r="AF882" s="2437" t="inlineStr">
        <is>
          <t>$1,700,000</t>
        </is>
      </c>
      <c r="AG882" s="2437" t="inlineStr">
        <is>
          <t>$137,000,000</t>
        </is>
      </c>
      <c r="AH882" s="2435" t="inlineStr">
        <is>
          <t>Independiente</t>
        </is>
      </c>
      <c r="AI882" s="2434" t="inlineStr">
        <is>
          <t>0000deisymoros@gmail.com</t>
        </is>
      </c>
      <c r="AJ882" s="2434" t="inlineStr">
        <is>
          <t>+57 317 5765977</t>
        </is>
      </c>
      <c r="AK882" s="2434" t="inlineStr">
        <is>
          <t>Cucuta</t>
        </is>
      </c>
      <c r="AL882" s="360" t="n"/>
      <c r="AM882" s="3242" t="inlineStr">
        <is>
          <t>NAN</t>
        </is>
      </c>
    </row>
    <row r="883" ht="18" customHeight="1" thickBot="1">
      <c r="A883" s="3000" t="inlineStr">
        <is>
          <t>CAMILO ANDRES PRIETO REYES</t>
        </is>
      </c>
      <c r="B883" s="2525" t="n">
        <v>7974581505</v>
      </c>
      <c r="C883" s="2317" t="n">
        <v>46092</v>
      </c>
      <c r="D883" s="2318" t="inlineStr">
        <is>
          <t>Pendiente</t>
        </is>
      </c>
      <c r="E883" s="2319" t="n">
        <v>46099</v>
      </c>
      <c r="F883" s="2306" t="inlineStr">
        <is>
          <t>FNA (Fondo Nacional del Ahorro)</t>
        </is>
      </c>
      <c r="G883" s="2307" t="inlineStr">
        <is>
          <t>agradezco se actualice estudio con un incremento en el valor adicional en el abono inteligente de 1.500.000 esto debido a un ascenso de uno de los titulares e incremento de sus ingresos. Agradezco su ayuda.</t>
        </is>
      </c>
      <c r="H883" s="2475" t="inlineStr">
        <is>
          <t>VK 30%</t>
        </is>
      </c>
      <c r="I883" s="214" t="n"/>
      <c r="J883" s="214" t="n"/>
      <c r="K883" s="2319" t="n">
        <v>46093</v>
      </c>
      <c r="L883" s="2332" t="inlineStr">
        <is>
          <t>Finanzas a otro nivel</t>
        </is>
      </c>
      <c r="M883" s="2321" t="inlineStr">
        <is>
          <t>SANDRA PATRICIA TINJACA MARTINEZ</t>
        </is>
      </c>
      <c r="N883" s="214" t="n"/>
      <c r="O883" s="2317" t="n">
        <v>46093</v>
      </c>
      <c r="P883" s="256" t="inlineStr">
        <is>
          <t>https://tinyurl.com/3bka44tc</t>
        </is>
      </c>
      <c r="Q883" s="214" t="n"/>
      <c r="R883" s="2335" t="n">
        <v>79745815</v>
      </c>
      <c r="S883" s="2322" t="inlineStr">
        <is>
          <t>Pesos</t>
        </is>
      </c>
      <c r="T883" s="2323" t="inlineStr">
        <is>
          <t>Hipotecario</t>
        </is>
      </c>
      <c r="U883" s="2324" t="n">
        <v>3289794</v>
      </c>
      <c r="V883" s="2321" t="n">
        <v>180</v>
      </c>
      <c r="W883" s="2321" t="n">
        <v>161</v>
      </c>
      <c r="X883" s="2321" t="n">
        <v>10.75</v>
      </c>
      <c r="Y883" s="2324" t="n">
        <v>0</v>
      </c>
      <c r="Z883" s="2324" t="n">
        <v>83239</v>
      </c>
      <c r="AA883" s="2324" t="n">
        <v>43407</v>
      </c>
      <c r="AB883" s="2324" t="n">
        <v>0</v>
      </c>
      <c r="AC883" s="2324" t="n">
        <v>797742</v>
      </c>
      <c r="AD883" s="2324" t="n">
        <v>2363845</v>
      </c>
      <c r="AE883" s="2324" t="n">
        <v>276632611</v>
      </c>
      <c r="AF883" s="2884" t="inlineStr">
        <is>
          <t>$300.000 a $600.000</t>
        </is>
      </c>
      <c r="AG883" s="2324" t="inlineStr">
        <is>
          <t>$16,000,000</t>
        </is>
      </c>
      <c r="AH883" s="2343" t="inlineStr">
        <is>
          <t>Empleado</t>
        </is>
      </c>
      <c r="AI883" s="2335" t="inlineStr">
        <is>
          <t>capr.cacho@gmail.com</t>
        </is>
      </c>
      <c r="AJ883" s="2335" t="n">
        <v>3014616742</v>
      </c>
      <c r="AK883" s="214" t="n"/>
      <c r="AL883" s="214" t="n"/>
      <c r="AM883" s="220" t="n"/>
    </row>
    <row r="884" ht="18" customHeight="1" thickBot="1">
      <c r="A884" s="3228" t="inlineStr">
        <is>
          <t>ALVARO JOSE CALPA ZAMBRANO</t>
        </is>
      </c>
      <c r="B884" s="2902" t="inlineStr">
        <is>
          <t>190-026748</t>
        </is>
      </c>
      <c r="C884" s="2305" t="n">
        <v>46093</v>
      </c>
      <c r="D884" s="2304" t="inlineStr">
        <is>
          <t>Pendiente</t>
        </is>
      </c>
      <c r="E884" s="2305" t="n">
        <v>46099</v>
      </c>
      <c r="F884" s="3243" t="inlineStr">
        <is>
          <t>OCCIDENTE</t>
        </is>
      </c>
      <c r="G884" s="560" t="n"/>
      <c r="H884" s="2308" t="inlineStr">
        <is>
          <t>CM</t>
        </is>
      </c>
      <c r="I884" s="2309" t="inlineStr">
        <is>
          <t>Falta perfilamiento - Occidente</t>
        </is>
      </c>
      <c r="J884" s="225" t="n"/>
      <c r="K884" s="225" t="n"/>
      <c r="L884" s="225" t="n"/>
      <c r="M884" s="225" t="n"/>
      <c r="N884" s="225" t="n"/>
      <c r="O884" s="225" t="n"/>
      <c r="P884" s="225" t="n"/>
      <c r="Q884" s="473" t="n"/>
      <c r="R884" s="3206" t="inlineStr">
        <is>
          <t>N/A</t>
        </is>
      </c>
      <c r="S884" s="2311" t="inlineStr">
        <is>
          <t>Pesos</t>
        </is>
      </c>
      <c r="T884" s="2312" t="inlineStr">
        <is>
          <t>Hipotecario</t>
        </is>
      </c>
      <c r="U884" s="2313" t="n">
        <v>4926470</v>
      </c>
      <c r="V884" s="2313" t="n">
        <v>180</v>
      </c>
      <c r="W884" s="2313" t="n">
        <v>178</v>
      </c>
      <c r="X884" s="2309" t="n">
        <v>0.1181</v>
      </c>
      <c r="Y884" s="2313" t="n">
        <v>0</v>
      </c>
      <c r="Z884" s="2313" t="n">
        <v>107116</v>
      </c>
      <c r="AA884" s="2313" t="n">
        <v>78130</v>
      </c>
      <c r="AB884" s="2313" t="n">
        <v>144097</v>
      </c>
      <c r="AC884" s="2313" t="n">
        <v>877722</v>
      </c>
      <c r="AD884" s="2313" t="n">
        <v>3719405</v>
      </c>
      <c r="AE884" s="2313" t="n">
        <v>397968862</v>
      </c>
      <c r="AF884" s="3653" t="n">
        <v>500</v>
      </c>
      <c r="AG884" s="2313" t="inlineStr">
        <is>
          <t>$19,600,000</t>
        </is>
      </c>
      <c r="AH884" s="3184" t="inlineStr">
        <is>
          <t>Independiente</t>
        </is>
      </c>
      <c r="AI884" s="2310" t="inlineStr">
        <is>
          <t>alvarojose278@gmail.com</t>
        </is>
      </c>
      <c r="AJ884" s="2310" t="inlineStr">
        <is>
          <t>+57 301 5362108</t>
        </is>
      </c>
      <c r="AK884" s="2309" t="inlineStr">
        <is>
          <t>PASTO</t>
        </is>
      </c>
      <c r="AL884" s="225" t="n"/>
      <c r="AM884" s="3187" t="inlineStr">
        <is>
          <t>NAN</t>
        </is>
      </c>
    </row>
    <row r="885" ht="18" customHeight="1" thickBot="1">
      <c r="A885" s="3257" t="inlineStr">
        <is>
          <t>JULIO CESAR PONTON MOSQUERA</t>
        </is>
      </c>
      <c r="B885" s="2316" t="n">
        <v>1056556107</v>
      </c>
      <c r="C885" s="2319" t="n">
        <v>46096</v>
      </c>
      <c r="D885" s="2318" t="inlineStr">
        <is>
          <t>Pendiente</t>
        </is>
      </c>
      <c r="E885" s="2319" t="n">
        <v>46099</v>
      </c>
      <c r="F885" s="2992" t="inlineStr">
        <is>
          <t>BANCO DE BOGOTA</t>
        </is>
      </c>
      <c r="G885" s="2842" t="inlineStr">
        <is>
          <t>Buen día a extractos@mejorahora.net envié perfilamiento, favor generar estudio tenemos cita para el viernes. Mil gracias.</t>
        </is>
      </c>
      <c r="H885" s="2453" t="inlineStr">
        <is>
          <t>CM</t>
        </is>
      </c>
      <c r="I885" s="2321" t="inlineStr">
        <is>
          <t>Falta perfilamiento - Bogota</t>
        </is>
      </c>
      <c r="J885" s="214" t="n"/>
      <c r="K885" s="214" t="n"/>
      <c r="L885" s="2341" t="inlineStr">
        <is>
          <t>Visionarios</t>
        </is>
      </c>
      <c r="M885" s="2321" t="inlineStr">
        <is>
          <t>PAOLA HERNANDEZ</t>
        </is>
      </c>
      <c r="N885" s="214" t="n"/>
      <c r="O885" s="2319" t="n">
        <v>46097</v>
      </c>
      <c r="P885" s="214" t="n"/>
      <c r="Q885" s="335" t="n"/>
      <c r="R885" s="2310" t="inlineStr">
        <is>
          <t>N/A</t>
        </is>
      </c>
      <c r="S885" s="2322" t="inlineStr">
        <is>
          <t>Pesos</t>
        </is>
      </c>
      <c r="T885" s="2323" t="inlineStr">
        <is>
          <t>Hipotecario</t>
        </is>
      </c>
      <c r="U885" s="2324" t="n">
        <v>897997</v>
      </c>
      <c r="V885" s="2324" t="n">
        <v>360</v>
      </c>
      <c r="W885" s="2324" t="n">
        <v>338</v>
      </c>
      <c r="X885" s="2321" t="n">
        <v>0.1135</v>
      </c>
      <c r="Y885" s="2324" t="n">
        <v>0</v>
      </c>
      <c r="Z885" s="2324" t="n">
        <v>15776</v>
      </c>
      <c r="AA885" s="2324" t="n">
        <v>22779</v>
      </c>
      <c r="AB885" s="2324" t="n">
        <v>47550</v>
      </c>
      <c r="AC885" s="2324" t="n">
        <v>0</v>
      </c>
      <c r="AD885" s="2324" t="n">
        <v>811892</v>
      </c>
      <c r="AE885" s="2324" t="n">
        <v>86706224</v>
      </c>
      <c r="AF885" s="3722" t="n">
        <v>300</v>
      </c>
      <c r="AG885" s="2324" t="inlineStr">
        <is>
          <t>$3,200,000</t>
        </is>
      </c>
      <c r="AH885" s="2343" t="inlineStr">
        <is>
          <t>Empleado</t>
        </is>
      </c>
      <c r="AI885" s="2321" t="inlineStr">
        <is>
          <t>yuliocesarponton96@gmail.com</t>
        </is>
      </c>
      <c r="AJ885" s="2321" t="inlineStr">
        <is>
          <t>+57 322 5954599</t>
        </is>
      </c>
      <c r="AK885" s="2321" t="inlineStr">
        <is>
          <t>CALI</t>
        </is>
      </c>
      <c r="AL885" s="214" t="n"/>
      <c r="AM885" s="3188" t="inlineStr">
        <is>
          <t>NAN</t>
        </is>
      </c>
    </row>
    <row r="886" ht="18" customHeight="1" thickBot="1">
      <c r="A886" s="3228" t="inlineStr">
        <is>
          <t>CATHERINE SABOGAL MORA</t>
        </is>
      </c>
      <c r="B886" s="2302" t="inlineStr">
        <is>
          <t>600045820083388-4</t>
        </is>
      </c>
      <c r="C886" s="2305" t="n">
        <v>46095</v>
      </c>
      <c r="D886" s="2304" t="inlineStr">
        <is>
          <t>Pendiente</t>
        </is>
      </c>
      <c r="E886" s="2305" t="n">
        <v>46099</v>
      </c>
      <c r="F886" s="2320" t="inlineStr">
        <is>
          <t>DAVIVIENDA</t>
        </is>
      </c>
      <c r="G886" s="2842" t="inlineStr">
        <is>
          <t>por favor generar más opciones de reducción, son dos titulares y tienen arriendos se pueden organizar los ingresos</t>
        </is>
      </c>
      <c r="H886" s="2474" t="inlineStr">
        <is>
          <t>PROPIO</t>
        </is>
      </c>
      <c r="I886" s="225" t="n"/>
      <c r="J886" s="225" t="n"/>
      <c r="K886" s="2305" t="n">
        <v>46097</v>
      </c>
      <c r="L886" s="2304" t="inlineStr">
        <is>
          <t>Soluciones Financieras</t>
        </is>
      </c>
      <c r="M886" s="2309" t="inlineStr">
        <is>
          <t>LORENA SALINAS</t>
        </is>
      </c>
      <c r="N886" s="225" t="n"/>
      <c r="O886" s="2305" t="n">
        <v>46097</v>
      </c>
      <c r="P886" s="245" t="inlineStr">
        <is>
          <t>https://tinyurl.com/m4tz6mrh</t>
        </is>
      </c>
      <c r="Q886" s="225" t="n"/>
      <c r="R886" s="3189" t="n">
        <v>833884</v>
      </c>
      <c r="S886" s="2311" t="inlineStr">
        <is>
          <t>Pesos</t>
        </is>
      </c>
      <c r="T886" s="2875" t="inlineStr">
        <is>
          <t>Leasing H.</t>
        </is>
      </c>
      <c r="U886" s="2313" t="n">
        <v>2992000</v>
      </c>
      <c r="V886" s="2313" t="n">
        <v>240</v>
      </c>
      <c r="W886" s="2313" t="n">
        <v>232</v>
      </c>
      <c r="X886" s="2309" t="n">
        <v>12.15</v>
      </c>
      <c r="Y886" s="2313" t="n">
        <v>0</v>
      </c>
      <c r="Z886" s="2313" t="n">
        <v>0</v>
      </c>
      <c r="AA886" s="2313" t="n">
        <v>0</v>
      </c>
      <c r="AB886" s="2313" t="n">
        <v>0</v>
      </c>
      <c r="AC886" s="2313" t="n">
        <v>2992000</v>
      </c>
      <c r="AD886" s="2313" t="n">
        <v>2663481</v>
      </c>
      <c r="AE886" s="2313" t="n">
        <v>277749519</v>
      </c>
      <c r="AF886" s="2313" t="inlineStr">
        <is>
          <t>$300.000 a $600.000</t>
        </is>
      </c>
      <c r="AG886" s="2313" t="inlineStr">
        <is>
          <t>$13,500,000</t>
        </is>
      </c>
      <c r="AH886" s="2315" t="inlineStr">
        <is>
          <t>Empleado</t>
        </is>
      </c>
      <c r="AI886" s="2309" t="inlineStr">
        <is>
          <t>katymora16@gmail.com</t>
        </is>
      </c>
      <c r="AJ886" s="2313" t="n">
        <v>3193124140</v>
      </c>
      <c r="AK886" s="225" t="n"/>
      <c r="AL886" s="225" t="n"/>
      <c r="AM886" s="231" t="n"/>
    </row>
    <row r="887" ht="18" customHeight="1" thickBot="1">
      <c r="A887" s="3257" t="inlineStr">
        <is>
          <t>IVAN DARIO GUARDO SOTOMAYOR</t>
        </is>
      </c>
      <c r="B887" s="2316" t="n">
        <v>657261065</v>
      </c>
      <c r="C887" s="2319" t="n">
        <v>46096</v>
      </c>
      <c r="D887" s="2318" t="inlineStr">
        <is>
          <t>Pendiente</t>
        </is>
      </c>
      <c r="E887" s="2319" t="n">
        <v>46099</v>
      </c>
      <c r="F887" s="3244" t="inlineStr">
        <is>
          <t>BANCO DE BOGOTA</t>
        </is>
      </c>
      <c r="G887" s="214" t="n"/>
      <c r="H887" s="2453" t="inlineStr">
        <is>
          <t>CM</t>
        </is>
      </c>
      <c r="I887" s="2321" t="inlineStr">
        <is>
          <t>Falta perfilamiento - Bogota y solicitar extracto al dia</t>
        </is>
      </c>
      <c r="J887" s="214" t="n"/>
      <c r="K887" s="214" t="n"/>
      <c r="L887" s="2318" t="inlineStr">
        <is>
          <t>Soluciones Financieras</t>
        </is>
      </c>
      <c r="M887" s="2321" t="inlineStr">
        <is>
          <t>LORENA SALINAS</t>
        </is>
      </c>
      <c r="N887" s="214" t="n"/>
      <c r="O887" s="2319" t="n">
        <v>46097</v>
      </c>
      <c r="P887" s="214" t="n"/>
      <c r="Q887" s="335" t="n"/>
      <c r="R887" s="2310" t="inlineStr">
        <is>
          <t>N/A</t>
        </is>
      </c>
      <c r="S887" s="2322" t="inlineStr">
        <is>
          <t>Pesos</t>
        </is>
      </c>
      <c r="T887" s="2323" t="inlineStr">
        <is>
          <t>Hipotecario</t>
        </is>
      </c>
      <c r="U887" s="2324" t="n">
        <v>367697</v>
      </c>
      <c r="V887" s="2324" t="n">
        <v>360</v>
      </c>
      <c r="W887" s="2324" t="n">
        <v>282</v>
      </c>
      <c r="X887" s="2321" t="n">
        <v>7.47</v>
      </c>
      <c r="Y887" s="2324" t="n">
        <v>147932</v>
      </c>
      <c r="Z887" s="2324" t="n">
        <v>9127</v>
      </c>
      <c r="AA887" s="2324" t="n">
        <v>24964</v>
      </c>
      <c r="AB887" s="2324" t="n">
        <v>0</v>
      </c>
      <c r="AC887" s="2324" t="n">
        <v>61256</v>
      </c>
      <c r="AD887" s="2324" t="n">
        <v>420282</v>
      </c>
      <c r="AE887" s="2324" t="n">
        <v>45357697</v>
      </c>
      <c r="AF887" s="3722" t="n">
        <v>400</v>
      </c>
      <c r="AG887" s="2324" t="inlineStr">
        <is>
          <t>$3,700,000</t>
        </is>
      </c>
      <c r="AH887" s="2343" t="inlineStr">
        <is>
          <t>Empleado</t>
        </is>
      </c>
      <c r="AI887" s="2321" t="inlineStr">
        <is>
          <t>ivanguardo@hotmail.com</t>
        </is>
      </c>
      <c r="AJ887" s="2324" t="n">
        <v>3004359750</v>
      </c>
      <c r="AK887" s="2321" t="inlineStr">
        <is>
          <t>CARTAGENA</t>
        </is>
      </c>
      <c r="AL887" s="214" t="n"/>
      <c r="AM887" s="220" t="n"/>
    </row>
    <row r="888" ht="18" customHeight="1" thickBot="1">
      <c r="A888" s="3226" t="inlineStr">
        <is>
          <t>CARLOS ANDRES FERREIRA GUERRERO</t>
        </is>
      </c>
      <c r="B888" s="2302" t="n">
        <v>859067795</v>
      </c>
      <c r="C888" s="2305" t="n">
        <v>46097</v>
      </c>
      <c r="D888" s="2304" t="inlineStr">
        <is>
          <t>Pendiente</t>
        </is>
      </c>
      <c r="E888" s="2305" t="n">
        <v>46099</v>
      </c>
      <c r="F888" s="2473" t="inlineStr">
        <is>
          <t>BANCO DE BOGOTA</t>
        </is>
      </c>
      <c r="G888" s="225" t="n"/>
      <c r="H888" s="2308" t="inlineStr">
        <is>
          <t>CM</t>
        </is>
      </c>
      <c r="I888" s="2309" t="inlineStr">
        <is>
          <t>Falta perfilamiento - Bogota</t>
        </is>
      </c>
      <c r="J888" s="225" t="n"/>
      <c r="K888" s="225" t="n"/>
      <c r="L888" s="225" t="n"/>
      <c r="M888" s="225" t="n"/>
      <c r="N888" s="225" t="n"/>
      <c r="O888" s="2305" t="n">
        <v>46098</v>
      </c>
      <c r="P888" s="225" t="n"/>
      <c r="Q888" s="225" t="n"/>
      <c r="R888" s="3189" t="n">
        <v>1102357126</v>
      </c>
      <c r="S888" s="2311" t="inlineStr">
        <is>
          <t>Pesos</t>
        </is>
      </c>
      <c r="T888" s="2312" t="inlineStr">
        <is>
          <t>Hipotecario</t>
        </is>
      </c>
      <c r="U888" s="2313" t="n">
        <v>1080134</v>
      </c>
      <c r="V888" s="2313" t="n">
        <v>360</v>
      </c>
      <c r="W888" s="2313" t="n">
        <v>331</v>
      </c>
      <c r="X888" s="2309" t="n">
        <v>0.1321</v>
      </c>
      <c r="Y888" s="2313" t="n">
        <v>0</v>
      </c>
      <c r="Z888" s="2313" t="n">
        <v>17755</v>
      </c>
      <c r="AA888" s="2313" t="n">
        <v>18129</v>
      </c>
      <c r="AB888" s="2313" t="n">
        <v>0</v>
      </c>
      <c r="AC888" s="2313" t="n">
        <v>33652</v>
      </c>
      <c r="AD888" s="2313" t="n">
        <v>1010597</v>
      </c>
      <c r="AE888" s="2313" t="n">
        <v>97680295</v>
      </c>
      <c r="AF888" s="3653" t="n">
        <v>350</v>
      </c>
      <c r="AG888" s="2313" t="inlineStr">
        <is>
          <t>$4,000,000</t>
        </is>
      </c>
      <c r="AH888" s="2315" t="inlineStr">
        <is>
          <t>Empleado</t>
        </is>
      </c>
      <c r="AI888" s="2309" t="inlineStr">
        <is>
          <t>guerrero.1988@hotmail.com</t>
        </is>
      </c>
      <c r="AJ888" s="2309" t="inlineStr">
        <is>
          <t>+57 312 5279085</t>
        </is>
      </c>
      <c r="AK888" s="2309" t="inlineStr">
        <is>
          <t>CUCUTA</t>
        </is>
      </c>
      <c r="AL888" s="225" t="n"/>
      <c r="AM888" s="3187" t="inlineStr">
        <is>
          <t>NAN</t>
        </is>
      </c>
    </row>
    <row r="889" ht="18" customHeight="1" thickBot="1">
      <c r="A889" s="3227" t="inlineStr">
        <is>
          <t>DIEGO FERNANDO LEON SUAREZ</t>
        </is>
      </c>
      <c r="B889" s="2316" t="n">
        <v>558224132</v>
      </c>
      <c r="C889" s="2319" t="n">
        <v>46097</v>
      </c>
      <c r="D889" s="2318" t="inlineStr">
        <is>
          <t>Pendiente</t>
        </is>
      </c>
      <c r="E889" s="2319" t="n">
        <v>46099</v>
      </c>
      <c r="F889" s="3244" t="inlineStr">
        <is>
          <t>BANCO DE BOGOTA</t>
        </is>
      </c>
      <c r="G889" s="214" t="n"/>
      <c r="H889" s="2453" t="inlineStr">
        <is>
          <t>CM</t>
        </is>
      </c>
      <c r="I889" s="2321" t="inlineStr">
        <is>
          <t>Falta perfilamiento - Bogota</t>
        </is>
      </c>
      <c r="J889" s="214" t="n"/>
      <c r="K889" s="214" t="n"/>
      <c r="L889" s="214" t="n"/>
      <c r="M889" s="214" t="n"/>
      <c r="N889" s="214" t="n"/>
      <c r="O889" s="2319" t="n">
        <v>46098</v>
      </c>
      <c r="P889" s="214" t="n"/>
      <c r="Q889" s="335" t="n"/>
      <c r="R889" s="2310" t="inlineStr">
        <is>
          <t>N/A</t>
        </is>
      </c>
      <c r="S889" s="2322" t="inlineStr">
        <is>
          <t>Pesos</t>
        </is>
      </c>
      <c r="T889" s="2323" t="inlineStr">
        <is>
          <t>Hipotecario</t>
        </is>
      </c>
      <c r="U889" s="2324" t="n">
        <v>2657478</v>
      </c>
      <c r="V889" s="2324" t="n">
        <v>240</v>
      </c>
      <c r="W889" s="2324" t="n">
        <v>177</v>
      </c>
      <c r="X889" s="2321" t="n">
        <v>0.1015</v>
      </c>
      <c r="Y889" s="2324" t="n">
        <v>0</v>
      </c>
      <c r="Z889" s="2324" t="n">
        <v>86029</v>
      </c>
      <c r="AA889" s="2324" t="n">
        <v>112770</v>
      </c>
      <c r="AB889" s="2324" t="n">
        <v>0</v>
      </c>
      <c r="AC889" s="2324" t="n">
        <v>586988</v>
      </c>
      <c r="AD889" s="2324" t="n">
        <v>1871691</v>
      </c>
      <c r="AE889" s="2324" t="n">
        <v>232595352</v>
      </c>
      <c r="AF889" s="3722" t="n">
        <v>300</v>
      </c>
      <c r="AG889" s="2324" t="inlineStr">
        <is>
          <t>$12,000,000</t>
        </is>
      </c>
      <c r="AH889" s="2343" t="inlineStr">
        <is>
          <t>Empleado</t>
        </is>
      </c>
      <c r="AI889" s="2321" t="inlineStr">
        <is>
          <t>mabeljuanes701@gmail.com</t>
        </is>
      </c>
      <c r="AJ889" s="2321" t="inlineStr">
        <is>
          <t>+57 310 2285723</t>
        </is>
      </c>
      <c r="AK889" s="2321" t="inlineStr">
        <is>
          <t>CAJICA</t>
        </is>
      </c>
      <c r="AL889" s="214" t="n"/>
      <c r="AM889" s="3188" t="inlineStr">
        <is>
          <t>NAN</t>
        </is>
      </c>
    </row>
    <row r="890" ht="18" customHeight="1" thickBot="1">
      <c r="A890" s="3237" t="inlineStr">
        <is>
          <t>ROCIO DEL PILAR LARA GONZALEZ</t>
        </is>
      </c>
      <c r="B890" s="2302" t="inlineStr">
        <is>
          <t>570238110003040-6</t>
        </is>
      </c>
      <c r="C890" s="3117" t="n">
        <v>46099</v>
      </c>
      <c r="D890" s="3016" t="inlineStr">
        <is>
          <t>Pendiente</t>
        </is>
      </c>
      <c r="E890" s="2682" t="n">
        <v>46099</v>
      </c>
      <c r="F890" s="2325" t="inlineStr">
        <is>
          <t>DAVIVIENDA</t>
        </is>
      </c>
      <c r="G890" s="2269" t="n"/>
      <c r="H890" s="2308" t="inlineStr">
        <is>
          <t>CM</t>
        </is>
      </c>
      <c r="I890" s="2269" t="n"/>
      <c r="J890" s="2269" t="n"/>
      <c r="K890" s="2269" t="n"/>
      <c r="L890" s="2269" t="n"/>
      <c r="M890" s="2269" t="n"/>
      <c r="N890" s="2269" t="n"/>
      <c r="O890" s="2269" t="n"/>
      <c r="P890" s="2269" t="n"/>
      <c r="Q890" s="2269" t="n"/>
      <c r="R890" s="2689" t="n">
        <v>26814152</v>
      </c>
      <c r="S890" s="2270" t="inlineStr">
        <is>
          <t>Pesos</t>
        </is>
      </c>
      <c r="T890" s="2690" t="inlineStr">
        <is>
          <t>Hipotecario</t>
        </is>
      </c>
      <c r="U890" s="2689" t="n">
        <v>704614</v>
      </c>
      <c r="V890" s="2689" t="n">
        <v>240</v>
      </c>
      <c r="W890" s="2689" t="n">
        <v>167</v>
      </c>
      <c r="X890" s="2688" t="n">
        <v>12</v>
      </c>
      <c r="Y890" s="2689" t="n">
        <v>241385</v>
      </c>
      <c r="Z890" s="2689" t="n">
        <v>20336</v>
      </c>
      <c r="AA890" s="2689" t="n">
        <v>46670</v>
      </c>
      <c r="AB890" s="2689" t="n">
        <v>0</v>
      </c>
      <c r="AC890" s="2689" t="n">
        <v>356543</v>
      </c>
      <c r="AD890" s="2689" t="n">
        <v>894474</v>
      </c>
      <c r="AE890" s="2689" t="n">
        <v>74526384</v>
      </c>
      <c r="AF890" s="3715" t="n">
        <v>300</v>
      </c>
      <c r="AG890" s="2689" t="inlineStr">
        <is>
          <t>$6,000,000</t>
        </is>
      </c>
      <c r="AH890" s="2268" t="inlineStr">
        <is>
          <t>Empleado</t>
        </is>
      </c>
      <c r="AI890" s="2688" t="inlineStr">
        <is>
          <t>rociolaragonzalez@hotmail.com</t>
        </is>
      </c>
      <c r="AJ890" s="2689" t="n">
        <v>3145102830</v>
      </c>
      <c r="AK890" s="2688" t="inlineStr">
        <is>
          <t>SOLEDAD</t>
        </is>
      </c>
      <c r="AL890" s="2269" t="n"/>
      <c r="AM890" s="2691" t="n"/>
    </row>
    <row r="891" ht="18" customHeight="1" thickBot="1">
      <c r="A891" s="2900" t="inlineStr">
        <is>
          <t>SARAHY DESIRE OLIVEIRA GONZALEZ</t>
        </is>
      </c>
      <c r="B891" s="3209" t="n">
        <v>104280000773</v>
      </c>
      <c r="C891" s="2855" t="n">
        <v>46099</v>
      </c>
      <c r="D891" s="2658" t="inlineStr">
        <is>
          <t>Pendiente</t>
        </is>
      </c>
      <c r="E891" s="2855" t="n">
        <v>46099</v>
      </c>
      <c r="F891" s="2856" t="inlineStr">
        <is>
          <t>COLPATRIA</t>
        </is>
      </c>
      <c r="G891" s="2262" t="n"/>
      <c r="H891" s="2475" t="inlineStr">
        <is>
          <t>VK 30%</t>
        </is>
      </c>
      <c r="I891" s="2262" t="n"/>
      <c r="J891" s="2262" t="n"/>
      <c r="K891" s="2262" t="n"/>
      <c r="L891" s="3139" t="inlineStr">
        <is>
          <t>Finanzas a otro nivel</t>
        </is>
      </c>
      <c r="M891" s="2857" t="inlineStr">
        <is>
          <t>Fidelia Carvajal Marquez</t>
        </is>
      </c>
      <c r="N891" s="2262" t="n"/>
      <c r="O891" s="2262" t="n"/>
      <c r="P891" s="2262" t="n"/>
      <c r="Q891" s="2262" t="n"/>
      <c r="R891" s="2860" t="n">
        <v>988366</v>
      </c>
      <c r="S891" s="2661" t="inlineStr">
        <is>
          <t>Pesos</t>
        </is>
      </c>
      <c r="T891" s="2859" t="inlineStr">
        <is>
          <t>Hipotecario</t>
        </is>
      </c>
      <c r="U891" s="2860" t="n">
        <v>1805566</v>
      </c>
      <c r="V891" s="2860" t="n">
        <v>240</v>
      </c>
      <c r="W891" s="2860" t="n">
        <v>207</v>
      </c>
      <c r="X891" s="2857" t="n">
        <v>19.32</v>
      </c>
      <c r="Y891" s="2860" t="n">
        <v>0</v>
      </c>
      <c r="Z891" s="2860" t="n">
        <v>67512</v>
      </c>
      <c r="AA891" s="2860" t="n">
        <v>0</v>
      </c>
      <c r="AB891" s="2860" t="n">
        <v>0</v>
      </c>
      <c r="AC891" s="2860" t="n">
        <v>82556</v>
      </c>
      <c r="AD891" s="2860" t="n">
        <v>1655497</v>
      </c>
      <c r="AE891" s="2860" t="n">
        <v>55731815</v>
      </c>
      <c r="AF891" s="2860" t="inlineStr">
        <is>
          <t>$100.000 a $300.000</t>
        </is>
      </c>
      <c r="AG891" s="2860" t="inlineStr">
        <is>
          <t>$4,900,000</t>
        </is>
      </c>
      <c r="AH891" s="2263" t="inlineStr">
        <is>
          <t>Empleado</t>
        </is>
      </c>
      <c r="AI891" s="2857" t="inlineStr">
        <is>
          <t>sadeolgo@gmail.com</t>
        </is>
      </c>
      <c r="AJ891" s="2860" t="n">
        <v>3127023514</v>
      </c>
      <c r="AK891" s="2262" t="n"/>
      <c r="AL891" s="2262" t="n"/>
      <c r="AM891" s="3116" t="n"/>
    </row>
    <row r="892" ht="18" customHeight="1" thickBot="1">
      <c r="A892" s="3237" t="inlineStr">
        <is>
          <t>GERMAN DARIO AMAYA PALMA</t>
        </is>
      </c>
      <c r="B892" s="3208" t="n">
        <v>90000146398</v>
      </c>
      <c r="C892" s="2682" t="n">
        <v>46099</v>
      </c>
      <c r="D892" s="2653" t="inlineStr">
        <is>
          <t>Pendiente</t>
        </is>
      </c>
      <c r="E892" s="2682" t="n">
        <v>46099</v>
      </c>
      <c r="F892" s="2866" t="inlineStr">
        <is>
          <t>BANCOLOMBIA</t>
        </is>
      </c>
      <c r="G892" s="2269" t="n"/>
      <c r="H892" s="2474" t="inlineStr">
        <is>
          <t>PROPIO</t>
        </is>
      </c>
      <c r="I892" s="2269" t="n"/>
      <c r="J892" s="2269" t="n"/>
      <c r="K892" s="2269" t="n"/>
      <c r="L892" s="2868" t="inlineStr">
        <is>
          <t>Finanzas a otro nivel</t>
        </is>
      </c>
      <c r="M892" s="2688" t="inlineStr">
        <is>
          <t>PAULA OSORNO</t>
        </is>
      </c>
      <c r="N892" s="2269" t="n"/>
      <c r="O892" s="2269" t="n"/>
      <c r="P892" s="2269" t="n"/>
      <c r="Q892" s="2269" t="n"/>
      <c r="R892" s="2689" t="n">
        <v>91184885</v>
      </c>
      <c r="S892" s="2270" t="inlineStr">
        <is>
          <t>Pesos</t>
        </is>
      </c>
      <c r="T892" s="2690" t="inlineStr">
        <is>
          <t>Hipotecario</t>
        </is>
      </c>
      <c r="U892" s="2689" t="n">
        <v>432068</v>
      </c>
      <c r="V892" s="2689" t="n">
        <v>300</v>
      </c>
      <c r="W892" s="2689" t="n">
        <v>222</v>
      </c>
      <c r="X892" s="2688" t="n">
        <v>5.62</v>
      </c>
      <c r="Y892" s="2689" t="n">
        <v>182777</v>
      </c>
      <c r="Z892" s="2689" t="n">
        <v>13009</v>
      </c>
      <c r="AA892" s="2689" t="n">
        <v>12553</v>
      </c>
      <c r="AB892" s="2689" t="n">
        <v>8368</v>
      </c>
      <c r="AC892" s="2689" t="n">
        <v>142311</v>
      </c>
      <c r="AD892" s="2689" t="n">
        <v>255827</v>
      </c>
      <c r="AE892" s="2689" t="n">
        <v>56077451</v>
      </c>
      <c r="AF892" s="2689" t="inlineStr">
        <is>
          <t>$100.000 a $300.000</t>
        </is>
      </c>
      <c r="AG892" s="2689" t="inlineStr">
        <is>
          <t>$3,000,000</t>
        </is>
      </c>
      <c r="AH892" s="2268" t="inlineStr">
        <is>
          <t>Empleado</t>
        </is>
      </c>
      <c r="AI892" s="2688" t="inlineStr">
        <is>
          <t>gerdar001@hotmail.com</t>
        </is>
      </c>
      <c r="AJ892" s="2689" t="n">
        <v>3186917644</v>
      </c>
      <c r="AK892" s="2269" t="n"/>
      <c r="AL892" s="2269" t="n"/>
      <c r="AM892" s="2691" t="n"/>
    </row>
    <row r="893" ht="18" customHeight="1" thickBot="1">
      <c r="A893" s="2900" t="inlineStr">
        <is>
          <t>JESSICA SABRICA CUBILLOS PEDRAZA</t>
        </is>
      </c>
      <c r="B893" s="1001" t="n">
        <v>5301720901</v>
      </c>
      <c r="C893" s="2855" t="n">
        <v>46099</v>
      </c>
      <c r="D893" s="2658" t="inlineStr">
        <is>
          <t>Pendiente</t>
        </is>
      </c>
      <c r="E893" s="2855" t="n">
        <v>46099</v>
      </c>
      <c r="F893" s="2329" t="inlineStr">
        <is>
          <t>DAVIVIENDA</t>
        </is>
      </c>
      <c r="G893" s="2330" t="n"/>
      <c r="H893" s="2475" t="inlineStr">
        <is>
          <t>VK 25%</t>
        </is>
      </c>
      <c r="I893" s="2262" t="n"/>
      <c r="J893" s="2262" t="n"/>
      <c r="K893" s="2262" t="n"/>
      <c r="L893" s="3110" t="inlineStr">
        <is>
          <t>Guardianes Del Ahorro</t>
        </is>
      </c>
      <c r="M893" s="2857" t="inlineStr">
        <is>
          <t>JUAN CARLOS HIDALGO</t>
        </is>
      </c>
      <c r="N893" s="2262" t="n"/>
      <c r="O893" s="2262" t="n"/>
      <c r="P893" s="2262" t="n"/>
      <c r="Q893" s="2262" t="n"/>
      <c r="R893" s="2860" t="n">
        <v>53017209</v>
      </c>
      <c r="S893" s="2661" t="inlineStr">
        <is>
          <t>Pesos</t>
        </is>
      </c>
      <c r="T893" s="2859" t="inlineStr">
        <is>
          <t>Hipotecario</t>
        </is>
      </c>
      <c r="U893" s="2860" t="n">
        <v>1314044</v>
      </c>
      <c r="V893" s="2860" t="n">
        <v>240</v>
      </c>
      <c r="W893" s="2860" t="n">
        <v>238</v>
      </c>
      <c r="X893" s="2857" t="n">
        <v>11.5</v>
      </c>
      <c r="Y893" s="2860" t="n">
        <v>0</v>
      </c>
      <c r="Z893" s="2860" t="n">
        <v>35958</v>
      </c>
      <c r="AA893" s="2860" t="n">
        <v>15035</v>
      </c>
      <c r="AB893" s="2860" t="n">
        <v>26350</v>
      </c>
      <c r="AC893" s="2860" t="n">
        <v>141589</v>
      </c>
      <c r="AD893" s="2860" t="n">
        <v>1095512</v>
      </c>
      <c r="AE893" s="2860" t="n">
        <v>120221228</v>
      </c>
      <c r="AF893" s="2860" t="inlineStr">
        <is>
          <t>$100.000 a $300.000</t>
        </is>
      </c>
      <c r="AG893" s="2860" t="inlineStr">
        <is>
          <t>$6,000,000</t>
        </is>
      </c>
      <c r="AH893" s="2263" t="inlineStr">
        <is>
          <t>Empleado</t>
        </is>
      </c>
      <c r="AI893" s="2857" t="inlineStr">
        <is>
          <t>jessi.cubillos@gmail.com</t>
        </is>
      </c>
      <c r="AJ893" s="2860" t="n">
        <v>3173034766</v>
      </c>
      <c r="AK893" s="2262" t="n"/>
      <c r="AL893" s="2262" t="n"/>
      <c r="AM893" s="3116" t="n"/>
    </row>
    <row r="894" ht="18" customHeight="1" thickBot="1">
      <c r="A894" s="3237" t="inlineStr">
        <is>
          <t>MARIA FABIOLA OSORIO CASTAÑO</t>
        </is>
      </c>
      <c r="B894" s="3208" t="n">
        <v>90000266915</v>
      </c>
      <c r="C894" s="2682" t="n">
        <v>46099</v>
      </c>
      <c r="D894" s="2653" t="inlineStr">
        <is>
          <t>Pendiente</t>
        </is>
      </c>
      <c r="E894" s="2682" t="n">
        <v>46099</v>
      </c>
      <c r="F894" s="3141" t="inlineStr">
        <is>
          <t>BANCOLOMBIA</t>
        </is>
      </c>
      <c r="G894" s="2672" t="inlineStr">
        <is>
          <t>FAVOR GENERAR ESTUDIO FINANCIERO CON PROPUESTAS DE REDUCCION PARA PAGAR CREDITO EN 7, 6 Y 5 AÑOS</t>
        </is>
      </c>
      <c r="H894" s="2474" t="inlineStr">
        <is>
          <t>PROPIO</t>
        </is>
      </c>
      <c r="I894" s="2269" t="n"/>
      <c r="J894" s="2269" t="n"/>
      <c r="K894" s="2269" t="n"/>
      <c r="L894" s="2868" t="inlineStr">
        <is>
          <t>Finanzas a otro nivel</t>
        </is>
      </c>
      <c r="M894" s="2688" t="inlineStr">
        <is>
          <t>PAULA OSORNO</t>
        </is>
      </c>
      <c r="N894" s="2269" t="n"/>
      <c r="O894" s="2269" t="n"/>
      <c r="P894" s="2269" t="n"/>
      <c r="Q894" s="2269" t="n"/>
      <c r="R894" s="2689" t="n">
        <v>66752707</v>
      </c>
      <c r="S894" s="2270" t="inlineStr">
        <is>
          <t>Pesos</t>
        </is>
      </c>
      <c r="T894" s="2690" t="inlineStr">
        <is>
          <t>Hipotecario</t>
        </is>
      </c>
      <c r="U894" s="2689" t="n">
        <v>593583</v>
      </c>
      <c r="V894" s="2689" t="n">
        <v>300</v>
      </c>
      <c r="W894" s="2689" t="n">
        <v>272</v>
      </c>
      <c r="X894" s="2688" t="n">
        <v>15.48</v>
      </c>
      <c r="Y894" s="2689" t="n">
        <v>183849</v>
      </c>
      <c r="Z894" s="2689" t="n">
        <v>15481</v>
      </c>
      <c r="AA894" s="2689" t="n">
        <v>7003</v>
      </c>
      <c r="AB894" s="2689" t="n">
        <v>4668</v>
      </c>
      <c r="AC894" s="2689" t="n">
        <v>21778</v>
      </c>
      <c r="AD894" s="2689" t="n">
        <v>544652</v>
      </c>
      <c r="AE894" s="2689" t="n">
        <v>45437303</v>
      </c>
      <c r="AF894" s="2689" t="inlineStr">
        <is>
          <t>FAVOR GENERAR ESTUDIO FINANCIERO CON PROPUESTAS DE REDUCCION PARA PAGAR CREDITO EN 7, 6 Y 5 AÑOS</t>
        </is>
      </c>
      <c r="AG894" s="2689" t="inlineStr">
        <is>
          <t>$4,000,000</t>
        </is>
      </c>
      <c r="AH894" s="2268" t="inlineStr">
        <is>
          <t>Empleado</t>
        </is>
      </c>
      <c r="AI894" s="2688" t="inlineStr">
        <is>
          <t>fabiolaosorio0989@gmail.com</t>
        </is>
      </c>
      <c r="AJ894" s="2689" t="n">
        <v>3117038025</v>
      </c>
      <c r="AK894" s="2269" t="n"/>
      <c r="AL894" s="2269" t="n"/>
      <c r="AM894" s="2691" t="n"/>
    </row>
    <row r="895" ht="18" customHeight="1" thickBot="1">
      <c r="A895" s="2900" t="inlineStr">
        <is>
          <t>EMILCEN ANGARITA MANTILLA</t>
        </is>
      </c>
      <c r="B895" s="210" t="n">
        <v>90000141309</v>
      </c>
      <c r="C895" s="2855" t="n">
        <v>46099</v>
      </c>
      <c r="D895" s="2658" t="inlineStr">
        <is>
          <t>Pendiente</t>
        </is>
      </c>
      <c r="E895" s="2855" t="n">
        <v>46099</v>
      </c>
      <c r="F895" s="2995" t="inlineStr">
        <is>
          <t>BANCOLOMBIA</t>
        </is>
      </c>
      <c r="G895" s="2262" t="n"/>
      <c r="H895" s="2453" t="inlineStr">
        <is>
          <t>CM</t>
        </is>
      </c>
      <c r="I895" s="2262" t="n"/>
      <c r="J895" s="2262" t="n"/>
      <c r="K895" s="2262" t="n"/>
      <c r="L895" s="3139" t="inlineStr">
        <is>
          <t>Finanzas a otro nivel</t>
        </is>
      </c>
      <c r="M895" s="2857" t="inlineStr">
        <is>
          <t>PAULA OSORNO</t>
        </is>
      </c>
      <c r="N895" s="2262" t="n"/>
      <c r="O895" s="2262" t="n"/>
      <c r="P895" s="2262" t="n"/>
      <c r="Q895" s="2262" t="n"/>
      <c r="R895" s="2860" t="n">
        <v>30210665</v>
      </c>
      <c r="S895" s="2661" t="inlineStr">
        <is>
          <t>Pesos</t>
        </is>
      </c>
      <c r="T895" s="2859" t="inlineStr">
        <is>
          <t>Hipotecario</t>
        </is>
      </c>
      <c r="U895" s="2860" t="n">
        <v>676086</v>
      </c>
      <c r="V895" s="2860" t="n">
        <v>240</v>
      </c>
      <c r="W895" s="2860" t="n">
        <v>184</v>
      </c>
      <c r="X895" s="2857" t="n">
        <v>6.27</v>
      </c>
      <c r="Y895" s="2860" t="n">
        <v>238848</v>
      </c>
      <c r="Z895" s="2860" t="n">
        <v>43570</v>
      </c>
      <c r="AA895" s="2860" t="n">
        <v>12617</v>
      </c>
      <c r="AB895" s="2860" t="n">
        <v>8411</v>
      </c>
      <c r="AC895" s="2860" t="n">
        <v>239535</v>
      </c>
      <c r="AD895" s="2860" t="n">
        <v>371952</v>
      </c>
      <c r="AE895" s="2860" t="n">
        <v>73223835</v>
      </c>
      <c r="AF895" s="3719" t="n">
        <v>200</v>
      </c>
      <c r="AG895" s="2860" t="inlineStr">
        <is>
          <t>$1,600,000</t>
        </is>
      </c>
      <c r="AH895" s="2263" t="inlineStr">
        <is>
          <t>Empleado</t>
        </is>
      </c>
      <c r="AI895" s="2857" t="inlineStr">
        <is>
          <t>miche-1972@hotmail.com</t>
        </is>
      </c>
      <c r="AJ895" s="2857" t="inlineStr">
        <is>
          <t>34 611 31 30 06</t>
        </is>
      </c>
      <c r="AK895" s="2857" t="inlineStr">
        <is>
          <t>MADRID</t>
        </is>
      </c>
      <c r="AL895" s="2262" t="n"/>
      <c r="AM895" s="3116" t="n"/>
    </row>
    <row r="896" ht="18" customHeight="1" thickBot="1">
      <c r="A896" s="3237" t="inlineStr">
        <is>
          <t>ANDRES MAURICIO RUIZ DIAZ</t>
        </is>
      </c>
      <c r="B896" s="3208" t="inlineStr">
        <is>
          <t>3416832-8</t>
        </is>
      </c>
      <c r="C896" s="3117" t="n">
        <v>46099</v>
      </c>
      <c r="D896" s="3016" t="inlineStr">
        <is>
          <t>Pendiente</t>
        </is>
      </c>
      <c r="E896" s="2682" t="n">
        <v>46099</v>
      </c>
      <c r="F896" s="2687" t="inlineStr">
        <is>
          <t>AV VILLAS</t>
        </is>
      </c>
      <c r="G896" s="2269" t="n"/>
      <c r="H896" s="2308" t="inlineStr">
        <is>
          <t>CM</t>
        </is>
      </c>
      <c r="I896" s="2269" t="n"/>
      <c r="J896" s="2269" t="n"/>
      <c r="K896" s="2269" t="n"/>
      <c r="L896" s="2868" t="inlineStr">
        <is>
          <t>Finanzas a otro nivel</t>
        </is>
      </c>
      <c r="M896" s="2688" t="inlineStr">
        <is>
          <t>PAULA OSORNO</t>
        </is>
      </c>
      <c r="N896" s="2269" t="n"/>
      <c r="O896" s="2269" t="n"/>
      <c r="P896" s="2269" t="n"/>
      <c r="Q896" s="2269" t="n"/>
      <c r="R896" s="3075" t="n">
        <v>1032400430</v>
      </c>
      <c r="S896" s="2270" t="inlineStr">
        <is>
          <t>Pesos</t>
        </is>
      </c>
      <c r="T896" s="2690" t="inlineStr">
        <is>
          <t>Hipotecario</t>
        </is>
      </c>
      <c r="U896" s="2689" t="n">
        <v>3609486</v>
      </c>
      <c r="V896" s="2689" t="n">
        <v>180</v>
      </c>
      <c r="W896" s="2689" t="n">
        <v>179</v>
      </c>
      <c r="X896" s="2688" t="n">
        <v>11.55</v>
      </c>
      <c r="Y896" s="2689" t="n">
        <v>0</v>
      </c>
      <c r="Z896" s="2689" t="n">
        <v>73187</v>
      </c>
      <c r="AA896" s="2689" t="n">
        <v>58709</v>
      </c>
      <c r="AB896" s="2689" t="n">
        <v>0</v>
      </c>
      <c r="AC896" s="2689" t="n">
        <v>681068</v>
      </c>
      <c r="AD896" s="2689" t="n">
        <v>2796522</v>
      </c>
      <c r="AE896" s="2689" t="n">
        <v>305625107</v>
      </c>
      <c r="AF896" s="3715" t="n">
        <v>300</v>
      </c>
      <c r="AG896" s="2689" t="inlineStr">
        <is>
          <t>$22,000,000</t>
        </is>
      </c>
      <c r="AH896" s="2268" t="inlineStr">
        <is>
          <t>Empleado</t>
        </is>
      </c>
      <c r="AI896" s="2688" t="inlineStr">
        <is>
          <t>dianis1818@hotmail.com</t>
        </is>
      </c>
      <c r="AJ896" s="2688" t="inlineStr">
        <is>
          <t>310 4672858</t>
        </is>
      </c>
      <c r="AK896" s="2688" t="inlineStr">
        <is>
          <t>MEDELLIN</t>
        </is>
      </c>
      <c r="AL896" s="2269" t="n"/>
      <c r="AM896" s="2691" t="n"/>
    </row>
    <row r="897" ht="18" customHeight="1" thickBot="1">
      <c r="A897" s="2900" t="inlineStr">
        <is>
          <t>LUZ ANGELA ESPANA SABOGAL</t>
        </is>
      </c>
      <c r="B897" s="2854" t="inlineStr">
        <is>
          <t>570040770128614-7</t>
        </is>
      </c>
      <c r="C897" s="2855" t="n">
        <v>46099</v>
      </c>
      <c r="D897" s="2658" t="inlineStr">
        <is>
          <t>Pendiente</t>
        </is>
      </c>
      <c r="E897" s="2855" t="n">
        <v>46099</v>
      </c>
      <c r="F897" s="2329" t="inlineStr">
        <is>
          <t>DAVIVIENDA</t>
        </is>
      </c>
      <c r="G897" s="2262" t="n"/>
      <c r="H897" s="2331" t="inlineStr">
        <is>
          <t>CM</t>
        </is>
      </c>
      <c r="I897" s="2262" t="n"/>
      <c r="J897" s="2262" t="n"/>
      <c r="K897" s="2262" t="n"/>
      <c r="L897" s="2262" t="n"/>
      <c r="M897" s="2262" t="n"/>
      <c r="N897" s="2262" t="n"/>
      <c r="O897" s="2262" t="n"/>
      <c r="P897" s="2262" t="n"/>
      <c r="Q897" s="2858" t="n"/>
      <c r="R897" s="2389" t="inlineStr">
        <is>
          <t>N/A</t>
        </is>
      </c>
      <c r="S897" s="2661" t="inlineStr">
        <is>
          <t>Pesos</t>
        </is>
      </c>
      <c r="T897" s="2859" t="inlineStr">
        <is>
          <t>Hipotecario</t>
        </is>
      </c>
      <c r="U897" s="2860" t="n">
        <v>1573000</v>
      </c>
      <c r="V897" s="2857" t="n">
        <v>180</v>
      </c>
      <c r="W897" s="2857" t="n">
        <v>174</v>
      </c>
      <c r="X897" s="2857" t="n">
        <v>0.113</v>
      </c>
      <c r="Y897" s="2860" t="n">
        <v>0</v>
      </c>
      <c r="Z897" s="2860" t="n">
        <v>95308</v>
      </c>
      <c r="AA897" s="2860" t="n">
        <v>97828</v>
      </c>
      <c r="AB897" s="2860" t="n">
        <v>0</v>
      </c>
      <c r="AC897" s="2860" t="n">
        <v>609091</v>
      </c>
      <c r="AD897" s="2860" t="n">
        <v>2319131</v>
      </c>
      <c r="AE897" s="2860" t="n">
        <v>129179950</v>
      </c>
      <c r="AF897" s="3719" t="n">
        <v>200</v>
      </c>
      <c r="AG897" s="2860" t="inlineStr">
        <is>
          <t>$4,000,000</t>
        </is>
      </c>
      <c r="AH897" s="2263" t="inlineStr">
        <is>
          <t>Empleado</t>
        </is>
      </c>
      <c r="AI897" s="2857" t="inlineStr">
        <is>
          <t>laespanas@gmail.com</t>
        </is>
      </c>
      <c r="AJ897" s="2857" t="inlineStr">
        <is>
          <t>+57 310 7504492</t>
        </is>
      </c>
      <c r="AK897" s="2857" t="n">
        <v>1012328830</v>
      </c>
      <c r="AL897" s="2262" t="n"/>
      <c r="AM897" s="2862" t="inlineStr">
        <is>
          <t>NAN</t>
        </is>
      </c>
    </row>
    <row r="898" ht="18" customHeight="1" thickBot="1">
      <c r="A898" s="3237" t="inlineStr">
        <is>
          <t>MALLERLI BANESA GALEANO LOPEZ</t>
        </is>
      </c>
      <c r="B898" s="2849" t="inlineStr">
        <is>
          <t>570119460056113-0</t>
        </is>
      </c>
      <c r="C898" s="2682" t="n">
        <v>46099</v>
      </c>
      <c r="D898" s="2683" t="inlineStr">
        <is>
          <t>Mora</t>
        </is>
      </c>
      <c r="E898" s="2682" t="n">
        <v>46099</v>
      </c>
      <c r="F898" s="2325" t="inlineStr">
        <is>
          <t>DAVIVIENDA</t>
        </is>
      </c>
      <c r="G898" s="2269" t="n"/>
      <c r="H898" s="2326" t="inlineStr">
        <is>
          <t>CM</t>
        </is>
      </c>
      <c r="I898" s="2269" t="n"/>
      <c r="J898" s="2269" t="n"/>
      <c r="K898" s="2269" t="n"/>
      <c r="L898" s="2269" t="n"/>
      <c r="M898" s="2269" t="n"/>
      <c r="N898" s="2269" t="n"/>
      <c r="O898" s="2269" t="n"/>
      <c r="P898" s="2269" t="n"/>
      <c r="Q898" s="2851" t="n"/>
      <c r="R898" s="2389" t="inlineStr">
        <is>
          <t>N/A</t>
        </is>
      </c>
      <c r="S898" s="2270" t="inlineStr">
        <is>
          <t>Pesos</t>
        </is>
      </c>
      <c r="T898" s="2690" t="inlineStr">
        <is>
          <t>Hipotecario</t>
        </is>
      </c>
      <c r="U898" s="2689" t="n">
        <v>1958000</v>
      </c>
      <c r="V898" s="2688" t="n">
        <v>240</v>
      </c>
      <c r="W898" s="2688" t="n">
        <v>237</v>
      </c>
      <c r="X898" s="2688" t="n">
        <v>0.126</v>
      </c>
      <c r="Y898" s="2689" t="n">
        <v>0</v>
      </c>
      <c r="Z898" s="2689" t="n">
        <v>88314</v>
      </c>
      <c r="AA898" s="2689" t="n">
        <v>47142</v>
      </c>
      <c r="AB898" s="2689" t="n">
        <v>0</v>
      </c>
      <c r="AC898" s="2689" t="n">
        <v>175334</v>
      </c>
      <c r="AD898" s="2689" t="n">
        <v>1697666</v>
      </c>
      <c r="AE898" s="2689" t="n">
        <v>172466379</v>
      </c>
      <c r="AF898" s="3715" t="n">
        <v>300</v>
      </c>
      <c r="AG898" s="2689" t="inlineStr">
        <is>
          <t>$25,000,000</t>
        </is>
      </c>
      <c r="AH898" s="2270" t="inlineStr">
        <is>
          <t>Independiente</t>
        </is>
      </c>
      <c r="AI898" s="2688" t="inlineStr">
        <is>
          <t>banesa.lopez23@hotmail.com</t>
        </is>
      </c>
      <c r="AJ898" s="2688" t="inlineStr">
        <is>
          <t>+57 312 8197166</t>
        </is>
      </c>
      <c r="AK898" s="2688" t="inlineStr">
        <is>
          <t>CALI</t>
        </is>
      </c>
      <c r="AL898" s="2269" t="n"/>
      <c r="AM898" s="2853" t="inlineStr">
        <is>
          <t>NAN</t>
        </is>
      </c>
    </row>
    <row r="899" ht="18" customHeight="1" thickBot="1">
      <c r="A899" s="2900" t="inlineStr">
        <is>
          <t>TANIA PAOLA JULIO ROJAS</t>
        </is>
      </c>
      <c r="B899" s="2854" t="inlineStr">
        <is>
          <t>570404600274078-6</t>
        </is>
      </c>
      <c r="C899" s="2855" t="n">
        <v>46099</v>
      </c>
      <c r="D899" s="2658" t="inlineStr">
        <is>
          <t>Pendiente</t>
        </is>
      </c>
      <c r="E899" s="2855" t="n">
        <v>46099</v>
      </c>
      <c r="F899" s="2329" t="inlineStr">
        <is>
          <t>DAVIVIENDA</t>
        </is>
      </c>
      <c r="G899" s="2262" t="n"/>
      <c r="H899" s="2331" t="inlineStr">
        <is>
          <t>CM</t>
        </is>
      </c>
      <c r="I899" s="2262" t="n"/>
      <c r="J899" s="2262" t="n"/>
      <c r="K899" s="2262" t="n"/>
      <c r="L899" s="2262" t="n"/>
      <c r="M899" s="2262" t="n"/>
      <c r="N899" s="2262" t="n"/>
      <c r="O899" s="2262" t="n"/>
      <c r="P899" s="2262" t="n"/>
      <c r="Q899" s="2858" t="n"/>
      <c r="R899" s="2389" t="inlineStr">
        <is>
          <t>N/A</t>
        </is>
      </c>
      <c r="S899" s="2661" t="inlineStr">
        <is>
          <t>Pesos</t>
        </is>
      </c>
      <c r="T899" s="2859" t="inlineStr">
        <is>
          <t>Hipotecario</t>
        </is>
      </c>
      <c r="U899" s="2860" t="n">
        <v>1948000</v>
      </c>
      <c r="V899" s="2857" t="n">
        <v>240</v>
      </c>
      <c r="W899" s="2857" t="n">
        <v>230</v>
      </c>
      <c r="X899" s="2857" t="n">
        <v>0.12</v>
      </c>
      <c r="Y899" s="2860" t="n">
        <v>0</v>
      </c>
      <c r="Z899" s="2860" t="n">
        <v>162541</v>
      </c>
      <c r="AA899" s="2860" t="n">
        <v>350734</v>
      </c>
      <c r="AB899" s="2860" t="n">
        <v>0</v>
      </c>
      <c r="AC899" s="2860" t="n">
        <v>151571</v>
      </c>
      <c r="AD899" s="2860" t="n">
        <v>1675984</v>
      </c>
      <c r="AE899" s="2860" t="n">
        <v>141694391</v>
      </c>
      <c r="AF899" s="2860" t="inlineStr">
        <is>
          <t>$1,000,000</t>
        </is>
      </c>
      <c r="AG899" s="2860" t="inlineStr">
        <is>
          <t>$5,000,000</t>
        </is>
      </c>
      <c r="AH899" s="2263" t="inlineStr">
        <is>
          <t>Empleado</t>
        </is>
      </c>
      <c r="AI899" s="2857" t="inlineStr">
        <is>
          <t>kriss20_rojas@hotmail.com</t>
        </is>
      </c>
      <c r="AJ899" s="2857" t="inlineStr">
        <is>
          <t>+1 226-977-4464</t>
        </is>
      </c>
      <c r="AK899" s="2857" t="inlineStr">
        <is>
          <t>BOGOTA</t>
        </is>
      </c>
      <c r="AL899" s="2262" t="n"/>
      <c r="AM899" s="2862" t="inlineStr">
        <is>
          <t>NAN</t>
        </is>
      </c>
    </row>
    <row r="900" ht="18" customHeight="1" thickBot="1">
      <c r="A900" s="3238" t="inlineStr">
        <is>
          <t>JOSE ALBEIRO CASALLAS AMAYA</t>
        </is>
      </c>
      <c r="B900" s="2849" t="n">
        <v>134200264730</v>
      </c>
      <c r="C900" s="3117" t="n">
        <v>46099</v>
      </c>
      <c r="D900" s="3016" t="inlineStr">
        <is>
          <t>Pendiente</t>
        </is>
      </c>
      <c r="E900" s="2682" t="n">
        <v>46099</v>
      </c>
      <c r="F900" s="2999" t="inlineStr">
        <is>
          <t>CAJA SOCIAL</t>
        </is>
      </c>
      <c r="G900" s="2269" t="n"/>
      <c r="H900" s="2326" t="inlineStr">
        <is>
          <t>CM</t>
        </is>
      </c>
      <c r="I900" s="2269" t="n"/>
      <c r="J900" s="2269" t="n"/>
      <c r="K900" s="2269" t="n"/>
      <c r="L900" s="2269" t="n"/>
      <c r="M900" s="2269" t="n"/>
      <c r="N900" s="2269" t="n"/>
      <c r="O900" s="2269" t="n"/>
      <c r="P900" s="2269" t="n"/>
      <c r="Q900" s="2269" t="n"/>
      <c r="R900" s="2674" t="n">
        <v>1032405209</v>
      </c>
      <c r="S900" s="2270" t="inlineStr">
        <is>
          <t>Pesos</t>
        </is>
      </c>
      <c r="T900" s="2690" t="inlineStr">
        <is>
          <t>Hipotecario</t>
        </is>
      </c>
      <c r="U900" s="2689" t="n">
        <v>1034337</v>
      </c>
      <c r="V900" s="2689" t="n">
        <v>233</v>
      </c>
      <c r="W900" s="2689" t="n">
        <v>223</v>
      </c>
      <c r="X900" s="2688" t="n">
        <v>10</v>
      </c>
      <c r="Y900" s="2689" t="n">
        <v>0</v>
      </c>
      <c r="Z900" s="2689" t="n">
        <v>67992</v>
      </c>
      <c r="AA900" s="2689" t="n">
        <v>0</v>
      </c>
      <c r="AB900" s="2689" t="n">
        <v>0</v>
      </c>
      <c r="AC900" s="2689" t="n">
        <v>163105</v>
      </c>
      <c r="AD900" s="2689" t="n">
        <v>805239</v>
      </c>
      <c r="AE900" s="2689" t="n">
        <v>100567488</v>
      </c>
      <c r="AF900" s="3715" t="n">
        <v>200</v>
      </c>
      <c r="AG900" s="2689" t="inlineStr">
        <is>
          <t>$4,000,000</t>
        </is>
      </c>
      <c r="AH900" s="2268" t="inlineStr">
        <is>
          <t>Empleado</t>
        </is>
      </c>
      <c r="AI900" s="2674" t="inlineStr">
        <is>
          <t>albeirocasallas44@gmail.com</t>
        </is>
      </c>
      <c r="AJ900" s="2674" t="inlineStr">
        <is>
          <t>+57 314 3097398</t>
        </is>
      </c>
      <c r="AK900" s="2688" t="inlineStr">
        <is>
          <t>BOGOTA</t>
        </is>
      </c>
      <c r="AL900" s="2269" t="n"/>
      <c r="AM900" s="2853" t="inlineStr">
        <is>
          <t>NAN</t>
        </is>
      </c>
    </row>
    <row r="901" ht="18" customHeight="1" thickBot="1">
      <c r="A901" s="3239" t="inlineStr">
        <is>
          <t>JUAN PABLO GALVIS MUÑOZ</t>
        </is>
      </c>
      <c r="B901" s="2854" t="n">
        <v>90000161948</v>
      </c>
      <c r="C901" s="2855" t="n">
        <v>46099</v>
      </c>
      <c r="D901" s="2658" t="inlineStr">
        <is>
          <t>Pendiente</t>
        </is>
      </c>
      <c r="E901" s="2855" t="n">
        <v>46099</v>
      </c>
      <c r="F901" s="2995" t="inlineStr">
        <is>
          <t>BANCOLOMBIA</t>
        </is>
      </c>
      <c r="G901" s="2262" t="n"/>
      <c r="H901" s="2331" t="inlineStr">
        <is>
          <t>CM</t>
        </is>
      </c>
      <c r="I901" s="2262" t="n"/>
      <c r="J901" s="2262" t="n"/>
      <c r="K901" s="2262" t="n"/>
      <c r="L901" s="2262" t="n"/>
      <c r="M901" s="2262" t="n"/>
      <c r="N901" s="2262" t="n"/>
      <c r="O901" s="2262" t="n"/>
      <c r="P901" s="2262" t="n"/>
      <c r="Q901" s="2858" t="n"/>
      <c r="R901" s="2389" t="inlineStr">
        <is>
          <t>N/A</t>
        </is>
      </c>
      <c r="S901" s="2661" t="inlineStr">
        <is>
          <t>Pesos</t>
        </is>
      </c>
      <c r="T901" s="2859" t="inlineStr">
        <is>
          <t>Hipotecario</t>
        </is>
      </c>
      <c r="U901" s="2860" t="n">
        <v>559065</v>
      </c>
      <c r="V901" s="2857" t="n">
        <v>240</v>
      </c>
      <c r="W901" s="2857" t="n">
        <v>188</v>
      </c>
      <c r="X901" s="2857" t="n">
        <v>0.102</v>
      </c>
      <c r="Y901" s="2860" t="n">
        <v>454263</v>
      </c>
      <c r="Z901" s="2860" t="n">
        <v>25728</v>
      </c>
      <c r="AA901" s="2860" t="n">
        <v>16165</v>
      </c>
      <c r="AB901" s="2860" t="n">
        <v>10776</v>
      </c>
      <c r="AC901" s="2860" t="n">
        <v>225823</v>
      </c>
      <c r="AD901" s="2860" t="n">
        <v>280573</v>
      </c>
      <c r="AE901" s="2860" t="n">
        <v>90275206</v>
      </c>
      <c r="AF901" s="3719" t="n">
        <v>300</v>
      </c>
      <c r="AG901" s="2860" t="inlineStr">
        <is>
          <t>$10,000,000</t>
        </is>
      </c>
      <c r="AH901" s="2665" t="inlineStr">
        <is>
          <t>Empleado</t>
        </is>
      </c>
      <c r="AI901" s="2389" t="inlineStr">
        <is>
          <t>jpgalvism@gmail.com</t>
        </is>
      </c>
      <c r="AJ901" s="2389" t="inlineStr">
        <is>
          <t>+46 79 350 68 38</t>
        </is>
      </c>
      <c r="AK901" s="2857" t="inlineStr">
        <is>
          <t>BOGOTA</t>
        </is>
      </c>
      <c r="AL901" s="2262" t="n"/>
      <c r="AM901" s="2862" t="inlineStr">
        <is>
          <t>NAN</t>
        </is>
      </c>
    </row>
    <row r="902" ht="18" customHeight="1" thickBot="1">
      <c r="A902" s="3239" t="inlineStr">
        <is>
          <t>JUAN PABLO GALVIS MUÑOZ</t>
        </is>
      </c>
      <c r="B902" s="2849" t="n">
        <v>6004048000120420</v>
      </c>
      <c r="C902" s="2682" t="n">
        <v>46099</v>
      </c>
      <c r="D902" s="2653" t="inlineStr">
        <is>
          <t>Pendiente</t>
        </is>
      </c>
      <c r="E902" s="2682" t="n">
        <v>46099</v>
      </c>
      <c r="F902" s="2325" t="inlineStr">
        <is>
          <t>DAVIVIENDA</t>
        </is>
      </c>
      <c r="G902" s="2269" t="n"/>
      <c r="H902" s="2326" t="inlineStr">
        <is>
          <t>CM</t>
        </is>
      </c>
      <c r="I902" s="2269" t="n"/>
      <c r="J902" s="2269" t="n"/>
      <c r="K902" s="2269" t="n"/>
      <c r="L902" s="2269" t="n"/>
      <c r="M902" s="2269" t="n"/>
      <c r="N902" s="2269" t="n"/>
      <c r="O902" s="2269" t="n"/>
      <c r="P902" s="2269" t="n"/>
      <c r="Q902" s="2851" t="n"/>
      <c r="R902" s="2389" t="inlineStr">
        <is>
          <t>N/A</t>
        </is>
      </c>
      <c r="S902" s="2270" t="inlineStr">
        <is>
          <t>Pesos</t>
        </is>
      </c>
      <c r="T902" s="2874" t="inlineStr">
        <is>
          <t>Leasing H.</t>
        </is>
      </c>
      <c r="U902" s="2689" t="n">
        <v>1113000</v>
      </c>
      <c r="V902" s="2688" t="n">
        <v>240</v>
      </c>
      <c r="W902" s="2688" t="n">
        <v>178</v>
      </c>
      <c r="X902" s="2688" t="n">
        <v>0.08699999999999999</v>
      </c>
      <c r="Y902" s="2689" t="n">
        <v>0</v>
      </c>
      <c r="Z902" s="2689" t="n">
        <v>31010</v>
      </c>
      <c r="AA902" s="2689" t="n">
        <v>46287</v>
      </c>
      <c r="AB902" s="2689" t="n">
        <v>0</v>
      </c>
      <c r="AC902" s="2689" t="n">
        <v>303519</v>
      </c>
      <c r="AD902" s="2689" t="n">
        <v>732184</v>
      </c>
      <c r="AE902" s="2689" t="n">
        <v>104831130</v>
      </c>
      <c r="AF902" s="3715" t="n">
        <v>300</v>
      </c>
      <c r="AG902" s="2689" t="inlineStr">
        <is>
          <t>$10,000,000</t>
        </is>
      </c>
      <c r="AH902" s="2665" t="inlineStr">
        <is>
          <t>Empleado</t>
        </is>
      </c>
      <c r="AI902" s="2389" t="inlineStr">
        <is>
          <t>jpgalvism@gmail.com</t>
        </is>
      </c>
      <c r="AJ902" s="2389" t="inlineStr">
        <is>
          <t>+46 79 350 68 38</t>
        </is>
      </c>
      <c r="AK902" s="2688" t="inlineStr">
        <is>
          <t>BOGOTA</t>
        </is>
      </c>
      <c r="AL902" s="2269" t="n"/>
      <c r="AM902" s="2853" t="inlineStr">
        <is>
          <t>NAN</t>
        </is>
      </c>
    </row>
    <row r="903" ht="18" customHeight="1" thickBot="1">
      <c r="A903" s="2826" t="inlineStr">
        <is>
          <t>SANDRA MILENA ALVAREZ MARIN</t>
        </is>
      </c>
      <c r="B903" s="2854" t="n">
        <v>90000364952</v>
      </c>
      <c r="C903" s="2855" t="n">
        <v>46099</v>
      </c>
      <c r="D903" s="2658" t="inlineStr">
        <is>
          <t>Pendiente</t>
        </is>
      </c>
      <c r="E903" s="2855" t="n">
        <v>46099</v>
      </c>
      <c r="F903" s="2995" t="inlineStr">
        <is>
          <t>BANCOLOMBIA</t>
        </is>
      </c>
      <c r="G903" s="2262" t="n"/>
      <c r="H903" s="3112" t="inlineStr">
        <is>
          <t>PROPIO</t>
        </is>
      </c>
      <c r="I903" s="2262" t="n"/>
      <c r="J903" s="2262" t="n"/>
      <c r="K903" s="2262" t="n"/>
      <c r="L903" s="3110" t="inlineStr">
        <is>
          <t>Guardianes Del Ahorro</t>
        </is>
      </c>
      <c r="M903" s="2857" t="inlineStr">
        <is>
          <t>Martha Isabel Pérez Rubiano</t>
        </is>
      </c>
      <c r="N903" s="2262" t="n"/>
      <c r="O903" s="2262" t="n"/>
      <c r="P903" s="2262" t="n"/>
      <c r="Q903" s="2262" t="n"/>
      <c r="R903" s="2860" t="n">
        <v>1098737687</v>
      </c>
      <c r="S903" s="2661" t="inlineStr">
        <is>
          <t>Pesos</t>
        </is>
      </c>
      <c r="T903" s="2859" t="inlineStr">
        <is>
          <t>Hipotecario</t>
        </is>
      </c>
      <c r="U903" s="2860" t="n">
        <v>699755</v>
      </c>
      <c r="V903" s="2860" t="n">
        <v>240</v>
      </c>
      <c r="W903" s="2860" t="n">
        <v>234</v>
      </c>
      <c r="X903" s="2857" t="n">
        <v>11.6</v>
      </c>
      <c r="Y903" s="2860" t="n">
        <v>0</v>
      </c>
      <c r="Z903" s="2860" t="n">
        <v>7780</v>
      </c>
      <c r="AA903" s="2860" t="n">
        <v>11957</v>
      </c>
      <c r="AB903" s="2860" t="n">
        <v>7971</v>
      </c>
      <c r="AC903" s="2860" t="n">
        <v>78339</v>
      </c>
      <c r="AD903" s="2860" t="n">
        <v>593708</v>
      </c>
      <c r="AE903" s="2860" t="n">
        <v>64731058</v>
      </c>
      <c r="AF903" s="2860" t="inlineStr">
        <is>
          <t>$100.000 a $300.000</t>
        </is>
      </c>
      <c r="AG903" s="2860" t="inlineStr">
        <is>
          <t>$2,400,000</t>
        </is>
      </c>
      <c r="AH903" s="2263" t="inlineStr">
        <is>
          <t>Empleado</t>
        </is>
      </c>
      <c r="AI903" s="2857" t="inlineStr">
        <is>
          <t>sandraalvarez587@gmail.com</t>
        </is>
      </c>
      <c r="AJ903" s="2860" t="n">
        <v>3168831355</v>
      </c>
      <c r="AK903" s="2262" t="n"/>
      <c r="AL903" s="2262" t="n"/>
      <c r="AM903" s="3116" t="n"/>
    </row>
    <row r="904" ht="18" customHeight="1" thickBot="1">
      <c r="A904" s="2827" t="inlineStr">
        <is>
          <t>ADRIAN ALBERTO SUAZA QUIRAMA</t>
        </is>
      </c>
      <c r="B904" s="2849" t="n">
        <v>457245846</v>
      </c>
      <c r="C904" s="2682" t="n">
        <v>46099</v>
      </c>
      <c r="D904" s="2653" t="inlineStr">
        <is>
          <t>Pendiente</t>
        </is>
      </c>
      <c r="E904" s="2682" t="n">
        <v>46099</v>
      </c>
      <c r="F904" s="2863" t="inlineStr">
        <is>
          <t>BANCO DE BOGOTA</t>
        </is>
      </c>
      <c r="G904" s="2269" t="n"/>
      <c r="H904" s="3073" t="inlineStr">
        <is>
          <t>VK 25%</t>
        </is>
      </c>
      <c r="I904" s="2269" t="n"/>
      <c r="J904" s="2269" t="n"/>
      <c r="K904" s="2686" t="n"/>
      <c r="L904" s="2850" t="inlineStr">
        <is>
          <t>Visionarios</t>
        </is>
      </c>
      <c r="M904" s="2688" t="inlineStr">
        <is>
          <t>PAOLA HERNANDEZ</t>
        </is>
      </c>
      <c r="N904" s="2269" t="n"/>
      <c r="O904" s="2269" t="n"/>
      <c r="P904" s="2269" t="n"/>
      <c r="Q904" s="2269" t="n"/>
      <c r="R904" s="2689" t="n">
        <v>71292977</v>
      </c>
      <c r="S904" s="2270" t="inlineStr">
        <is>
          <t>Pesos</t>
        </is>
      </c>
      <c r="T904" s="2690" t="inlineStr">
        <is>
          <t>Hipotecario</t>
        </is>
      </c>
      <c r="U904" s="2689" t="n">
        <v>586794</v>
      </c>
      <c r="V904" s="2689" t="n">
        <v>244</v>
      </c>
      <c r="W904" s="2689" t="n">
        <v>162</v>
      </c>
      <c r="X904" s="2688" t="n">
        <v>7.23</v>
      </c>
      <c r="Y904" s="2689" t="n">
        <v>167361</v>
      </c>
      <c r="Z904" s="2689" t="n">
        <v>34400</v>
      </c>
      <c r="AA904" s="2689" t="n">
        <v>30864</v>
      </c>
      <c r="AB904" s="2689" t="n">
        <v>0</v>
      </c>
      <c r="AC904" s="2689" t="n">
        <v>223039</v>
      </c>
      <c r="AD904" s="2689" t="n">
        <v>465852</v>
      </c>
      <c r="AE904" s="2689" t="n">
        <v>55883717</v>
      </c>
      <c r="AF904" s="2689" t="inlineStr">
        <is>
          <t>Acorde al estado del Crédito</t>
        </is>
      </c>
      <c r="AG904" s="2689" t="inlineStr">
        <is>
          <t>$4,870,000</t>
        </is>
      </c>
      <c r="AH904" s="2268" t="inlineStr">
        <is>
          <t>Empleado</t>
        </is>
      </c>
      <c r="AI904" s="2688" t="inlineStr">
        <is>
          <t>suaza10xd@gmail.com</t>
        </is>
      </c>
      <c r="AJ904" s="2689" t="n">
        <v>3003938261</v>
      </c>
      <c r="AK904" s="2269" t="n"/>
      <c r="AL904" s="2269" t="n"/>
      <c r="AM904" s="2691" t="n"/>
    </row>
    <row r="905" ht="18" customHeight="1" thickBot="1">
      <c r="A905" s="2445" t="inlineStr">
        <is>
          <t>ANGELICA MARIA PEREZ SANCHEZ</t>
        </is>
      </c>
      <c r="B905" s="2316" t="inlineStr">
        <is>
          <t>570045500065581-9</t>
        </is>
      </c>
      <c r="C905" s="2317" t="n">
        <v>46045</v>
      </c>
      <c r="D905" s="2318" t="inlineStr">
        <is>
          <t>Pendiente</t>
        </is>
      </c>
      <c r="E905" s="2317" t="n">
        <v>46100</v>
      </c>
      <c r="F905" s="2469" t="inlineStr">
        <is>
          <t>DAVIVIENDA</t>
        </is>
      </c>
      <c r="G905" s="214" t="n"/>
      <c r="H905" s="2453" t="inlineStr">
        <is>
          <t>CM</t>
        </is>
      </c>
      <c r="I905" s="2321" t="inlineStr">
        <is>
          <t>Solicitar el siguiente extracto.</t>
        </is>
      </c>
      <c r="J905" s="2118" t="n"/>
      <c r="K905" s="2117" t="n"/>
      <c r="L905" s="214" t="n"/>
      <c r="M905" s="214" t="n"/>
      <c r="N905" s="2317" t="n">
        <v>46045</v>
      </c>
      <c r="O905" s="214" t="n"/>
      <c r="P905" s="214" t="n"/>
      <c r="Q905" s="214" t="n"/>
      <c r="R905" s="2335" t="n">
        <v>1018477939</v>
      </c>
      <c r="S905" s="2322" t="inlineStr">
        <is>
          <t>Pesos</t>
        </is>
      </c>
      <c r="T905" s="2323" t="inlineStr">
        <is>
          <t>Hipotecario</t>
        </is>
      </c>
      <c r="U905" s="2324" t="n">
        <v>2737000</v>
      </c>
      <c r="V905" s="2321" t="n">
        <v>240</v>
      </c>
      <c r="W905" s="2321" t="n">
        <v>236</v>
      </c>
      <c r="X905" s="2321" t="n">
        <v>11.7</v>
      </c>
      <c r="Y905" s="2324" t="n">
        <v>0</v>
      </c>
      <c r="Z905" s="2324" t="n">
        <v>63154</v>
      </c>
      <c r="AA905" s="2324" t="n">
        <v>155864</v>
      </c>
      <c r="AB905" s="2324" t="n">
        <v>0</v>
      </c>
      <c r="AC905" s="2324" t="n">
        <v>577652</v>
      </c>
      <c r="AD905" s="2324" t="n">
        <v>4624347</v>
      </c>
      <c r="AE905" s="2324" t="n">
        <v>249310456</v>
      </c>
      <c r="AF905" s="2324" t="inlineStr">
        <is>
          <t>$1,000,000</t>
        </is>
      </c>
      <c r="AG905" s="2324" t="inlineStr">
        <is>
          <t>$10,500,000</t>
        </is>
      </c>
      <c r="AH905" s="2343" t="inlineStr">
        <is>
          <t>Empleado</t>
        </is>
      </c>
      <c r="AI905" s="2321" t="inlineStr">
        <is>
          <t>angelicamariaps95@gmail.com</t>
        </is>
      </c>
      <c r="AJ905" s="2321" t="inlineStr">
        <is>
          <t>315 6126080</t>
        </is>
      </c>
      <c r="AK905" s="2321" t="inlineStr">
        <is>
          <t>BOGOTA</t>
        </is>
      </c>
      <c r="AL905" s="214" t="n"/>
      <c r="AM905" s="220" t="n"/>
    </row>
    <row r="906" ht="18" customHeight="1" thickBot="1">
      <c r="A906" s="2633" t="inlineStr">
        <is>
          <t>GLORIA ANDREA PEREIRA MARTINEZ</t>
        </is>
      </c>
      <c r="B906" s="2302" t="n">
        <v>32482456</v>
      </c>
      <c r="C906" s="2305" t="n">
        <v>46097</v>
      </c>
      <c r="D906" s="2304" t="inlineStr">
        <is>
          <t>Pendiente</t>
        </is>
      </c>
      <c r="E906" s="2305" t="n">
        <v>46100</v>
      </c>
      <c r="F906" s="2399" t="inlineStr">
        <is>
          <t>AV VILLAS</t>
        </is>
      </c>
      <c r="G906" s="225" t="n"/>
      <c r="H906" s="2308" t="inlineStr">
        <is>
          <t>CM</t>
        </is>
      </c>
      <c r="I906" s="2309" t="inlineStr">
        <is>
          <t>Falta perfilamiento - AV VILLAS</t>
        </is>
      </c>
      <c r="J906" s="225" t="n"/>
      <c r="K906" s="225" t="n"/>
      <c r="L906" s="225" t="n"/>
      <c r="M906" s="225" t="n"/>
      <c r="N906" s="225" t="n"/>
      <c r="O906" s="2305" t="n">
        <v>46098</v>
      </c>
      <c r="P906" s="225" t="n"/>
      <c r="Q906" s="473" t="n"/>
      <c r="R906" s="2310" t="inlineStr">
        <is>
          <t>N/A</t>
        </is>
      </c>
      <c r="S906" s="2311" t="inlineStr">
        <is>
          <t>Pesos</t>
        </is>
      </c>
      <c r="T906" s="2312" t="inlineStr">
        <is>
          <t>Hipotecario</t>
        </is>
      </c>
      <c r="U906" s="2313" t="n">
        <v>2106414</v>
      </c>
      <c r="V906" s="2313" t="n">
        <v>240</v>
      </c>
      <c r="W906" s="2313" t="n">
        <v>221</v>
      </c>
      <c r="X906" s="2309" t="n">
        <v>0.1675</v>
      </c>
      <c r="Y906" s="2313" t="n">
        <v>0</v>
      </c>
      <c r="Z906" s="2313" t="n">
        <v>35525</v>
      </c>
      <c r="AA906" s="2313" t="n">
        <v>38380</v>
      </c>
      <c r="AB906" s="2313" t="n">
        <v>0</v>
      </c>
      <c r="AC906" s="2313" t="n">
        <v>118439</v>
      </c>
      <c r="AD906" s="2313" t="n">
        <v>1917271</v>
      </c>
      <c r="AE906" s="2313" t="n">
        <v>148019011</v>
      </c>
      <c r="AF906" s="3653" t="n">
        <v>10</v>
      </c>
      <c r="AG906" s="2313" t="inlineStr">
        <is>
          <t>$10,500,000</t>
        </is>
      </c>
      <c r="AH906" s="2311" t="inlineStr">
        <is>
          <t>Independiente</t>
        </is>
      </c>
      <c r="AI906" s="2309" t="inlineStr">
        <is>
          <t>andreapereira1991@hotmail.com</t>
        </is>
      </c>
      <c r="AJ906" s="2309" t="inlineStr">
        <is>
          <t>+57 301 7828841</t>
        </is>
      </c>
      <c r="AK906" s="2309" t="inlineStr">
        <is>
          <t>MONTERIA</t>
        </is>
      </c>
      <c r="AL906" s="225" t="n"/>
      <c r="AM906" s="3187" t="inlineStr">
        <is>
          <t>NAN</t>
        </is>
      </c>
    </row>
    <row r="907" ht="18" customFormat="1" customHeight="1" s="1314" thickBot="1">
      <c r="A907" s="3245" t="inlineStr">
        <is>
          <t>SONIA ANDREA LOPEZ SUESCUN</t>
        </is>
      </c>
      <c r="B907" s="3246" t="n">
        <v>102071632400</v>
      </c>
      <c r="C907" s="3247" t="n">
        <v>46100</v>
      </c>
      <c r="D907" s="3248" t="inlineStr">
        <is>
          <t>Pendiente</t>
        </is>
      </c>
      <c r="E907" s="3249" t="n">
        <v>46100</v>
      </c>
      <c r="F907" s="3250" t="inlineStr">
        <is>
          <t>FNA (Fondo Nacional del Ahorro)</t>
        </is>
      </c>
      <c r="G907" s="3250" t="n"/>
      <c r="H907" s="3250" t="inlineStr">
        <is>
          <t>VK 30%</t>
        </is>
      </c>
      <c r="I907" s="3251" t="n"/>
      <c r="J907" s="3250" t="n"/>
      <c r="K907" s="3250" t="n"/>
      <c r="L907" s="3252" t="inlineStr">
        <is>
          <t>Finanzas a otro nivel</t>
        </is>
      </c>
      <c r="M907" s="3253" t="inlineStr">
        <is>
          <t>MIREYA TOLOZA</t>
        </is>
      </c>
      <c r="N907" s="3250" t="n"/>
      <c r="O907" s="3250" t="n"/>
      <c r="P907" s="3250" t="n"/>
      <c r="Q907" s="3250" t="n"/>
      <c r="R907" s="3254" t="n">
        <v>1020716324</v>
      </c>
      <c r="S907" s="3255" t="inlineStr">
        <is>
          <t>Pesos</t>
        </is>
      </c>
      <c r="T907" s="3252" t="inlineStr">
        <is>
          <t>Hipotecario</t>
        </is>
      </c>
      <c r="U907" s="3254" t="n">
        <v>953005</v>
      </c>
      <c r="V907" s="3254" t="n">
        <v>201</v>
      </c>
      <c r="W907" s="3254" t="n">
        <v>184</v>
      </c>
      <c r="X907" s="3253" t="n">
        <v>10.75</v>
      </c>
      <c r="Y907" s="3254" t="n">
        <v>0</v>
      </c>
      <c r="Z907" s="3254" t="n">
        <v>24831</v>
      </c>
      <c r="AA907" s="3254" t="n">
        <v>16635</v>
      </c>
      <c r="AB907" s="3254" t="n">
        <v>19168</v>
      </c>
      <c r="AC907" s="3254" t="n">
        <v>186089</v>
      </c>
      <c r="AD907" s="3254" t="n">
        <v>709438</v>
      </c>
      <c r="AE907" s="3254" t="n">
        <v>83023108</v>
      </c>
      <c r="AF907" s="3254" t="inlineStr">
        <is>
          <t>$100.000 a $300.000</t>
        </is>
      </c>
      <c r="AG907" s="3254" t="inlineStr">
        <is>
          <t>$5,200,000</t>
        </is>
      </c>
      <c r="AH907" s="3256" t="inlineStr">
        <is>
          <t>Empleado</t>
        </is>
      </c>
      <c r="AI907" s="3253" t="inlineStr">
        <is>
          <t>sonylopez37@gmail.com</t>
        </is>
      </c>
      <c r="AJ907" s="3254" t="n">
        <v>3223507302</v>
      </c>
      <c r="AK907" s="3253" t="inlineStr">
        <is>
          <t>BOGOTA</t>
        </is>
      </c>
      <c r="AL907" s="3250" t="n"/>
      <c r="AM907" s="3177" t="n"/>
    </row>
    <row r="908" ht="18" customHeight="1" thickBot="1">
      <c r="A908" t="inlineStr">
        <is>
          <t>IGNACIO PEREIRA NAVARRO</t>
        </is>
      </c>
      <c r="B908" s="3258" t="n">
        <v>29763076</v>
      </c>
      <c r="C908" s="2935" t="n">
        <v>46098</v>
      </c>
      <c r="D908" s="2936" t="inlineStr">
        <is>
          <t>Pendiente</t>
        </is>
      </c>
      <c r="E908" s="2935" t="n">
        <v>46100</v>
      </c>
      <c r="F908" s="2943" t="inlineStr">
        <is>
          <t>AV VILLAS</t>
        </is>
      </c>
      <c r="G908" s="2218" t="n"/>
      <c r="H908" s="3051" t="inlineStr">
        <is>
          <t>PROPIO</t>
        </is>
      </c>
      <c r="I908" s="2218" t="n"/>
      <c r="J908" s="2218" t="n"/>
      <c r="K908" s="2218" t="n"/>
      <c r="L908" s="3259" t="inlineStr">
        <is>
          <t>Visionarios</t>
        </is>
      </c>
      <c r="M908" s="2938" t="inlineStr">
        <is>
          <t>Danna Sofia Calero Diaz</t>
        </is>
      </c>
      <c r="N908" s="2218" t="n"/>
      <c r="O908" s="2218" t="n"/>
      <c r="P908" s="2218" t="n"/>
      <c r="Q908" s="2218" t="n"/>
      <c r="R908" s="3260" t="n">
        <v>91253883</v>
      </c>
      <c r="S908" s="2225" t="inlineStr">
        <is>
          <t>Pesos</t>
        </is>
      </c>
      <c r="T908" s="2940" t="inlineStr">
        <is>
          <t>Hipotecario</t>
        </is>
      </c>
      <c r="U908" s="2941" t="n">
        <v>1034629</v>
      </c>
      <c r="V908" s="2941" t="n">
        <v>132</v>
      </c>
      <c r="W908" s="2941" t="n">
        <v>81</v>
      </c>
      <c r="X908" s="2938" t="n">
        <v>8.5</v>
      </c>
      <c r="Y908" s="2941" t="n">
        <v>0</v>
      </c>
      <c r="Z908" s="2941" t="n">
        <v>26822</v>
      </c>
      <c r="AA908" s="2941" t="n">
        <v>23815</v>
      </c>
      <c r="AB908" s="2941" t="n">
        <v>0</v>
      </c>
      <c r="AC908" s="2941" t="n">
        <v>571745</v>
      </c>
      <c r="AD908" s="2941" t="n">
        <v>419733</v>
      </c>
      <c r="AE908" s="2941" t="n">
        <v>61530979</v>
      </c>
      <c r="AF908" s="2941" t="inlineStr">
        <is>
          <t>$100.000 a $300.000</t>
        </is>
      </c>
      <c r="AG908" s="2941" t="inlineStr">
        <is>
          <t>$7,000,000</t>
        </is>
      </c>
      <c r="AH908" s="2217" t="inlineStr">
        <is>
          <t>Empleado</t>
        </is>
      </c>
      <c r="AI908" s="2938" t="inlineStr">
        <is>
          <t>Igpnavarro@gmail.com</t>
        </is>
      </c>
      <c r="AJ908" s="2941" t="n">
        <v>3187342660</v>
      </c>
      <c r="AK908" s="2218" t="n"/>
      <c r="AL908" s="2218" t="n"/>
      <c r="AM908" s="2944" t="n"/>
    </row>
    <row r="909" ht="18" customHeight="1" thickBot="1">
      <c r="A909" s="3261" t="inlineStr">
        <is>
          <t>CRISTIAN CAMILO MACIAS LEDEZMA</t>
        </is>
      </c>
      <c r="B909" s="2934" t="n">
        <v>90000368457</v>
      </c>
      <c r="C909" s="2935" t="n">
        <v>46100</v>
      </c>
      <c r="D909" s="2936" t="inlineStr">
        <is>
          <t>Pendiente</t>
        </is>
      </c>
      <c r="E909" s="2935" t="n">
        <v>46100</v>
      </c>
      <c r="F909" s="2214" t="inlineStr">
        <is>
          <t>BANCOLOMBIA</t>
        </is>
      </c>
      <c r="G909" s="2218" t="n"/>
      <c r="H909" s="2937" t="inlineStr">
        <is>
          <t>CM</t>
        </is>
      </c>
      <c r="I909" s="2218" t="n"/>
      <c r="J909" s="2218" t="n"/>
      <c r="K909" s="2218" t="n"/>
      <c r="L909" s="2218" t="n"/>
      <c r="M909" s="2218" t="n"/>
      <c r="N909" s="2218" t="n"/>
      <c r="O909" s="2218" t="n"/>
      <c r="P909" s="2218" t="n"/>
      <c r="Q909" s="2218" t="n"/>
      <c r="R909" s="2939" t="n">
        <v>1088263991</v>
      </c>
      <c r="S909" s="2225" t="inlineStr">
        <is>
          <t>Pesos</t>
        </is>
      </c>
      <c r="T909" s="2940" t="inlineStr">
        <is>
          <t>Hipotecario</t>
        </is>
      </c>
      <c r="U909" s="2941" t="n">
        <v>1707319</v>
      </c>
      <c r="V909" s="2941" t="n">
        <v>240</v>
      </c>
      <c r="W909" s="2941" t="n">
        <v>235</v>
      </c>
      <c r="X909" s="2938" t="n">
        <v>0.12</v>
      </c>
      <c r="Y909" s="2941" t="n">
        <v>0</v>
      </c>
      <c r="Z909" s="2941" t="n">
        <v>24351</v>
      </c>
      <c r="AA909" s="2941" t="n">
        <v>18910</v>
      </c>
      <c r="AB909" s="2941" t="n">
        <v>12606</v>
      </c>
      <c r="AC909" s="2941" t="n">
        <v>131794</v>
      </c>
      <c r="AD909" s="2941" t="n">
        <v>1519658</v>
      </c>
      <c r="AE909" s="2941" t="n">
        <v>156290777</v>
      </c>
      <c r="AF909" s="3718" t="n">
        <v>100</v>
      </c>
      <c r="AG909" s="3718" t="n">
        <v>10</v>
      </c>
      <c r="AH909" s="2217" t="inlineStr">
        <is>
          <t>Empleado</t>
        </is>
      </c>
      <c r="AI909" s="2938" t="inlineStr">
        <is>
          <t>cristianledezma1989@gmail.com</t>
        </is>
      </c>
      <c r="AJ909" s="2938" t="inlineStr">
        <is>
          <t>+39 379 233 7770</t>
        </is>
      </c>
      <c r="AK909" s="2938" t="inlineStr">
        <is>
          <t>ITALIA</t>
        </is>
      </c>
      <c r="AL909" s="2218" t="n"/>
      <c r="AM909" s="3262" t="inlineStr">
        <is>
          <t>NAN</t>
        </is>
      </c>
    </row>
    <row r="910" ht="18" customHeight="1" thickBot="1">
      <c r="A910" s="2900" t="inlineStr">
        <is>
          <t>JORGE LUIS MARIN RESTREPO</t>
        </is>
      </c>
      <c r="B910" s="2854" t="n">
        <v>90000273916</v>
      </c>
      <c r="C910" s="3015" t="n">
        <v>46100</v>
      </c>
      <c r="D910" s="3016" t="inlineStr">
        <is>
          <t>Pendiente</t>
        </is>
      </c>
      <c r="E910" s="2855" t="n">
        <v>46100</v>
      </c>
      <c r="F910" s="2995" t="inlineStr">
        <is>
          <t>BANCOLOMBIA</t>
        </is>
      </c>
      <c r="G910" s="2262" t="n"/>
      <c r="H910" s="2331" t="inlineStr">
        <is>
          <t>CM</t>
        </is>
      </c>
      <c r="I910" s="2262" t="n"/>
      <c r="J910" s="2262" t="n"/>
      <c r="K910" s="2262" t="n"/>
      <c r="L910" s="2262" t="n"/>
      <c r="M910" s="2262" t="n"/>
      <c r="N910" s="2262" t="n"/>
      <c r="O910" s="2262" t="n"/>
      <c r="P910" s="2262" t="n"/>
      <c r="Q910" s="2858" t="n"/>
      <c r="R910" s="2389" t="inlineStr">
        <is>
          <t>N/A</t>
        </is>
      </c>
      <c r="S910" s="2661" t="inlineStr">
        <is>
          <t>Pesos</t>
        </is>
      </c>
      <c r="T910" s="2859" t="inlineStr">
        <is>
          <t>Hipotecario</t>
        </is>
      </c>
      <c r="U910" s="2860" t="n">
        <v>2265914</v>
      </c>
      <c r="V910" s="2860" t="n">
        <v>240</v>
      </c>
      <c r="W910" s="2860" t="n">
        <v>216</v>
      </c>
      <c r="X910" s="2857" t="n">
        <v>0.1387</v>
      </c>
      <c r="Y910" s="2860" t="n">
        <v>0</v>
      </c>
      <c r="Z910" s="2860" t="n">
        <v>20650</v>
      </c>
      <c r="AA910" s="2860" t="n">
        <v>25298</v>
      </c>
      <c r="AB910" s="2860" t="n">
        <v>16864</v>
      </c>
      <c r="AC910" s="2860" t="n">
        <v>210153</v>
      </c>
      <c r="AD910" s="2860" t="n">
        <v>1992948</v>
      </c>
      <c r="AE910" s="2860" t="n">
        <v>184838908</v>
      </c>
      <c r="AF910" s="3719" t="n">
        <v>500</v>
      </c>
      <c r="AG910" s="2860" t="inlineStr">
        <is>
          <t>$1,400,000</t>
        </is>
      </c>
      <c r="AH910" s="2263" t="inlineStr">
        <is>
          <t>Empleado</t>
        </is>
      </c>
      <c r="AI910" s="2262" t="n"/>
      <c r="AJ910" s="2857" t="inlineStr">
        <is>
          <t>34 603 16 20 33</t>
        </is>
      </c>
      <c r="AK910" s="2857" t="inlineStr">
        <is>
          <t>VITORIA</t>
        </is>
      </c>
      <c r="AL910" s="2262" t="n"/>
      <c r="AM910" s="3116" t="n"/>
    </row>
    <row r="911" ht="18" customHeight="1" thickBot="1">
      <c r="A911" s="3237" t="inlineStr">
        <is>
          <t>SINDY VANESSA VERGEL LAFAURIE</t>
        </is>
      </c>
      <c r="B911" s="2849" t="inlineStr">
        <is>
          <t>571616310008754-3</t>
        </is>
      </c>
      <c r="C911" s="2682" t="n">
        <v>46100</v>
      </c>
      <c r="D911" s="2683" t="inlineStr">
        <is>
          <t>Mora</t>
        </is>
      </c>
      <c r="E911" s="2682" t="n">
        <v>46100</v>
      </c>
      <c r="F911" s="2325" t="inlineStr">
        <is>
          <t>DAVIVIENDA</t>
        </is>
      </c>
      <c r="G911" s="2269" t="n"/>
      <c r="H911" s="2326" t="inlineStr">
        <is>
          <t>CM</t>
        </is>
      </c>
      <c r="I911" s="2269" t="n"/>
      <c r="J911" s="2269" t="n"/>
      <c r="K911" s="2269" t="n"/>
      <c r="L911" s="2269" t="n"/>
      <c r="M911" s="2269" t="n"/>
      <c r="N911" s="2269" t="n"/>
      <c r="O911" s="2269" t="n"/>
      <c r="P911" s="2269" t="n"/>
      <c r="Q911" s="2269" t="n"/>
      <c r="R911" s="3075" t="n">
        <v>52987999</v>
      </c>
      <c r="S911" s="2270" t="inlineStr">
        <is>
          <t>Pesos</t>
        </is>
      </c>
      <c r="T911" s="2690" t="inlineStr">
        <is>
          <t>Hipotecario</t>
        </is>
      </c>
      <c r="U911" s="2689" t="n">
        <v>799000</v>
      </c>
      <c r="V911" s="2689" t="n">
        <v>180</v>
      </c>
      <c r="W911" s="2689" t="n">
        <v>134</v>
      </c>
      <c r="X911" s="2688" t="n">
        <v>0.1255</v>
      </c>
      <c r="Y911" s="2689" t="n">
        <v>0</v>
      </c>
      <c r="Z911" s="2689" t="n">
        <v>2991</v>
      </c>
      <c r="AA911" s="2689" t="n">
        <v>0</v>
      </c>
      <c r="AB911" s="2689" t="n">
        <v>0</v>
      </c>
      <c r="AC911" s="2689" t="n">
        <v>2991</v>
      </c>
      <c r="AD911" s="2689" t="n">
        <v>559079</v>
      </c>
      <c r="AE911" s="2689" t="n">
        <v>57142151</v>
      </c>
      <c r="AF911" s="3715" t="n">
        <v>300</v>
      </c>
      <c r="AG911" s="2689" t="inlineStr">
        <is>
          <t>$8,000,000</t>
        </is>
      </c>
      <c r="AH911" s="2268" t="inlineStr">
        <is>
          <t>Empleado</t>
        </is>
      </c>
      <c r="AI911" s="2688" t="inlineStr">
        <is>
          <t>vane.vergel@gmail.com</t>
        </is>
      </c>
      <c r="AJ911" s="2688" t="inlineStr">
        <is>
          <t>+57 321 2426530</t>
        </is>
      </c>
      <c r="AK911" s="2688" t="inlineStr">
        <is>
          <t>BOGOTA</t>
        </is>
      </c>
      <c r="AL911" s="2269" t="n"/>
      <c r="AM911" s="2853" t="inlineStr">
        <is>
          <t>NAN</t>
        </is>
      </c>
    </row>
    <row r="912" ht="18" customHeight="1" thickBot="1">
      <c r="A912" s="2900" t="inlineStr">
        <is>
          <t>YOLI MARITZA AVILA CIFUENTES</t>
        </is>
      </c>
      <c r="B912" s="2854" t="inlineStr">
        <is>
          <t>570040610034968-8</t>
        </is>
      </c>
      <c r="C912" s="3015" t="n">
        <v>46100</v>
      </c>
      <c r="D912" s="3016" t="inlineStr">
        <is>
          <t>Pendiente</t>
        </is>
      </c>
      <c r="E912" s="2855" t="n">
        <v>46100</v>
      </c>
      <c r="F912" s="2329" t="inlineStr">
        <is>
          <t>DAVIVIENDA</t>
        </is>
      </c>
      <c r="G912" s="2262" t="n"/>
      <c r="H912" s="2331" t="inlineStr">
        <is>
          <t>CM</t>
        </is>
      </c>
      <c r="I912" s="2262" t="n"/>
      <c r="J912" s="2262" t="n"/>
      <c r="K912" s="2262" t="n"/>
      <c r="L912" s="2262" t="n"/>
      <c r="M912" s="2262" t="n"/>
      <c r="N912" s="2262" t="n"/>
      <c r="O912" s="2262" t="n"/>
      <c r="P912" s="2262" t="n"/>
      <c r="Q912" s="2858" t="n"/>
      <c r="R912" s="2389" t="inlineStr">
        <is>
          <t>N/A</t>
        </is>
      </c>
      <c r="S912" s="2661" t="inlineStr">
        <is>
          <t>Pesos</t>
        </is>
      </c>
      <c r="T912" s="2859" t="inlineStr">
        <is>
          <t>Hipotecario</t>
        </is>
      </c>
      <c r="U912" s="2860" t="n">
        <v>1283000</v>
      </c>
      <c r="V912" s="2860" t="n">
        <v>240</v>
      </c>
      <c r="W912" s="2860" t="n">
        <v>234</v>
      </c>
      <c r="X912" s="2857" t="n">
        <v>0.113</v>
      </c>
      <c r="Y912" s="2860" t="n">
        <v>0</v>
      </c>
      <c r="Z912" s="2860" t="n">
        <v>32487</v>
      </c>
      <c r="AA912" s="2860" t="n">
        <v>36548</v>
      </c>
      <c r="AB912" s="2860" t="n">
        <v>0</v>
      </c>
      <c r="AC912" s="2860" t="n">
        <v>154080</v>
      </c>
      <c r="AD912" s="2860" t="n">
        <v>1061253</v>
      </c>
      <c r="AE912" s="2860" t="n">
        <v>118884998</v>
      </c>
      <c r="AF912" s="3719" t="n">
        <v>100</v>
      </c>
      <c r="AG912" s="2860" t="inlineStr">
        <is>
          <t>$5,000,000</t>
        </is>
      </c>
      <c r="AH912" s="2263" t="inlineStr">
        <is>
          <t>Empleado</t>
        </is>
      </c>
      <c r="AI912" s="2857" t="inlineStr">
        <is>
          <t>yolian1215@gmail.com</t>
        </is>
      </c>
      <c r="AJ912" s="2857" t="inlineStr">
        <is>
          <t>+57 317 4364660</t>
        </is>
      </c>
      <c r="AK912" s="2857" t="inlineStr">
        <is>
          <t>FUSAGASUGA</t>
        </is>
      </c>
      <c r="AL912" s="2262" t="n"/>
      <c r="AM912" s="2862" t="inlineStr">
        <is>
          <t>NAN</t>
        </is>
      </c>
    </row>
    <row r="913" ht="18" customHeight="1" thickBot="1">
      <c r="A913" s="3237" t="inlineStr">
        <is>
          <t>VERONICA VELASQUEZ LOPEZ</t>
        </is>
      </c>
      <c r="B913" s="2849" t="inlineStr">
        <is>
          <t>570339400028900-5</t>
        </is>
      </c>
      <c r="C913" s="3117" t="n">
        <v>46100</v>
      </c>
      <c r="D913" s="3263" t="inlineStr">
        <is>
          <t>Mora</t>
        </is>
      </c>
      <c r="E913" s="2682" t="n">
        <v>46100</v>
      </c>
      <c r="F913" s="2325" t="inlineStr">
        <is>
          <t>DAVIVIENDA</t>
        </is>
      </c>
      <c r="G913" s="2269" t="n"/>
      <c r="H913" s="2326" t="inlineStr">
        <is>
          <t>CM</t>
        </is>
      </c>
      <c r="I913" s="2269" t="n"/>
      <c r="J913" s="2269" t="n"/>
      <c r="K913" s="2269" t="n"/>
      <c r="L913" s="2269" t="n"/>
      <c r="M913" s="2269" t="n"/>
      <c r="N913" s="2269" t="n"/>
      <c r="O913" s="2269" t="n"/>
      <c r="P913" s="2269" t="n"/>
      <c r="Q913" s="2851" t="n"/>
      <c r="R913" s="2389" t="inlineStr">
        <is>
          <t>N/A</t>
        </is>
      </c>
      <c r="S913" s="2270" t="inlineStr">
        <is>
          <t>Pesos</t>
        </is>
      </c>
      <c r="T913" s="2690" t="inlineStr">
        <is>
          <t>Hipotecario</t>
        </is>
      </c>
      <c r="U913" s="2689" t="n">
        <v>3656000</v>
      </c>
      <c r="V913" s="2689" t="n">
        <v>240</v>
      </c>
      <c r="W913" s="2689" t="n">
        <v>217</v>
      </c>
      <c r="X913" s="2688" t="n">
        <v>0.13</v>
      </c>
      <c r="Y913" s="2689" t="n">
        <v>0</v>
      </c>
      <c r="Z913" s="2689" t="n">
        <v>182117</v>
      </c>
      <c r="AA913" s="2689" t="n">
        <v>147380</v>
      </c>
      <c r="AB913" s="2689" t="n">
        <v>201963</v>
      </c>
      <c r="AC913" s="2689" t="n">
        <v>342533</v>
      </c>
      <c r="AD913" s="2689" t="n">
        <v>2812466</v>
      </c>
      <c r="AE913" s="2689" t="n">
        <v>278387708</v>
      </c>
      <c r="AF913" s="3715" t="n">
        <v>300</v>
      </c>
      <c r="AG913" s="2689" t="inlineStr">
        <is>
          <t>$5,000,000</t>
        </is>
      </c>
      <c r="AH913" s="2270" t="inlineStr">
        <is>
          <t>Independiente</t>
        </is>
      </c>
      <c r="AI913" s="2688" t="inlineStr">
        <is>
          <t>vivelasquez1224@gmail.com</t>
        </is>
      </c>
      <c r="AJ913" s="2688" t="inlineStr">
        <is>
          <t>+57 320 8451973</t>
        </is>
      </c>
      <c r="AK913" s="2688" t="inlineStr">
        <is>
          <t>MEDELLIN</t>
        </is>
      </c>
      <c r="AL913" s="2269" t="n"/>
      <c r="AM913" s="2853" t="inlineStr">
        <is>
          <t>NAN</t>
        </is>
      </c>
    </row>
    <row r="914" ht="18" customHeight="1" thickBot="1">
      <c r="A914" s="2826" t="inlineStr">
        <is>
          <t>CLARA INES HURTADO AVILA</t>
        </is>
      </c>
      <c r="B914" s="2854" t="n">
        <v>134200377578</v>
      </c>
      <c r="C914" s="3015" t="n">
        <v>46100</v>
      </c>
      <c r="D914" s="3016" t="inlineStr">
        <is>
          <t>Pendiente</t>
        </is>
      </c>
      <c r="E914" s="2855" t="n">
        <v>46100</v>
      </c>
      <c r="F914" s="3114" t="inlineStr">
        <is>
          <t>CAJA SOCIAL</t>
        </is>
      </c>
      <c r="G914" s="2262" t="n"/>
      <c r="H914" s="3112" t="inlineStr">
        <is>
          <t>PROPIO</t>
        </is>
      </c>
      <c r="I914" s="2262" t="n"/>
      <c r="J914" s="2262" t="n"/>
      <c r="K914" s="2262" t="n"/>
      <c r="L914" s="3110" t="inlineStr">
        <is>
          <t>Guardianes Del Ahorro</t>
        </is>
      </c>
      <c r="M914" s="2857" t="inlineStr">
        <is>
          <t>Mile Johanna López Román</t>
        </is>
      </c>
      <c r="N914" s="2262" t="n"/>
      <c r="O914" s="2262" t="n"/>
      <c r="P914" s="2262" t="n"/>
      <c r="Q914" s="2262" t="n"/>
      <c r="R914" s="2860" t="n">
        <v>42116426</v>
      </c>
      <c r="S914" s="2661" t="inlineStr">
        <is>
          <t>Pesos</t>
        </is>
      </c>
      <c r="T914" s="2859" t="inlineStr">
        <is>
          <t>Hipotecario</t>
        </is>
      </c>
      <c r="U914" s="2860" t="n">
        <v>1607630</v>
      </c>
      <c r="V914" s="2860" t="n">
        <v>240</v>
      </c>
      <c r="W914" s="2860" t="n">
        <v>240</v>
      </c>
      <c r="X914" s="2857" t="n">
        <v>14.85</v>
      </c>
      <c r="Y914" s="2860" t="n">
        <v>0</v>
      </c>
      <c r="Z914" s="2860" t="n">
        <v>87680</v>
      </c>
      <c r="AA914" s="2860" t="n">
        <v>0</v>
      </c>
      <c r="AB914" s="2860" t="n">
        <v>0</v>
      </c>
      <c r="AC914" s="2860" t="n">
        <v>96433</v>
      </c>
      <c r="AD914" s="2860" t="n">
        <v>1423545</v>
      </c>
      <c r="AE914" s="2860" t="n">
        <v>122571346</v>
      </c>
      <c r="AF914" s="2860" t="inlineStr">
        <is>
          <t>$100.000 a $300.000</t>
        </is>
      </c>
      <c r="AG914" s="2860" t="inlineStr">
        <is>
          <t>$6,000,000</t>
        </is>
      </c>
      <c r="AH914" s="2263" t="inlineStr">
        <is>
          <t>Empleado</t>
        </is>
      </c>
      <c r="AI914" s="2857" t="inlineStr">
        <is>
          <t>churtadoav.@gmail.com</t>
        </is>
      </c>
      <c r="AJ914" s="2860" t="n">
        <v>3108411556</v>
      </c>
      <c r="AK914" s="2857" t="inlineStr">
        <is>
          <t>PEREIRA</t>
        </is>
      </c>
      <c r="AL914" s="2262" t="n"/>
      <c r="AM914" s="3116" t="n"/>
    </row>
    <row r="915" ht="18" customHeight="1" thickBot="1">
      <c r="A915" s="2827" t="inlineStr">
        <is>
          <t>ANDRES FELIPE SANCHEZ ACEVEDO</t>
        </is>
      </c>
      <c r="B915" s="2849" t="n">
        <v>90000291667</v>
      </c>
      <c r="C915" s="3117" t="n">
        <v>46100</v>
      </c>
      <c r="D915" s="3263" t="inlineStr">
        <is>
          <t>Mora</t>
        </is>
      </c>
      <c r="E915" s="2682" t="n">
        <v>46100</v>
      </c>
      <c r="F915" s="2866" t="inlineStr">
        <is>
          <t>BANCOLOMBIA</t>
        </is>
      </c>
      <c r="G915" s="2684" t="n"/>
      <c r="H915" s="2685" t="inlineStr">
        <is>
          <t>PROPIO</t>
        </is>
      </c>
      <c r="I915" s="2269" t="n"/>
      <c r="J915" s="2269" t="n"/>
      <c r="K915" s="2269" t="n"/>
      <c r="L915" s="2868" t="inlineStr">
        <is>
          <t>Finanzas a otro nivel</t>
        </is>
      </c>
      <c r="M915" s="2688" t="inlineStr">
        <is>
          <t>Sandra Patricia Tinjaca Martinez</t>
        </is>
      </c>
      <c r="N915" s="2269" t="n"/>
      <c r="O915" s="2269" t="n"/>
      <c r="P915" s="2269" t="n"/>
      <c r="Q915" s="2269" t="n"/>
      <c r="R915" s="3075" t="n">
        <v>1019112112</v>
      </c>
      <c r="S915" s="2270" t="inlineStr">
        <is>
          <t>Pesos</t>
        </is>
      </c>
      <c r="T915" s="2690" t="inlineStr">
        <is>
          <t>Hipotecario</t>
        </is>
      </c>
      <c r="U915" s="2689" t="n">
        <v>3859972</v>
      </c>
      <c r="V915" s="2689" t="n">
        <v>180</v>
      </c>
      <c r="W915" s="2689" t="n">
        <v>161</v>
      </c>
      <c r="X915" s="2688" t="n">
        <v>15.15</v>
      </c>
      <c r="Y915" s="2689" t="n">
        <v>0</v>
      </c>
      <c r="Z915" s="2689" t="n">
        <v>27598</v>
      </c>
      <c r="AA915" s="2689" t="n">
        <v>18300</v>
      </c>
      <c r="AB915" s="2689" t="n">
        <v>12199</v>
      </c>
      <c r="AC915" s="2689" t="n">
        <v>0</v>
      </c>
      <c r="AD915" s="2689" t="n">
        <v>0</v>
      </c>
      <c r="AE915" s="2689" t="n">
        <v>136286468</v>
      </c>
      <c r="AF915" s="2689" t="inlineStr">
        <is>
          <t>$100.000 a $300.000</t>
        </is>
      </c>
      <c r="AG915" s="2689" t="inlineStr">
        <is>
          <t>$8,800,000</t>
        </is>
      </c>
      <c r="AH915" s="2268" t="inlineStr">
        <is>
          <t>Empleado</t>
        </is>
      </c>
      <c r="AI915" s="2688" t="inlineStr">
        <is>
          <t>camigaitan1@hotmail.com</t>
        </is>
      </c>
      <c r="AJ915" s="2689" t="n">
        <v>3142994992</v>
      </c>
      <c r="AK915" s="2688" t="inlineStr">
        <is>
          <t>BOGOTA</t>
        </is>
      </c>
      <c r="AL915" s="2269" t="n"/>
      <c r="AM915" s="2691" t="n"/>
    </row>
    <row r="916" ht="18" customHeight="1" thickBot="1">
      <c r="A916" s="2826" t="inlineStr">
        <is>
          <t>HECTOR ANIBAL RODRIGUEZ GUEVARA</t>
        </is>
      </c>
      <c r="B916" s="2854" t="n">
        <v>90000160049</v>
      </c>
      <c r="C916" s="3015" t="n">
        <v>46100</v>
      </c>
      <c r="D916" s="3016" t="inlineStr">
        <is>
          <t>Pendiente</t>
        </is>
      </c>
      <c r="E916" s="2855" t="n">
        <v>46100</v>
      </c>
      <c r="F916" s="3141" t="inlineStr">
        <is>
          <t>BANCOLOMBIA</t>
        </is>
      </c>
      <c r="G916" s="2672" t="inlineStr">
        <is>
          <t xml:space="preserve">Buen dÃ­a, adjuntoÂ extracto del cliente relacionado en el asunto paraÂ el estudio pertinente.
Abono adicional entre $100.000 y $300.000
</t>
        </is>
      </c>
      <c r="H916" s="3264" t="inlineStr">
        <is>
          <t>APLEX</t>
        </is>
      </c>
      <c r="I916" s="2262" t="n"/>
      <c r="J916" s="2262" t="n"/>
      <c r="K916" s="2262" t="n"/>
      <c r="L916" s="3110" t="inlineStr">
        <is>
          <t>Guardianes Del Ahorro</t>
        </is>
      </c>
      <c r="M916" s="2857" t="inlineStr">
        <is>
          <t>YISSEL LEON</t>
        </is>
      </c>
      <c r="N916" s="2262" t="n"/>
      <c r="O916" s="2262" t="n"/>
      <c r="P916" s="2262" t="n"/>
      <c r="Q916" s="2858" t="n"/>
      <c r="R916" s="2389" t="inlineStr">
        <is>
          <t>N/A</t>
        </is>
      </c>
      <c r="S916" s="2661" t="inlineStr">
        <is>
          <t>Pesos</t>
        </is>
      </c>
      <c r="T916" s="2859" t="inlineStr">
        <is>
          <t>Hipotecario</t>
        </is>
      </c>
      <c r="U916" s="2860" t="n">
        <v>413171</v>
      </c>
      <c r="V916" s="2860" t="n">
        <v>240</v>
      </c>
      <c r="W916" s="2860" t="n">
        <v>188</v>
      </c>
      <c r="X916" s="2857" t="n">
        <v>6.27</v>
      </c>
      <c r="Y916" s="2860" t="n">
        <v>151166</v>
      </c>
      <c r="Z916" s="2860" t="n">
        <v>13120</v>
      </c>
      <c r="AA916" s="2860" t="n">
        <v>10728</v>
      </c>
      <c r="AB916" s="2860" t="n">
        <v>7151</v>
      </c>
      <c r="AC916" s="2860" t="n">
        <v>146785</v>
      </c>
      <c r="AD916" s="2860" t="n">
        <v>235357</v>
      </c>
      <c r="AE916" s="2860" t="n">
        <v>46359875</v>
      </c>
      <c r="AF916" s="3265" t="inlineStr">
        <is>
          <t>$100.000 y $300.000</t>
        </is>
      </c>
      <c r="AG916" s="2262" t="n"/>
      <c r="AH916" s="2262" t="n"/>
      <c r="AI916" s="2857" t="inlineStr">
        <is>
          <t>hector2509@hotmail.es</t>
        </is>
      </c>
      <c r="AJ916" s="2860" t="n">
        <v>3156131783</v>
      </c>
      <c r="AK916" s="2857" t="inlineStr">
        <is>
          <t>BOGOTA</t>
        </is>
      </c>
      <c r="AL916" s="2262" t="n"/>
      <c r="AM916" s="3116" t="n"/>
    </row>
    <row r="917" ht="18" customHeight="1" thickBot="1">
      <c r="A917" s="2827" t="inlineStr">
        <is>
          <t>HAROLD ALEJANDRO GONZALEZ NIETO</t>
        </is>
      </c>
      <c r="B917" s="2849" t="inlineStr">
        <is>
          <t>570045600080479-5</t>
        </is>
      </c>
      <c r="C917" s="3117" t="n">
        <v>46100</v>
      </c>
      <c r="D917" s="3263" t="inlineStr">
        <is>
          <t>Mora</t>
        </is>
      </c>
      <c r="E917" s="2682" t="n">
        <v>46100</v>
      </c>
      <c r="F917" s="2325" t="inlineStr">
        <is>
          <t>DAVIVIENDA</t>
        </is>
      </c>
      <c r="G917" s="2269" t="n"/>
      <c r="H917" s="3266" t="inlineStr">
        <is>
          <t>APLEX</t>
        </is>
      </c>
      <c r="I917" s="2269" t="n"/>
      <c r="J917" s="2269" t="n"/>
      <c r="K917" s="2269" t="n"/>
      <c r="L917" s="2868" t="inlineStr">
        <is>
          <t>Finanzas a otro nivel</t>
        </is>
      </c>
      <c r="M917" s="2688" t="inlineStr">
        <is>
          <t>FIDELIA CARVAJAL</t>
        </is>
      </c>
      <c r="N917" s="2269" t="n"/>
      <c r="O917" s="2269" t="n"/>
      <c r="P917" s="2269" t="n"/>
      <c r="Q917" s="2851" t="n"/>
      <c r="R917" s="2389" t="inlineStr">
        <is>
          <t>N/A</t>
        </is>
      </c>
      <c r="S917" s="2270" t="inlineStr">
        <is>
          <t>Pesos</t>
        </is>
      </c>
      <c r="T917" s="2690" t="inlineStr">
        <is>
          <t>Hipotecario</t>
        </is>
      </c>
      <c r="U917" s="2689" t="n">
        <v>1474000</v>
      </c>
      <c r="V917" s="2689" t="n">
        <v>240</v>
      </c>
      <c r="W917" s="2689" t="n">
        <v>230</v>
      </c>
      <c r="X917" s="2688" t="n">
        <v>11.2</v>
      </c>
      <c r="Y917" s="2689" t="n">
        <v>0</v>
      </c>
      <c r="Z917" s="2689" t="n">
        <v>118421</v>
      </c>
      <c r="AA917" s="2689" t="n">
        <v>0</v>
      </c>
      <c r="AB917" s="2689" t="n">
        <v>0</v>
      </c>
      <c r="AC917" s="2689" t="n">
        <v>0</v>
      </c>
      <c r="AD917" s="2689" t="n">
        <v>1197508</v>
      </c>
      <c r="AE917" s="2689" t="n">
        <v>136180254</v>
      </c>
      <c r="AF917" s="2269" t="n"/>
      <c r="AG917" s="2269" t="n"/>
      <c r="AH917" s="2269" t="n"/>
      <c r="AI917" s="2688" t="inlineStr">
        <is>
          <t>alejo_flaco@hotmail.com</t>
        </is>
      </c>
      <c r="AJ917" s="2689" t="n">
        <v>3166170778</v>
      </c>
      <c r="AK917" s="2688" t="inlineStr">
        <is>
          <t>BOGOTA</t>
        </is>
      </c>
      <c r="AL917" s="2269" t="n"/>
      <c r="AM917" s="2691" t="n"/>
    </row>
    <row r="918" ht="18" customHeight="1" thickBot="1">
      <c r="A918" s="2826" t="inlineStr">
        <is>
          <t>ANDRES SANCHEZ AMAGUANA</t>
        </is>
      </c>
      <c r="B918" s="2854" t="inlineStr">
        <is>
          <t>570040770005086-6</t>
        </is>
      </c>
      <c r="C918" s="3015" t="n">
        <v>46100</v>
      </c>
      <c r="D918" s="3016" t="inlineStr">
        <is>
          <t>Pendiente</t>
        </is>
      </c>
      <c r="E918" s="2855" t="n">
        <v>46100</v>
      </c>
      <c r="F918" s="2329" t="inlineStr">
        <is>
          <t>DAVIVIENDA</t>
        </is>
      </c>
      <c r="G918" s="2262" t="n"/>
      <c r="H918" s="3264" t="inlineStr">
        <is>
          <t>APLEX</t>
        </is>
      </c>
      <c r="I918" s="2262" t="n"/>
      <c r="J918" s="2262" t="n"/>
      <c r="K918" s="2262" t="n"/>
      <c r="L918" s="3139" t="inlineStr">
        <is>
          <t>Finanzas a otro nivel</t>
        </is>
      </c>
      <c r="M918" s="2857" t="inlineStr">
        <is>
          <t>Sandra Patricia Tinjaca Martinez</t>
        </is>
      </c>
      <c r="N918" s="2262" t="n"/>
      <c r="O918" s="2262" t="n"/>
      <c r="P918" s="2262" t="n"/>
      <c r="Q918" s="2858" t="n"/>
      <c r="R918" s="2389" t="inlineStr">
        <is>
          <t>N/A</t>
        </is>
      </c>
      <c r="S918" s="2661" t="inlineStr">
        <is>
          <t>Pesos</t>
        </is>
      </c>
      <c r="T918" s="2859" t="inlineStr">
        <is>
          <t>Hipotecario</t>
        </is>
      </c>
      <c r="U918" s="2860" t="n">
        <v>267000</v>
      </c>
      <c r="V918" s="2860" t="n">
        <v>240</v>
      </c>
      <c r="W918" s="2860" t="n">
        <v>140</v>
      </c>
      <c r="X918" s="2857" t="n">
        <v>12</v>
      </c>
      <c r="Y918" s="2860" t="n">
        <v>0</v>
      </c>
      <c r="Z918" s="2860" t="n">
        <v>17143</v>
      </c>
      <c r="AA918" s="2860" t="n">
        <v>47696</v>
      </c>
      <c r="AB918" s="2860" t="n">
        <v>0</v>
      </c>
      <c r="AC918" s="2860" t="n">
        <v>123066</v>
      </c>
      <c r="AD918" s="2860" t="n">
        <v>342327</v>
      </c>
      <c r="AE918" s="2860" t="n">
        <v>18283965</v>
      </c>
      <c r="AF918" s="2262" t="n"/>
      <c r="AG918" s="2262" t="n"/>
      <c r="AH918" s="2262" t="n"/>
      <c r="AI918" s="2857" t="inlineStr">
        <is>
          <t>andres24sh@gmail.com</t>
        </is>
      </c>
      <c r="AJ918" s="2860" t="n">
        <v>3125922687</v>
      </c>
      <c r="AK918" s="2857" t="inlineStr">
        <is>
          <t>BOGOTA</t>
        </is>
      </c>
      <c r="AL918" s="2262" t="n"/>
      <c r="AM918" s="3116" t="n"/>
    </row>
    <row r="919" ht="18" customHeight="1" thickBot="1">
      <c r="A919" s="2633" t="inlineStr">
        <is>
          <t>ANGELICA OSORIO ROJAS</t>
        </is>
      </c>
      <c r="B919" s="2302" t="n">
        <v>6575820501</v>
      </c>
      <c r="C919" s="2305" t="n">
        <v>46094</v>
      </c>
      <c r="D919" s="2304" t="inlineStr">
        <is>
          <t>Pendiente</t>
        </is>
      </c>
      <c r="E919" s="2305" t="n">
        <v>46101</v>
      </c>
      <c r="F919" s="2500" t="inlineStr">
        <is>
          <t>FNA (Fondo Nacional del Ahorro)</t>
        </is>
      </c>
      <c r="G919" s="225" t="n"/>
      <c r="H919" s="2308" t="inlineStr">
        <is>
          <t>CM</t>
        </is>
      </c>
      <c r="I919" s="2309" t="inlineStr">
        <is>
          <t>Falta perfilamiento - FNA</t>
        </is>
      </c>
      <c r="J919" s="225" t="n"/>
      <c r="K919" s="225" t="n"/>
      <c r="L919" s="2399" t="inlineStr">
        <is>
          <t>Guardianes Del Ahorro</t>
        </is>
      </c>
      <c r="M919" s="2309" t="inlineStr">
        <is>
          <t>SANDRA PATRICIA MORENO SOTELO</t>
        </is>
      </c>
      <c r="N919" s="225" t="n"/>
      <c r="O919" s="2305" t="n">
        <v>46094</v>
      </c>
      <c r="P919" s="225" t="n"/>
      <c r="Q919" s="225" t="n"/>
      <c r="R919" s="2313" t="n">
        <v>65758205</v>
      </c>
      <c r="S919" s="2311" t="inlineStr">
        <is>
          <t>Pesos</t>
        </is>
      </c>
      <c r="T919" s="2312" t="inlineStr">
        <is>
          <t>Hipotecario</t>
        </is>
      </c>
      <c r="U919" s="2313" t="n">
        <v>378373</v>
      </c>
      <c r="V919" s="2309" t="n">
        <v>240</v>
      </c>
      <c r="W919" s="2313" t="n">
        <v>201</v>
      </c>
      <c r="X919" s="2309" t="n">
        <v>0.105</v>
      </c>
      <c r="Y919" s="2313" t="n">
        <v>165432</v>
      </c>
      <c r="Z919" s="2313" t="n">
        <v>15164</v>
      </c>
      <c r="AA919" s="2313" t="n">
        <v>9510</v>
      </c>
      <c r="AB919" s="2313" t="n">
        <v>0</v>
      </c>
      <c r="AC919" s="2313" t="n">
        <v>96930</v>
      </c>
      <c r="AD919" s="2313" t="n">
        <v>422213</v>
      </c>
      <c r="AE919" s="2313" t="n">
        <v>50533324</v>
      </c>
      <c r="AF919" s="3653" t="n">
        <v>300</v>
      </c>
      <c r="AG919" s="2313" t="inlineStr">
        <is>
          <t>$3,500,000</t>
        </is>
      </c>
      <c r="AH919" s="2315" t="inlineStr">
        <is>
          <t>Empleado</t>
        </is>
      </c>
      <c r="AI919" s="2309" t="inlineStr">
        <is>
          <t>angelicarojas0630@gmail.com</t>
        </is>
      </c>
      <c r="AJ919" s="2309" t="inlineStr">
        <is>
          <t>+34 617 25 01 85</t>
        </is>
      </c>
      <c r="AK919" s="2309" t="inlineStr">
        <is>
          <t>LAS PALMAS</t>
        </is>
      </c>
      <c r="AL919" s="225" t="n"/>
      <c r="AM919" s="3187" t="inlineStr">
        <is>
          <t>NAN</t>
        </is>
      </c>
    </row>
    <row r="920" ht="18" customHeight="1" thickBot="1">
      <c r="A920" s="2826" t="inlineStr">
        <is>
          <t>NAYIBE KATERINE COLLAZOS HERNANDEZ</t>
        </is>
      </c>
      <c r="B920" s="2854" t="n">
        <v>1059032249</v>
      </c>
      <c r="C920" s="2855" t="n">
        <v>46100</v>
      </c>
      <c r="D920" s="2658" t="inlineStr">
        <is>
          <t>Pendiente</t>
        </is>
      </c>
      <c r="E920" s="2855" t="n">
        <v>46100</v>
      </c>
      <c r="F920" s="3109" t="inlineStr">
        <is>
          <t>BANCO DE BOGOTA</t>
        </is>
      </c>
      <c r="G920" s="2262" t="n"/>
      <c r="H920" s="3112" t="inlineStr">
        <is>
          <t>PROPIO</t>
        </is>
      </c>
      <c r="I920" s="2262" t="n"/>
      <c r="J920" s="2262" t="n"/>
      <c r="K920" s="2262" t="n"/>
      <c r="L920" s="2263" t="inlineStr">
        <is>
          <t>Imperio Financiero</t>
        </is>
      </c>
      <c r="M920" s="2857" t="inlineStr">
        <is>
          <t>jhon cuervo</t>
        </is>
      </c>
      <c r="N920" s="2262" t="n"/>
      <c r="O920" s="2262" t="n"/>
      <c r="P920" s="2262" t="n"/>
      <c r="Q920" s="2262" t="n"/>
      <c r="R920" s="2860" t="n">
        <v>1012424208</v>
      </c>
      <c r="S920" s="2661" t="inlineStr">
        <is>
          <t>Pesos</t>
        </is>
      </c>
      <c r="T920" s="2859" t="inlineStr">
        <is>
          <t>Hipotecario</t>
        </is>
      </c>
      <c r="U920" s="2860" t="n">
        <v>911259</v>
      </c>
      <c r="V920" s="2860" t="n">
        <v>360</v>
      </c>
      <c r="W920" s="2860" t="n">
        <v>353</v>
      </c>
      <c r="X920" s="2857" t="n">
        <v>11.88</v>
      </c>
      <c r="Y920" s="2860" t="n">
        <v>0</v>
      </c>
      <c r="Z920" s="2860" t="n">
        <v>16161</v>
      </c>
      <c r="AA920" s="2860" t="n">
        <v>25754</v>
      </c>
      <c r="AB920" s="2860" t="n">
        <v>0</v>
      </c>
      <c r="AC920" s="2860" t="n">
        <v>31782</v>
      </c>
      <c r="AD920" s="2860" t="n">
        <v>837560</v>
      </c>
      <c r="AE920" s="2860" t="n">
        <v>89590821</v>
      </c>
      <c r="AF920" s="2860" t="inlineStr">
        <is>
          <t>$300.000 a $600.000</t>
        </is>
      </c>
      <c r="AG920" s="2860" t="inlineStr">
        <is>
          <t>$6,250,000</t>
        </is>
      </c>
      <c r="AH920" s="2263" t="inlineStr">
        <is>
          <t>Empleado</t>
        </is>
      </c>
      <c r="AI920" s="2857" t="inlineStr">
        <is>
          <t>nkcollazos@gmail.com</t>
        </is>
      </c>
      <c r="AJ920" s="2860" t="n">
        <v>3202558554</v>
      </c>
      <c r="AK920" s="2857" t="inlineStr">
        <is>
          <t>BOGOTA</t>
        </is>
      </c>
      <c r="AL920" s="2262" t="n"/>
      <c r="AM920" s="3116" t="n"/>
    </row>
    <row r="921" ht="18" customHeight="1" thickBot="1">
      <c r="A921" s="3120" t="inlineStr">
        <is>
          <t>LAURA DANIELA RINCON BEDOYA</t>
        </is>
      </c>
      <c r="B921" s="2849" t="n">
        <v>90000383070</v>
      </c>
      <c r="C921" s="2682" t="n">
        <v>46100</v>
      </c>
      <c r="D921" s="2653" t="inlineStr">
        <is>
          <t>Pendiente</t>
        </is>
      </c>
      <c r="E921" s="2682" t="n">
        <v>46100</v>
      </c>
      <c r="F921" s="2866" t="inlineStr">
        <is>
          <t>BANCOLOMBIA</t>
        </is>
      </c>
      <c r="G921" s="2269" t="n"/>
      <c r="H921" s="2685" t="inlineStr">
        <is>
          <t>PROPIO</t>
        </is>
      </c>
      <c r="I921" s="2269" t="n"/>
      <c r="J921" s="2269" t="n"/>
      <c r="K921" s="2269" t="n"/>
      <c r="L921" s="2653" t="inlineStr">
        <is>
          <t>Soluciones Financieras</t>
        </is>
      </c>
      <c r="M921" s="2688" t="inlineStr">
        <is>
          <t>LORENA SALINAS</t>
        </is>
      </c>
      <c r="N921" s="2269" t="n"/>
      <c r="O921" s="2269" t="n"/>
      <c r="P921" s="2269" t="n"/>
      <c r="Q921" s="2269" t="n"/>
      <c r="R921" s="3075" t="n">
        <v>383070</v>
      </c>
      <c r="S921" s="2270" t="inlineStr">
        <is>
          <t>Pesos</t>
        </is>
      </c>
      <c r="T921" s="2690" t="inlineStr">
        <is>
          <t>Hipotecario</t>
        </is>
      </c>
      <c r="U921" s="2689" t="n">
        <v>1961135</v>
      </c>
      <c r="V921" s="2689" t="n">
        <v>240</v>
      </c>
      <c r="W921" s="2689" t="n">
        <v>237</v>
      </c>
      <c r="X921" s="2688" t="n">
        <v>13</v>
      </c>
      <c r="Y921" s="2689" t="n">
        <v>0</v>
      </c>
      <c r="Z921" s="2689" t="n">
        <v>14788</v>
      </c>
      <c r="AA921" s="2689" t="n">
        <v>18910</v>
      </c>
      <c r="AB921" s="2689" t="n">
        <v>12606</v>
      </c>
      <c r="AC921" s="2689" t="n">
        <v>169593</v>
      </c>
      <c r="AD921" s="2689" t="n">
        <v>1745238</v>
      </c>
      <c r="AE921" s="2689" t="n">
        <v>170440894</v>
      </c>
      <c r="AF921" s="2689" t="inlineStr">
        <is>
          <t>$300.000 a $600.000</t>
        </is>
      </c>
      <c r="AG921" s="2689" t="inlineStr">
        <is>
          <t>$8,000,000</t>
        </is>
      </c>
      <c r="AH921" s="2268" t="inlineStr">
        <is>
          <t>Empleado</t>
        </is>
      </c>
      <c r="AI921" s="2688" t="inlineStr">
        <is>
          <t>laurarincon0520@gmail.com</t>
        </is>
      </c>
      <c r="AJ921" s="2689" t="n">
        <v>3225455697</v>
      </c>
      <c r="AK921" s="2269" t="n"/>
      <c r="AL921" s="2269" t="n"/>
      <c r="AM921" s="2691" t="n"/>
    </row>
    <row r="922" ht="18" customHeight="1" thickBot="1">
      <c r="A922" s="3180" t="inlineStr">
        <is>
          <t>LISETH NATALY ESPANOL BURGOS</t>
        </is>
      </c>
      <c r="B922" s="2316" t="inlineStr">
        <is>
          <t>570045680053893-2</t>
        </is>
      </c>
      <c r="C922" s="2855" t="n">
        <v>46100</v>
      </c>
      <c r="D922" s="2658" t="inlineStr">
        <is>
          <t>Pendiente</t>
        </is>
      </c>
      <c r="E922" s="2855" t="n">
        <v>46100</v>
      </c>
      <c r="F922" s="2329" t="inlineStr">
        <is>
          <t>DAVIVIENDA</t>
        </is>
      </c>
      <c r="G922" s="2262" t="n"/>
      <c r="H922" s="3264" t="inlineStr">
        <is>
          <t>APLEX</t>
        </is>
      </c>
      <c r="I922" s="2262" t="n"/>
      <c r="J922" s="2262" t="n"/>
      <c r="K922" s="2262" t="n"/>
      <c r="L922" s="2262" t="n"/>
      <c r="M922" s="2262" t="n"/>
      <c r="N922" s="2262" t="n"/>
      <c r="O922" s="2262" t="n"/>
      <c r="P922" s="2262" t="n"/>
      <c r="Q922" s="2858" t="n"/>
      <c r="R922" s="2389" t="inlineStr">
        <is>
          <t>N/A</t>
        </is>
      </c>
      <c r="S922" s="2661" t="inlineStr">
        <is>
          <t>Pesos</t>
        </is>
      </c>
      <c r="T922" s="2859" t="inlineStr">
        <is>
          <t>Hipotecario</t>
        </is>
      </c>
      <c r="U922" s="2860" t="n">
        <v>534000</v>
      </c>
      <c r="V922" s="2860" t="n">
        <v>194</v>
      </c>
      <c r="W922" s="2860" t="n">
        <v>144</v>
      </c>
      <c r="X922" s="2857" t="n">
        <v>10.25</v>
      </c>
      <c r="Y922" s="2860" t="n">
        <v>0</v>
      </c>
      <c r="Z922" s="2860" t="n">
        <v>35714</v>
      </c>
      <c r="AA922" s="2860" t="n">
        <v>23798</v>
      </c>
      <c r="AB922" s="2860" t="n">
        <v>0</v>
      </c>
      <c r="AC922" s="2860" t="n">
        <v>148004</v>
      </c>
      <c r="AD922" s="2860" t="n">
        <v>334995</v>
      </c>
      <c r="AE922" s="2860" t="n">
        <v>40931970</v>
      </c>
      <c r="AF922" s="2262" t="n"/>
      <c r="AG922" s="2262" t="n"/>
      <c r="AH922" s="2262" t="n"/>
      <c r="AI922" s="2857" t="inlineStr">
        <is>
          <t>lisethna2009@gmail.com</t>
        </is>
      </c>
      <c r="AJ922" s="2860" t="n">
        <v>3114845754</v>
      </c>
      <c r="AK922" s="2857" t="inlineStr">
        <is>
          <t>SOACHA</t>
        </is>
      </c>
      <c r="AL922" s="2262" t="n"/>
      <c r="AM922" s="3116" t="n"/>
    </row>
    <row r="923" ht="18" customHeight="1" thickBot="1">
      <c r="A923" s="2282" t="inlineStr">
        <is>
          <t>JOSE DANIEL SALCEDO SAENZ</t>
        </is>
      </c>
      <c r="B923" s="2849" t="inlineStr">
        <is>
          <t>570032306393861-5</t>
        </is>
      </c>
      <c r="C923" s="2682" t="n">
        <v>46101</v>
      </c>
      <c r="D923" s="2653" t="inlineStr">
        <is>
          <t>Pendiente</t>
        </is>
      </c>
      <c r="E923" s="2682" t="n">
        <v>46101</v>
      </c>
      <c r="F923" s="2325" t="inlineStr">
        <is>
          <t>DAVIVIENDA</t>
        </is>
      </c>
      <c r="G923" s="2269" t="n"/>
      <c r="H923" s="2326" t="inlineStr">
        <is>
          <t>CM</t>
        </is>
      </c>
      <c r="I923" s="2269" t="n"/>
      <c r="J923" s="2269" t="n"/>
      <c r="K923" s="2269" t="n"/>
      <c r="L923" s="2269" t="n"/>
      <c r="M923" s="2269" t="n"/>
      <c r="N923" s="2269" t="n"/>
      <c r="O923" s="2269" t="n"/>
      <c r="P923" s="2269" t="n"/>
      <c r="Q923" s="2269" t="n"/>
      <c r="R923" s="3075" t="n">
        <v>1007126457</v>
      </c>
      <c r="S923" s="2270" t="inlineStr">
        <is>
          <t>Pesos</t>
        </is>
      </c>
      <c r="T923" s="2690" t="inlineStr">
        <is>
          <t>Hipotecario</t>
        </is>
      </c>
      <c r="U923" s="2689" t="n">
        <v>2054000</v>
      </c>
      <c r="V923" s="2689" t="n">
        <v>240</v>
      </c>
      <c r="W923" s="2689" t="n">
        <v>228</v>
      </c>
      <c r="X923" s="2688" t="n">
        <v>12.3</v>
      </c>
      <c r="Y923" s="2689" t="n">
        <v>0</v>
      </c>
      <c r="Z923" s="2689" t="n">
        <v>49922</v>
      </c>
      <c r="AA923" s="2689" t="n">
        <v>54146</v>
      </c>
      <c r="AB923" s="2689" t="n">
        <v>0</v>
      </c>
      <c r="AC923" s="2689" t="n">
        <v>214299</v>
      </c>
      <c r="AD923" s="2689" t="n">
        <v>1747633</v>
      </c>
      <c r="AE923" s="2689" t="n">
        <v>179852716</v>
      </c>
      <c r="AF923" s="3715" t="n">
        <v>200</v>
      </c>
      <c r="AG923" s="2689" t="inlineStr">
        <is>
          <t>$15,000,000</t>
        </is>
      </c>
      <c r="AH923" s="2268" t="inlineStr">
        <is>
          <t>Empleado</t>
        </is>
      </c>
      <c r="AI923" s="2688" t="inlineStr">
        <is>
          <t>ssaenzsabalza@gmail.com</t>
        </is>
      </c>
      <c r="AJ923" s="2689" t="n">
        <v>3046756438</v>
      </c>
      <c r="AK923" s="2688" t="inlineStr">
        <is>
          <t>CARTAGENA</t>
        </is>
      </c>
      <c r="AL923" s="2269" t="n"/>
      <c r="AM923" s="2691" t="n"/>
    </row>
    <row r="924" ht="18" customHeight="1" thickBot="1">
      <c r="A924" s="2826" t="inlineStr">
        <is>
          <t>JENNIFER LISED MARTINEZ DIAZ</t>
        </is>
      </c>
      <c r="B924" s="2316" t="n">
        <v>132209546510</v>
      </c>
      <c r="C924" s="2855" t="n">
        <v>46101</v>
      </c>
      <c r="D924" s="2658" t="inlineStr">
        <is>
          <t>Pendiente</t>
        </is>
      </c>
      <c r="E924" s="2855" t="n">
        <v>46101</v>
      </c>
      <c r="F924" s="3114" t="inlineStr">
        <is>
          <t>CAJA SOCIAL</t>
        </is>
      </c>
      <c r="G924" s="2330" t="n"/>
      <c r="H924" s="2331" t="inlineStr">
        <is>
          <t>CM</t>
        </is>
      </c>
      <c r="I924" s="2262" t="n"/>
      <c r="J924" s="2262" t="n"/>
      <c r="K924" s="2262" t="n"/>
      <c r="L924" s="3110" t="inlineStr">
        <is>
          <t>Guardianes Del Ahorro</t>
        </is>
      </c>
      <c r="M924" s="2857" t="inlineStr">
        <is>
          <t>SANDRA PATRICIA MORENO</t>
        </is>
      </c>
      <c r="N924" s="2262" t="n"/>
      <c r="O924" s="2262" t="n"/>
      <c r="P924" s="2262" t="n"/>
      <c r="Q924" s="2858" t="n"/>
      <c r="R924" s="2389" t="inlineStr">
        <is>
          <t>N/A</t>
        </is>
      </c>
      <c r="S924" s="2661" t="inlineStr">
        <is>
          <t>Pesos</t>
        </is>
      </c>
      <c r="T924" s="2859" t="inlineStr">
        <is>
          <t>Hipotecario</t>
        </is>
      </c>
      <c r="U924" s="2860" t="n">
        <v>1992200</v>
      </c>
      <c r="V924" s="2860" t="n">
        <v>197</v>
      </c>
      <c r="W924" s="2860" t="n">
        <v>106</v>
      </c>
      <c r="X924" s="2857" t="n">
        <v>11.2</v>
      </c>
      <c r="Y924" s="2860" t="n">
        <v>0</v>
      </c>
      <c r="Z924" s="2860" t="n">
        <v>44396</v>
      </c>
      <c r="AA924" s="2860" t="n">
        <v>33198</v>
      </c>
      <c r="AB924" s="2860" t="n">
        <v>16980</v>
      </c>
      <c r="AC924" s="2860" t="n">
        <v>709233</v>
      </c>
      <c r="AD924" s="2860" t="n">
        <v>1183530</v>
      </c>
      <c r="AE924" s="2860" t="n">
        <v>63809123</v>
      </c>
      <c r="AF924" s="3719" t="n">
        <v>200</v>
      </c>
      <c r="AG924" s="2860" t="inlineStr">
        <is>
          <t>$2,000,000</t>
        </is>
      </c>
      <c r="AH924" s="2263" t="inlineStr">
        <is>
          <t>Empleado</t>
        </is>
      </c>
      <c r="AI924" s="2857" t="inlineStr">
        <is>
          <t>jenn.90@hotmail.com</t>
        </is>
      </c>
      <c r="AJ924" s="2857" t="inlineStr">
        <is>
          <t>311 5195579</t>
        </is>
      </c>
      <c r="AK924" s="2857" t="inlineStr">
        <is>
          <t>BOGOTA</t>
        </is>
      </c>
      <c r="AL924" s="2262" t="n"/>
      <c r="AM924" s="3116" t="n"/>
    </row>
    <row r="925" ht="18" customFormat="1" customHeight="1" s="1314" thickBot="1">
      <c r="A925" s="3053" t="inlineStr">
        <is>
          <t>GLORIAN STEFANY MORA LONDONO</t>
        </is>
      </c>
      <c r="B925" s="2478" t="inlineStr">
        <is>
          <t>570101600492833-6</t>
        </is>
      </c>
      <c r="C925" s="2947" t="n">
        <v>46101</v>
      </c>
      <c r="D925" s="2948" t="inlineStr">
        <is>
          <t>Pendiente</t>
        </is>
      </c>
      <c r="E925" s="2947" t="n">
        <v>46101</v>
      </c>
      <c r="F925" s="3267" t="inlineStr">
        <is>
          <t>DAVIVIENDA</t>
        </is>
      </c>
      <c r="G925" s="3223" t="inlineStr">
        <is>
          <t>La vivienda SI es de interés social</t>
        </is>
      </c>
      <c r="H925" s="2951" t="inlineStr">
        <is>
          <t>CM</t>
        </is>
      </c>
      <c r="I925" s="2950" t="n"/>
      <c r="J925" s="2950" t="n"/>
      <c r="K925" s="2950" t="n"/>
      <c r="L925" s="2948" t="inlineStr">
        <is>
          <t>Soluciones Financieras</t>
        </is>
      </c>
      <c r="M925" s="2953" t="inlineStr">
        <is>
          <t>LORENA SALINAS</t>
        </is>
      </c>
      <c r="N925" s="2950" t="n"/>
      <c r="O925" s="2950" t="n"/>
      <c r="P925" s="2950" t="n"/>
      <c r="Q925" s="2950" t="n"/>
      <c r="R925" s="2957" t="n">
        <v>1115074644</v>
      </c>
      <c r="S925" s="2956" t="inlineStr">
        <is>
          <t>Pesos</t>
        </is>
      </c>
      <c r="T925" s="2952" t="inlineStr">
        <is>
          <t>Hipotecario</t>
        </is>
      </c>
      <c r="U925" s="2957" t="n">
        <v>1408000</v>
      </c>
      <c r="V925" s="2957" t="n">
        <v>240</v>
      </c>
      <c r="W925" s="2957" t="n">
        <v>238</v>
      </c>
      <c r="X925" s="2953" t="n">
        <v>13.1</v>
      </c>
      <c r="Y925" s="2957" t="n">
        <v>0</v>
      </c>
      <c r="Z925" s="2957" t="n">
        <v>27789</v>
      </c>
      <c r="AA925" s="2957" t="n">
        <v>41946</v>
      </c>
      <c r="AB925" s="2957" t="n">
        <v>0</v>
      </c>
      <c r="AC925" s="2957" t="n">
        <v>115553</v>
      </c>
      <c r="AD925" s="2957" t="n">
        <v>1223478</v>
      </c>
      <c r="AE925" s="2957" t="n">
        <v>118608372</v>
      </c>
      <c r="AF925" s="3720" t="n">
        <v>800</v>
      </c>
      <c r="AG925" s="2957" t="inlineStr">
        <is>
          <t>$7,000,000</t>
        </is>
      </c>
      <c r="AH925" s="3224" t="inlineStr">
        <is>
          <t>Vis Davivienda</t>
        </is>
      </c>
      <c r="AI925" s="2953" t="inlineStr">
        <is>
          <t>stefany.mora@icloud.com</t>
        </is>
      </c>
      <c r="AJ925" s="2953" t="inlineStr">
        <is>
          <t>673 23 54 74</t>
        </is>
      </c>
      <c r="AK925" s="2953" t="inlineStr">
        <is>
          <t>San sebastian de donosti</t>
        </is>
      </c>
      <c r="AL925" s="2950" t="n"/>
      <c r="AM925" s="3177" t="n"/>
    </row>
    <row r="926" ht="18" customFormat="1" customHeight="1" s="1438" thickBot="1">
      <c r="A926" s="3274" t="inlineStr">
        <is>
          <t>JULIETH CATALINA BARRIENTOS CORREA</t>
        </is>
      </c>
      <c r="B926" s="2616" t="n">
        <v>504119028576</v>
      </c>
      <c r="C926" s="2619" t="n">
        <v>46090</v>
      </c>
      <c r="D926" s="2618" t="inlineStr">
        <is>
          <t>Pendiente</t>
        </is>
      </c>
      <c r="E926" s="2880" t="n">
        <v>46105</v>
      </c>
      <c r="F926" s="2886" t="inlineStr">
        <is>
          <t>COLPATRIA</t>
        </is>
      </c>
      <c r="G926" s="410" t="n"/>
      <c r="H926" s="2698" t="inlineStr">
        <is>
          <t>CM</t>
        </is>
      </c>
      <c r="I926" s="410" t="n"/>
      <c r="J926" s="410" t="n"/>
      <c r="K926" s="3275" t="n"/>
      <c r="L926" s="2838" t="inlineStr">
        <is>
          <t>Finanzas a otro nivel</t>
        </is>
      </c>
      <c r="M926" s="2623" t="inlineStr">
        <is>
          <t>PAULA OSORNO</t>
        </is>
      </c>
      <c r="N926" s="410" t="n"/>
      <c r="O926" s="2619" t="n">
        <v>46091</v>
      </c>
      <c r="P926" s="410" t="n"/>
      <c r="Q926" s="410" t="n"/>
      <c r="R926" s="3269" t="n">
        <v>1038360091</v>
      </c>
      <c r="S926" s="2622" t="inlineStr">
        <is>
          <t>Pesos</t>
        </is>
      </c>
      <c r="T926" s="2624" t="inlineStr">
        <is>
          <t>Hipotecario</t>
        </is>
      </c>
      <c r="U926" s="2625" t="n">
        <v>2254641</v>
      </c>
      <c r="V926" s="2623" t="n">
        <v>240</v>
      </c>
      <c r="W926" s="2623" t="n">
        <v>203</v>
      </c>
      <c r="X926" s="2623" t="n">
        <v>19.08</v>
      </c>
      <c r="Y926" s="2625" t="n">
        <v>0</v>
      </c>
      <c r="Z926" s="2625" t="n">
        <v>35935</v>
      </c>
      <c r="AA926" s="2625" t="n">
        <v>0</v>
      </c>
      <c r="AB926" s="2625" t="n">
        <v>0</v>
      </c>
      <c r="AC926" s="2625" t="n">
        <v>203275</v>
      </c>
      <c r="AD926" s="2625" t="n">
        <v>2015429</v>
      </c>
      <c r="AE926" s="2625" t="n">
        <v>150377381</v>
      </c>
      <c r="AF926" s="3685" t="n">
        <v>300</v>
      </c>
      <c r="AG926" s="2625" t="inlineStr">
        <is>
          <t>$8,739,000</t>
        </is>
      </c>
      <c r="AH926" s="2838" t="inlineStr">
        <is>
          <t>Emp/Ind</t>
        </is>
      </c>
      <c r="AI926" s="2623" t="inlineStr">
        <is>
          <t>juliethcata109@gmail.com</t>
        </is>
      </c>
      <c r="AJ926" s="2623" t="inlineStr">
        <is>
          <t>300 2779146</t>
        </is>
      </c>
      <c r="AK926" s="2623" t="inlineStr">
        <is>
          <t>BELLO</t>
        </is>
      </c>
      <c r="AL926" s="410" t="n"/>
      <c r="AM926" s="3268" t="inlineStr">
        <is>
          <t>NAN</t>
        </is>
      </c>
    </row>
    <row r="927" ht="18" customFormat="1" customHeight="1" s="1438" thickBot="1">
      <c r="A927" s="2633" t="inlineStr">
        <is>
          <t>LUZ ADRIANA VILLADA OCAMPO</t>
        </is>
      </c>
      <c r="B927" s="2302" t="inlineStr">
        <is>
          <t>600303970010302-3</t>
        </is>
      </c>
      <c r="C927" s="2305" t="n">
        <v>46091</v>
      </c>
      <c r="D927" s="2472" t="inlineStr">
        <is>
          <t>Mora</t>
        </is>
      </c>
      <c r="E927" s="2305" t="n">
        <v>46105</v>
      </c>
      <c r="F927" s="2524" t="inlineStr">
        <is>
          <t>DAVIVIENDA</t>
        </is>
      </c>
      <c r="G927" s="225" t="n"/>
      <c r="H927" s="2308" t="inlineStr">
        <is>
          <t>CM</t>
        </is>
      </c>
      <c r="I927" s="2309" t="inlineStr">
        <is>
          <t>Solicitar extracto hipotecario, adjunto extracto de cuenta de ahorros.</t>
        </is>
      </c>
      <c r="J927" s="225" t="n"/>
      <c r="K927" s="225" t="n"/>
      <c r="L927" s="2327" t="inlineStr">
        <is>
          <t>Finanzas a otro nivel</t>
        </is>
      </c>
      <c r="M927" s="2309" t="inlineStr">
        <is>
          <t>PAULA OSORNO</t>
        </is>
      </c>
      <c r="N927" s="225" t="n"/>
      <c r="O927" s="2305" t="n">
        <v>46092</v>
      </c>
      <c r="P927" s="225" t="n"/>
      <c r="Q927" s="225" t="n"/>
      <c r="R927" s="2313" t="n">
        <v>65746748</v>
      </c>
      <c r="S927" s="2311" t="inlineStr">
        <is>
          <t>Pesos</t>
        </is>
      </c>
      <c r="T927" s="2875" t="inlineStr">
        <is>
          <t>Leasing H.</t>
        </is>
      </c>
      <c r="U927" s="2313" t="n">
        <v>2581000</v>
      </c>
      <c r="V927" s="2313" t="n">
        <v>240</v>
      </c>
      <c r="W927" s="2313" t="n">
        <v>161</v>
      </c>
      <c r="X927" s="2309" t="n">
        <v>7</v>
      </c>
      <c r="Y927" s="2313" t="n">
        <v>0</v>
      </c>
      <c r="Z927" s="2313" t="n">
        <v>160537</v>
      </c>
      <c r="AA927" s="2313" t="n">
        <v>0</v>
      </c>
      <c r="AB927" s="2313" t="n">
        <v>0</v>
      </c>
      <c r="AC927" s="2313" t="n">
        <v>955981</v>
      </c>
      <c r="AD927" s="2313" t="n">
        <v>1433618</v>
      </c>
      <c r="AE927" s="2313" t="n">
        <v>253699710</v>
      </c>
      <c r="AF927" s="3653" t="n">
        <v>300</v>
      </c>
      <c r="AG927" s="2313" t="inlineStr">
        <is>
          <t>$9,000,000</t>
        </is>
      </c>
      <c r="AH927" s="2315" t="inlineStr">
        <is>
          <t>Empleado</t>
        </is>
      </c>
      <c r="AI927" s="2309" t="inlineStr">
        <is>
          <t>nanavillacampo@gmail.com</t>
        </is>
      </c>
      <c r="AJ927" s="2309" t="inlineStr">
        <is>
          <t>+57 316 5485260</t>
        </is>
      </c>
      <c r="AK927" s="2309" t="inlineStr">
        <is>
          <t>Sabaneta</t>
        </is>
      </c>
      <c r="AL927" s="225" t="n"/>
      <c r="AM927" s="3187" t="inlineStr">
        <is>
          <t>NAN</t>
        </is>
      </c>
    </row>
    <row r="928" ht="18" customFormat="1" customHeight="1" s="1438" thickBot="1">
      <c r="A928" s="3272" t="inlineStr">
        <is>
          <t>SOFIA JULIANA LUNA DANIELA CEPEDA REYES</t>
        </is>
      </c>
      <c r="B928" s="2316" t="n">
        <v>954823922</v>
      </c>
      <c r="C928" s="2319" t="n">
        <v>46096</v>
      </c>
      <c r="D928" s="2318" t="inlineStr">
        <is>
          <t>Pendiente</t>
        </is>
      </c>
      <c r="E928" s="2319" t="n">
        <v>46105</v>
      </c>
      <c r="F928" s="3244" t="inlineStr">
        <is>
          <t>BANCO DE BOGOTA</t>
        </is>
      </c>
      <c r="G928" s="565" t="n"/>
      <c r="H928" s="2453" t="inlineStr">
        <is>
          <t>CM</t>
        </is>
      </c>
      <c r="I928" s="2321" t="inlineStr">
        <is>
          <t>Falta perfilamiento - Bogota</t>
        </is>
      </c>
      <c r="J928" s="214" t="n"/>
      <c r="K928" s="214" t="n"/>
      <c r="L928" s="2332" t="inlineStr">
        <is>
          <t>Finanzas a otro nivel</t>
        </is>
      </c>
      <c r="M928" s="2321" t="inlineStr">
        <is>
          <t>NELLY ROA</t>
        </is>
      </c>
      <c r="N928" s="214" t="n"/>
      <c r="O928" s="2319" t="n">
        <v>46097</v>
      </c>
      <c r="P928" s="214" t="n"/>
      <c r="Q928" s="214" t="n"/>
      <c r="R928" s="2324" t="n">
        <v>1026563705</v>
      </c>
      <c r="S928" s="2322" t="inlineStr">
        <is>
          <t>Pesos</t>
        </is>
      </c>
      <c r="T928" s="2323" t="inlineStr">
        <is>
          <t>Hipotecario</t>
        </is>
      </c>
      <c r="U928" s="2324" t="n">
        <v>1095679</v>
      </c>
      <c r="V928" s="2324" t="n">
        <v>240</v>
      </c>
      <c r="W928" s="2324" t="n">
        <v>212</v>
      </c>
      <c r="X928" s="2321" t="n">
        <v>0.1124</v>
      </c>
      <c r="Y928" s="2324" t="n">
        <v>0</v>
      </c>
      <c r="Z928" s="2324" t="n">
        <v>21849</v>
      </c>
      <c r="AA928" s="2324" t="n">
        <v>30937</v>
      </c>
      <c r="AB928" s="2324" t="n">
        <v>0</v>
      </c>
      <c r="AC928" s="2324" t="n">
        <v>10820</v>
      </c>
      <c r="AD928" s="2324" t="n">
        <v>1032393</v>
      </c>
      <c r="AE928" s="2324" t="n">
        <v>100161239</v>
      </c>
      <c r="AF928" s="3722" t="n">
        <v>450</v>
      </c>
      <c r="AG928" s="2324" t="inlineStr">
        <is>
          <t>$11,900,000</t>
        </is>
      </c>
      <c r="AH928" s="2322" t="inlineStr">
        <is>
          <t>Independiente</t>
        </is>
      </c>
      <c r="AI928" s="2321" t="inlineStr">
        <is>
          <t>lunac17@gmail.com</t>
        </is>
      </c>
      <c r="AJ928" s="2321" t="inlineStr">
        <is>
          <t>+57 314 2028027</t>
        </is>
      </c>
      <c r="AK928" s="2321" t="inlineStr">
        <is>
          <t>BOGOTA</t>
        </is>
      </c>
      <c r="AL928" s="214" t="n"/>
      <c r="AM928" s="3188" t="inlineStr">
        <is>
          <t>NAN</t>
        </is>
      </c>
    </row>
    <row r="929" ht="18" customFormat="1" customHeight="1" s="1438" thickBot="1">
      <c r="A929" s="3273" t="inlineStr">
        <is>
          <t>LADY KATHERINE VARGAS CAMACHO</t>
        </is>
      </c>
      <c r="B929" s="2849" t="n">
        <v>1059913298</v>
      </c>
      <c r="C929" s="2682" t="n">
        <v>46099</v>
      </c>
      <c r="D929" s="2653" t="inlineStr">
        <is>
          <t>Pendiente</t>
        </is>
      </c>
      <c r="E929" s="2682" t="n">
        <v>46105</v>
      </c>
      <c r="F929" s="2655" t="inlineStr">
        <is>
          <t>BANCO DE BOGOTA</t>
        </is>
      </c>
      <c r="G929" s="593" t="inlineStr">
        <is>
          <t>se envia perfilamiento para elaborar estudio, cliente desea que sea haga con abonos de 100.000 a 600000 ya que el proximo mes tiene ingremento de sueldo a 6 millones y desea ver diferentes alternativa</t>
        </is>
      </c>
      <c r="H929" s="3276" t="inlineStr">
        <is>
          <t>CM</t>
        </is>
      </c>
      <c r="I929" s="2688" t="inlineStr">
        <is>
          <t>Falta perfilamiento - Bogota</t>
        </is>
      </c>
      <c r="J929" s="2269" t="n"/>
      <c r="K929" s="2269" t="n"/>
      <c r="L929" s="2269" t="n"/>
      <c r="M929" s="2269" t="n"/>
      <c r="N929" s="2269" t="n"/>
      <c r="O929" s="2682" t="n">
        <v>46099</v>
      </c>
      <c r="P929" s="2269" t="n"/>
      <c r="Q929" s="2269" t="n"/>
      <c r="R929" s="2688" t="n">
        <v>1030577011</v>
      </c>
      <c r="S929" s="2270" t="inlineStr">
        <is>
          <t>Pesos</t>
        </is>
      </c>
      <c r="T929" s="2690" t="inlineStr">
        <is>
          <t>Hipotecario</t>
        </is>
      </c>
      <c r="U929" s="2689" t="n">
        <v>1037371</v>
      </c>
      <c r="V929" s="2688" t="n">
        <v>240</v>
      </c>
      <c r="W929" s="2688" t="n">
        <v>234</v>
      </c>
      <c r="X929" s="2688" t="n">
        <v>0.1148</v>
      </c>
      <c r="Y929" s="2689" t="n">
        <v>415188</v>
      </c>
      <c r="Z929" s="2689" t="n">
        <v>28382</v>
      </c>
      <c r="AA929" s="2689" t="n">
        <v>37965</v>
      </c>
      <c r="AB929" s="2689" t="n">
        <v>0</v>
      </c>
      <c r="AC929" s="2689" t="n">
        <v>165028</v>
      </c>
      <c r="AD929" s="2689" t="n">
        <v>1221184</v>
      </c>
      <c r="AE929" s="2689" t="n">
        <v>134913721</v>
      </c>
      <c r="AF929" s="3715" t="n">
        <v>200</v>
      </c>
      <c r="AG929" s="2689" t="inlineStr">
        <is>
          <t>$6,000,000</t>
        </is>
      </c>
      <c r="AH929" s="2268" t="inlineStr">
        <is>
          <t>Empleado</t>
        </is>
      </c>
      <c r="AI929" s="2688" t="inlineStr">
        <is>
          <t>lady3107@hotmail.com</t>
        </is>
      </c>
      <c r="AJ929" s="2688" t="inlineStr">
        <is>
          <t>+57 312 5553141</t>
        </is>
      </c>
      <c r="AK929" s="2688" t="inlineStr">
        <is>
          <t>BOGOTA</t>
        </is>
      </c>
      <c r="AL929" s="2269" t="n"/>
      <c r="AM929" s="2853" t="inlineStr">
        <is>
          <t>NAN</t>
        </is>
      </c>
    </row>
    <row r="930" ht="18" customFormat="1" customHeight="1" s="1438" thickBot="1">
      <c r="A930" s="2828" t="inlineStr">
        <is>
          <t>JENNY PAOLA ESPITIA SANCHEZ</t>
        </is>
      </c>
      <c r="B930" s="2864" t="n">
        <v>133200515036</v>
      </c>
      <c r="C930" s="2865" t="n">
        <v>46105</v>
      </c>
      <c r="D930" s="2653" t="inlineStr">
        <is>
          <t>Pendiente</t>
        </is>
      </c>
      <c r="E930" s="2865" t="n">
        <v>46105</v>
      </c>
      <c r="F930" s="2999" t="inlineStr">
        <is>
          <t>CAJA SOCIAL</t>
        </is>
      </c>
      <c r="G930" s="2867" t="n"/>
      <c r="H930" s="3276" t="inlineStr">
        <is>
          <t>CM</t>
        </is>
      </c>
      <c r="I930" s="2867" t="n"/>
      <c r="J930" s="2867" t="n"/>
      <c r="K930" s="2867" t="n"/>
      <c r="L930" s="2867" t="n"/>
      <c r="M930" s="2867" t="n"/>
      <c r="N930" s="2867" t="n"/>
      <c r="O930" s="2867" t="n"/>
      <c r="P930" s="2867" t="n"/>
      <c r="Q930" s="2867" t="n"/>
      <c r="R930" s="3277" t="inlineStr">
        <is>
          <t>N/A</t>
        </is>
      </c>
      <c r="S930" s="2270" t="inlineStr">
        <is>
          <t>Pesos</t>
        </is>
      </c>
      <c r="T930" s="2871" t="inlineStr">
        <is>
          <t>Hipotecario</t>
        </is>
      </c>
      <c r="U930" s="2872" t="n">
        <v>725248</v>
      </c>
      <c r="V930" s="2872" t="n">
        <v>240</v>
      </c>
      <c r="W930" s="2872" t="n">
        <v>179</v>
      </c>
      <c r="X930" s="2869" t="n">
        <v>8.15</v>
      </c>
      <c r="Y930" s="2872" t="n">
        <v>232332</v>
      </c>
      <c r="Z930" s="2872" t="n">
        <v>23703</v>
      </c>
      <c r="AA930" s="2872" t="n">
        <v>19955</v>
      </c>
      <c r="AB930" s="2872" t="n">
        <v>17941</v>
      </c>
      <c r="AC930" s="2872" t="n">
        <v>214585</v>
      </c>
      <c r="AD930" s="2872" t="n">
        <v>681395</v>
      </c>
      <c r="AE930" s="2872" t="n">
        <v>70968412</v>
      </c>
      <c r="AF930" s="2867" t="n"/>
      <c r="AG930" s="2262" t="n"/>
      <c r="AH930" s="2262" t="n"/>
      <c r="AI930" s="2857" t="inlineStr">
        <is>
          <t>jepaes2108@gmail.com</t>
        </is>
      </c>
      <c r="AJ930" s="2860" t="n">
        <v>3102832995</v>
      </c>
      <c r="AK930" s="2869" t="inlineStr">
        <is>
          <t>BOGOTA</t>
        </is>
      </c>
      <c r="AL930" s="2867" t="n"/>
      <c r="AM930" s="3116" t="n"/>
    </row>
    <row r="931" ht="18" customFormat="1" customHeight="1" s="1438" thickBot="1">
      <c r="A931" s="2827" t="inlineStr">
        <is>
          <t>DANA MAILYN PALACIOS MENDEZ</t>
        </is>
      </c>
      <c r="B931" s="2849" t="inlineStr">
        <is>
          <t>570040770134822-8</t>
        </is>
      </c>
      <c r="C931" s="2682" t="n">
        <v>46105</v>
      </c>
      <c r="D931" s="2653" t="inlineStr">
        <is>
          <t>Pendiente</t>
        </is>
      </c>
      <c r="E931" s="2682" t="n">
        <v>46105</v>
      </c>
      <c r="F931" s="2325" t="inlineStr">
        <is>
          <t>DAVIVIENDA</t>
        </is>
      </c>
      <c r="G931" s="2269" t="n"/>
      <c r="H931" s="3271" t="inlineStr">
        <is>
          <t>PROPIO</t>
        </is>
      </c>
      <c r="I931" s="2269" t="n"/>
      <c r="J931" s="2269" t="n"/>
      <c r="K931" s="2269" t="n"/>
      <c r="L931" s="2268" t="inlineStr">
        <is>
          <t>Imperio Financiero</t>
        </is>
      </c>
      <c r="M931" s="2688" t="inlineStr">
        <is>
          <t>Ivan Rolando Florido Ramirez</t>
        </is>
      </c>
      <c r="N931" s="2269" t="n"/>
      <c r="O931" s="2269" t="n"/>
      <c r="P931" s="2269" t="n"/>
      <c r="Q931" s="2269" t="n"/>
      <c r="R931" s="2689" t="n">
        <v>1014153256</v>
      </c>
      <c r="S931" s="2270" t="inlineStr">
        <is>
          <t>Pesos</t>
        </is>
      </c>
      <c r="T931" s="2690" t="inlineStr">
        <is>
          <t>Hipotecario</t>
        </is>
      </c>
      <c r="U931" s="2689" t="n">
        <v>1300000</v>
      </c>
      <c r="V931" s="2689" t="n">
        <v>240</v>
      </c>
      <c r="W931" s="2689" t="n">
        <v>233</v>
      </c>
      <c r="X931" s="2688" t="n">
        <v>10.62</v>
      </c>
      <c r="Y931" s="2689" t="n">
        <v>0</v>
      </c>
      <c r="Z931" s="2689" t="n">
        <v>64778</v>
      </c>
      <c r="AA931" s="2689" t="n">
        <v>73936</v>
      </c>
      <c r="AB931" s="2689" t="n">
        <v>0</v>
      </c>
      <c r="AC931" s="2689" t="n">
        <v>343532</v>
      </c>
      <c r="AD931" s="2689" t="n">
        <v>2125280</v>
      </c>
      <c r="AE931" s="2689" t="n">
        <v>125637659</v>
      </c>
      <c r="AF931" s="2689" t="inlineStr">
        <is>
          <t>$300.000 a $600.000</t>
        </is>
      </c>
      <c r="AG931" s="2689" t="inlineStr">
        <is>
          <t>$8,000,000</t>
        </is>
      </c>
      <c r="AH931" s="2687" t="inlineStr">
        <is>
          <t>Vis Davivienda</t>
        </is>
      </c>
      <c r="AI931" s="2688" t="inlineStr">
        <is>
          <t>mailyn0420@gmail.com</t>
        </is>
      </c>
      <c r="AJ931" s="2689" t="n">
        <v>3197284050</v>
      </c>
      <c r="AK931" s="2269" t="n"/>
      <c r="AL931" s="2269" t="n"/>
      <c r="AM931" s="2691" t="n"/>
    </row>
    <row r="932" ht="18" customFormat="1" customHeight="1" s="1438" thickBot="1">
      <c r="A932" s="2900" t="inlineStr">
        <is>
          <t>HERNANDO SAMUEL DIAZ ZUÑIGA</t>
        </is>
      </c>
      <c r="B932" s="2854" t="n">
        <v>27724428</v>
      </c>
      <c r="C932" s="2855" t="n">
        <v>46105</v>
      </c>
      <c r="D932" s="2658" t="inlineStr">
        <is>
          <t>Pendiente</t>
        </is>
      </c>
      <c r="E932" s="2855" t="n">
        <v>46105</v>
      </c>
      <c r="F932" s="3110" t="inlineStr">
        <is>
          <t>AV VILLAS</t>
        </is>
      </c>
      <c r="G932" s="2262" t="n"/>
      <c r="H932" s="3278" t="inlineStr">
        <is>
          <t>VK 30%</t>
        </is>
      </c>
      <c r="I932" s="2262" t="n"/>
      <c r="J932" s="2262" t="n"/>
      <c r="K932" s="2262" t="n"/>
      <c r="L932" s="3139" t="inlineStr">
        <is>
          <t>Finanzas a otro nivel</t>
        </is>
      </c>
      <c r="M932" s="2857" t="inlineStr">
        <is>
          <t>MIREYA TOLOZA</t>
        </is>
      </c>
      <c r="N932" s="2262" t="n"/>
      <c r="O932" s="2262" t="n"/>
      <c r="P932" s="2262" t="n"/>
      <c r="Q932" s="2262" t="n"/>
      <c r="R932" s="2860" t="n">
        <v>18882506</v>
      </c>
      <c r="S932" s="2661" t="inlineStr">
        <is>
          <t>Pesos</t>
        </is>
      </c>
      <c r="T932" s="2859" t="inlineStr">
        <is>
          <t>Hipotecario</t>
        </is>
      </c>
      <c r="U932" s="2860" t="n">
        <v>695624</v>
      </c>
      <c r="V932" s="2860" t="n">
        <v>180</v>
      </c>
      <c r="W932" s="2860" t="n">
        <v>113</v>
      </c>
      <c r="X932" s="2857" t="n">
        <v>9.5</v>
      </c>
      <c r="Y932" s="2860" t="n">
        <v>0</v>
      </c>
      <c r="Z932" s="2860" t="n">
        <v>20272</v>
      </c>
      <c r="AA932" s="2860" t="n">
        <v>23825</v>
      </c>
      <c r="AB932" s="2860" t="n">
        <v>49793</v>
      </c>
      <c r="AC932" s="2860" t="n">
        <v>369797</v>
      </c>
      <c r="AD932" s="2860" t="n">
        <v>407790</v>
      </c>
      <c r="AE932" s="2860" t="n">
        <v>53716414</v>
      </c>
      <c r="AF932" s="2860" t="inlineStr">
        <is>
          <t>$100.000 a $300.000</t>
        </is>
      </c>
      <c r="AG932" s="2860" t="inlineStr">
        <is>
          <t>$4,200,000</t>
        </is>
      </c>
      <c r="AH932" s="2263" t="inlineStr">
        <is>
          <t>Empleado</t>
        </is>
      </c>
      <c r="AI932" s="2857" t="inlineStr">
        <is>
          <t>hernitajo@gmail.com</t>
        </is>
      </c>
      <c r="AJ932" s="2860" t="n">
        <v>3007438500</v>
      </c>
      <c r="AK932" s="2857" t="inlineStr">
        <is>
          <t>SOLEDAD</t>
        </is>
      </c>
      <c r="AL932" s="2262" t="n"/>
      <c r="AM932" s="3116" t="n"/>
    </row>
    <row r="933" ht="18" customFormat="1" customHeight="1" s="1438" thickBot="1">
      <c r="A933" s="2282" t="inlineStr">
        <is>
          <t>GLADYS CONTRERAS AREVALO</t>
        </is>
      </c>
      <c r="B933" s="221" t="n">
        <v>102293607802</v>
      </c>
      <c r="C933" s="2682" t="n">
        <v>46105</v>
      </c>
      <c r="D933" s="2653" t="inlineStr">
        <is>
          <t>Pendiente</t>
        </is>
      </c>
      <c r="E933" s="2682" t="n">
        <v>46105</v>
      </c>
      <c r="F933" s="3279" t="inlineStr">
        <is>
          <t>FNA (Fondo Nacional del Ahorro)</t>
        </is>
      </c>
      <c r="G933" s="2269" t="n"/>
      <c r="H933" s="3270" t="inlineStr">
        <is>
          <t>CM</t>
        </is>
      </c>
      <c r="I933" s="2269" t="n"/>
      <c r="J933" s="2269" t="n"/>
      <c r="K933" s="2269" t="n"/>
      <c r="L933" s="2653" t="inlineStr">
        <is>
          <t>Soluciones Financieras</t>
        </is>
      </c>
      <c r="M933" s="2688" t="inlineStr">
        <is>
          <t>LORENA SALINAS</t>
        </is>
      </c>
      <c r="N933" s="2269" t="n"/>
      <c r="O933" s="2269" t="n"/>
      <c r="P933" s="2269" t="n"/>
      <c r="Q933" s="2269" t="n"/>
      <c r="R933" s="2689" t="n">
        <v>1022936078</v>
      </c>
      <c r="S933" s="2270" t="inlineStr">
        <is>
          <t>Pesos</t>
        </is>
      </c>
      <c r="T933" s="2690" t="inlineStr">
        <is>
          <t>Hipotecario</t>
        </is>
      </c>
      <c r="U933" s="2689" t="n">
        <v>1280157</v>
      </c>
      <c r="V933" s="2689" t="n">
        <v>240</v>
      </c>
      <c r="W933" s="2689" t="n">
        <v>224</v>
      </c>
      <c r="X933" s="2688" t="n">
        <v>13.5</v>
      </c>
      <c r="Y933" s="2689" t="n">
        <v>0</v>
      </c>
      <c r="Z933" s="2689" t="n">
        <v>31548</v>
      </c>
      <c r="AA933" s="2689" t="n">
        <v>17772</v>
      </c>
      <c r="AB933" s="2689" t="n">
        <v>0</v>
      </c>
      <c r="AC933" s="2689" t="n">
        <v>115222</v>
      </c>
      <c r="AD933" s="2689" t="n">
        <v>1119015</v>
      </c>
      <c r="AE933" s="2689" t="n">
        <v>105481954</v>
      </c>
      <c r="AF933" s="3715" t="n">
        <v>500</v>
      </c>
      <c r="AG933" s="2689" t="inlineStr">
        <is>
          <t>$5,850,000</t>
        </is>
      </c>
      <c r="AH933" s="2268" t="inlineStr">
        <is>
          <t>Empleado</t>
        </is>
      </c>
      <c r="AI933" s="2269" t="n"/>
      <c r="AJ933" s="2688" t="inlineStr">
        <is>
          <t>313 2027061</t>
        </is>
      </c>
      <c r="AK933" s="2688" t="inlineStr">
        <is>
          <t>BOGOTA</t>
        </is>
      </c>
      <c r="AL933" s="2269" t="n"/>
      <c r="AM933" s="2691" t="n"/>
    </row>
    <row r="934" ht="18" customFormat="1" customHeight="1" s="1438" thickBot="1">
      <c r="A934" s="2445" t="inlineStr">
        <is>
          <t>CAMILO ANDRES SUAREZ NUMPAQUE</t>
        </is>
      </c>
      <c r="B934" s="2854" t="n">
        <v>90000100305</v>
      </c>
      <c r="C934" s="2855" t="n">
        <v>46105</v>
      </c>
      <c r="D934" s="2658" t="inlineStr">
        <is>
          <t>Pendiente</t>
        </is>
      </c>
      <c r="E934" s="2855" t="n">
        <v>46105</v>
      </c>
      <c r="F934" s="2995" t="inlineStr">
        <is>
          <t>BANCOLOMBIA</t>
        </is>
      </c>
      <c r="G934" s="2262" t="n"/>
      <c r="H934" s="3280" t="inlineStr">
        <is>
          <t>PROPIO</t>
        </is>
      </c>
      <c r="I934" s="2262" t="n"/>
      <c r="J934" s="2262" t="n"/>
      <c r="K934" s="2262" t="n"/>
      <c r="L934" s="2661" t="inlineStr">
        <is>
          <t>Lideres del futuro</t>
        </is>
      </c>
      <c r="M934" s="2857" t="inlineStr">
        <is>
          <t>Andrea Latorre Roldan</t>
        </is>
      </c>
      <c r="N934" s="2262" t="n"/>
      <c r="O934" s="2262" t="n"/>
      <c r="P934" s="2262" t="n"/>
      <c r="Q934" s="2262" t="n"/>
      <c r="R934" s="2860" t="n">
        <v>80778579</v>
      </c>
      <c r="S934" s="2661" t="inlineStr">
        <is>
          <t>Pesos</t>
        </is>
      </c>
      <c r="T934" s="2859" t="inlineStr">
        <is>
          <t>Hipotecario</t>
        </is>
      </c>
      <c r="U934" s="2860" t="n">
        <v>675709</v>
      </c>
      <c r="V934" s="2860" t="n">
        <v>216</v>
      </c>
      <c r="W934" s="2860" t="n">
        <v>148</v>
      </c>
      <c r="X934" s="2857" t="n">
        <v>9.44</v>
      </c>
      <c r="Y934" s="2860" t="n">
        <v>0</v>
      </c>
      <c r="Z934" s="2860" t="n">
        <v>13092</v>
      </c>
      <c r="AA934" s="2860" t="n">
        <v>16046</v>
      </c>
      <c r="AB934" s="2860" t="n">
        <v>10696</v>
      </c>
      <c r="AC934" s="2860" t="n">
        <v>249925</v>
      </c>
      <c r="AD934" s="2860" t="n">
        <v>385950</v>
      </c>
      <c r="AE934" s="2860" t="n">
        <v>50953852</v>
      </c>
      <c r="AF934" s="2860" t="inlineStr">
        <is>
          <t>$100.000 a $300.000</t>
        </is>
      </c>
      <c r="AG934" s="2860" t="inlineStr">
        <is>
          <t>$5,500,000</t>
        </is>
      </c>
      <c r="AH934" s="2263" t="inlineStr">
        <is>
          <t>Empleado</t>
        </is>
      </c>
      <c r="AI934" s="2857" t="inlineStr">
        <is>
          <t>cscomgn@gmail.com</t>
        </is>
      </c>
      <c r="AJ934" s="2860" t="n">
        <v>3202957089</v>
      </c>
      <c r="AK934" s="2262" t="n"/>
      <c r="AL934" s="2262" t="n"/>
      <c r="AM934" s="3116" t="n"/>
    </row>
    <row r="935" ht="18" customFormat="1" customHeight="1" s="1438" thickBot="1">
      <c r="A935" s="2827" t="inlineStr">
        <is>
          <t>MARIA MERCEDES GARCIA GOMEZ</t>
        </is>
      </c>
      <c r="B935" s="2849" t="n">
        <v>133201033121</v>
      </c>
      <c r="C935" s="2682" t="n">
        <v>46105</v>
      </c>
      <c r="D935" s="2653" t="inlineStr">
        <is>
          <t>Pendiente</t>
        </is>
      </c>
      <c r="E935" s="2682" t="n">
        <v>46105</v>
      </c>
      <c r="F935" s="2999" t="inlineStr">
        <is>
          <t>CAJA SOCIAL</t>
        </is>
      </c>
      <c r="G935" s="2269" t="n"/>
      <c r="H935" s="3281" t="inlineStr">
        <is>
          <t>CM30</t>
        </is>
      </c>
      <c r="I935" s="2269" t="n"/>
      <c r="J935" s="2269" t="n"/>
      <c r="K935" s="2269" t="n"/>
      <c r="L935" s="2270" t="inlineStr">
        <is>
          <t>Lideres del futuro</t>
        </is>
      </c>
      <c r="M935" s="2688" t="inlineStr">
        <is>
          <t>Olga Lucía Avella Rodríguez</t>
        </is>
      </c>
      <c r="N935" s="2269" t="n"/>
      <c r="O935" s="2269" t="n"/>
      <c r="P935" s="2269" t="n"/>
      <c r="Q935" s="2269" t="n"/>
      <c r="R935" s="3075" t="n">
        <v>52166380</v>
      </c>
      <c r="S935" s="2270" t="inlineStr">
        <is>
          <t>Pesos</t>
        </is>
      </c>
      <c r="T935" s="2690" t="inlineStr">
        <is>
          <t>Hipotecario</t>
        </is>
      </c>
      <c r="U935" s="2689" t="n">
        <v>1055250</v>
      </c>
      <c r="V935" s="2689" t="n">
        <v>240</v>
      </c>
      <c r="W935" s="2689" t="n">
        <v>196</v>
      </c>
      <c r="X935" s="2688" t="n">
        <v>10</v>
      </c>
      <c r="Y935" s="2689" t="n">
        <v>0</v>
      </c>
      <c r="Z935" s="2689" t="n">
        <v>94435</v>
      </c>
      <c r="AA935" s="2689" t="n">
        <v>22249</v>
      </c>
      <c r="AB935" s="2689" t="n">
        <v>20003</v>
      </c>
      <c r="AC935" s="2689" t="n">
        <v>192280</v>
      </c>
      <c r="AD935" s="2689" t="n">
        <v>726282</v>
      </c>
      <c r="AE935" s="2689" t="n">
        <v>91079776</v>
      </c>
      <c r="AF935" s="2689" t="inlineStr">
        <is>
          <t>$100.000 a $300.000</t>
        </is>
      </c>
      <c r="AG935" s="2689" t="inlineStr">
        <is>
          <t>$2,100,000</t>
        </is>
      </c>
      <c r="AH935" s="2268" t="inlineStr">
        <is>
          <t>Empleado</t>
        </is>
      </c>
      <c r="AI935" s="2688" t="inlineStr">
        <is>
          <t>mechitas.gracia2@gmail.com</t>
        </is>
      </c>
      <c r="AJ935" s="2689" t="n">
        <v>3102549076</v>
      </c>
      <c r="AK935" s="2269" t="n"/>
      <c r="AL935" s="2269" t="n"/>
      <c r="AM935" s="2691" t="n"/>
    </row>
    <row r="936" ht="18" customFormat="1" customHeight="1" s="1438" thickBot="1">
      <c r="A936" s="2900" t="inlineStr">
        <is>
          <t>ANGELA MARIA CORTES SILVA</t>
        </is>
      </c>
      <c r="B936" s="2854" t="inlineStr">
        <is>
          <t>571635960014925-0</t>
        </is>
      </c>
      <c r="C936" s="2855" t="n">
        <v>46105</v>
      </c>
      <c r="D936" s="2658" t="inlineStr">
        <is>
          <t>Pendiente</t>
        </is>
      </c>
      <c r="E936" s="2855" t="n">
        <v>46105</v>
      </c>
      <c r="F936" s="2329" t="inlineStr">
        <is>
          <t>DAVIVIENDA</t>
        </is>
      </c>
      <c r="G936" s="2262" t="n"/>
      <c r="H936" s="3280" t="inlineStr">
        <is>
          <t>PROPIO</t>
        </is>
      </c>
      <c r="I936" s="2262" t="n"/>
      <c r="J936" s="2262" t="n"/>
      <c r="K936" s="2262" t="n"/>
      <c r="L936" s="2658" t="inlineStr">
        <is>
          <t>Soluciones Financieras</t>
        </is>
      </c>
      <c r="M936" s="2857" t="inlineStr">
        <is>
          <t>LORENA SALINAS</t>
        </is>
      </c>
      <c r="N936" s="2262" t="n"/>
      <c r="O936" s="2262" t="n"/>
      <c r="P936" s="2262" t="n"/>
      <c r="Q936" s="2858" t="n"/>
      <c r="R936" s="2389" t="inlineStr">
        <is>
          <t>N/A</t>
        </is>
      </c>
      <c r="S936" s="2661" t="inlineStr">
        <is>
          <t>Pesos</t>
        </is>
      </c>
      <c r="T936" s="2859" t="inlineStr">
        <is>
          <t>Hipotecario</t>
        </is>
      </c>
      <c r="U936" s="2860" t="n">
        <v>794000</v>
      </c>
      <c r="V936" s="2860" t="n">
        <v>180</v>
      </c>
      <c r="W936" s="2860" t="n">
        <v>131</v>
      </c>
      <c r="X936" s="2857" t="n">
        <v>9.699999999999999</v>
      </c>
      <c r="Y936" s="2860" t="n">
        <v>500000</v>
      </c>
      <c r="Z936" s="2860" t="n">
        <v>29081</v>
      </c>
      <c r="AA936" s="2860" t="n">
        <v>37180</v>
      </c>
      <c r="AB936" s="2860" t="n">
        <v>0</v>
      </c>
      <c r="AC936" s="2860" t="n">
        <v>421503</v>
      </c>
      <c r="AD936" s="2860" t="n">
        <v>250496</v>
      </c>
      <c r="AE936" s="2860" t="n">
        <v>96560506</v>
      </c>
      <c r="AF936" s="2860" t="inlineStr">
        <is>
          <t>$100.000 a $300.000</t>
        </is>
      </c>
      <c r="AG936" s="2860" t="inlineStr">
        <is>
          <t>$5,500,000</t>
        </is>
      </c>
      <c r="AH936" s="2263" t="inlineStr">
        <is>
          <t>Empleado</t>
        </is>
      </c>
      <c r="AI936" s="2857" t="inlineStr">
        <is>
          <t>cortesangela202@gmail.com</t>
        </is>
      </c>
      <c r="AJ936" s="2860" t="n">
        <v>3164914942</v>
      </c>
      <c r="AK936" s="2262" t="n"/>
      <c r="AL936" s="2262" t="n"/>
      <c r="AM936" s="3116" t="n"/>
    </row>
    <row r="937" ht="18" customFormat="1" customHeight="1" s="1314" thickBot="1">
      <c r="A937" s="2477" t="inlineStr">
        <is>
          <t>LUZ ELENA VASCO ZAMUDIO</t>
        </is>
      </c>
      <c r="B937" s="2478" t="n">
        <v>133201532236</v>
      </c>
      <c r="C937" s="2947" t="n">
        <v>46105</v>
      </c>
      <c r="D937" s="2948" t="inlineStr">
        <is>
          <t>Pendiente</t>
        </is>
      </c>
      <c r="E937" s="2947" t="n">
        <v>46105</v>
      </c>
      <c r="F937" s="3282" t="inlineStr">
        <is>
          <t>CAJA SOCIAL</t>
        </is>
      </c>
      <c r="G937" s="2950" t="n"/>
      <c r="H937" s="3283" t="inlineStr">
        <is>
          <t>PROPIO</t>
        </is>
      </c>
      <c r="I937" s="2950" t="n"/>
      <c r="J937" s="2950" t="n"/>
      <c r="K937" s="2950" t="n"/>
      <c r="L937" s="2950" t="n"/>
      <c r="M937" s="2953" t="inlineStr">
        <is>
          <t>MIGUEL ANDRES VEGA</t>
        </is>
      </c>
      <c r="N937" s="2950" t="n"/>
      <c r="O937" s="2950" t="n"/>
      <c r="P937" s="2950" t="n"/>
      <c r="Q937" s="2954" t="n"/>
      <c r="R937" s="3086" t="inlineStr">
        <is>
          <t>N/A</t>
        </is>
      </c>
      <c r="S937" s="2956" t="inlineStr">
        <is>
          <t>Pesos</t>
        </is>
      </c>
      <c r="T937" s="2952" t="inlineStr">
        <is>
          <t>Hipotecario</t>
        </is>
      </c>
      <c r="U937" s="2957" t="n">
        <v>267820</v>
      </c>
      <c r="V937" s="2957" t="n">
        <v>120</v>
      </c>
      <c r="W937" s="2957" t="n">
        <v>103</v>
      </c>
      <c r="X937" s="2953" t="n">
        <v>11.8</v>
      </c>
      <c r="Y937" s="2957" t="n">
        <v>0</v>
      </c>
      <c r="Z937" s="2957" t="n">
        <v>12106</v>
      </c>
      <c r="AA937" s="2957" t="n">
        <v>0</v>
      </c>
      <c r="AB937" s="2957" t="n">
        <v>0</v>
      </c>
      <c r="AC937" s="2957" t="n">
        <v>99892</v>
      </c>
      <c r="AD937" s="2957" t="n">
        <v>155821</v>
      </c>
      <c r="AE937" s="2957" t="n">
        <v>16686040</v>
      </c>
      <c r="AF937" s="2957" t="inlineStr">
        <is>
          <t>100-300</t>
        </is>
      </c>
      <c r="AG937" s="2957" t="inlineStr">
        <is>
          <t>$7,000,000</t>
        </is>
      </c>
      <c r="AH937" s="2959" t="inlineStr">
        <is>
          <t>Empleado</t>
        </is>
      </c>
      <c r="AI937" s="2953" t="inlineStr">
        <is>
          <t>lvasco1963@gmail.com</t>
        </is>
      </c>
      <c r="AJ937" s="2957" t="n">
        <v>3202707128</v>
      </c>
      <c r="AK937" s="2953" t="inlineStr">
        <is>
          <t>BOGOTA</t>
        </is>
      </c>
      <c r="AL937" s="2950" t="n"/>
      <c r="AM937" s="3177" t="n"/>
    </row>
    <row r="938" ht="18" customFormat="1" customHeight="1" s="1438" thickBot="1">
      <c r="A938" s="2933" t="inlineStr">
        <is>
          <t>DANIEL VILLAMIZAR RAMIREZ</t>
        </is>
      </c>
      <c r="B938" s="2934" t="inlineStr">
        <is>
          <t>600000830055435-9</t>
        </is>
      </c>
      <c r="C938" s="2935" t="n">
        <v>46105</v>
      </c>
      <c r="D938" s="2936" t="inlineStr">
        <is>
          <t>Pendiente</t>
        </is>
      </c>
      <c r="E938" s="2935" t="n">
        <v>46105</v>
      </c>
      <c r="F938" s="2232" t="inlineStr">
        <is>
          <t>DAVIVIENDA</t>
        </is>
      </c>
      <c r="G938" s="2218" t="n"/>
      <c r="H938" s="2937" t="inlineStr">
        <is>
          <t>CM</t>
        </is>
      </c>
      <c r="I938" s="2218" t="n"/>
      <c r="J938" s="2218" t="n"/>
      <c r="K938" s="2218" t="n"/>
      <c r="L938" s="3286" t="inlineStr">
        <is>
          <t>Finanzas a otro nivel</t>
        </is>
      </c>
      <c r="M938" s="2938" t="inlineStr">
        <is>
          <t>NELLY ROA</t>
        </is>
      </c>
      <c r="N938" s="2218" t="n"/>
      <c r="O938" s="2218" t="n"/>
      <c r="P938" s="2218" t="n"/>
      <c r="Q938" s="3287" t="n"/>
      <c r="R938" s="2373" t="inlineStr">
        <is>
          <t>N/A</t>
        </is>
      </c>
      <c r="S938" s="2225" t="inlineStr">
        <is>
          <t>Pesos</t>
        </is>
      </c>
      <c r="T938" s="3169" t="inlineStr">
        <is>
          <t>Leasing H.</t>
        </is>
      </c>
      <c r="U938" s="2941" t="n">
        <v>1897000</v>
      </c>
      <c r="V938" s="2941" t="n">
        <v>240</v>
      </c>
      <c r="W938" s="2941" t="n">
        <v>166</v>
      </c>
      <c r="X938" s="2938" t="n">
        <v>0.095</v>
      </c>
      <c r="Y938" s="2941" t="n">
        <v>0</v>
      </c>
      <c r="Z938" s="2941" t="n">
        <v>81691</v>
      </c>
      <c r="AA938" s="2941" t="n">
        <v>69758</v>
      </c>
      <c r="AB938" s="2941" t="n">
        <v>0</v>
      </c>
      <c r="AC938" s="2941" t="n">
        <v>480724</v>
      </c>
      <c r="AD938" s="2941" t="n">
        <v>1264826</v>
      </c>
      <c r="AE938" s="2941" t="n">
        <v>167172175</v>
      </c>
      <c r="AF938" s="3718" t="n">
        <v>500</v>
      </c>
      <c r="AG938" s="2941" t="inlineStr">
        <is>
          <t>$5,000,000</t>
        </is>
      </c>
      <c r="AH938" s="2217" t="inlineStr">
        <is>
          <t>Empleado</t>
        </is>
      </c>
      <c r="AI938" s="2938" t="inlineStr">
        <is>
          <t>danielvillamizar913@hotmail.com</t>
        </is>
      </c>
      <c r="AJ938" s="2938" t="inlineStr">
        <is>
          <t>+57 311 8946375</t>
        </is>
      </c>
      <c r="AK938" s="2938" t="inlineStr">
        <is>
          <t>BOGOTA</t>
        </is>
      </c>
      <c r="AL938" s="2218" t="n"/>
      <c r="AM938" s="3262" t="inlineStr">
        <is>
          <t>NAN</t>
        </is>
      </c>
    </row>
    <row r="939" ht="18" customFormat="1" customHeight="1" s="1438" thickBot="1">
      <c r="A939" s="2827" t="inlineStr">
        <is>
          <t>ERMINSSON TIRADO DELGADO</t>
        </is>
      </c>
      <c r="B939" s="2849" t="n">
        <v>124119338335</v>
      </c>
      <c r="C939" s="2682" t="n">
        <v>46105</v>
      </c>
      <c r="D939" s="2653" t="inlineStr">
        <is>
          <t>Pendiente</t>
        </is>
      </c>
      <c r="E939" s="2682" t="n">
        <v>46105</v>
      </c>
      <c r="F939" s="2850" t="inlineStr">
        <is>
          <t>COLPATRIA</t>
        </is>
      </c>
      <c r="G939" s="2684" t="n"/>
      <c r="H939" s="2326" t="inlineStr">
        <is>
          <t>CM</t>
        </is>
      </c>
      <c r="I939" s="2688" t="inlineStr">
        <is>
          <t>Falta perfilamiento - Colpatria</t>
        </is>
      </c>
      <c r="J939" s="2269" t="n"/>
      <c r="K939" s="2269" t="n"/>
      <c r="L939" s="2269" t="n"/>
      <c r="M939" s="2269" t="n"/>
      <c r="N939" s="2269" t="n"/>
      <c r="O939" s="2682" t="n">
        <v>46106</v>
      </c>
      <c r="P939" s="2269" t="n"/>
      <c r="Q939" s="2851" t="n"/>
      <c r="R939" s="2998" t="inlineStr">
        <is>
          <t>N/A</t>
        </is>
      </c>
      <c r="S939" s="2270" t="inlineStr">
        <is>
          <t>Pesos</t>
        </is>
      </c>
      <c r="T939" s="2690" t="inlineStr">
        <is>
          <t>Hipotecario</t>
        </is>
      </c>
      <c r="U939" s="2689" t="n">
        <v>2938695</v>
      </c>
      <c r="V939" s="2689" t="n">
        <v>90</v>
      </c>
      <c r="W939" s="2689" t="n">
        <v>57</v>
      </c>
      <c r="X939" s="2688" t="n">
        <v>17.97</v>
      </c>
      <c r="Y939" s="2689" t="n">
        <v>0</v>
      </c>
      <c r="Z939" s="2689" t="n">
        <v>95584</v>
      </c>
      <c r="AA939" s="2689" t="n">
        <v>0</v>
      </c>
      <c r="AB939" s="2689" t="n">
        <v>0</v>
      </c>
      <c r="AC939" s="2689" t="n">
        <v>1445823</v>
      </c>
      <c r="AD939" s="2689" t="n">
        <v>1397287</v>
      </c>
      <c r="AE939" s="2689" t="n">
        <v>116866419</v>
      </c>
      <c r="AF939" s="2689" t="inlineStr">
        <is>
          <t>$1,400,000</t>
        </is>
      </c>
      <c r="AG939" s="3288" t="n">
        <v>200000000</v>
      </c>
      <c r="AH939" s="2268" t="inlineStr">
        <is>
          <t>Empleado</t>
        </is>
      </c>
      <c r="AI939" s="2688" t="inlineStr">
        <is>
          <t>erminsson16@gmail.com</t>
        </is>
      </c>
      <c r="AJ939" s="2689" t="n">
        <v>7059714878</v>
      </c>
      <c r="AK939" s="2688" t="inlineStr">
        <is>
          <t>CANADA</t>
        </is>
      </c>
      <c r="AL939" s="2269" t="n"/>
      <c r="AM939" s="2691" t="n"/>
    </row>
    <row r="940" ht="18" customFormat="1" customHeight="1" s="1438" thickBot="1">
      <c r="A940" s="3178" t="inlineStr">
        <is>
          <t>SARA URIBE MEDINA</t>
        </is>
      </c>
      <c r="B940" s="2316" t="n">
        <v>1156433355</v>
      </c>
      <c r="C940" s="2319" t="n">
        <v>46091</v>
      </c>
      <c r="D940" s="2318" t="inlineStr">
        <is>
          <t>Pendiente</t>
        </is>
      </c>
      <c r="E940" s="2319" t="n">
        <v>46106</v>
      </c>
      <c r="F940" s="2992" t="inlineStr">
        <is>
          <t>BANCO DE BOGOTA</t>
        </is>
      </c>
      <c r="G940" s="2842" t="inlineStr">
        <is>
          <t>Buenas tardes, envío perfilamiento del cliente asunto y extracto para que puedan elaborar el estudio financiero.
Gracias
Paula O.</t>
        </is>
      </c>
      <c r="H940" s="2453" t="inlineStr">
        <is>
          <t>CM</t>
        </is>
      </c>
      <c r="I940" s="2321" t="inlineStr">
        <is>
          <t>Falta perfilamiento - bogota</t>
        </is>
      </c>
      <c r="J940" s="214" t="n"/>
      <c r="K940" s="214" t="n"/>
      <c r="L940" s="2332" t="inlineStr">
        <is>
          <t>Finanzas a otro nivel</t>
        </is>
      </c>
      <c r="M940" s="2321" t="inlineStr">
        <is>
          <t>PAULA OSORNO</t>
        </is>
      </c>
      <c r="N940" s="214" t="n"/>
      <c r="O940" s="2319" t="n">
        <v>46093</v>
      </c>
      <c r="P940" s="214" t="n"/>
      <c r="Q940" s="214" t="n"/>
      <c r="R940" s="2324" t="n">
        <v>1037626639</v>
      </c>
      <c r="S940" s="2322" t="inlineStr">
        <is>
          <t>Pesos</t>
        </is>
      </c>
      <c r="T940" s="2323" t="inlineStr">
        <is>
          <t>Hipotecario</t>
        </is>
      </c>
      <c r="U940" s="2324" t="n">
        <v>1918565</v>
      </c>
      <c r="V940" s="2324" t="n">
        <v>360</v>
      </c>
      <c r="W940" s="2324" t="n">
        <v>359</v>
      </c>
      <c r="X940" s="2321" t="n">
        <v>0.1552</v>
      </c>
      <c r="Y940" s="2324" t="n">
        <v>0</v>
      </c>
      <c r="Z940" s="2324" t="n">
        <v>26384</v>
      </c>
      <c r="AA940" s="2324" t="n">
        <v>38900</v>
      </c>
      <c r="AB940" s="2324" t="n">
        <v>21700</v>
      </c>
      <c r="AC940" s="2324" t="n">
        <v>24219</v>
      </c>
      <c r="AD940" s="2324" t="n">
        <v>1807361</v>
      </c>
      <c r="AE940" s="2324" t="n">
        <v>150419661</v>
      </c>
      <c r="AF940" s="3722" t="n">
        <v>100</v>
      </c>
      <c r="AG940" s="2324" t="inlineStr">
        <is>
          <t>$5,700,000</t>
        </is>
      </c>
      <c r="AH940" s="2343" t="inlineStr">
        <is>
          <t>Empleado</t>
        </is>
      </c>
      <c r="AI940" s="2321" t="inlineStr">
        <is>
          <t>saraum-05@hotmail.com</t>
        </is>
      </c>
      <c r="AJ940" s="2321" t="inlineStr">
        <is>
          <t>+57 301 5459804</t>
        </is>
      </c>
      <c r="AK940" s="2321" t="inlineStr">
        <is>
          <t>Medellín</t>
        </is>
      </c>
      <c r="AL940" s="214" t="n"/>
      <c r="AM940" s="3188" t="inlineStr">
        <is>
          <t>NAN</t>
        </is>
      </c>
    </row>
    <row r="941" ht="18" customFormat="1" customHeight="1" s="1438" thickBot="1">
      <c r="A941" s="2827" t="inlineStr">
        <is>
          <t>JAIRO ENRIQUE PINZON BERNAL</t>
        </is>
      </c>
      <c r="B941" s="3208" t="n">
        <v>204119078277</v>
      </c>
      <c r="C941" s="2682" t="n">
        <v>46098</v>
      </c>
      <c r="D941" s="2653" t="inlineStr">
        <is>
          <t>Pendiente</t>
        </is>
      </c>
      <c r="E941" s="2682" t="n">
        <v>46106</v>
      </c>
      <c r="F941" s="2850" t="inlineStr">
        <is>
          <t>COLPATRIA</t>
        </is>
      </c>
      <c r="G941" s="2269" t="n"/>
      <c r="H941" s="2308" t="inlineStr">
        <is>
          <t>CM</t>
        </is>
      </c>
      <c r="I941" s="2688" t="inlineStr">
        <is>
          <t>Falta perfilamiento -Colpatria</t>
        </is>
      </c>
      <c r="J941" s="2269" t="n"/>
      <c r="K941" s="2269" t="n"/>
      <c r="L941" s="2269" t="n"/>
      <c r="M941" s="2269" t="n"/>
      <c r="N941" s="2269" t="n"/>
      <c r="O941" s="2682" t="n">
        <v>46098</v>
      </c>
      <c r="P941" s="2269" t="n"/>
      <c r="Q941" s="2269" t="n"/>
      <c r="R941" s="3075" t="n">
        <v>19419142</v>
      </c>
      <c r="S941" s="2270" t="inlineStr">
        <is>
          <t>Pesos</t>
        </is>
      </c>
      <c r="T941" s="2690" t="inlineStr">
        <is>
          <t>Hipotecario</t>
        </is>
      </c>
      <c r="U941" s="2689" t="n">
        <v>7813432</v>
      </c>
      <c r="V941" s="2689" t="n">
        <v>240</v>
      </c>
      <c r="W941" s="2689" t="n">
        <v>220</v>
      </c>
      <c r="X941" s="2688" t="n">
        <v>0.1558</v>
      </c>
      <c r="Y941" s="2689" t="n">
        <v>0</v>
      </c>
      <c r="Z941" s="2689" t="n">
        <v>413466</v>
      </c>
      <c r="AA941" s="2689" t="n">
        <v>0</v>
      </c>
      <c r="AB941" s="2689" t="n">
        <v>0</v>
      </c>
      <c r="AC941" s="2689" t="n">
        <v>592134</v>
      </c>
      <c r="AD941" s="2689" t="n">
        <v>6807832</v>
      </c>
      <c r="AE941" s="2689" t="n">
        <v>591663639</v>
      </c>
      <c r="AF941" s="3715" t="n">
        <v>500</v>
      </c>
      <c r="AG941" s="2689" t="inlineStr">
        <is>
          <t>$30,000,000</t>
        </is>
      </c>
      <c r="AH941" s="2268" t="inlineStr">
        <is>
          <t>Empleado</t>
        </is>
      </c>
      <c r="AI941" s="2688" t="inlineStr">
        <is>
          <t>jpinzon@coem.co</t>
        </is>
      </c>
      <c r="AJ941" s="2688" t="inlineStr">
        <is>
          <t>+57 304 6576317</t>
        </is>
      </c>
      <c r="AK941" s="2688" t="n">
        <v>19419142</v>
      </c>
      <c r="AL941" s="2269" t="n"/>
      <c r="AM941" s="2853" t="inlineStr">
        <is>
          <t>NAN</t>
        </is>
      </c>
    </row>
    <row r="942" ht="18" customFormat="1" customHeight="1" s="1438" thickBot="1">
      <c r="A942" s="2900" t="inlineStr">
        <is>
          <t>ERLY MARYORI MORENO SALAS</t>
        </is>
      </c>
      <c r="B942" s="2854" t="inlineStr">
        <is>
          <t>600000620120272-2</t>
        </is>
      </c>
      <c r="C942" s="2855" t="n">
        <v>46106</v>
      </c>
      <c r="D942" s="2658" t="inlineStr">
        <is>
          <t>Pendiente</t>
        </is>
      </c>
      <c r="E942" s="2855" t="n">
        <v>46106</v>
      </c>
      <c r="F942" s="2329" t="inlineStr">
        <is>
          <t>DAVIVIENDA</t>
        </is>
      </c>
      <c r="G942" s="2262" t="n"/>
      <c r="H942" s="2331" t="inlineStr">
        <is>
          <t>CM</t>
        </is>
      </c>
      <c r="I942" s="2262" t="n"/>
      <c r="J942" s="2262" t="n"/>
      <c r="K942" s="2262" t="n"/>
      <c r="L942" s="2262" t="n"/>
      <c r="M942" s="2262" t="n"/>
      <c r="N942" s="2262" t="n"/>
      <c r="O942" s="2262" t="n"/>
      <c r="P942" s="2262" t="n"/>
      <c r="Q942" s="2858" t="n"/>
      <c r="R942" s="2389" t="inlineStr">
        <is>
          <t>N/A</t>
        </is>
      </c>
      <c r="S942" s="2661" t="inlineStr">
        <is>
          <t>Pesos</t>
        </is>
      </c>
      <c r="T942" s="3140" t="inlineStr">
        <is>
          <t>Leasing H.</t>
        </is>
      </c>
      <c r="U942" s="2860" t="n">
        <v>2314000</v>
      </c>
      <c r="V942" s="2860" t="n">
        <v>240</v>
      </c>
      <c r="W942" s="2860" t="n">
        <v>219</v>
      </c>
      <c r="X942" s="2857" t="n">
        <v>0.135</v>
      </c>
      <c r="Y942" s="2860" t="n">
        <v>0</v>
      </c>
      <c r="Z942" s="2860" t="n">
        <v>91271</v>
      </c>
      <c r="AA942" s="2860" t="n">
        <v>110588</v>
      </c>
      <c r="AB942" s="2860" t="n">
        <v>0</v>
      </c>
      <c r="AC942" s="2860" t="n">
        <v>304214</v>
      </c>
      <c r="AD942" s="2860" t="n">
        <v>1827785</v>
      </c>
      <c r="AE942" s="2860" t="n">
        <v>172170684</v>
      </c>
      <c r="AF942" s="3719" t="n">
        <v>500</v>
      </c>
      <c r="AG942" s="2860" t="inlineStr">
        <is>
          <t>$8,500,000</t>
        </is>
      </c>
      <c r="AH942" s="2263" t="inlineStr">
        <is>
          <t>Empleado</t>
        </is>
      </c>
      <c r="AI942" s="2857" t="inlineStr">
        <is>
          <t>erly.moreno@gmail.com</t>
        </is>
      </c>
      <c r="AJ942" s="2857" t="inlineStr">
        <is>
          <t>+57 317 8640082</t>
        </is>
      </c>
      <c r="AK942" s="2857" t="inlineStr">
        <is>
          <t>BOGOTA</t>
        </is>
      </c>
      <c r="AL942" s="2262" t="n"/>
      <c r="AM942" s="2862" t="inlineStr">
        <is>
          <t>NAN</t>
        </is>
      </c>
    </row>
    <row r="943" ht="18" customFormat="1" customHeight="1" s="1438" thickBot="1">
      <c r="A943" s="3237" t="inlineStr">
        <is>
          <t>JUAN DAVID ROA CORTES</t>
        </is>
      </c>
      <c r="B943" s="2849" t="inlineStr">
        <is>
          <t>570047700027070-4</t>
        </is>
      </c>
      <c r="C943" s="2682" t="n">
        <v>46106</v>
      </c>
      <c r="D943" s="2653" t="inlineStr">
        <is>
          <t>Pendiente</t>
        </is>
      </c>
      <c r="E943" s="2682" t="n">
        <v>46106</v>
      </c>
      <c r="F943" s="2325" t="inlineStr">
        <is>
          <t>DAVIVIENDA</t>
        </is>
      </c>
      <c r="G943" s="2269" t="n"/>
      <c r="H943" s="2326" t="inlineStr">
        <is>
          <t>CM</t>
        </is>
      </c>
      <c r="I943" s="2269" t="n"/>
      <c r="J943" s="2269" t="n"/>
      <c r="K943" s="2269" t="n"/>
      <c r="L943" s="2868" t="inlineStr">
        <is>
          <t>Finanzas a otro nivel</t>
        </is>
      </c>
      <c r="M943" s="2688" t="inlineStr">
        <is>
          <t>PAULA OSORNO</t>
        </is>
      </c>
      <c r="N943" s="2269" t="n"/>
      <c r="O943" s="2269" t="n"/>
      <c r="P943" s="2269" t="n"/>
      <c r="Q943" s="2269" t="n"/>
      <c r="R943" s="2689" t="n">
        <v>79882164</v>
      </c>
      <c r="S943" s="2270" t="inlineStr">
        <is>
          <t>Pesos</t>
        </is>
      </c>
      <c r="T943" s="2690" t="inlineStr">
        <is>
          <t>Hipotecario</t>
        </is>
      </c>
      <c r="U943" s="2689" t="n">
        <v>2711000</v>
      </c>
      <c r="V943" s="2689" t="n">
        <v>180</v>
      </c>
      <c r="W943" s="2689" t="n">
        <v>140</v>
      </c>
      <c r="X943" s="2688" t="n">
        <v>18.1</v>
      </c>
      <c r="Y943" s="2689" t="n">
        <v>0</v>
      </c>
      <c r="Z943" s="2689" t="n">
        <v>103037</v>
      </c>
      <c r="AA943" s="2689" t="n">
        <v>118566</v>
      </c>
      <c r="AB943" s="2689" t="n">
        <v>0</v>
      </c>
      <c r="AC943" s="2689" t="n">
        <v>1100464</v>
      </c>
      <c r="AD943" s="2689" t="n">
        <v>4699928</v>
      </c>
      <c r="AE943" s="2689" t="n">
        <v>159718551</v>
      </c>
      <c r="AF943" s="3715" t="n">
        <v>500</v>
      </c>
      <c r="AG943" s="2689" t="inlineStr">
        <is>
          <t>$6,000,000</t>
        </is>
      </c>
      <c r="AH943" s="2270" t="inlineStr">
        <is>
          <t>Independiente</t>
        </is>
      </c>
      <c r="AI943" s="2688" t="inlineStr">
        <is>
          <t>juandavidroac@hotmail.com</t>
        </is>
      </c>
      <c r="AJ943" s="2688" t="inlineStr">
        <is>
          <t>+1 226-504-3916</t>
        </is>
      </c>
      <c r="AK943" s="2688" t="inlineStr">
        <is>
          <t>LONDO</t>
        </is>
      </c>
      <c r="AL943" s="2269" t="n"/>
      <c r="AM943" s="2853" t="inlineStr">
        <is>
          <t>NAN</t>
        </is>
      </c>
    </row>
    <row r="944" ht="18" customFormat="1" customHeight="1" s="1438" thickBot="1">
      <c r="A944" s="2900" t="inlineStr">
        <is>
          <t>OMAR CAMILO ROBAYO PEREZ</t>
        </is>
      </c>
      <c r="B944" s="2854" t="inlineStr">
        <is>
          <t>570005501111184-4</t>
        </is>
      </c>
      <c r="C944" s="2855" t="n">
        <v>46106</v>
      </c>
      <c r="D944" s="2658" t="inlineStr">
        <is>
          <t>Pendiente</t>
        </is>
      </c>
      <c r="E944" s="2855" t="n">
        <v>46106</v>
      </c>
      <c r="F944" s="2329" t="inlineStr">
        <is>
          <t>DAVIVIENDA</t>
        </is>
      </c>
      <c r="G944" s="2262" t="n"/>
      <c r="H944" s="2331" t="inlineStr">
        <is>
          <t>CM</t>
        </is>
      </c>
      <c r="I944" s="2262" t="n"/>
      <c r="J944" s="2262" t="n"/>
      <c r="K944" s="2262" t="n"/>
      <c r="L944" s="2262" t="n"/>
      <c r="M944" s="2262" t="n"/>
      <c r="N944" s="2262" t="n"/>
      <c r="O944" s="2262" t="n"/>
      <c r="P944" s="2262" t="n"/>
      <c r="Q944" s="2262" t="n"/>
      <c r="R944" s="3115" t="n">
        <v>79905973</v>
      </c>
      <c r="S944" s="2661" t="inlineStr">
        <is>
          <t>Pesos</t>
        </is>
      </c>
      <c r="T944" s="2859" t="inlineStr">
        <is>
          <t>Hipotecario</t>
        </is>
      </c>
      <c r="U944" s="2860" t="n">
        <v>2771000</v>
      </c>
      <c r="V944" s="2860" t="n">
        <v>229</v>
      </c>
      <c r="W944" s="2860" t="n">
        <v>222</v>
      </c>
      <c r="X944" s="2857" t="n">
        <v>0.112</v>
      </c>
      <c r="Y944" s="2860" t="n">
        <v>0</v>
      </c>
      <c r="Z944" s="2860" t="n">
        <v>104981</v>
      </c>
      <c r="AA944" s="2860" t="n">
        <v>84808</v>
      </c>
      <c r="AB944" s="2860" t="n">
        <v>0</v>
      </c>
      <c r="AC944" s="2860" t="n">
        <v>397001</v>
      </c>
      <c r="AD944" s="2860" t="n">
        <v>2210999</v>
      </c>
      <c r="AE944" s="2860" t="n">
        <v>248585942</v>
      </c>
      <c r="AF944" s="3719" t="n">
        <v>300</v>
      </c>
      <c r="AG944" s="2860" t="inlineStr">
        <is>
          <t>$13,000,000</t>
        </is>
      </c>
      <c r="AH944" s="2263" t="inlineStr">
        <is>
          <t>Empleado</t>
        </is>
      </c>
      <c r="AI944" s="2857" t="inlineStr">
        <is>
          <t>omarcamilor2002@hotmail.com</t>
        </is>
      </c>
      <c r="AJ944" s="2857" t="inlineStr">
        <is>
          <t>316 3506878</t>
        </is>
      </c>
      <c r="AK944" s="2857" t="inlineStr">
        <is>
          <t>BOGOTA</t>
        </is>
      </c>
      <c r="AL944" s="2262" t="n"/>
      <c r="AM944" s="3116" t="n"/>
    </row>
    <row r="945" ht="18" customFormat="1" customHeight="1" s="1438" thickBot="1">
      <c r="A945" s="3237" t="inlineStr">
        <is>
          <t>LAURA MARCELA JAIME MOLANO</t>
        </is>
      </c>
      <c r="B945" s="2849" t="n">
        <v>132209560871</v>
      </c>
      <c r="C945" s="2682" t="n">
        <v>46106</v>
      </c>
      <c r="D945" s="2653" t="inlineStr">
        <is>
          <t>Pendiente</t>
        </is>
      </c>
      <c r="E945" s="2682" t="n">
        <v>46106</v>
      </c>
      <c r="F945" s="2999" t="inlineStr">
        <is>
          <t>CAJA SOCIAL</t>
        </is>
      </c>
      <c r="G945" s="2269" t="n"/>
      <c r="H945" s="2326" t="inlineStr">
        <is>
          <t>CM</t>
        </is>
      </c>
      <c r="I945" s="2269" t="n"/>
      <c r="J945" s="2269" t="n"/>
      <c r="K945" s="2269" t="n"/>
      <c r="L945" s="2653" t="inlineStr">
        <is>
          <t>Soluciones Financieras</t>
        </is>
      </c>
      <c r="M945" s="2688" t="inlineStr">
        <is>
          <t>LORENA SALINAS</t>
        </is>
      </c>
      <c r="N945" s="2269" t="n"/>
      <c r="O945" s="2269" t="n"/>
      <c r="P945" s="2269" t="n"/>
      <c r="Q945" s="2851" t="n"/>
      <c r="R945" s="2389" t="inlineStr">
        <is>
          <t>N/A</t>
        </is>
      </c>
      <c r="S945" s="2270" t="inlineStr">
        <is>
          <t>Pesos</t>
        </is>
      </c>
      <c r="T945" s="2690" t="inlineStr">
        <is>
          <t>Hipotecario</t>
        </is>
      </c>
      <c r="U945" s="2689" t="n">
        <v>994652</v>
      </c>
      <c r="V945" s="2689" t="n">
        <v>240</v>
      </c>
      <c r="W945" s="2689" t="n">
        <v>149</v>
      </c>
      <c r="X945" s="2688" t="n">
        <v>0.1185</v>
      </c>
      <c r="Y945" s="2689" t="n">
        <v>0</v>
      </c>
      <c r="Z945" s="2689" t="n">
        <v>20923</v>
      </c>
      <c r="AA945" s="2689" t="n">
        <v>19608</v>
      </c>
      <c r="AB945" s="2689" t="n">
        <v>17629</v>
      </c>
      <c r="AC945" s="2689" t="n">
        <v>203537</v>
      </c>
      <c r="AD945" s="2689" t="n">
        <v>732955</v>
      </c>
      <c r="AE945" s="2689" t="n">
        <v>59976666</v>
      </c>
      <c r="AF945" s="3715" t="n">
        <v>200</v>
      </c>
      <c r="AG945" s="2689" t="inlineStr">
        <is>
          <t>$3,000,000</t>
        </is>
      </c>
      <c r="AH945" s="2270" t="inlineStr">
        <is>
          <t>Independiente</t>
        </is>
      </c>
      <c r="AI945" s="2688" t="inlineStr">
        <is>
          <t>lauramjm_3@hotmail.com</t>
        </is>
      </c>
      <c r="AJ945" s="2688" t="inlineStr">
        <is>
          <t>+57 301 6240200</t>
        </is>
      </c>
      <c r="AK945" s="2688" t="inlineStr">
        <is>
          <t>BOGOTA</t>
        </is>
      </c>
      <c r="AL945" s="2269" t="n"/>
      <c r="AM945" s="2853" t="inlineStr">
        <is>
          <t>NAN</t>
        </is>
      </c>
    </row>
    <row r="946" ht="18" customFormat="1" customHeight="1" s="1438" thickBot="1">
      <c r="A946" s="3284" t="inlineStr">
        <is>
          <t>LUIS GUILLERMO ESPINOSA DIAZ</t>
        </is>
      </c>
      <c r="B946" s="2854" t="inlineStr">
        <is>
          <t>570045040020210-6</t>
        </is>
      </c>
      <c r="C946" s="2855" t="n">
        <v>46106</v>
      </c>
      <c r="D946" s="2653" t="inlineStr">
        <is>
          <t>Pendiente</t>
        </is>
      </c>
      <c r="E946" s="2865" t="n">
        <v>46106</v>
      </c>
      <c r="F946" s="2329" t="inlineStr">
        <is>
          <t>DAVIVIENDA</t>
        </is>
      </c>
      <c r="G946" s="2262" t="n"/>
      <c r="H946" s="2331" t="inlineStr">
        <is>
          <t>CM</t>
        </is>
      </c>
      <c r="I946" s="2262" t="n"/>
      <c r="J946" s="2262" t="n"/>
      <c r="K946" s="2262" t="n"/>
      <c r="L946" s="2658" t="inlineStr">
        <is>
          <t>Soluciones Financieras</t>
        </is>
      </c>
      <c r="M946" s="2857" t="inlineStr">
        <is>
          <t>LORENA SALINAS</t>
        </is>
      </c>
      <c r="N946" s="2262" t="n"/>
      <c r="O946" s="2262" t="n"/>
      <c r="P946" s="2262" t="n"/>
      <c r="Q946" s="2262" t="n"/>
      <c r="R946" s="2860" t="n">
        <v>80010557</v>
      </c>
      <c r="S946" s="2661" t="inlineStr">
        <is>
          <t>Pesos</t>
        </is>
      </c>
      <c r="T946" s="2859" t="inlineStr">
        <is>
          <t>Hipotecario</t>
        </is>
      </c>
      <c r="U946" s="2860" t="n">
        <v>830000</v>
      </c>
      <c r="V946" s="2860" t="n">
        <v>99</v>
      </c>
      <c r="W946" s="2860" t="n">
        <v>69</v>
      </c>
      <c r="X946" s="2857" t="n">
        <v>0.1325</v>
      </c>
      <c r="Y946" s="2860" t="n">
        <v>0</v>
      </c>
      <c r="Z946" s="2860" t="n">
        <v>22603</v>
      </c>
      <c r="AA946" s="2860" t="n">
        <v>48810</v>
      </c>
      <c r="AB946" s="2860" t="n">
        <v>0</v>
      </c>
      <c r="AC946" s="2860" t="n">
        <v>373402</v>
      </c>
      <c r="AD946" s="2860" t="n">
        <v>385184</v>
      </c>
      <c r="AE946" s="2860" t="n">
        <v>37614451</v>
      </c>
      <c r="AF946" s="3719" t="n">
        <v>200</v>
      </c>
      <c r="AG946" s="2860" t="inlineStr">
        <is>
          <t>$6,000,000</t>
        </is>
      </c>
      <c r="AH946" s="2661" t="inlineStr">
        <is>
          <t>Independiente</t>
        </is>
      </c>
      <c r="AI946" s="2857" t="inlineStr">
        <is>
          <t>GERO010@HOTMAIL.COM</t>
        </is>
      </c>
      <c r="AJ946" s="2857" t="inlineStr">
        <is>
          <t>+57 300 5344228</t>
        </is>
      </c>
      <c r="AK946" s="2857" t="inlineStr">
        <is>
          <t>FACATATIVA</t>
        </is>
      </c>
      <c r="AL946" s="2262" t="n"/>
      <c r="AM946" s="2862" t="inlineStr">
        <is>
          <t>NAN</t>
        </is>
      </c>
    </row>
    <row r="947" ht="18" customFormat="1" customHeight="1" s="1438" thickBot="1">
      <c r="A947" s="3237" t="inlineStr">
        <is>
          <t>LUZ MILA RINCON AGUIAR</t>
        </is>
      </c>
      <c r="B947" s="2849" t="n">
        <v>90000215374</v>
      </c>
      <c r="C947" s="2682" t="n">
        <v>46106</v>
      </c>
      <c r="D947" s="2653" t="inlineStr">
        <is>
          <t>Pendiente</t>
        </is>
      </c>
      <c r="E947" s="2682" t="n">
        <v>46106</v>
      </c>
      <c r="F947" s="2866" t="inlineStr">
        <is>
          <t>BANCOLOMBIA</t>
        </is>
      </c>
      <c r="G947" s="2269" t="n"/>
      <c r="H947" s="2326" t="inlineStr">
        <is>
          <t>CM</t>
        </is>
      </c>
      <c r="I947" s="2269" t="n"/>
      <c r="J947" s="2269" t="n"/>
      <c r="K947" s="2269" t="n"/>
      <c r="L947" s="2653" t="inlineStr">
        <is>
          <t>Soluciones Financieras</t>
        </is>
      </c>
      <c r="M947" s="2688" t="inlineStr">
        <is>
          <t>LORENA SALINAS</t>
        </is>
      </c>
      <c r="N947" s="2269" t="n"/>
      <c r="O947" s="2269" t="n"/>
      <c r="P947" s="2269" t="n"/>
      <c r="Q947" s="2269" t="n"/>
      <c r="R947" s="2689" t="n">
        <v>1110453007</v>
      </c>
      <c r="S947" s="2270" t="inlineStr">
        <is>
          <t>Pesos</t>
        </is>
      </c>
      <c r="T947" s="2690" t="inlineStr">
        <is>
          <t>Hipotecario</t>
        </is>
      </c>
      <c r="U947" s="2689" t="n">
        <v>1326428</v>
      </c>
      <c r="V947" s="2689" t="n">
        <v>240</v>
      </c>
      <c r="W947" s="2689" t="n">
        <v>200</v>
      </c>
      <c r="X947" s="2688" t="n">
        <v>0.1575</v>
      </c>
      <c r="Y947" s="2689" t="n">
        <v>0</v>
      </c>
      <c r="Z947" s="2689" t="n">
        <v>15189</v>
      </c>
      <c r="AA947" s="2689" t="n">
        <v>12598</v>
      </c>
      <c r="AB947" s="2689" t="n">
        <v>8398</v>
      </c>
      <c r="AC947" s="2689" t="n">
        <v>317487</v>
      </c>
      <c r="AD947" s="2689" t="n">
        <v>972755</v>
      </c>
      <c r="AE947" s="2689" t="n">
        <v>79075373</v>
      </c>
      <c r="AF947" s="3715" t="n">
        <v>100</v>
      </c>
      <c r="AG947" s="3715" t="n">
        <v>1</v>
      </c>
      <c r="AH947" s="2270" t="inlineStr">
        <is>
          <t>Independiente</t>
        </is>
      </c>
      <c r="AI947" s="3289" t="inlineStr">
        <is>
          <t>mila_rincon30@hotmail.com</t>
        </is>
      </c>
      <c r="AJ947" s="2688" t="inlineStr">
        <is>
          <t>+33 6 20 23 41 84</t>
        </is>
      </c>
      <c r="AK947" s="2688" t="inlineStr">
        <is>
          <t>LYON</t>
        </is>
      </c>
      <c r="AL947" s="2269" t="n"/>
      <c r="AM947" s="2853" t="inlineStr">
        <is>
          <t>NAN</t>
        </is>
      </c>
    </row>
    <row r="948" ht="18" customFormat="1" customHeight="1" s="1438" thickBot="1">
      <c r="A948" s="2900" t="inlineStr">
        <is>
          <t>MARTHA PATRICIA LEYVA BARRERO</t>
        </is>
      </c>
      <c r="B948" s="2854" t="inlineStr">
        <is>
          <t>600049030000029-6</t>
        </is>
      </c>
      <c r="C948" s="2855" t="n">
        <v>46106</v>
      </c>
      <c r="D948" s="2658" t="inlineStr">
        <is>
          <t>Pendiente</t>
        </is>
      </c>
      <c r="E948" s="2855" t="n">
        <v>46106</v>
      </c>
      <c r="F948" s="2329" t="inlineStr">
        <is>
          <t>DAVIVIENDA</t>
        </is>
      </c>
      <c r="G948" s="2262" t="n"/>
      <c r="H948" s="2331" t="inlineStr">
        <is>
          <t>CM</t>
        </is>
      </c>
      <c r="I948" s="2262" t="n"/>
      <c r="J948" s="2262" t="n"/>
      <c r="K948" s="2262" t="n"/>
      <c r="L948" s="2658" t="inlineStr">
        <is>
          <t>Soluciones Financieras</t>
        </is>
      </c>
      <c r="M948" s="2857" t="inlineStr">
        <is>
          <t>MIRYAM ROA</t>
        </is>
      </c>
      <c r="N948" s="2262" t="n"/>
      <c r="O948" s="2262" t="n"/>
      <c r="P948" s="2262" t="n"/>
      <c r="Q948" s="2262" t="n"/>
      <c r="R948" s="3115" t="n">
        <v>52331653</v>
      </c>
      <c r="S948" s="2661" t="inlineStr">
        <is>
          <t>Pesos</t>
        </is>
      </c>
      <c r="T948" s="3140" t="inlineStr">
        <is>
          <t>Leasing H.</t>
        </is>
      </c>
      <c r="U948" s="2860" t="n">
        <v>4738000</v>
      </c>
      <c r="V948" s="2860" t="n">
        <v>240</v>
      </c>
      <c r="W948" s="2860" t="n">
        <v>197</v>
      </c>
      <c r="X948" s="2857" t="n">
        <v>0.13</v>
      </c>
      <c r="Y948" s="2860" t="n">
        <v>0</v>
      </c>
      <c r="Z948" s="2860" t="n">
        <v>0</v>
      </c>
      <c r="AA948" s="2860" t="n">
        <v>44600</v>
      </c>
      <c r="AB948" s="2860" t="n">
        <v>0</v>
      </c>
      <c r="AC948" s="2860" t="n">
        <v>1161790</v>
      </c>
      <c r="AD948" s="2860" t="n">
        <v>3575609</v>
      </c>
      <c r="AE948" s="2860" t="n">
        <v>393152301</v>
      </c>
      <c r="AF948" s="3719" t="n">
        <v>500</v>
      </c>
      <c r="AG948" s="2860" t="inlineStr">
        <is>
          <t>$11,000,000</t>
        </is>
      </c>
      <c r="AH948" s="3290" t="inlineStr">
        <is>
          <t>Empleado</t>
        </is>
      </c>
      <c r="AI948" s="3291" t="inlineStr">
        <is>
          <t>mleyvabarrero@gmail.com</t>
        </is>
      </c>
      <c r="AJ948" s="2857" t="inlineStr">
        <is>
          <t>+57 320 4540915</t>
        </is>
      </c>
      <c r="AK948" s="2857" t="inlineStr">
        <is>
          <t>BOGOTA</t>
        </is>
      </c>
      <c r="AL948" s="2262" t="n"/>
      <c r="AM948" s="2862" t="inlineStr">
        <is>
          <t>NAN</t>
        </is>
      </c>
    </row>
    <row r="949" ht="18" customFormat="1" customHeight="1" s="1438" thickBot="1">
      <c r="A949" s="3285" t="inlineStr">
        <is>
          <t>MARIA CAMILA GUACAN PEPINOSA</t>
        </is>
      </c>
      <c r="B949" s="2849" t="inlineStr">
        <is>
          <t>571010580069085-8</t>
        </is>
      </c>
      <c r="C949" s="2682" t="n">
        <v>46106</v>
      </c>
      <c r="D949" s="2653" t="inlineStr">
        <is>
          <t>Pendiente</t>
        </is>
      </c>
      <c r="E949" s="2682" t="n">
        <v>46106</v>
      </c>
      <c r="F949" s="2325" t="inlineStr">
        <is>
          <t>DAVIVIENDA</t>
        </is>
      </c>
      <c r="G949" s="2269" t="n"/>
      <c r="H949" s="2326" t="inlineStr">
        <is>
          <t>CM</t>
        </is>
      </c>
      <c r="I949" s="2269" t="n"/>
      <c r="J949" s="2269" t="n"/>
      <c r="K949" s="2269" t="n"/>
      <c r="L949" s="2653" t="inlineStr">
        <is>
          <t>Soluciones Financieras</t>
        </is>
      </c>
      <c r="M949" s="2688" t="inlineStr">
        <is>
          <t>LORENA SALINAS</t>
        </is>
      </c>
      <c r="N949" s="2269" t="n"/>
      <c r="O949" s="2269" t="n"/>
      <c r="P949" s="2269" t="n"/>
      <c r="Q949" s="2851" t="n"/>
      <c r="R949" s="2389" t="inlineStr">
        <is>
          <t>N/A</t>
        </is>
      </c>
      <c r="S949" s="2270" t="inlineStr">
        <is>
          <t>Pesos</t>
        </is>
      </c>
      <c r="T949" s="2690" t="inlineStr">
        <is>
          <t>Hipotecario</t>
        </is>
      </c>
      <c r="U949" s="2689" t="n">
        <v>1358000</v>
      </c>
      <c r="V949" s="2689" t="n">
        <v>240</v>
      </c>
      <c r="W949" s="2689" t="n">
        <v>236</v>
      </c>
      <c r="X949" s="2688" t="n">
        <v>0.114</v>
      </c>
      <c r="Y949" s="2689" t="n">
        <v>0</v>
      </c>
      <c r="Z949" s="2689" t="n">
        <v>34195</v>
      </c>
      <c r="AA949" s="2689" t="n">
        <v>39252</v>
      </c>
      <c r="AB949" s="2689" t="n">
        <v>75771</v>
      </c>
      <c r="AC949" s="2689" t="n">
        <v>143158</v>
      </c>
      <c r="AD949" s="2689" t="n">
        <v>1072842</v>
      </c>
      <c r="AE949" s="2689" t="n">
        <v>118716669</v>
      </c>
      <c r="AF949" s="3715" t="n">
        <v>100</v>
      </c>
      <c r="AG949" s="2689" t="inlineStr">
        <is>
          <t>$40,000,000</t>
        </is>
      </c>
      <c r="AH949" s="2268" t="inlineStr">
        <is>
          <t>Empleado</t>
        </is>
      </c>
      <c r="AI949" s="2688" t="inlineStr">
        <is>
          <t>mariacamilaguacan@gmail.com</t>
        </is>
      </c>
      <c r="AJ949" s="2688" t="inlineStr">
        <is>
          <t>+57 321 8427917</t>
        </is>
      </c>
      <c r="AK949" s="2688" t="inlineStr">
        <is>
          <t>PASTO</t>
        </is>
      </c>
      <c r="AL949" s="2269" t="n"/>
      <c r="AM949" s="2853" t="inlineStr">
        <is>
          <t>NAN</t>
        </is>
      </c>
    </row>
    <row r="950" ht="18" customFormat="1" customHeight="1" s="1438" thickBot="1">
      <c r="A950" s="3003" t="inlineStr">
        <is>
          <t>MARIA FERNANDA PALACIOS CAMARGO</t>
        </is>
      </c>
      <c r="B950" s="2854" t="inlineStr">
        <is>
          <t>600000620073334-7</t>
        </is>
      </c>
      <c r="C950" s="2855" t="n">
        <v>46106</v>
      </c>
      <c r="D950" s="2658" t="inlineStr">
        <is>
          <t>Pendiente</t>
        </is>
      </c>
      <c r="E950" s="2855" t="n">
        <v>46106</v>
      </c>
      <c r="F950" s="2329" t="inlineStr">
        <is>
          <t>DAVIVIENDA</t>
        </is>
      </c>
      <c r="G950" s="2262" t="n"/>
      <c r="H950" s="2331" t="inlineStr">
        <is>
          <t>CM</t>
        </is>
      </c>
      <c r="I950" s="2262" t="n"/>
      <c r="J950" s="2262" t="n"/>
      <c r="K950" s="2262" t="n"/>
      <c r="L950" s="3110" t="inlineStr">
        <is>
          <t>Guardianes Del Ahorro</t>
        </is>
      </c>
      <c r="M950" s="2857" t="inlineStr">
        <is>
          <t>SANDRA PATRICIA MORENO</t>
        </is>
      </c>
      <c r="N950" s="2262" t="n"/>
      <c r="O950" s="2262" t="n"/>
      <c r="P950" s="2262" t="n"/>
      <c r="Q950" s="2858" t="n"/>
      <c r="R950" s="2389" t="inlineStr">
        <is>
          <t>N/A</t>
        </is>
      </c>
      <c r="S950" s="2661" t="inlineStr">
        <is>
          <t>Pesos</t>
        </is>
      </c>
      <c r="T950" s="3140" t="inlineStr">
        <is>
          <t>Leasing H.</t>
        </is>
      </c>
      <c r="U950" s="2860" t="n">
        <v>1854000</v>
      </c>
      <c r="V950" s="2860" t="n">
        <v>180</v>
      </c>
      <c r="W950" s="2860" t="n">
        <v>104</v>
      </c>
      <c r="X950" s="2857" t="n">
        <v>0.093</v>
      </c>
      <c r="Y950" s="2860" t="n">
        <v>0</v>
      </c>
      <c r="Z950" s="2860" t="n">
        <v>28602</v>
      </c>
      <c r="AA950" s="2860" t="n">
        <v>57660</v>
      </c>
      <c r="AB950" s="2860" t="n">
        <v>0</v>
      </c>
      <c r="AC950" s="2860" t="n">
        <v>806723</v>
      </c>
      <c r="AD950" s="2860" t="n">
        <v>958276</v>
      </c>
      <c r="AE950" s="2860" t="n">
        <v>128183994</v>
      </c>
      <c r="AF950" s="3719" t="n">
        <v>300</v>
      </c>
      <c r="AG950" s="2860" t="inlineStr">
        <is>
          <t>$6,000,000</t>
        </is>
      </c>
      <c r="AH950" s="2263" t="inlineStr">
        <is>
          <t>Empleado</t>
        </is>
      </c>
      <c r="AI950" s="2857" t="inlineStr">
        <is>
          <t>FERNANDA.PALACIOS@PANALPINA.COM</t>
        </is>
      </c>
      <c r="AJ950" s="2857" t="inlineStr">
        <is>
          <t>+57 317 5177507</t>
        </is>
      </c>
      <c r="AK950" s="2857" t="inlineStr">
        <is>
          <t>BOGOTA</t>
        </is>
      </c>
      <c r="AL950" s="2262" t="n"/>
      <c r="AM950" s="2862" t="inlineStr">
        <is>
          <t>NAN</t>
        </is>
      </c>
    </row>
    <row r="951" ht="18" customFormat="1" customHeight="1" s="1438" thickBot="1">
      <c r="A951" s="3230" t="inlineStr">
        <is>
          <t>MILENA TORRES</t>
        </is>
      </c>
      <c r="B951" s="2849" t="n">
        <v>132206124656</v>
      </c>
      <c r="C951" s="2682" t="n">
        <v>46106</v>
      </c>
      <c r="D951" s="2653" t="inlineStr">
        <is>
          <t>Pendiente</t>
        </is>
      </c>
      <c r="E951" s="2682" t="n">
        <v>46106</v>
      </c>
      <c r="F951" s="2999" t="inlineStr">
        <is>
          <t>CAJA SOCIAL</t>
        </is>
      </c>
      <c r="G951" s="2269" t="n"/>
      <c r="H951" s="2326" t="inlineStr">
        <is>
          <t>CM</t>
        </is>
      </c>
      <c r="I951" s="2269" t="n"/>
      <c r="J951" s="2269" t="n"/>
      <c r="K951" s="2269" t="n"/>
      <c r="L951" s="2653" t="inlineStr">
        <is>
          <t>Soluciones Financieras</t>
        </is>
      </c>
      <c r="M951" s="2688" t="inlineStr">
        <is>
          <t>MIRYAM ROA</t>
        </is>
      </c>
      <c r="N951" s="2269" t="n"/>
      <c r="O951" s="2269" t="n"/>
      <c r="P951" s="2269" t="n"/>
      <c r="Q951" s="2851" t="n"/>
      <c r="R951" s="2389" t="inlineStr">
        <is>
          <t>N/A</t>
        </is>
      </c>
      <c r="S951" s="2270" t="inlineStr">
        <is>
          <t>Pesos</t>
        </is>
      </c>
      <c r="T951" s="2690" t="inlineStr">
        <is>
          <t>Hipotecario</t>
        </is>
      </c>
      <c r="U951" s="2689" t="n">
        <v>767170</v>
      </c>
      <c r="V951" s="2689" t="n">
        <v>240</v>
      </c>
      <c r="W951" s="2689" t="n">
        <v>71</v>
      </c>
      <c r="X951" s="2688" t="n">
        <v>0.127</v>
      </c>
      <c r="Y951" s="2689" t="n">
        <v>0</v>
      </c>
      <c r="Z951" s="2689" t="n">
        <v>24009</v>
      </c>
      <c r="AA951" s="2689" t="n">
        <v>19038</v>
      </c>
      <c r="AB951" s="2689" t="n">
        <v>17117</v>
      </c>
      <c r="AC951" s="2689" t="n">
        <v>348925</v>
      </c>
      <c r="AD951" s="2689" t="n">
        <v>358080</v>
      </c>
      <c r="AE951" s="2689" t="n">
        <v>35761302</v>
      </c>
      <c r="AF951" s="3715" t="n">
        <v>300</v>
      </c>
      <c r="AG951" s="2689" t="inlineStr">
        <is>
          <t>$2,000,000</t>
        </is>
      </c>
      <c r="AH951" s="2270" t="inlineStr">
        <is>
          <t>Independiente</t>
        </is>
      </c>
      <c r="AI951" s="2688" t="inlineStr">
        <is>
          <t>mileastor@hotmail.com</t>
        </is>
      </c>
      <c r="AJ951" s="2688" t="inlineStr">
        <is>
          <t>+57 322 2151507</t>
        </is>
      </c>
      <c r="AK951" s="2688" t="inlineStr">
        <is>
          <t>BOGOTA</t>
        </is>
      </c>
      <c r="AL951" s="2269" t="n"/>
      <c r="AM951" s="2853" t="inlineStr">
        <is>
          <t>NAN</t>
        </is>
      </c>
    </row>
    <row r="952" ht="18" customFormat="1" customHeight="1" s="1438" thickBot="1">
      <c r="A952" s="3155" t="inlineStr">
        <is>
          <t>PAULA MILENA SANCHEZ</t>
        </is>
      </c>
      <c r="B952" s="2854" t="inlineStr">
        <is>
          <t>570808760004415-1</t>
        </is>
      </c>
      <c r="C952" s="2855" t="n">
        <v>46106</v>
      </c>
      <c r="D952" s="3175" t="inlineStr">
        <is>
          <t>Mora</t>
        </is>
      </c>
      <c r="E952" s="2855" t="n">
        <v>46106</v>
      </c>
      <c r="F952" s="2329" t="inlineStr">
        <is>
          <t>DAVIVIENDA</t>
        </is>
      </c>
      <c r="G952" s="2262" t="n"/>
      <c r="H952" s="2331" t="inlineStr">
        <is>
          <t>CM</t>
        </is>
      </c>
      <c r="I952" s="2262" t="n"/>
      <c r="J952" s="2262" t="n"/>
      <c r="K952" s="2262" t="n"/>
      <c r="L952" s="3139" t="inlineStr">
        <is>
          <t>Finanzas a otro nivel</t>
        </is>
      </c>
      <c r="M952" s="2857" t="inlineStr">
        <is>
          <t>PAULA OSORNO</t>
        </is>
      </c>
      <c r="N952" s="2262" t="n"/>
      <c r="O952" s="2262" t="n"/>
      <c r="P952" s="2262" t="n"/>
      <c r="Q952" s="2858" t="n"/>
      <c r="R952" s="2389" t="inlineStr">
        <is>
          <t>N/A</t>
        </is>
      </c>
      <c r="S952" s="2661" t="inlineStr">
        <is>
          <t>Pesos</t>
        </is>
      </c>
      <c r="T952" s="2859" t="inlineStr">
        <is>
          <t>Hipotecario</t>
        </is>
      </c>
      <c r="U952" s="2860" t="n">
        <v>925000</v>
      </c>
      <c r="V952" s="2860" t="n">
        <v>240</v>
      </c>
      <c r="W952" s="2860" t="n">
        <v>206</v>
      </c>
      <c r="X952" s="2857" t="n">
        <v>0.14</v>
      </c>
      <c r="Y952" s="2860" t="n">
        <v>0</v>
      </c>
      <c r="Z952" s="2860" t="n">
        <v>24403</v>
      </c>
      <c r="AA952" s="2860" t="n">
        <v>20764</v>
      </c>
      <c r="AB952" s="2860" t="n">
        <v>0</v>
      </c>
      <c r="AC952" s="2860" t="n">
        <v>96498</v>
      </c>
      <c r="AD952" s="2860" t="n">
        <v>783501</v>
      </c>
      <c r="AE952" s="2860" t="n">
        <v>72136379</v>
      </c>
      <c r="AF952" s="3719" t="n">
        <v>200</v>
      </c>
      <c r="AG952" s="2860" t="inlineStr">
        <is>
          <t>$8,000,000</t>
        </is>
      </c>
      <c r="AH952" s="2263" t="inlineStr">
        <is>
          <t>Empleado</t>
        </is>
      </c>
      <c r="AI952" s="2857" t="inlineStr">
        <is>
          <t>LENA_36@LIVE.COM</t>
        </is>
      </c>
      <c r="AJ952" s="2857" t="inlineStr">
        <is>
          <t>+1 914-338-6642</t>
        </is>
      </c>
      <c r="AK952" s="2857" t="inlineStr">
        <is>
          <t>NEW YORK</t>
        </is>
      </c>
      <c r="AL952" s="2262" t="n"/>
      <c r="AM952" s="2862" t="inlineStr">
        <is>
          <t>NAN</t>
        </is>
      </c>
    </row>
    <row r="953" ht="18" customFormat="1" customHeight="1" s="1438" thickBot="1">
      <c r="A953" s="3230" t="inlineStr">
        <is>
          <t>SANDRA MARCELA ALVAREZ TORO</t>
        </is>
      </c>
      <c r="B953" s="2849" t="inlineStr">
        <is>
          <t>570339150004610-9</t>
        </is>
      </c>
      <c r="C953" s="2682" t="n">
        <v>46106</v>
      </c>
      <c r="D953" s="2653" t="inlineStr">
        <is>
          <t>Pendiente</t>
        </is>
      </c>
      <c r="E953" s="2682" t="n">
        <v>46106</v>
      </c>
      <c r="F953" s="2325" t="inlineStr">
        <is>
          <t>DAVIVIENDA</t>
        </is>
      </c>
      <c r="G953" s="2269" t="n"/>
      <c r="H953" s="2326" t="inlineStr">
        <is>
          <t>CM</t>
        </is>
      </c>
      <c r="I953" s="2269" t="n"/>
      <c r="J953" s="2269" t="n"/>
      <c r="K953" s="2269" t="n"/>
      <c r="L953" s="2868" t="inlineStr">
        <is>
          <t>Finanzas a otro nivel</t>
        </is>
      </c>
      <c r="M953" s="2688" t="inlineStr">
        <is>
          <t>PAULA OSORNO</t>
        </is>
      </c>
      <c r="N953" s="2269" t="n"/>
      <c r="O953" s="2269" t="n"/>
      <c r="P953" s="2269" t="n"/>
      <c r="Q953" s="2851" t="n"/>
      <c r="R953" s="2389" t="inlineStr">
        <is>
          <t>N/A</t>
        </is>
      </c>
      <c r="S953" s="2270" t="inlineStr">
        <is>
          <t>Pesos</t>
        </is>
      </c>
      <c r="T953" s="2690" t="inlineStr">
        <is>
          <t>Hipotecario</t>
        </is>
      </c>
      <c r="U953" s="2689" t="n">
        <v>1231000</v>
      </c>
      <c r="V953" s="2689" t="n">
        <v>240</v>
      </c>
      <c r="W953" s="2689" t="n">
        <v>185</v>
      </c>
      <c r="X953" s="2688" t="n">
        <v>0.08799999999999999</v>
      </c>
      <c r="Y953" s="2689" t="n">
        <v>0</v>
      </c>
      <c r="Z953" s="2689" t="n">
        <v>38050</v>
      </c>
      <c r="AA953" s="2689" t="n">
        <v>0</v>
      </c>
      <c r="AB953" s="2689" t="n">
        <v>0</v>
      </c>
      <c r="AC953" s="2689" t="n">
        <v>339071</v>
      </c>
      <c r="AD953" s="2689" t="n">
        <v>869726</v>
      </c>
      <c r="AE953" s="2689" t="n">
        <v>123854268</v>
      </c>
      <c r="AF953" s="3715" t="n">
        <v>200</v>
      </c>
      <c r="AG953" s="2689" t="inlineStr">
        <is>
          <t>$4,000,000</t>
        </is>
      </c>
      <c r="AH953" s="2268" t="inlineStr">
        <is>
          <t>Empleado</t>
        </is>
      </c>
      <c r="AI953" s="2688" t="inlineStr">
        <is>
          <t>sandramarcelaalvareztoro@hotmail.com</t>
        </is>
      </c>
      <c r="AJ953" s="2688" t="inlineStr">
        <is>
          <t>+57 301 6640507</t>
        </is>
      </c>
      <c r="AK953" s="2688" t="inlineStr">
        <is>
          <t>MEDELLIN</t>
        </is>
      </c>
      <c r="AL953" s="2269" t="n"/>
      <c r="AM953" s="2853" t="inlineStr">
        <is>
          <t>NAN</t>
        </is>
      </c>
    </row>
    <row r="954" ht="18" customFormat="1" customHeight="1" s="1438" thickBot="1">
      <c r="A954" s="3155" t="inlineStr">
        <is>
          <t>YORLADY VIVIANA MUÑOZ MAZO</t>
        </is>
      </c>
      <c r="B954" s="2854" t="n">
        <v>90000116116</v>
      </c>
      <c r="C954" s="2855" t="n">
        <v>46106</v>
      </c>
      <c r="D954" s="2658" t="inlineStr">
        <is>
          <t>Pendiente</t>
        </is>
      </c>
      <c r="E954" s="2855" t="n">
        <v>46106</v>
      </c>
      <c r="F954" s="2995" t="inlineStr">
        <is>
          <t>BANCOLOMBIA</t>
        </is>
      </c>
      <c r="G954" s="2262" t="n"/>
      <c r="H954" s="2331" t="inlineStr">
        <is>
          <t>CM</t>
        </is>
      </c>
      <c r="I954" s="2262" t="n"/>
      <c r="J954" s="2262" t="n"/>
      <c r="K954" s="2262" t="n"/>
      <c r="L954" s="3139" t="inlineStr">
        <is>
          <t>Finanzas a otro nivel</t>
        </is>
      </c>
      <c r="M954" s="2857" t="inlineStr">
        <is>
          <t>PAULA OSORNO</t>
        </is>
      </c>
      <c r="N954" s="2262" t="n"/>
      <c r="O954" s="2262" t="n"/>
      <c r="P954" s="2262" t="n"/>
      <c r="Q954" s="2858" t="n"/>
      <c r="R954" s="2389" t="inlineStr">
        <is>
          <t>N/A</t>
        </is>
      </c>
      <c r="S954" s="2661" t="inlineStr">
        <is>
          <t>Pesos</t>
        </is>
      </c>
      <c r="T954" s="2859" t="inlineStr">
        <is>
          <t>Hipotecario</t>
        </is>
      </c>
      <c r="U954" s="2860" t="n">
        <v>650284</v>
      </c>
      <c r="V954" s="2860" t="n">
        <v>240</v>
      </c>
      <c r="W954" s="2860" t="n">
        <v>177</v>
      </c>
      <c r="X954" s="2857" t="n">
        <v>0.097</v>
      </c>
      <c r="Y954" s="2860" t="n">
        <v>438901</v>
      </c>
      <c r="Z954" s="2860" t="n">
        <v>31436</v>
      </c>
      <c r="AA954" s="2860" t="n">
        <v>17314</v>
      </c>
      <c r="AB954" s="2860" t="n">
        <v>11542</v>
      </c>
      <c r="AC954" s="2860" t="n">
        <v>260870</v>
      </c>
      <c r="AD954" s="2860" t="n">
        <v>329122</v>
      </c>
      <c r="AE954" s="2860" t="n">
        <v>99034026</v>
      </c>
      <c r="AF954" s="3719" t="n">
        <v>150</v>
      </c>
      <c r="AG954" s="2860" t="inlineStr">
        <is>
          <t>$4,600,000</t>
        </is>
      </c>
      <c r="AH954" s="2263" t="inlineStr">
        <is>
          <t>Empleado</t>
        </is>
      </c>
      <c r="AI954" s="2857" t="inlineStr">
        <is>
          <t>vivianamunozmazo@gmail.com</t>
        </is>
      </c>
      <c r="AJ954" s="2857" t="inlineStr">
        <is>
          <t>+57 316 6384975</t>
        </is>
      </c>
      <c r="AK954" s="2857" t="inlineStr">
        <is>
          <t>MEDELLIN</t>
        </is>
      </c>
      <c r="AL954" s="2262" t="n"/>
      <c r="AM954" s="2862" t="inlineStr">
        <is>
          <t>NAN</t>
        </is>
      </c>
    </row>
    <row r="955" ht="18" customFormat="1" customHeight="1" s="1438" thickBot="1">
      <c r="A955" s="3230" t="inlineStr">
        <is>
          <t>YULIANA ANDREA ARISTIZABAL CASTRO</t>
        </is>
      </c>
      <c r="B955" s="2849" t="n">
        <v>132207476216</v>
      </c>
      <c r="C955" s="2682" t="n">
        <v>46106</v>
      </c>
      <c r="D955" s="2653" t="inlineStr">
        <is>
          <t>Pendiente</t>
        </is>
      </c>
      <c r="E955" s="2682" t="n">
        <v>46106</v>
      </c>
      <c r="F955" s="2999" t="inlineStr">
        <is>
          <t>CAJA SOCIAL</t>
        </is>
      </c>
      <c r="G955" s="2269" t="n"/>
      <c r="H955" s="2326" t="inlineStr">
        <is>
          <t>CM</t>
        </is>
      </c>
      <c r="I955" s="2269" t="n"/>
      <c r="J955" s="2269" t="n"/>
      <c r="K955" s="2269" t="n"/>
      <c r="L955" s="2269" t="n"/>
      <c r="M955" s="2269" t="n"/>
      <c r="N955" s="2269" t="n"/>
      <c r="O955" s="2269" t="n"/>
      <c r="P955" s="2269" t="n"/>
      <c r="Q955" s="2269" t="n"/>
      <c r="R955" s="3075" t="n">
        <v>1130635076</v>
      </c>
      <c r="S955" s="2270" t="inlineStr">
        <is>
          <t>Pesos</t>
        </is>
      </c>
      <c r="T955" s="2690" t="inlineStr">
        <is>
          <t>Hipotecario</t>
        </is>
      </c>
      <c r="U955" s="2689" t="n">
        <v>433150</v>
      </c>
      <c r="V955" s="2689" t="n">
        <v>240</v>
      </c>
      <c r="W955" s="2689" t="n">
        <v>94</v>
      </c>
      <c r="X955" s="2688" t="n">
        <v>0.115</v>
      </c>
      <c r="Y955" s="2689" t="n">
        <v>0</v>
      </c>
      <c r="Z955" s="2689" t="n">
        <v>9224</v>
      </c>
      <c r="AA955" s="2689" t="n">
        <v>9120</v>
      </c>
      <c r="AB955" s="2689" t="n">
        <v>5108</v>
      </c>
      <c r="AC955" s="2689" t="n">
        <v>173234</v>
      </c>
      <c r="AD955" s="2689" t="n">
        <v>236463</v>
      </c>
      <c r="AE955" s="2689" t="n">
        <v>25949408</v>
      </c>
      <c r="AF955" s="3715" t="n">
        <v>200</v>
      </c>
      <c r="AG955" s="2689" t="inlineStr">
        <is>
          <t>$3,000,000</t>
        </is>
      </c>
      <c r="AH955" s="2270" t="inlineStr">
        <is>
          <t>Independiente</t>
        </is>
      </c>
      <c r="AI955" s="2688" t="inlineStr">
        <is>
          <t>malejo0122@gmail.com</t>
        </is>
      </c>
      <c r="AJ955" s="2688" t="inlineStr">
        <is>
          <t>+57 314 7581674</t>
        </is>
      </c>
      <c r="AK955" s="2688" t="inlineStr">
        <is>
          <t>CALI</t>
        </is>
      </c>
      <c r="AL955" s="2269" t="n"/>
      <c r="AM955" s="2853" t="inlineStr">
        <is>
          <t>NAN</t>
        </is>
      </c>
    </row>
    <row r="956" ht="18" customFormat="1" customHeight="1" s="1438" thickBot="1">
      <c r="A956" s="3155" t="inlineStr">
        <is>
          <t>CARLOS ANDRES CARRENO MONTERO</t>
        </is>
      </c>
      <c r="B956" s="2854" t="inlineStr">
        <is>
          <t>600000190089159-4</t>
        </is>
      </c>
      <c r="C956" s="2855" t="n">
        <v>46106</v>
      </c>
      <c r="D956" s="2658" t="inlineStr">
        <is>
          <t>Pendiente</t>
        </is>
      </c>
      <c r="E956" s="2855" t="n">
        <v>46106</v>
      </c>
      <c r="F956" s="2329" t="inlineStr">
        <is>
          <t>DAVIVIENDA</t>
        </is>
      </c>
      <c r="G956" s="2262" t="n"/>
      <c r="H956" s="2331" t="inlineStr">
        <is>
          <t>CM</t>
        </is>
      </c>
      <c r="I956" s="2262" t="n"/>
      <c r="J956" s="2262" t="n"/>
      <c r="K956" s="2262" t="n"/>
      <c r="L956" s="2262" t="n"/>
      <c r="M956" s="2262" t="n"/>
      <c r="N956" s="2262" t="n"/>
      <c r="O956" s="2262" t="n"/>
      <c r="P956" s="2262" t="n"/>
      <c r="Q956" s="2858" t="n"/>
      <c r="R956" s="2389" t="inlineStr">
        <is>
          <t>N/A</t>
        </is>
      </c>
      <c r="S956" s="2661" t="inlineStr">
        <is>
          <t>Pesos</t>
        </is>
      </c>
      <c r="T956" s="3140" t="inlineStr">
        <is>
          <t>Leasing H.</t>
        </is>
      </c>
      <c r="U956" s="2860" t="n">
        <v>3401000</v>
      </c>
      <c r="V956" s="2860" t="n">
        <v>240</v>
      </c>
      <c r="W956" s="2860" t="n">
        <v>221</v>
      </c>
      <c r="X956" s="2857" t="n">
        <v>0.1095</v>
      </c>
      <c r="Y956" s="2860" t="n">
        <v>0</v>
      </c>
      <c r="Z956" s="2860" t="n">
        <v>267733</v>
      </c>
      <c r="AA956" s="2860" t="n">
        <v>94562</v>
      </c>
      <c r="AB956" s="2860" t="n">
        <v>0</v>
      </c>
      <c r="AC956" s="2860" t="n">
        <v>523087</v>
      </c>
      <c r="AD956" s="2860" t="n">
        <v>2642276</v>
      </c>
      <c r="AE956" s="2860" t="n">
        <v>304597366</v>
      </c>
      <c r="AF956" s="3719" t="n">
        <v>500</v>
      </c>
      <c r="AG956" s="3731" t="n">
        <v>0</v>
      </c>
      <c r="AH956" s="2263" t="inlineStr">
        <is>
          <t>Empleado</t>
        </is>
      </c>
      <c r="AI956" s="2857" t="inlineStr">
        <is>
          <t>andrescarrenomontero@gmail.com</t>
        </is>
      </c>
      <c r="AJ956" s="2857" t="inlineStr">
        <is>
          <t>+57 316 5825895</t>
        </is>
      </c>
      <c r="AK956" s="2857" t="inlineStr">
        <is>
          <t>BOGOTA</t>
        </is>
      </c>
      <c r="AL956" s="2262" t="n"/>
      <c r="AM956" s="2862" t="inlineStr">
        <is>
          <t>NAN</t>
        </is>
      </c>
    </row>
    <row r="957" ht="18" customFormat="1" customHeight="1" s="1438" thickBot="1">
      <c r="A957" s="3297" t="inlineStr">
        <is>
          <t>MARIA FERNANDA MONCADA</t>
        </is>
      </c>
      <c r="B957" s="3293" t="n">
        <v>12</v>
      </c>
      <c r="C957" s="2682" t="n">
        <v>46106</v>
      </c>
      <c r="D957" s="2653" t="inlineStr">
        <is>
          <t>Pendiente</t>
        </is>
      </c>
      <c r="E957" s="2682" t="n">
        <v>46106</v>
      </c>
      <c r="F957" s="2999" t="inlineStr">
        <is>
          <t>CAJA SOCIAL</t>
        </is>
      </c>
      <c r="G957" s="2269" t="n"/>
      <c r="H957" s="2326" t="inlineStr">
        <is>
          <t>CM</t>
        </is>
      </c>
      <c r="I957" s="2269" t="n"/>
      <c r="J957" s="2269" t="n"/>
      <c r="K957" s="2269" t="n"/>
      <c r="L957" s="2269" t="n"/>
      <c r="M957" s="2269" t="n"/>
      <c r="N957" s="2269" t="n"/>
      <c r="O957" s="2269" t="n"/>
      <c r="P957" s="2269" t="n"/>
      <c r="Q957" s="2851" t="n"/>
      <c r="R957" s="2389" t="inlineStr">
        <is>
          <t>N/A</t>
        </is>
      </c>
      <c r="S957" s="2270" t="inlineStr">
        <is>
          <t>Pesos</t>
        </is>
      </c>
      <c r="T957" s="2690" t="inlineStr">
        <is>
          <t>Hipotecario</t>
        </is>
      </c>
      <c r="U957" s="2689" t="n">
        <v>1630010</v>
      </c>
      <c r="V957" s="2689" t="n">
        <v>240</v>
      </c>
      <c r="W957" s="2689" t="n">
        <v>212</v>
      </c>
      <c r="X957" s="2688" t="n">
        <v>0.118</v>
      </c>
      <c r="Y957" s="2689" t="n">
        <v>0</v>
      </c>
      <c r="Z957" s="2689" t="n">
        <v>31241</v>
      </c>
      <c r="AA957" s="2689" t="n">
        <v>40790</v>
      </c>
      <c r="AB957" s="2689" t="n">
        <v>22846</v>
      </c>
      <c r="AC957" s="2689" t="n">
        <v>222117</v>
      </c>
      <c r="AD957" s="2689" t="n">
        <v>1313016</v>
      </c>
      <c r="AE957" s="2689" t="n">
        <v>141396687</v>
      </c>
      <c r="AF957" s="3715" t="n">
        <v>500</v>
      </c>
      <c r="AG957" s="2689" t="inlineStr">
        <is>
          <t>$9,000,000</t>
        </is>
      </c>
      <c r="AH957" s="2270" t="inlineStr">
        <is>
          <t>Independiente</t>
        </is>
      </c>
      <c r="AI957" s="2688" t="inlineStr">
        <is>
          <t>mmoncad4@gmail.com</t>
        </is>
      </c>
      <c r="AJ957" s="2688" t="inlineStr">
        <is>
          <t>+57 310 3853985</t>
        </is>
      </c>
      <c r="AK957" s="2688" t="inlineStr">
        <is>
          <t>MEDELLIN</t>
        </is>
      </c>
      <c r="AL957" s="2269" t="n"/>
      <c r="AM957" s="2853" t="inlineStr">
        <is>
          <t>NAN</t>
        </is>
      </c>
    </row>
    <row r="958" ht="18" customFormat="1" customHeight="1" s="1438" thickBot="1">
      <c r="A958" s="3003" t="inlineStr">
        <is>
          <t>EDNNA PAOLA MARTINEZ VEGA</t>
        </is>
      </c>
      <c r="B958" s="2854" t="n">
        <v>90000370413</v>
      </c>
      <c r="C958" s="2855" t="n">
        <v>46106</v>
      </c>
      <c r="D958" s="2658" t="inlineStr">
        <is>
          <t>Pendiente</t>
        </is>
      </c>
      <c r="E958" s="2855" t="n">
        <v>46106</v>
      </c>
      <c r="F958" s="2995" t="inlineStr">
        <is>
          <t>BANCOLOMBIA</t>
        </is>
      </c>
      <c r="G958" s="2262" t="n"/>
      <c r="H958" s="2331" t="inlineStr">
        <is>
          <t>CM</t>
        </is>
      </c>
      <c r="I958" s="2262" t="n"/>
      <c r="J958" s="2262" t="n"/>
      <c r="K958" s="2262" t="n"/>
      <c r="L958" s="2262" t="n"/>
      <c r="M958" s="2262" t="n"/>
      <c r="N958" s="2262" t="n"/>
      <c r="O958" s="2262" t="n"/>
      <c r="P958" s="2262" t="n"/>
      <c r="Q958" s="2262" t="n"/>
      <c r="R958" s="2860" t="n">
        <v>1098765672</v>
      </c>
      <c r="S958" s="2661" t="inlineStr">
        <is>
          <t>Pesos</t>
        </is>
      </c>
      <c r="T958" s="2859" t="inlineStr">
        <is>
          <t>Hipotecario</t>
        </is>
      </c>
      <c r="U958" s="2860" t="n">
        <v>2660177</v>
      </c>
      <c r="V958" s="2860" t="n">
        <v>240</v>
      </c>
      <c r="W958" s="2860" t="n">
        <v>235</v>
      </c>
      <c r="X958" s="2857" t="n">
        <v>0.124</v>
      </c>
      <c r="Y958" s="2860" t="n">
        <v>0</v>
      </c>
      <c r="Z958" s="2860" t="n">
        <v>25086</v>
      </c>
      <c r="AA958" s="2860" t="n">
        <v>30183</v>
      </c>
      <c r="AB958" s="2860" t="n">
        <v>20121</v>
      </c>
      <c r="AC958" s="2860" t="n">
        <v>259448</v>
      </c>
      <c r="AD958" s="2860" t="n">
        <v>2325339</v>
      </c>
      <c r="AE958" s="2860" t="n">
        <v>238205118</v>
      </c>
      <c r="AF958" s="2860" t="inlineStr">
        <is>
          <t>$3,000,000</t>
        </is>
      </c>
      <c r="AG958" s="2860" t="inlineStr">
        <is>
          <t>$10,000,000</t>
        </is>
      </c>
      <c r="AH958" s="2263" t="inlineStr">
        <is>
          <t>Empleado</t>
        </is>
      </c>
      <c r="AI958" s="2857" t="inlineStr">
        <is>
          <t>epmartinez_215@hotmail.com</t>
        </is>
      </c>
      <c r="AJ958" s="2857" t="inlineStr">
        <is>
          <t>+61 401 610 197</t>
        </is>
      </c>
      <c r="AK958" s="2857" t="inlineStr">
        <is>
          <t>SYDNEY</t>
        </is>
      </c>
      <c r="AL958" s="2262" t="n"/>
      <c r="AM958" s="2862" t="inlineStr">
        <is>
          <t>NAN</t>
        </is>
      </c>
    </row>
    <row r="959" ht="18" customFormat="1" customHeight="1" s="1438" thickBot="1">
      <c r="A959" s="3230" t="inlineStr">
        <is>
          <t>CARLA COLORADO OSORIO</t>
        </is>
      </c>
      <c r="B959" s="2849" t="n">
        <v>134200130236</v>
      </c>
      <c r="C959" s="2682" t="n">
        <v>46106</v>
      </c>
      <c r="D959" s="2653" t="inlineStr">
        <is>
          <t>Pendiente</t>
        </is>
      </c>
      <c r="E959" s="2682" t="n">
        <v>46106</v>
      </c>
      <c r="F959" s="2999" t="inlineStr">
        <is>
          <t>CAJA SOCIAL</t>
        </is>
      </c>
      <c r="G959" s="2269" t="n"/>
      <c r="H959" s="2685" t="inlineStr">
        <is>
          <t>PROPIO</t>
        </is>
      </c>
      <c r="I959" s="2269" t="n"/>
      <c r="J959" s="2269" t="n"/>
      <c r="K959" s="2269" t="n"/>
      <c r="L959" s="2868" t="inlineStr">
        <is>
          <t>Finanzas a otro nivel</t>
        </is>
      </c>
      <c r="M959" s="2688" t="inlineStr">
        <is>
          <t>PAULA OSORNO</t>
        </is>
      </c>
      <c r="N959" s="2269" t="n"/>
      <c r="O959" s="2269" t="n"/>
      <c r="P959" s="2269" t="n"/>
      <c r="Q959" s="2269" t="n"/>
      <c r="R959" s="2689" t="n">
        <v>1017251101</v>
      </c>
      <c r="S959" s="2270" t="inlineStr">
        <is>
          <t>Pesos</t>
        </is>
      </c>
      <c r="T959" s="2690" t="inlineStr">
        <is>
          <t>Hipotecario</t>
        </is>
      </c>
      <c r="U959" s="2689" t="n">
        <v>923270</v>
      </c>
      <c r="V959" s="2689" t="n">
        <v>240</v>
      </c>
      <c r="W959" s="2689" t="n">
        <v>212</v>
      </c>
      <c r="X959" s="2688" t="n">
        <v>14</v>
      </c>
      <c r="Y959" s="2689" t="n">
        <v>42455</v>
      </c>
      <c r="Z959" s="2689" t="n">
        <v>14424</v>
      </c>
      <c r="AA959" s="2689" t="n">
        <v>15419</v>
      </c>
      <c r="AB959" s="2689" t="n">
        <v>19102</v>
      </c>
      <c r="AC959" s="2689" t="n">
        <v>81530</v>
      </c>
      <c r="AD959" s="2689" t="n">
        <v>750339</v>
      </c>
      <c r="AE959" s="2689" t="n">
        <v>68344113</v>
      </c>
      <c r="AF959" s="2689" t="inlineStr">
        <is>
          <t>$100.000 a $300.000</t>
        </is>
      </c>
      <c r="AG959" s="2689" t="inlineStr">
        <is>
          <t>$4,000,000</t>
        </is>
      </c>
      <c r="AH959" s="2268" t="inlineStr">
        <is>
          <t>Empleado</t>
        </is>
      </c>
      <c r="AI959" s="2688" t="inlineStr">
        <is>
          <t>carlacco26@gmail.com</t>
        </is>
      </c>
      <c r="AJ959" s="2689" t="n">
        <v>3128810242</v>
      </c>
      <c r="AK959" s="2269" t="n"/>
      <c r="AL959" s="2269" t="n"/>
      <c r="AM959" s="2691" t="n"/>
    </row>
    <row r="960" ht="18" customFormat="1" customHeight="1" s="1438" thickBot="1">
      <c r="A960" s="3298" t="inlineStr">
        <is>
          <t>ANGIE TATIANA GRAJALES GALINDEZ</t>
        </is>
      </c>
      <c r="B960" s="2854" t="n">
        <v>1156477110</v>
      </c>
      <c r="C960" s="2855" t="n">
        <v>46106</v>
      </c>
      <c r="D960" s="2658" t="inlineStr">
        <is>
          <t>Pendiente</t>
        </is>
      </c>
      <c r="E960" s="2855" t="n">
        <v>46106</v>
      </c>
      <c r="F960" s="3109" t="inlineStr">
        <is>
          <t>BANCO DE BOGOTA</t>
        </is>
      </c>
      <c r="G960" s="2262" t="n"/>
      <c r="H960" s="3176" t="inlineStr">
        <is>
          <t>MA 33%</t>
        </is>
      </c>
      <c r="I960" s="2262" t="n"/>
      <c r="J960" s="2262" t="n"/>
      <c r="K960" s="2262" t="n"/>
      <c r="L960" s="3110" t="inlineStr">
        <is>
          <t>Guardianes Del Ahorro</t>
        </is>
      </c>
      <c r="M960" s="2857" t="inlineStr">
        <is>
          <t>camila mendoza</t>
        </is>
      </c>
      <c r="N960" s="2262" t="n"/>
      <c r="O960" s="2262" t="n"/>
      <c r="P960" s="2262" t="n"/>
      <c r="Q960" s="2262" t="n"/>
      <c r="R960" s="2860" t="n">
        <v>1143567890</v>
      </c>
      <c r="S960" s="2661" t="inlineStr">
        <is>
          <t>Pesos</t>
        </is>
      </c>
      <c r="T960" s="2859" t="inlineStr">
        <is>
          <t>Hipotecario</t>
        </is>
      </c>
      <c r="U960" s="2860" t="n">
        <v>1241168</v>
      </c>
      <c r="V960" s="2860" t="n">
        <v>360</v>
      </c>
      <c r="W960" s="2860" t="n">
        <v>359</v>
      </c>
      <c r="X960" s="2857" t="n">
        <v>15.52</v>
      </c>
      <c r="Y960" s="2860" t="n">
        <v>0</v>
      </c>
      <c r="Z960" s="2860" t="n">
        <v>16024</v>
      </c>
      <c r="AA960" s="2860" t="n">
        <v>35068</v>
      </c>
      <c r="AB960" s="2860" t="n">
        <v>0</v>
      </c>
      <c r="AC960" s="2860" t="n">
        <v>15771</v>
      </c>
      <c r="AD960" s="2860" t="n">
        <v>1174305</v>
      </c>
      <c r="AE960" s="2860" t="n">
        <v>97766532</v>
      </c>
      <c r="AF960" s="2860" t="inlineStr">
        <is>
          <t>$100.000 a $300.000</t>
        </is>
      </c>
      <c r="AG960" s="2860" t="inlineStr">
        <is>
          <t>$4,500,000</t>
        </is>
      </c>
      <c r="AH960" s="3110" t="inlineStr">
        <is>
          <t>Vis Davivienda</t>
        </is>
      </c>
      <c r="AI960" s="2857" t="inlineStr">
        <is>
          <t>tatianagrajales98@gmail.com</t>
        </is>
      </c>
      <c r="AJ960" s="2860" t="n">
        <v>3209806981</v>
      </c>
      <c r="AK960" s="2262" t="n"/>
      <c r="AL960" s="2262" t="n"/>
      <c r="AM960" s="3116" t="n"/>
    </row>
    <row r="961" ht="18" customFormat="1" customHeight="1" s="1438" thickBot="1">
      <c r="A961" s="3001" t="inlineStr">
        <is>
          <t>WILLINTHON ALBERT LANCHEROS NUAEZ</t>
        </is>
      </c>
      <c r="B961" s="2849" t="n">
        <v>853966558</v>
      </c>
      <c r="C961" s="2682" t="n">
        <v>46106</v>
      </c>
      <c r="D961" s="2653" t="inlineStr">
        <is>
          <t>Pendiente</t>
        </is>
      </c>
      <c r="E961" s="2682" t="n">
        <v>46106</v>
      </c>
      <c r="F961" s="2863" t="inlineStr">
        <is>
          <t>BANCO DE BOGOTA</t>
        </is>
      </c>
      <c r="G961" s="2269" t="n"/>
      <c r="H961" s="2685" t="inlineStr">
        <is>
          <t>PROPIO</t>
        </is>
      </c>
      <c r="I961" s="2269" t="n"/>
      <c r="J961" s="2269" t="n"/>
      <c r="K961" s="2269" t="n"/>
      <c r="L961" s="2868" t="inlineStr">
        <is>
          <t>Finanzas a otro nivel</t>
        </is>
      </c>
      <c r="M961" s="2688" t="inlineStr">
        <is>
          <t>OFELIA OVIEDO</t>
        </is>
      </c>
      <c r="N961" s="2269" t="n"/>
      <c r="O961" s="2269" t="n"/>
      <c r="P961" s="2269" t="n"/>
      <c r="Q961" s="2269" t="n"/>
      <c r="R961" s="2689" t="n">
        <v>80442744</v>
      </c>
      <c r="S961" s="2270" t="inlineStr">
        <is>
          <t>Pesos</t>
        </is>
      </c>
      <c r="T961" s="2690" t="inlineStr">
        <is>
          <t>Hipotecario</t>
        </is>
      </c>
      <c r="U961" s="2689" t="n">
        <v>1021472</v>
      </c>
      <c r="V961" s="2689" t="n">
        <v>360</v>
      </c>
      <c r="W961" s="2689" t="n">
        <v>242</v>
      </c>
      <c r="X961" s="2688" t="n">
        <v>18.46</v>
      </c>
      <c r="Y961" s="2689" t="n">
        <v>0</v>
      </c>
      <c r="Z961" s="2689" t="n">
        <v>50073</v>
      </c>
      <c r="AA961" s="2689" t="n">
        <v>25985</v>
      </c>
      <c r="AB961" s="2689" t="n">
        <v>0</v>
      </c>
      <c r="AC961" s="2689" t="n">
        <v>30719</v>
      </c>
      <c r="AD961" s="2689" t="n">
        <v>914695</v>
      </c>
      <c r="AE961" s="2689" t="n">
        <v>64878355</v>
      </c>
      <c r="AF961" s="2689" t="inlineStr">
        <is>
          <t>$600.000 a $900.000</t>
        </is>
      </c>
      <c r="AG961" s="2689" t="inlineStr">
        <is>
          <t>$5,600,000</t>
        </is>
      </c>
      <c r="AH961" s="2268" t="inlineStr">
        <is>
          <t>Empleado</t>
        </is>
      </c>
      <c r="AI961" s="2688" t="inlineStr">
        <is>
          <t>willylanch@hotmail.com</t>
        </is>
      </c>
      <c r="AJ961" s="2689" t="n">
        <v>3163011352</v>
      </c>
      <c r="AK961" s="2269" t="n"/>
      <c r="AL961" s="2269" t="n"/>
      <c r="AM961" s="2691" t="n"/>
    </row>
    <row r="962" ht="18" customFormat="1" customHeight="1" s="1438" thickBot="1">
      <c r="A962" s="3298" t="inlineStr">
        <is>
          <t>SANDRA MILENA NIÑO MENDEZ</t>
        </is>
      </c>
      <c r="B962" s="2854" t="n">
        <v>90000382689</v>
      </c>
      <c r="C962" s="2855" t="n">
        <v>46106</v>
      </c>
      <c r="D962" s="2658" t="inlineStr">
        <is>
          <t>Pendiente</t>
        </is>
      </c>
      <c r="E962" s="2855" t="n">
        <v>46106</v>
      </c>
      <c r="F962" s="2995" t="inlineStr">
        <is>
          <t>BANCOLOMBIA</t>
        </is>
      </c>
      <c r="G962" s="2262" t="n"/>
      <c r="H962" s="3112" t="inlineStr">
        <is>
          <t>PROPIO</t>
        </is>
      </c>
      <c r="I962" s="2262" t="n"/>
      <c r="J962" s="2262" t="n"/>
      <c r="K962" s="2262" t="n"/>
      <c r="L962" s="3139" t="inlineStr">
        <is>
          <t>Finanzas a otro nivel</t>
        </is>
      </c>
      <c r="M962" s="2857" t="inlineStr">
        <is>
          <t>Fidelia Carvajal Márquez</t>
        </is>
      </c>
      <c r="N962" s="2262" t="n"/>
      <c r="O962" s="2262" t="n"/>
      <c r="P962" s="2262" t="n"/>
      <c r="Q962" s="2262" t="n"/>
      <c r="R962" s="2860" t="n">
        <v>1022372357</v>
      </c>
      <c r="S962" s="2661" t="inlineStr">
        <is>
          <t>Pesos</t>
        </is>
      </c>
      <c r="T962" s="2859" t="inlineStr">
        <is>
          <t>Hipotecario</t>
        </is>
      </c>
      <c r="U962" s="2860" t="n">
        <v>1871966</v>
      </c>
      <c r="V962" s="2860" t="n">
        <v>180</v>
      </c>
      <c r="W962" s="2860" t="n">
        <v>177</v>
      </c>
      <c r="X962" s="2857" t="n">
        <v>13</v>
      </c>
      <c r="Y962" s="2860" t="n">
        <v>0</v>
      </c>
      <c r="Z962" s="2860" t="n">
        <v>19169</v>
      </c>
      <c r="AA962" s="2860" t="n">
        <v>18910</v>
      </c>
      <c r="AB962" s="2860" t="n">
        <v>12606</v>
      </c>
      <c r="AC962" s="2860" t="n">
        <v>297199</v>
      </c>
      <c r="AD962" s="2860" t="n">
        <v>1524081</v>
      </c>
      <c r="AE962" s="2860" t="n">
        <v>148747775</v>
      </c>
      <c r="AF962" s="2860" t="inlineStr">
        <is>
          <t>$100.000 a $300.000</t>
        </is>
      </c>
      <c r="AG962" s="2860" t="inlineStr">
        <is>
          <t>$10,000,000</t>
        </is>
      </c>
      <c r="AH962" s="2263" t="inlineStr">
        <is>
          <t>Empleado</t>
        </is>
      </c>
      <c r="AI962" s="2857" t="inlineStr">
        <is>
          <t>sandramilenaninomendez@gmail.com</t>
        </is>
      </c>
      <c r="AJ962" s="2860" t="n">
        <v>3008894053</v>
      </c>
      <c r="AK962" s="2262" t="n"/>
      <c r="AL962" s="2262" t="n"/>
      <c r="AM962" s="3116" t="n"/>
    </row>
    <row r="963" ht="18" customFormat="1" customHeight="1" s="1438" thickBot="1">
      <c r="A963" s="3297" t="inlineStr">
        <is>
          <t>LIZA KATHERINE REYES MOSQUERA</t>
        </is>
      </c>
      <c r="B963" s="2849" t="n">
        <v>1056079631</v>
      </c>
      <c r="C963" s="2682" t="n">
        <v>46106</v>
      </c>
      <c r="D963" s="2653" t="inlineStr">
        <is>
          <t>Pendiente</t>
        </is>
      </c>
      <c r="E963" s="2682" t="n">
        <v>46106</v>
      </c>
      <c r="F963" s="2863" t="inlineStr">
        <is>
          <t>BANCO DE BOGOTA</t>
        </is>
      </c>
      <c r="G963" s="2269" t="n"/>
      <c r="H963" s="2685" t="inlineStr">
        <is>
          <t>PROPIO</t>
        </is>
      </c>
      <c r="I963" s="2269" t="n"/>
      <c r="J963" s="2269" t="n"/>
      <c r="K963" s="2269" t="n"/>
      <c r="L963" s="2868" t="inlineStr">
        <is>
          <t>Finanzas a otro nivel</t>
        </is>
      </c>
      <c r="M963" s="2688" t="inlineStr">
        <is>
          <t>YULY HERNANDEZ</t>
        </is>
      </c>
      <c r="N963" s="2269" t="n"/>
      <c r="O963" s="2269" t="n"/>
      <c r="P963" s="2269" t="n"/>
      <c r="Q963" s="2269" t="n"/>
      <c r="R963" s="2689" t="n">
        <v>1113687394</v>
      </c>
      <c r="S963" s="2270" t="inlineStr">
        <is>
          <t>Pesos</t>
        </is>
      </c>
      <c r="T963" s="2690" t="inlineStr">
        <is>
          <t>Hipotecario</t>
        </is>
      </c>
      <c r="U963" s="2689" t="n">
        <v>665573</v>
      </c>
      <c r="V963" s="2689" t="n">
        <v>360</v>
      </c>
      <c r="W963" s="2689" t="n">
        <v>340</v>
      </c>
      <c r="X963" s="2688" t="n">
        <v>12.01</v>
      </c>
      <c r="Y963" s="2689" t="n">
        <v>0</v>
      </c>
      <c r="Z963" s="2689" t="n">
        <v>11304</v>
      </c>
      <c r="AA963" s="2689" t="n">
        <v>20803</v>
      </c>
      <c r="AB963" s="2689" t="n">
        <v>0</v>
      </c>
      <c r="AC963" s="2689" t="n">
        <v>70401</v>
      </c>
      <c r="AD963" s="2689" t="n">
        <v>563491</v>
      </c>
      <c r="AE963" s="2689" t="n">
        <v>64516143</v>
      </c>
      <c r="AF963" s="2689" t="inlineStr">
        <is>
          <t>$600.000 a $900.000</t>
        </is>
      </c>
      <c r="AG963" s="2689" t="inlineStr">
        <is>
          <t>$5,320,000</t>
        </is>
      </c>
      <c r="AH963" s="2268" t="inlineStr">
        <is>
          <t>Empleado</t>
        </is>
      </c>
      <c r="AI963" s="2688" t="inlineStr">
        <is>
          <t>Katerine2651@hotmail.com</t>
        </is>
      </c>
      <c r="AJ963" s="2689" t="n">
        <v>3172999764</v>
      </c>
      <c r="AK963" s="2269" t="n"/>
      <c r="AL963" s="2269" t="n"/>
      <c r="AM963" s="2691" t="n"/>
    </row>
    <row r="964" ht="18" customFormat="1" customHeight="1" s="1438" thickBot="1">
      <c r="A964" s="3299" t="inlineStr">
        <is>
          <t>DIANA CAROLINA AVILA JIMENEZ</t>
        </is>
      </c>
      <c r="B964" s="210" t="n">
        <v>90000326854</v>
      </c>
      <c r="C964" s="2855" t="n">
        <v>46106</v>
      </c>
      <c r="D964" s="2658" t="inlineStr">
        <is>
          <t>Pendiente</t>
        </is>
      </c>
      <c r="E964" s="2855" t="n">
        <v>46106</v>
      </c>
      <c r="F964" s="2995" t="inlineStr">
        <is>
          <t>BANCOLOMBIA</t>
        </is>
      </c>
      <c r="G964" s="2262" t="n"/>
      <c r="H964" s="3112" t="inlineStr">
        <is>
          <t>PROPIO</t>
        </is>
      </c>
      <c r="I964" s="2262" t="n"/>
      <c r="J964" s="2262" t="n"/>
      <c r="K964" s="2262" t="n"/>
      <c r="L964" s="3139" t="inlineStr">
        <is>
          <t>Finanzas a otro nivel</t>
        </is>
      </c>
      <c r="M964" s="2857" t="inlineStr">
        <is>
          <t>YULY HERNANDEZ</t>
        </is>
      </c>
      <c r="N964" s="2262" t="n"/>
      <c r="O964" s="2262" t="n"/>
      <c r="P964" s="2262" t="n"/>
      <c r="Q964" s="2262" t="n"/>
      <c r="R964" s="2860" t="n">
        <v>1026561018</v>
      </c>
      <c r="S964" s="2661" t="inlineStr">
        <is>
          <t>Pesos</t>
        </is>
      </c>
      <c r="T964" s="2859" t="inlineStr">
        <is>
          <t>Hipotecario</t>
        </is>
      </c>
      <c r="U964" s="2860" t="n">
        <v>614154</v>
      </c>
      <c r="V964" s="2860" t="n">
        <v>300</v>
      </c>
      <c r="W964" s="2860" t="n">
        <v>250</v>
      </c>
      <c r="X964" s="2857" t="n">
        <v>7.96</v>
      </c>
      <c r="Y964" s="2860" t="n">
        <v>237679</v>
      </c>
      <c r="Z964" s="2860" t="n">
        <v>12178</v>
      </c>
      <c r="AA964" s="2860" t="n">
        <v>11071</v>
      </c>
      <c r="AB964" s="2860" t="n">
        <v>7380</v>
      </c>
      <c r="AC964" s="2860" t="n">
        <v>117927</v>
      </c>
      <c r="AD964" s="2860" t="n">
        <v>465597</v>
      </c>
      <c r="AE964" s="2860" t="n">
        <v>72601719</v>
      </c>
      <c r="AF964" s="2860" t="inlineStr">
        <is>
          <t>$300.000 a $600.000</t>
        </is>
      </c>
      <c r="AG964" s="2860" t="inlineStr">
        <is>
          <t>$2,500,000</t>
        </is>
      </c>
      <c r="AH964" s="2263" t="inlineStr">
        <is>
          <t>Empleado</t>
        </is>
      </c>
      <c r="AI964" s="2857" t="inlineStr">
        <is>
          <t>dianaavilajim87@outlook.com</t>
        </is>
      </c>
      <c r="AJ964" s="2860" t="n">
        <v>3013834710</v>
      </c>
      <c r="AK964" s="2262" t="n"/>
      <c r="AL964" s="2262" t="n"/>
      <c r="AM964" s="3116" t="n"/>
    </row>
    <row r="965" ht="18" customFormat="1" customHeight="1" s="1438" thickBot="1">
      <c r="A965" s="2827" t="inlineStr">
        <is>
          <t>CLAUDIA PATRICIA NIEVES FLOREZ</t>
        </is>
      </c>
      <c r="B965" s="2849" t="inlineStr">
        <is>
          <t>570040770067406-1</t>
        </is>
      </c>
      <c r="C965" s="2682" t="n">
        <v>46106</v>
      </c>
      <c r="D965" s="2683" t="inlineStr">
        <is>
          <t>Mora</t>
        </is>
      </c>
      <c r="E965" s="2682" t="n">
        <v>46106</v>
      </c>
      <c r="F965" s="2325" t="inlineStr">
        <is>
          <t>DAVIVIENDA</t>
        </is>
      </c>
      <c r="G965" s="2269" t="n"/>
      <c r="H965" s="2685" t="inlineStr">
        <is>
          <t>PROPIO</t>
        </is>
      </c>
      <c r="I965" s="2269" t="n"/>
      <c r="J965" s="2269" t="n"/>
      <c r="K965" s="2269" t="n"/>
      <c r="L965" s="2653" t="inlineStr">
        <is>
          <t>Soluciones Financieras</t>
        </is>
      </c>
      <c r="M965" s="2688" t="inlineStr">
        <is>
          <t>LORENA SALINAS</t>
        </is>
      </c>
      <c r="N965" s="2269" t="n"/>
      <c r="O965" s="2269" t="n"/>
      <c r="P965" s="2269" t="n"/>
      <c r="Q965" s="2269" t="n"/>
      <c r="R965" s="3075" t="n">
        <v>700674061</v>
      </c>
      <c r="S965" s="2270" t="inlineStr">
        <is>
          <t>Pesos</t>
        </is>
      </c>
      <c r="T965" s="2690" t="inlineStr">
        <is>
          <t>Hipotecario</t>
        </is>
      </c>
      <c r="U965" s="2689" t="n">
        <v>1296000</v>
      </c>
      <c r="V965" s="2689" t="n">
        <v>240</v>
      </c>
      <c r="W965" s="2689" t="n">
        <v>207</v>
      </c>
      <c r="X965" s="2688" t="n">
        <v>14</v>
      </c>
      <c r="Y965" s="2689" t="n">
        <v>0</v>
      </c>
      <c r="Z965" s="2689" t="n">
        <v>88344</v>
      </c>
      <c r="AA965" s="2689" t="n">
        <v>3444</v>
      </c>
      <c r="AB965" s="2689" t="n">
        <v>0</v>
      </c>
      <c r="AC965" s="2689" t="n">
        <v>121290</v>
      </c>
      <c r="AD965" s="2689" t="n">
        <v>1196775</v>
      </c>
      <c r="AE965" s="2689" t="n">
        <v>98055567</v>
      </c>
      <c r="AF965" s="2689" t="inlineStr">
        <is>
          <t>$100.000 a $300.000</t>
        </is>
      </c>
      <c r="AG965" s="2269" t="n"/>
      <c r="AH965" s="2269" t="n"/>
      <c r="AI965" s="2269" t="n"/>
      <c r="AJ965" s="2269" t="n"/>
      <c r="AK965" s="2269" t="n"/>
      <c r="AL965" s="2269" t="n"/>
      <c r="AM965" s="2691" t="n"/>
    </row>
    <row r="966" ht="18" customFormat="1" customHeight="1" s="1314" thickBot="1">
      <c r="A966" s="3076" t="inlineStr">
        <is>
          <t>ANDREA CAROLINA RUEDA VELASCO</t>
        </is>
      </c>
      <c r="B966" s="3077" t="n">
        <v>132209674294</v>
      </c>
      <c r="C966" s="3078" t="n">
        <v>46106</v>
      </c>
      <c r="D966" s="3079" t="inlineStr">
        <is>
          <t>Pendiente</t>
        </is>
      </c>
      <c r="E966" s="3078" t="n">
        <v>46106</v>
      </c>
      <c r="F966" s="3294" t="inlineStr">
        <is>
          <t>CAJA SOCIAL</t>
        </is>
      </c>
      <c r="G966" s="3081" t="n"/>
      <c r="H966" s="3082" t="inlineStr">
        <is>
          <t>CM</t>
        </is>
      </c>
      <c r="I966" s="3081" t="n"/>
      <c r="J966" s="3081" t="n"/>
      <c r="K966" s="3081" t="n"/>
      <c r="L966" s="3081" t="n"/>
      <c r="M966" s="3081" t="n"/>
      <c r="N966" s="3081" t="n"/>
      <c r="O966" s="3081" t="n"/>
      <c r="P966" s="3081" t="n"/>
      <c r="Q966" s="3085" t="n"/>
      <c r="R966" s="2955" t="inlineStr">
        <is>
          <t>N/A</t>
        </is>
      </c>
      <c r="S966" s="3083" t="inlineStr">
        <is>
          <t>Pesos</t>
        </is>
      </c>
      <c r="T966" s="3295" t="inlineStr">
        <is>
          <t>Hipotecario</t>
        </is>
      </c>
      <c r="U966" s="3088" t="n">
        <v>1017962</v>
      </c>
      <c r="V966" s="3088" t="n">
        <v>210</v>
      </c>
      <c r="W966" s="3088" t="n">
        <v>122</v>
      </c>
      <c r="X966" s="3084" t="n">
        <v>15.15</v>
      </c>
      <c r="Y966" s="3088" t="n">
        <v>219078</v>
      </c>
      <c r="Z966" s="3088" t="n">
        <v>0</v>
      </c>
      <c r="AA966" s="3088" t="n">
        <v>0</v>
      </c>
      <c r="AB966" s="3088" t="n">
        <v>0</v>
      </c>
      <c r="AC966" s="3088" t="n">
        <v>252769</v>
      </c>
      <c r="AD966" s="3088" t="n">
        <v>984270</v>
      </c>
      <c r="AE966" s="3088" t="n">
        <v>66858364</v>
      </c>
      <c r="AF966" s="3728" t="n">
        <v>500</v>
      </c>
      <c r="AG966" s="3088" t="inlineStr">
        <is>
          <t>$3,500,000</t>
        </is>
      </c>
      <c r="AH966" s="3090" t="inlineStr">
        <is>
          <t>Empleado</t>
        </is>
      </c>
      <c r="AI966" s="3084" t="inlineStr">
        <is>
          <t>srueda109@gmail.com</t>
        </is>
      </c>
      <c r="AJ966" s="3088" t="n">
        <v>3175853729</v>
      </c>
      <c r="AK966" s="3084" t="inlineStr">
        <is>
          <t>BUCARAMANGA</t>
        </is>
      </c>
      <c r="AL966" s="3081" t="n"/>
      <c r="AM966" s="3296" t="n"/>
    </row>
    <row r="967" ht="18" customFormat="1" customHeight="1" s="1438" thickBot="1">
      <c r="A967" s="3303" t="inlineStr">
        <is>
          <t>SORY STEFANIA RIAO CAMACHO</t>
        </is>
      </c>
      <c r="B967" s="432" t="n">
        <v>654938779</v>
      </c>
      <c r="C967" s="2935" t="n">
        <v>46103</v>
      </c>
      <c r="D967" s="2936" t="inlineStr">
        <is>
          <t>Pendiente</t>
        </is>
      </c>
      <c r="E967" s="2935" t="n">
        <v>46111</v>
      </c>
      <c r="F967" s="3323" t="inlineStr">
        <is>
          <t>BANCO DE BOGOTA</t>
        </is>
      </c>
      <c r="G967" s="2218" t="n"/>
      <c r="H967" s="3324" t="inlineStr">
        <is>
          <t>WEB</t>
        </is>
      </c>
      <c r="I967" s="2218" t="n"/>
      <c r="J967" s="2218" t="n"/>
      <c r="K967" s="2218" t="n"/>
      <c r="L967" s="2218" t="n"/>
      <c r="M967" s="2218" t="n"/>
      <c r="N967" s="2218" t="n"/>
      <c r="O967" s="2935" t="n">
        <v>46105</v>
      </c>
      <c r="P967" s="2218" t="n"/>
      <c r="Q967" s="2218" t="n"/>
      <c r="R967" s="3325" t="n">
        <v>1097399674</v>
      </c>
      <c r="S967" s="2225" t="inlineStr">
        <is>
          <t>Pesos</t>
        </is>
      </c>
      <c r="T967" s="2940" t="inlineStr">
        <is>
          <t>Hipotecario</t>
        </is>
      </c>
      <c r="U967" s="2941" t="n">
        <v>468502</v>
      </c>
      <c r="V967" s="2941" t="n">
        <v>240</v>
      </c>
      <c r="W967" s="2941" t="n">
        <v>183</v>
      </c>
      <c r="X967" s="2941" t="n">
        <v>7.47</v>
      </c>
      <c r="Y967" s="2941" t="n">
        <v>158868</v>
      </c>
      <c r="Z967" s="2941" t="n">
        <v>9816</v>
      </c>
      <c r="AA967" s="2941" t="n">
        <v>21011</v>
      </c>
      <c r="AB967" s="2941" t="n">
        <v>0</v>
      </c>
      <c r="AC967" s="2941" t="n">
        <v>79147</v>
      </c>
      <c r="AD967" s="2941" t="n">
        <v>517396</v>
      </c>
      <c r="AE967" s="2941" t="n">
        <v>48771239</v>
      </c>
      <c r="AF967" s="3718" t="n">
        <v>400</v>
      </c>
      <c r="AG967" s="2941" t="inlineStr">
        <is>
          <t>$2,800,000</t>
        </is>
      </c>
      <c r="AH967" s="2217" t="inlineStr">
        <is>
          <t>Empleado</t>
        </is>
      </c>
      <c r="AI967" s="2938" t="inlineStr">
        <is>
          <t>joso1293@gmail.com</t>
        </is>
      </c>
      <c r="AJ967" s="2941" t="n">
        <v>3127823712</v>
      </c>
      <c r="AK967" s="2938" t="inlineStr">
        <is>
          <t>ARMENIA</t>
        </is>
      </c>
      <c r="AL967" s="2218" t="n"/>
      <c r="AM967" s="2944" t="n"/>
    </row>
    <row r="968" ht="18" customFormat="1" customHeight="1" s="1438" thickBot="1">
      <c r="A968" s="3304" t="inlineStr">
        <is>
          <t>ANDREA CAROLINA GIL MALDONADO</t>
        </is>
      </c>
      <c r="B968" s="3300" t="n">
        <v>653673994</v>
      </c>
      <c r="C968" s="2305" t="n">
        <v>46096</v>
      </c>
      <c r="D968" s="2304" t="inlineStr">
        <is>
          <t>Pendiente</t>
        </is>
      </c>
      <c r="E968" s="2305" t="n">
        <v>46107</v>
      </c>
      <c r="F968" s="2473" t="inlineStr">
        <is>
          <t>BANCO DE BOGOTA</t>
        </is>
      </c>
      <c r="G968" s="560" t="n"/>
      <c r="H968" s="2308" t="inlineStr">
        <is>
          <t>CM</t>
        </is>
      </c>
      <c r="I968" s="2309" t="inlineStr">
        <is>
          <t>Falta perfilamiento - Bogota</t>
        </is>
      </c>
      <c r="J968" s="225" t="n"/>
      <c r="K968" s="225" t="n"/>
      <c r="L968" s="225" t="n"/>
      <c r="M968" s="225" t="n"/>
      <c r="N968" s="225" t="n"/>
      <c r="O968" s="2305" t="n">
        <v>46097</v>
      </c>
      <c r="P968" s="225" t="n"/>
      <c r="Q968" s="473" t="n"/>
      <c r="R968" s="2310" t="inlineStr">
        <is>
          <t>N/A</t>
        </is>
      </c>
      <c r="S968" s="2311" t="inlineStr">
        <is>
          <t>Pesos</t>
        </is>
      </c>
      <c r="T968" s="2312" t="inlineStr">
        <is>
          <t>Hipotecario</t>
        </is>
      </c>
      <c r="U968" s="2313" t="n">
        <v>559609</v>
      </c>
      <c r="V968" s="2313" t="n">
        <v>360</v>
      </c>
      <c r="W968" s="2313" t="n">
        <v>302</v>
      </c>
      <c r="X968" s="2313" t="n">
        <v>7.47</v>
      </c>
      <c r="Y968" s="2313" t="n">
        <v>237660</v>
      </c>
      <c r="Z968" s="2313" t="n">
        <v>12582</v>
      </c>
      <c r="AA968" s="2313" t="n">
        <v>24916</v>
      </c>
      <c r="AB968" s="2313" t="n">
        <v>0</v>
      </c>
      <c r="AC968" s="2313" t="n">
        <v>49518</v>
      </c>
      <c r="AD968" s="2313" t="n">
        <v>710252</v>
      </c>
      <c r="AE968" s="2313" t="n">
        <v>72887383</v>
      </c>
      <c r="AF968" s="3653" t="n">
        <v>300</v>
      </c>
      <c r="AG968" s="2313" t="inlineStr">
        <is>
          <t>$4,000,000</t>
        </is>
      </c>
      <c r="AH968" s="2315" t="inlineStr">
        <is>
          <t>Empleado</t>
        </is>
      </c>
      <c r="AI968" s="2309" t="inlineStr">
        <is>
          <t>andreagil.arnel@gmail.com</t>
        </is>
      </c>
      <c r="AJ968" s="2309" t="inlineStr">
        <is>
          <t>+57 350 6385938</t>
        </is>
      </c>
      <c r="AK968" s="2309" t="inlineStr">
        <is>
          <t>ARMENIA QUINDIO</t>
        </is>
      </c>
      <c r="AL968" s="225" t="n"/>
      <c r="AM968" s="3187" t="inlineStr">
        <is>
          <t>NAN</t>
        </is>
      </c>
    </row>
    <row r="969" ht="18" customFormat="1" customHeight="1" s="1438" thickBot="1">
      <c r="A969" s="3298" t="inlineStr">
        <is>
          <t>DIANA CAROLINA URREGO</t>
        </is>
      </c>
      <c r="B969" s="3209" t="n">
        <v>101019674116</v>
      </c>
      <c r="C969" s="2855" t="n">
        <v>46101</v>
      </c>
      <c r="D969" s="2658" t="inlineStr">
        <is>
          <t>Pendiente</t>
        </is>
      </c>
      <c r="E969" s="2855" t="n">
        <v>46107</v>
      </c>
      <c r="F969" s="3301" t="inlineStr">
        <is>
          <t>FNA (Fondo Nacional del Ahorro)</t>
        </is>
      </c>
      <c r="G969" s="2672" t="inlineStr">
        <is>
          <t>se envia perfilamiento para elaborar estudio, es de aclarar que los ingresos de laseñora son de $2.400.000 con opcion de hacer movimientos bancarios por $1.000.000 mensual</t>
        </is>
      </c>
      <c r="H969" s="2331" t="inlineStr">
        <is>
          <t>CM</t>
        </is>
      </c>
      <c r="I969" s="2857" t="inlineStr">
        <is>
          <t>Falta perfilamiento -FNA</t>
        </is>
      </c>
      <c r="J969" s="2262" t="n"/>
      <c r="K969" s="2262" t="n"/>
      <c r="L969" s="2262" t="n"/>
      <c r="M969" s="2262" t="n"/>
      <c r="N969" s="2262" t="n"/>
      <c r="O969" s="2855" t="n">
        <v>46101</v>
      </c>
      <c r="P969" s="2262" t="n"/>
      <c r="Q969" s="2262" t="n"/>
      <c r="R969" s="2860" t="n">
        <v>1010196741</v>
      </c>
      <c r="S969" s="2661" t="inlineStr">
        <is>
          <t>Pesos</t>
        </is>
      </c>
      <c r="T969" s="2859" t="inlineStr">
        <is>
          <t>Hipotecario</t>
        </is>
      </c>
      <c r="U969" s="2860" t="n">
        <v>0</v>
      </c>
      <c r="V969" s="2860" t="n">
        <v>240</v>
      </c>
      <c r="W969" s="2860" t="n">
        <v>231</v>
      </c>
      <c r="X969" s="2860" t="n">
        <v>10</v>
      </c>
      <c r="Y969" s="2860" t="n">
        <v>0</v>
      </c>
      <c r="Z969" s="2860" t="n">
        <v>22812</v>
      </c>
      <c r="AA969" s="2860" t="n">
        <v>20193</v>
      </c>
      <c r="AB969" s="2860" t="n">
        <v>14495</v>
      </c>
      <c r="AC969" s="2860" t="n">
        <v>105496</v>
      </c>
      <c r="AD969" s="2860" t="n">
        <v>560009</v>
      </c>
      <c r="AE969" s="2860" t="n">
        <v>70227978</v>
      </c>
      <c r="AF969" s="3719" t="n">
        <v>300</v>
      </c>
      <c r="AG969" s="2860" t="inlineStr">
        <is>
          <t>$3,400,000</t>
        </is>
      </c>
      <c r="AH969" s="2263" t="inlineStr">
        <is>
          <t>Empleado</t>
        </is>
      </c>
      <c r="AI969" s="2857" t="inlineStr">
        <is>
          <t>carolitaurrego1602@hotmail.com</t>
        </is>
      </c>
      <c r="AJ969" s="2857" t="inlineStr">
        <is>
          <t>+57 320 8646970</t>
        </is>
      </c>
      <c r="AK969" s="2857" t="inlineStr">
        <is>
          <t>SOACHA</t>
        </is>
      </c>
      <c r="AL969" s="2262" t="n"/>
      <c r="AM969" s="2862" t="inlineStr">
        <is>
          <t>NAN</t>
        </is>
      </c>
    </row>
    <row r="970" ht="18" customFormat="1" customHeight="1" s="1438" thickBot="1">
      <c r="A970" s="3001" t="inlineStr">
        <is>
          <t>GUSTAVO GRATINIANO GONZALEZ PAYA</t>
        </is>
      </c>
      <c r="B970" s="3208" t="n">
        <v>8066412806</v>
      </c>
      <c r="C970" s="2682" t="n">
        <v>46101</v>
      </c>
      <c r="D970" s="2653" t="inlineStr">
        <is>
          <t>Pendiente</t>
        </is>
      </c>
      <c r="E970" s="2682" t="n">
        <v>46107</v>
      </c>
      <c r="F970" s="3279" t="inlineStr">
        <is>
          <t>FNA (Fondo Nacional del Ahorro)</t>
        </is>
      </c>
      <c r="G970" s="2269" t="n"/>
      <c r="H970" s="2326" t="inlineStr">
        <is>
          <t>CM</t>
        </is>
      </c>
      <c r="I970" s="2688" t="inlineStr">
        <is>
          <t>Falta perfilamiento -FNA</t>
        </is>
      </c>
      <c r="J970" s="2269" t="n"/>
      <c r="K970" s="2269" t="n"/>
      <c r="L970" s="2269" t="n"/>
      <c r="M970" s="2269" t="n"/>
      <c r="N970" s="2269" t="n"/>
      <c r="O970" s="2682" t="n">
        <v>46101</v>
      </c>
      <c r="P970" s="2269" t="n"/>
      <c r="Q970" s="2269" t="n"/>
      <c r="R970" s="3075" t="n">
        <v>80664128</v>
      </c>
      <c r="S970" s="2270" t="inlineStr">
        <is>
          <t>Pesos</t>
        </is>
      </c>
      <c r="T970" s="2690" t="inlineStr">
        <is>
          <t>Hipotecario</t>
        </is>
      </c>
      <c r="U970" s="2689" t="n">
        <v>0</v>
      </c>
      <c r="V970" s="2689" t="n">
        <v>239</v>
      </c>
      <c r="W970" s="2689" t="n">
        <v>200</v>
      </c>
      <c r="X970" s="2689" t="n">
        <v>10.5</v>
      </c>
      <c r="Y970" s="2689" t="n">
        <v>500000</v>
      </c>
      <c r="Z970" s="2689" t="n">
        <v>27809</v>
      </c>
      <c r="AA970" s="2689" t="n">
        <v>13753</v>
      </c>
      <c r="AB970" s="2689" t="n">
        <v>0</v>
      </c>
      <c r="AC970" s="2689" t="n">
        <v>180356</v>
      </c>
      <c r="AD970" s="2689" t="n">
        <v>780542</v>
      </c>
      <c r="AE970" s="2689" t="n">
        <v>93420520</v>
      </c>
      <c r="AF970" s="3715" t="n">
        <v>500</v>
      </c>
      <c r="AG970" s="2689" t="inlineStr">
        <is>
          <t>$4,200,000</t>
        </is>
      </c>
      <c r="AH970" s="2268" t="inlineStr">
        <is>
          <t>Empleado</t>
        </is>
      </c>
      <c r="AI970" s="2688" t="inlineStr">
        <is>
          <t>familiagonzalezmedina2021@gmail.com</t>
        </is>
      </c>
      <c r="AJ970" s="2688" t="inlineStr">
        <is>
          <t>+57 310 4197602</t>
        </is>
      </c>
      <c r="AK970" s="2688" t="inlineStr">
        <is>
          <t>VILLAVICENCIO</t>
        </is>
      </c>
      <c r="AL970" s="2269" t="n"/>
      <c r="AM970" s="2853" t="inlineStr">
        <is>
          <t>NAN</t>
        </is>
      </c>
    </row>
    <row r="971" ht="18" customFormat="1" customHeight="1" s="1438" thickBot="1">
      <c r="A971" s="3155" t="inlineStr">
        <is>
          <t>MARIA VICTORIA NARANJO</t>
        </is>
      </c>
      <c r="B971" s="3302" t="n">
        <v>90000202055</v>
      </c>
      <c r="C971" s="2855" t="n">
        <v>46107</v>
      </c>
      <c r="D971" s="2658" t="inlineStr">
        <is>
          <t>Pendiente</t>
        </is>
      </c>
      <c r="E971" s="2855" t="n">
        <v>46107</v>
      </c>
      <c r="F971" s="2995" t="inlineStr">
        <is>
          <t>BANCOLOMBIA</t>
        </is>
      </c>
      <c r="G971" s="2262" t="n"/>
      <c r="H971" s="2331" t="inlineStr">
        <is>
          <t>CM</t>
        </is>
      </c>
      <c r="I971" s="2262" t="n"/>
      <c r="J971" s="2262" t="n"/>
      <c r="K971" s="2262" t="n"/>
      <c r="L971" s="3139" t="inlineStr">
        <is>
          <t>Finanzas a otro nivel</t>
        </is>
      </c>
      <c r="M971" s="2857" t="inlineStr">
        <is>
          <t>NELLY ROA</t>
        </is>
      </c>
      <c r="N971" s="2262" t="n"/>
      <c r="O971" s="2262" t="n"/>
      <c r="P971" s="2262" t="n"/>
      <c r="Q971" s="2858" t="n"/>
      <c r="R971" s="2389" t="inlineStr">
        <is>
          <t>N/A</t>
        </is>
      </c>
      <c r="S971" s="2661" t="inlineStr">
        <is>
          <t>Pesos</t>
        </is>
      </c>
      <c r="T971" s="2859" t="inlineStr">
        <is>
          <t>Hipotecario</t>
        </is>
      </c>
      <c r="U971" s="2860" t="n">
        <v>2653906</v>
      </c>
      <c r="V971" s="2860" t="n">
        <v>180</v>
      </c>
      <c r="W971" s="2860" t="n">
        <v>138</v>
      </c>
      <c r="X971" s="2860" t="n">
        <v>12.55</v>
      </c>
      <c r="Y971" s="2860" t="n">
        <v>500000</v>
      </c>
      <c r="Z971" s="2860" t="n">
        <v>211770</v>
      </c>
      <c r="AA971" s="2860" t="n">
        <v>35987</v>
      </c>
      <c r="AB971" s="2860" t="n">
        <v>23990</v>
      </c>
      <c r="AC971" s="2860" t="n">
        <v>0</v>
      </c>
      <c r="AD971" s="2860" t="n">
        <v>0</v>
      </c>
      <c r="AE971" s="2860" t="n">
        <v>218270038</v>
      </c>
      <c r="AF971" s="3719" t="n">
        <v>300</v>
      </c>
      <c r="AG971" s="2860" t="inlineStr">
        <is>
          <t>$3,000,000</t>
        </is>
      </c>
      <c r="AH971" s="2263" t="inlineStr">
        <is>
          <t>Empleado</t>
        </is>
      </c>
      <c r="AI971" s="2857" t="inlineStr">
        <is>
          <t>vickyvenero38@gmail.com</t>
        </is>
      </c>
      <c r="AJ971" s="2857" t="inlineStr">
        <is>
          <t>+1 864-549-8321</t>
        </is>
      </c>
      <c r="AK971" s="2857" t="inlineStr">
        <is>
          <t>TAYLORS SUR CAROLINA USA</t>
        </is>
      </c>
      <c r="AL971" s="2262" t="n"/>
      <c r="AM971" s="2862" t="inlineStr">
        <is>
          <t>NAN</t>
        </is>
      </c>
    </row>
    <row r="972" ht="18" customFormat="1" customHeight="1" s="1438" thickBot="1">
      <c r="A972" s="3297" t="inlineStr">
        <is>
          <t>DEYSI GUISSELA TORRES MORALES</t>
        </is>
      </c>
      <c r="B972" s="3208" t="n">
        <v>757132417</v>
      </c>
      <c r="C972" s="2682" t="n">
        <v>46105</v>
      </c>
      <c r="D972" s="2653" t="inlineStr">
        <is>
          <t>Pendiente</t>
        </is>
      </c>
      <c r="E972" s="2682" t="n">
        <v>46107</v>
      </c>
      <c r="F972" s="2863" t="inlineStr">
        <is>
          <t>BANCO DE BOGOTA</t>
        </is>
      </c>
      <c r="G972" s="2269" t="n"/>
      <c r="H972" s="2326" t="inlineStr">
        <is>
          <t>CM</t>
        </is>
      </c>
      <c r="I972" s="2688" t="inlineStr">
        <is>
          <t>Solicitar extracto y realizar perfilamiento - Bogota</t>
        </is>
      </c>
      <c r="J972" s="2269" t="n"/>
      <c r="K972" s="2269" t="n"/>
      <c r="L972" s="2653" t="inlineStr">
        <is>
          <t>Soluciones Financieras</t>
        </is>
      </c>
      <c r="M972" s="2688" t="inlineStr">
        <is>
          <t>MIRYAM ROA</t>
        </is>
      </c>
      <c r="N972" s="2269" t="n"/>
      <c r="O972" s="2682" t="n">
        <v>46107</v>
      </c>
      <c r="P972" s="2269" t="n"/>
      <c r="Q972" s="2851" t="n"/>
      <c r="R972" s="2389" t="inlineStr">
        <is>
          <t>N/A</t>
        </is>
      </c>
      <c r="S972" s="2270" t="inlineStr">
        <is>
          <t>Pesos</t>
        </is>
      </c>
      <c r="T972" s="2690" t="inlineStr">
        <is>
          <t>Hipotecario</t>
        </is>
      </c>
      <c r="U972" s="2689" t="n">
        <v>974774</v>
      </c>
      <c r="V972" s="2689" t="n">
        <v>240</v>
      </c>
      <c r="W972" s="2689" t="n">
        <v>193</v>
      </c>
      <c r="X972" s="2689" t="n">
        <v>10.67</v>
      </c>
      <c r="Y972" s="2689" t="n">
        <v>500000</v>
      </c>
      <c r="Z972" s="2689" t="n">
        <v>38102</v>
      </c>
      <c r="AA972" s="2689" t="n">
        <v>50672</v>
      </c>
      <c r="AB972" s="2689" t="n">
        <v>0</v>
      </c>
      <c r="AC972" s="2689" t="n">
        <v>0</v>
      </c>
      <c r="AD972" s="2689" t="n">
        <v>1386000</v>
      </c>
      <c r="AE972" s="2689" t="n">
        <v>132238141</v>
      </c>
      <c r="AF972" s="3715" t="n">
        <v>500</v>
      </c>
      <c r="AG972" s="2689" t="inlineStr">
        <is>
          <t>$4,200,000</t>
        </is>
      </c>
      <c r="AH972" s="2270" t="inlineStr">
        <is>
          <t>Independiente</t>
        </is>
      </c>
      <c r="AI972" s="2688" t="inlineStr">
        <is>
          <t>luis.miguel.savedra4703@gmail.com</t>
        </is>
      </c>
      <c r="AJ972" s="2688" t="inlineStr">
        <is>
          <t>+57 311 2356943</t>
        </is>
      </c>
      <c r="AK972" s="2688" t="inlineStr">
        <is>
          <t>BOGOTA</t>
        </is>
      </c>
      <c r="AL972" s="2269" t="n"/>
      <c r="AM972" s="2853" t="inlineStr">
        <is>
          <t>NAN</t>
        </is>
      </c>
    </row>
    <row r="973" ht="18" customFormat="1" customHeight="1" s="1438" thickBot="1">
      <c r="A973" s="3003" t="inlineStr">
        <is>
          <t>JUAN DIEGO URRESTY OTALORA</t>
        </is>
      </c>
      <c r="B973" s="3209" t="n">
        <v>457500016</v>
      </c>
      <c r="C973" s="2855" t="n">
        <v>46105</v>
      </c>
      <c r="D973" s="2658" t="inlineStr">
        <is>
          <t>Pendiente</t>
        </is>
      </c>
      <c r="E973" s="2855" t="n">
        <v>46107</v>
      </c>
      <c r="F973" s="3109" t="inlineStr">
        <is>
          <t>BANCO DE BOGOTA</t>
        </is>
      </c>
      <c r="G973" s="2262" t="n"/>
      <c r="H973" s="2331" t="inlineStr">
        <is>
          <t>CM</t>
        </is>
      </c>
      <c r="I973" s="2857" t="inlineStr">
        <is>
          <t>Falta perfilamiento - Bogota</t>
        </is>
      </c>
      <c r="J973" s="2262" t="n"/>
      <c r="K973" s="2262" t="n"/>
      <c r="L973" s="3139" t="inlineStr">
        <is>
          <t>Finanzas a otro nivel</t>
        </is>
      </c>
      <c r="M973" s="2857" t="inlineStr">
        <is>
          <t>NELLY ROA</t>
        </is>
      </c>
      <c r="N973" s="2262" t="n"/>
      <c r="O973" s="2855" t="n">
        <v>46107</v>
      </c>
      <c r="P973" s="2262" t="n"/>
      <c r="Q973" s="2858" t="n"/>
      <c r="R973" s="2389" t="inlineStr">
        <is>
          <t>N/A</t>
        </is>
      </c>
      <c r="S973" s="2661" t="inlineStr">
        <is>
          <t>Pesos</t>
        </is>
      </c>
      <c r="T973" s="2859" t="inlineStr">
        <is>
          <t>Hipotecario</t>
        </is>
      </c>
      <c r="U973" s="2860" t="n">
        <v>742100</v>
      </c>
      <c r="V973" s="2860" t="n">
        <v>248</v>
      </c>
      <c r="W973" s="2860" t="n">
        <v>167</v>
      </c>
      <c r="X973" s="2860" t="n">
        <v>0.1174</v>
      </c>
      <c r="Y973" s="2860" t="n">
        <v>0</v>
      </c>
      <c r="Z973" s="2860" t="n">
        <v>37722</v>
      </c>
      <c r="AA973" s="2860" t="n">
        <v>26217</v>
      </c>
      <c r="AB973" s="2860" t="n">
        <v>0</v>
      </c>
      <c r="AC973" s="2860" t="n">
        <v>154615</v>
      </c>
      <c r="AD973" s="2860" t="n">
        <v>523544</v>
      </c>
      <c r="AE973" s="2860" t="n">
        <v>60542146</v>
      </c>
      <c r="AF973" s="3719" t="n">
        <v>200</v>
      </c>
      <c r="AG973" s="2860" t="inlineStr">
        <is>
          <t>$14,300,000</t>
        </is>
      </c>
      <c r="AH973" s="2263" t="inlineStr">
        <is>
          <t>Empleado</t>
        </is>
      </c>
      <c r="AI973" s="2857" t="inlineStr">
        <is>
          <t>valentinaurrestyo@gmail.com</t>
        </is>
      </c>
      <c r="AJ973" s="2857" t="inlineStr">
        <is>
          <t>+57 320 9151006</t>
        </is>
      </c>
      <c r="AK973" s="2857" t="inlineStr">
        <is>
          <t>BOGOTA</t>
        </is>
      </c>
      <c r="AL973" s="2262" t="n"/>
      <c r="AM973" s="2862" t="inlineStr">
        <is>
          <t>NAN</t>
        </is>
      </c>
    </row>
    <row r="974" ht="18" customFormat="1" customHeight="1" s="1438" thickBot="1">
      <c r="A974" s="3001" t="inlineStr">
        <is>
          <t>JULIAN ESTEBAN MUNAR ATENCIA</t>
        </is>
      </c>
      <c r="B974" s="3300" t="n">
        <v>953598525</v>
      </c>
      <c r="C974" s="2682" t="n">
        <v>46105</v>
      </c>
      <c r="D974" s="2653" t="inlineStr">
        <is>
          <t>Pendiente</t>
        </is>
      </c>
      <c r="E974" s="2682" t="n">
        <v>46107</v>
      </c>
      <c r="F974" s="2863" t="inlineStr">
        <is>
          <t>BANCO DE BOGOTA</t>
        </is>
      </c>
      <c r="G974" s="2269" t="n"/>
      <c r="H974" s="2326" t="inlineStr">
        <is>
          <t>CM</t>
        </is>
      </c>
      <c r="I974" s="2688" t="inlineStr">
        <is>
          <t>Solicitar extracto hipotecario y realizar perfilamiento - Bogota</t>
        </is>
      </c>
      <c r="J974" s="2269" t="n"/>
      <c r="K974" s="2269" t="n"/>
      <c r="L974" s="2687" t="inlineStr">
        <is>
          <t>Guardianes Del Ahorro</t>
        </is>
      </c>
      <c r="M974" s="2688" t="inlineStr">
        <is>
          <t>SANDRA PATRICIA MORENO</t>
        </is>
      </c>
      <c r="N974" s="2269" t="n"/>
      <c r="O974" s="2682" t="n">
        <v>46107</v>
      </c>
      <c r="P974" s="2269" t="n"/>
      <c r="Q974" s="2269" t="n"/>
      <c r="R974" s="2689" t="n">
        <v>1014299085</v>
      </c>
      <c r="S974" s="2270" t="inlineStr">
        <is>
          <t>Pesos</t>
        </is>
      </c>
      <c r="T974" s="2690" t="inlineStr">
        <is>
          <t>Hipotecario</t>
        </is>
      </c>
      <c r="U974" s="2689" t="n">
        <v>585782</v>
      </c>
      <c r="V974" s="2689" t="n">
        <v>180</v>
      </c>
      <c r="W974" s="2689" t="n">
        <v>152</v>
      </c>
      <c r="X974" s="2689" t="n">
        <v>9.640000000000001</v>
      </c>
      <c r="Y974" s="2689" t="n">
        <v>163029</v>
      </c>
      <c r="Z974" s="2689" t="n">
        <v>8522</v>
      </c>
      <c r="AA974" s="2689" t="n">
        <v>21166</v>
      </c>
      <c r="AB974" s="2689" t="n">
        <v>0</v>
      </c>
      <c r="AC974" s="2689" t="n">
        <v>131274</v>
      </c>
      <c r="AD974" s="2689" t="n">
        <v>587848</v>
      </c>
      <c r="AE974" s="2689" t="n">
        <v>50080310</v>
      </c>
      <c r="AF974" s="3715" t="n">
        <v>300</v>
      </c>
      <c r="AG974" s="2689" t="inlineStr">
        <is>
          <t>$5,460,000</t>
        </is>
      </c>
      <c r="AH974" s="2268" t="inlineStr">
        <is>
          <t>Empleado</t>
        </is>
      </c>
      <c r="AI974" s="2688" t="inlineStr">
        <is>
          <t>julian8cmunar@gmail.com</t>
        </is>
      </c>
      <c r="AJ974" s="2688" t="inlineStr">
        <is>
          <t>+57 300 7552865</t>
        </is>
      </c>
      <c r="AK974" s="2688" t="inlineStr">
        <is>
          <t>BOGOTA</t>
        </is>
      </c>
      <c r="AL974" s="2269" t="n"/>
      <c r="AM974" s="2853" t="inlineStr">
        <is>
          <t>NAN</t>
        </is>
      </c>
    </row>
    <row r="975" ht="18" customFormat="1" customHeight="1" s="1438" thickBot="1">
      <c r="A975" s="3298" t="inlineStr">
        <is>
          <t>JENNIFER KATHERINE ZAMBRANO APONTE</t>
        </is>
      </c>
      <c r="B975" s="3209" t="inlineStr">
        <is>
          <t>570032306753190-3</t>
        </is>
      </c>
      <c r="C975" s="2855" t="n">
        <v>46107</v>
      </c>
      <c r="D975" s="2658" t="inlineStr">
        <is>
          <t>Pendiente</t>
        </is>
      </c>
      <c r="E975" s="2855" t="n">
        <v>46107</v>
      </c>
      <c r="F975" s="2329" t="inlineStr">
        <is>
          <t>DAVIVIENDA</t>
        </is>
      </c>
      <c r="G975" s="2262" t="n"/>
      <c r="H975" s="3176" t="inlineStr">
        <is>
          <t>VK 30%</t>
        </is>
      </c>
      <c r="I975" s="2262" t="n"/>
      <c r="J975" s="2262" t="n"/>
      <c r="K975" s="2262" t="n"/>
      <c r="L975" s="3110" t="inlineStr">
        <is>
          <t>Guardianes Del Ahorro</t>
        </is>
      </c>
      <c r="M975" s="2857" t="inlineStr">
        <is>
          <t>Sandra Patricia Moreno Sotelo</t>
        </is>
      </c>
      <c r="N975" s="2262" t="n"/>
      <c r="O975" s="2262" t="n"/>
      <c r="P975" s="2262" t="n"/>
      <c r="Q975" s="2262" t="n"/>
      <c r="R975" s="2860" t="n">
        <v>1033734606</v>
      </c>
      <c r="S975" s="2661" t="inlineStr">
        <is>
          <t>Pesos</t>
        </is>
      </c>
      <c r="T975" s="2859" t="inlineStr">
        <is>
          <t>Hipotecario</t>
        </is>
      </c>
      <c r="U975" s="2860" t="n">
        <v>854015</v>
      </c>
      <c r="V975" s="2860" t="n">
        <v>240</v>
      </c>
      <c r="W975" s="2860" t="n">
        <v>229</v>
      </c>
      <c r="X975" s="2860" t="n">
        <v>10.95</v>
      </c>
      <c r="Y975" s="2860" t="n">
        <v>272984</v>
      </c>
      <c r="Z975" s="2860" t="n">
        <v>75035</v>
      </c>
      <c r="AA975" s="2860" t="n">
        <v>49045</v>
      </c>
      <c r="AB975" s="2860" t="n">
        <v>0</v>
      </c>
      <c r="AC975" s="2860" t="n">
        <v>183337</v>
      </c>
      <c r="AD975" s="2860" t="n">
        <v>453199</v>
      </c>
      <c r="AE975" s="2860" t="n">
        <v>83509636</v>
      </c>
      <c r="AF975" s="2860" t="inlineStr">
        <is>
          <t>$100.000 a $300.000</t>
        </is>
      </c>
      <c r="AG975" s="2860" t="inlineStr">
        <is>
          <t>$4,922,000</t>
        </is>
      </c>
      <c r="AH975" s="2263" t="inlineStr">
        <is>
          <t>Empleado</t>
        </is>
      </c>
      <c r="AI975" s="2857" t="inlineStr">
        <is>
          <t>jenniferzambrano6@gmail.com</t>
        </is>
      </c>
      <c r="AJ975" s="2860" t="n">
        <v>3158420253</v>
      </c>
      <c r="AK975" s="2262" t="n"/>
      <c r="AL975" s="2262" t="n"/>
      <c r="AM975" s="3116" t="n"/>
    </row>
    <row r="976" ht="18" customFormat="1" customHeight="1" s="1438" thickBot="1">
      <c r="A976" s="3297" t="inlineStr">
        <is>
          <t>LEYDY GUERRERO BARACALDO</t>
        </is>
      </c>
      <c r="B976" s="3300" t="n">
        <v>134200351918</v>
      </c>
      <c r="C976" s="2682" t="n">
        <v>46107</v>
      </c>
      <c r="D976" s="2653" t="inlineStr">
        <is>
          <t>Pendiente</t>
        </is>
      </c>
      <c r="E976" s="2682" t="n">
        <v>46107</v>
      </c>
      <c r="F976" s="2999" t="inlineStr">
        <is>
          <t>CAJA SOCIAL</t>
        </is>
      </c>
      <c r="G976" s="2269" t="n"/>
      <c r="H976" s="2326" t="inlineStr">
        <is>
          <t>CM</t>
        </is>
      </c>
      <c r="I976" s="2269" t="n"/>
      <c r="J976" s="2269" t="n"/>
      <c r="K976" s="2269" t="n"/>
      <c r="L976" s="2269" t="n"/>
      <c r="M976" s="2269" t="n"/>
      <c r="N976" s="2269" t="n"/>
      <c r="O976" s="2269" t="n"/>
      <c r="P976" s="2269" t="n"/>
      <c r="Q976" s="2269" t="n"/>
      <c r="R976" s="2689" t="n">
        <v>1070704940</v>
      </c>
      <c r="S976" s="2270" t="inlineStr">
        <is>
          <t>Pesos</t>
        </is>
      </c>
      <c r="T976" s="2690" t="inlineStr">
        <is>
          <t>Hipotecario</t>
        </is>
      </c>
      <c r="U976" s="2689" t="n">
        <v>1662820</v>
      </c>
      <c r="V976" s="2689" t="n">
        <v>240</v>
      </c>
      <c r="W976" s="2689" t="n">
        <v>236</v>
      </c>
      <c r="X976" s="2689" t="n">
        <v>11.8</v>
      </c>
      <c r="Y976" s="2689" t="n">
        <v>0</v>
      </c>
      <c r="Z976" s="2689" t="n">
        <v>35119</v>
      </c>
      <c r="AA976" s="2689" t="n">
        <v>30707</v>
      </c>
      <c r="AB976" s="2689" t="n">
        <v>27608</v>
      </c>
      <c r="AC976" s="2689" t="n">
        <v>173432</v>
      </c>
      <c r="AD976" s="2689" t="n">
        <v>1395953</v>
      </c>
      <c r="AE976" s="2689" t="n">
        <v>149484506</v>
      </c>
      <c r="AF976" s="3715" t="n">
        <v>200</v>
      </c>
      <c r="AG976" s="2689" t="inlineStr">
        <is>
          <t>$6,000,000</t>
        </is>
      </c>
      <c r="AH976" s="2268" t="inlineStr">
        <is>
          <t>Empleado</t>
        </is>
      </c>
      <c r="AI976" s="2688" t="inlineStr">
        <is>
          <t>leidymguerrero.b@gmail.com</t>
        </is>
      </c>
      <c r="AJ976" s="2689" t="n">
        <v>3124630422</v>
      </c>
      <c r="AK976" s="2688" t="inlineStr">
        <is>
          <t>BOGOTA</t>
        </is>
      </c>
      <c r="AL976" s="2269" t="n"/>
      <c r="AM976" s="2691" t="n"/>
    </row>
    <row r="977" ht="18" customFormat="1" customHeight="1" s="1438" thickBot="1">
      <c r="A977" s="3003" t="inlineStr">
        <is>
          <t>LIZZETH CAROLINA TRIANA RODRIGUEZ</t>
        </is>
      </c>
      <c r="B977" s="3209" t="n">
        <v>90000376254</v>
      </c>
      <c r="C977" s="2855" t="n">
        <v>46108</v>
      </c>
      <c r="D977" s="2658" t="inlineStr">
        <is>
          <t>Pendiente</t>
        </is>
      </c>
      <c r="E977" s="2855" t="n">
        <v>46108</v>
      </c>
      <c r="F977" s="2995" t="inlineStr">
        <is>
          <t>BANCOLOMBIA</t>
        </is>
      </c>
      <c r="G977" s="2262" t="n"/>
      <c r="H977" s="2331" t="inlineStr">
        <is>
          <t>CM</t>
        </is>
      </c>
      <c r="I977" s="2262" t="n"/>
      <c r="J977" s="2262" t="n"/>
      <c r="K977" s="2262" t="n"/>
      <c r="L977" s="2262" t="n"/>
      <c r="M977" s="2262" t="n"/>
      <c r="N977" s="2262" t="n"/>
      <c r="O977" s="2262" t="n"/>
      <c r="P977" s="2262" t="n"/>
      <c r="Q977" s="2262" t="n"/>
      <c r="R977" s="2860" t="n">
        <v>1019104920</v>
      </c>
      <c r="S977" s="2661" t="inlineStr">
        <is>
          <t>Pesos</t>
        </is>
      </c>
      <c r="T977" s="2859" t="inlineStr">
        <is>
          <t>Hipotecario</t>
        </is>
      </c>
      <c r="U977" s="2860" t="n">
        <v>1740058</v>
      </c>
      <c r="V977" s="2860" t="n">
        <v>240</v>
      </c>
      <c r="W977" s="2860" t="n">
        <v>236</v>
      </c>
      <c r="X977" s="2860" t="n">
        <v>13.3</v>
      </c>
      <c r="Y977" s="2860" t="n">
        <v>0</v>
      </c>
      <c r="Z977" s="2860" t="n">
        <v>21617</v>
      </c>
      <c r="AA977" s="2860" t="n">
        <v>18910</v>
      </c>
      <c r="AB977" s="2860" t="n">
        <v>12606</v>
      </c>
      <c r="AC977" s="2860" t="n">
        <v>143249</v>
      </c>
      <c r="AD977" s="2860" t="n">
        <v>1543676</v>
      </c>
      <c r="AE977" s="2860" t="n">
        <v>147820273</v>
      </c>
      <c r="AF977" s="3719" t="n">
        <v>300</v>
      </c>
      <c r="AG977" s="2860" t="inlineStr">
        <is>
          <t>$5,000,000</t>
        </is>
      </c>
      <c r="AH977" s="2263" t="inlineStr">
        <is>
          <t>Empleado</t>
        </is>
      </c>
      <c r="AI977" s="2857" t="inlineStr">
        <is>
          <t>lizcaro1995@hotmail.com</t>
        </is>
      </c>
      <c r="AJ977" s="2857" t="inlineStr">
        <is>
          <t>+57 314 4550640</t>
        </is>
      </c>
      <c r="AK977" s="2857" t="inlineStr">
        <is>
          <t>BOGOTA</t>
        </is>
      </c>
      <c r="AL977" s="2262" t="n"/>
      <c r="AM977" s="2862" t="inlineStr">
        <is>
          <t>NAN</t>
        </is>
      </c>
    </row>
    <row r="978" ht="18" customFormat="1" customHeight="1" s="1438" thickBot="1">
      <c r="A978" s="3001" t="inlineStr">
        <is>
          <t>LUISA FERNANDA PEREZ GAITAN</t>
        </is>
      </c>
      <c r="B978" s="3208" t="n">
        <v>90000395287</v>
      </c>
      <c r="C978" s="2682" t="n">
        <v>46108</v>
      </c>
      <c r="D978" s="2653" t="inlineStr">
        <is>
          <t>Pendiente</t>
        </is>
      </c>
      <c r="E978" s="2682" t="n">
        <v>46108</v>
      </c>
      <c r="F978" s="2866" t="inlineStr">
        <is>
          <t>BANCOLOMBIA</t>
        </is>
      </c>
      <c r="G978" s="2269" t="n"/>
      <c r="H978" s="2326" t="inlineStr">
        <is>
          <t>CM</t>
        </is>
      </c>
      <c r="I978" s="2269" t="n"/>
      <c r="J978" s="2269" t="n"/>
      <c r="K978" s="2269" t="n"/>
      <c r="L978" s="2269" t="n"/>
      <c r="M978" s="2269" t="n"/>
      <c r="N978" s="2269" t="n"/>
      <c r="O978" s="2269" t="n"/>
      <c r="P978" s="2269" t="n"/>
      <c r="Q978" s="2269" t="n"/>
      <c r="R978" s="2689" t="n">
        <v>1121841058</v>
      </c>
      <c r="S978" s="2270" t="inlineStr">
        <is>
          <t>Pesos</t>
        </is>
      </c>
      <c r="T978" s="2690" t="inlineStr">
        <is>
          <t>Hipotecario</t>
        </is>
      </c>
      <c r="U978" s="2689" t="n">
        <v>8418321</v>
      </c>
      <c r="V978" s="2689" t="n">
        <v>240</v>
      </c>
      <c r="W978" s="2689" t="n">
        <v>240</v>
      </c>
      <c r="X978" s="2689" t="n">
        <v>0.134</v>
      </c>
      <c r="Y978" s="2689" t="n">
        <v>0</v>
      </c>
      <c r="Z978" s="2689" t="n">
        <v>115359</v>
      </c>
      <c r="AA978" s="2689" t="n">
        <v>95345</v>
      </c>
      <c r="AB978" s="2689" t="n">
        <v>63560</v>
      </c>
      <c r="AC978" s="2689" t="n">
        <v>18421392</v>
      </c>
      <c r="AD978" s="2689" t="n">
        <v>0</v>
      </c>
      <c r="AE978" s="2689" t="n">
        <v>699912701</v>
      </c>
      <c r="AF978" s="2689" t="inlineStr">
        <is>
          <t>$1,000,000</t>
        </is>
      </c>
      <c r="AG978" s="2689" t="inlineStr">
        <is>
          <t>$25,000,000</t>
        </is>
      </c>
      <c r="AH978" s="2270" t="inlineStr">
        <is>
          <t>Independiente</t>
        </is>
      </c>
      <c r="AI978" s="2688" t="inlineStr">
        <is>
          <t>luisaferperez@outlook.es</t>
        </is>
      </c>
      <c r="AJ978" s="2688" t="inlineStr">
        <is>
          <t>+57 322 8965566</t>
        </is>
      </c>
      <c r="AK978" s="2688" t="inlineStr">
        <is>
          <t>BOGOTA</t>
        </is>
      </c>
      <c r="AL978" s="2269" t="n"/>
      <c r="AM978" s="2853" t="inlineStr">
        <is>
          <t>NAN</t>
        </is>
      </c>
    </row>
    <row r="979" ht="18" customFormat="1" customHeight="1" s="1438" thickBot="1">
      <c r="A979" s="3298" t="inlineStr">
        <is>
          <t>MARITZA BOTERO MONTES</t>
        </is>
      </c>
      <c r="B979" s="3209" t="inlineStr">
        <is>
          <t>571212310003023-6</t>
        </is>
      </c>
      <c r="C979" s="2855" t="n">
        <v>46108</v>
      </c>
      <c r="D979" s="2658" t="inlineStr">
        <is>
          <t>Pendiente</t>
        </is>
      </c>
      <c r="E979" s="2855" t="n">
        <v>46108</v>
      </c>
      <c r="F979" s="2329" t="inlineStr">
        <is>
          <t>DAVIVIENDA</t>
        </is>
      </c>
      <c r="G979" s="2262" t="n"/>
      <c r="H979" s="2331" t="inlineStr">
        <is>
          <t>CM</t>
        </is>
      </c>
      <c r="I979" s="2262" t="n"/>
      <c r="J979" s="2262" t="n"/>
      <c r="K979" s="2262" t="n"/>
      <c r="L979" s="2262" t="n"/>
      <c r="M979" s="2262" t="n"/>
      <c r="N979" s="2262" t="n"/>
      <c r="O979" s="2262" t="n"/>
      <c r="P979" s="2262" t="n"/>
      <c r="Q979" s="2262" t="n"/>
      <c r="R979" s="3115" t="n">
        <v>1092200162</v>
      </c>
      <c r="S979" s="2661" t="inlineStr">
        <is>
          <t>Pesos</t>
        </is>
      </c>
      <c r="T979" s="2859" t="inlineStr">
        <is>
          <t>Hipotecario</t>
        </is>
      </c>
      <c r="U979" s="2860" t="n">
        <v>604137</v>
      </c>
      <c r="V979" s="2860" t="n">
        <v>240</v>
      </c>
      <c r="W979" s="2860" t="n">
        <v>207</v>
      </c>
      <c r="X979" s="2860" t="n">
        <v>0.103</v>
      </c>
      <c r="Y979" s="2860" t="n">
        <v>265862</v>
      </c>
      <c r="Z979" s="2860" t="n">
        <v>24044</v>
      </c>
      <c r="AA979" s="2860" t="n">
        <v>52079</v>
      </c>
      <c r="AB979" s="2860" t="n">
        <v>0</v>
      </c>
      <c r="AC979" s="2860" t="n">
        <v>148616</v>
      </c>
      <c r="AD979" s="2860" t="n">
        <v>401035</v>
      </c>
      <c r="AE979" s="2860" t="n">
        <v>81264043</v>
      </c>
      <c r="AF979" s="3719" t="n">
        <v>300</v>
      </c>
      <c r="AG979" s="2860" t="inlineStr">
        <is>
          <t>$1,600,000</t>
        </is>
      </c>
      <c r="AH979" s="2263" t="inlineStr">
        <is>
          <t>Empleado</t>
        </is>
      </c>
      <c r="AI979" s="2857" t="inlineStr">
        <is>
          <t>maritzabotero2013@gmail.com</t>
        </is>
      </c>
      <c r="AJ979" s="2857" t="inlineStr">
        <is>
          <t>+56 9 6662 5533</t>
        </is>
      </c>
      <c r="AK979" s="2857" t="inlineStr">
        <is>
          <t>ANTOFAGASTA</t>
        </is>
      </c>
      <c r="AL979" s="2262" t="n"/>
      <c r="AM979" s="2862" t="inlineStr">
        <is>
          <t>NAN</t>
        </is>
      </c>
    </row>
    <row r="980" ht="18" customFormat="1" customHeight="1" s="1438" thickBot="1">
      <c r="A980" s="3001" t="inlineStr">
        <is>
          <t>EDITH PEREZ LAGUNA</t>
        </is>
      </c>
      <c r="B980" s="3208" t="inlineStr">
        <is>
          <t>571111320000806-8</t>
        </is>
      </c>
      <c r="C980" s="2682" t="n">
        <v>46108</v>
      </c>
      <c r="D980" s="2653" t="inlineStr">
        <is>
          <t>Pendiente</t>
        </is>
      </c>
      <c r="E980" s="2682" t="n">
        <v>46108</v>
      </c>
      <c r="F980" s="2325" t="inlineStr">
        <is>
          <t>DAVIVIENDA</t>
        </is>
      </c>
      <c r="G980" s="2269" t="n"/>
      <c r="H980" s="2326" t="inlineStr">
        <is>
          <t>CM</t>
        </is>
      </c>
      <c r="I980" s="2269" t="n"/>
      <c r="J980" s="2269" t="n"/>
      <c r="K980" s="2269" t="n"/>
      <c r="L980" s="2269" t="n"/>
      <c r="M980" s="2269" t="n"/>
      <c r="N980" s="2269" t="n"/>
      <c r="O980" s="2269" t="n"/>
      <c r="P980" s="2269" t="n"/>
      <c r="Q980" s="2851" t="n"/>
      <c r="R980" s="2389" t="inlineStr">
        <is>
          <t>N/A</t>
        </is>
      </c>
      <c r="S980" s="2270" t="inlineStr">
        <is>
          <t>Pesos</t>
        </is>
      </c>
      <c r="T980" s="2690" t="inlineStr">
        <is>
          <t>Hipotecario</t>
        </is>
      </c>
      <c r="U980" s="2689" t="n">
        <v>528840</v>
      </c>
      <c r="V980" s="2689" t="n">
        <v>180</v>
      </c>
      <c r="W980" s="2689" t="n">
        <v>98</v>
      </c>
      <c r="X980" s="2689" t="n">
        <v>0.12</v>
      </c>
      <c r="Y980" s="2689" t="n">
        <v>126159</v>
      </c>
      <c r="Z980" s="2689" t="n">
        <v>11365</v>
      </c>
      <c r="AA980" s="2689" t="n">
        <v>39083</v>
      </c>
      <c r="AB980" s="2689" t="n">
        <v>0</v>
      </c>
      <c r="AC980" s="2689" t="n">
        <v>240327</v>
      </c>
      <c r="AD980" s="2689" t="n">
        <v>237278</v>
      </c>
      <c r="AE980" s="2689" t="n">
        <v>38777256</v>
      </c>
      <c r="AF980" s="3715" t="n">
        <v>200</v>
      </c>
      <c r="AG980" s="2689" t="inlineStr">
        <is>
          <t>$3,000,000</t>
        </is>
      </c>
      <c r="AH980" s="2268" t="inlineStr">
        <is>
          <t>Empleado</t>
        </is>
      </c>
      <c r="AI980" s="2688" t="inlineStr">
        <is>
          <t>EDITH-LAGUNA@HOTMAIL.COM</t>
        </is>
      </c>
      <c r="AJ980" s="2688" t="inlineStr">
        <is>
          <t>301 7098465</t>
        </is>
      </c>
      <c r="AK980" s="2688" t="inlineStr">
        <is>
          <t>SANTA MARTA</t>
        </is>
      </c>
      <c r="AL980" s="2269" t="n"/>
      <c r="AM980" s="2691" t="n"/>
    </row>
    <row r="981" ht="18" customFormat="1" customHeight="1" s="1438" thickBot="1">
      <c r="A981" s="3298" t="inlineStr">
        <is>
          <t>YENI ANGELICA RODRIGUEZ CALDERON</t>
        </is>
      </c>
      <c r="B981" s="3209" t="n">
        <v>134200396707</v>
      </c>
      <c r="C981" s="2855" t="n">
        <v>46108</v>
      </c>
      <c r="D981" s="2658" t="inlineStr">
        <is>
          <t>Pendiente</t>
        </is>
      </c>
      <c r="E981" s="2855" t="n">
        <v>46108</v>
      </c>
      <c r="F981" s="3114" t="inlineStr">
        <is>
          <t>CAJA SOCIAL</t>
        </is>
      </c>
      <c r="G981" s="2262" t="n"/>
      <c r="H981" s="2331" t="inlineStr">
        <is>
          <t>CM</t>
        </is>
      </c>
      <c r="I981" s="2262" t="n"/>
      <c r="J981" s="2262" t="n"/>
      <c r="K981" s="2262" t="n"/>
      <c r="L981" s="2262" t="n"/>
      <c r="M981" s="2262" t="n"/>
      <c r="N981" s="2262" t="n"/>
      <c r="O981" s="2262" t="n"/>
      <c r="P981" s="2262" t="n"/>
      <c r="Q981" s="2858" t="n"/>
      <c r="R981" s="2389" t="inlineStr">
        <is>
          <t>N/A</t>
        </is>
      </c>
      <c r="S981" s="2661" t="inlineStr">
        <is>
          <t>Pesos</t>
        </is>
      </c>
      <c r="T981" s="2859" t="inlineStr">
        <is>
          <t>Hipotecario</t>
        </is>
      </c>
      <c r="U981" s="2860" t="n">
        <v>2159320</v>
      </c>
      <c r="V981" s="2860" t="n">
        <v>240</v>
      </c>
      <c r="W981" s="2860" t="n">
        <v>239</v>
      </c>
      <c r="X981" s="2860" t="n">
        <v>0.1255</v>
      </c>
      <c r="Y981" s="2860" t="n">
        <v>0</v>
      </c>
      <c r="Z981" s="2860" t="n">
        <v>48530</v>
      </c>
      <c r="AA981" s="2860" t="n">
        <v>39131</v>
      </c>
      <c r="AB981" s="2860" t="n">
        <v>35182</v>
      </c>
      <c r="AC981" s="2860" t="n">
        <v>191420</v>
      </c>
      <c r="AD981" s="2860" t="n">
        <v>1845056</v>
      </c>
      <c r="AE981" s="2860" t="n">
        <v>186350995</v>
      </c>
      <c r="AF981" s="3719" t="n">
        <v>200</v>
      </c>
      <c r="AG981" s="2860" t="inlineStr">
        <is>
          <t>$5,400,000</t>
        </is>
      </c>
      <c r="AH981" s="2263" t="inlineStr">
        <is>
          <t>Empleado</t>
        </is>
      </c>
      <c r="AI981" s="2857" t="inlineStr">
        <is>
          <t>yenian1980@hotmail.com</t>
        </is>
      </c>
      <c r="AJ981" s="2857" t="inlineStr">
        <is>
          <t>+57 314 2193515</t>
        </is>
      </c>
      <c r="AK981" s="2857" t="n">
        <v>52449820</v>
      </c>
      <c r="AL981" s="2262" t="n"/>
      <c r="AM981" s="2862" t="inlineStr">
        <is>
          <t>NAN</t>
        </is>
      </c>
    </row>
    <row r="982" ht="18" customFormat="1" customHeight="1" s="1438" thickBot="1">
      <c r="A982" s="3297" t="inlineStr">
        <is>
          <t>BREIDY ELLESMERY RUIZ MORENO</t>
        </is>
      </c>
      <c r="B982" s="3208" t="inlineStr">
        <is>
          <t>570045610015571-8</t>
        </is>
      </c>
      <c r="C982" s="2682" t="n">
        <v>46108</v>
      </c>
      <c r="D982" s="2683" t="inlineStr">
        <is>
          <t>Mora</t>
        </is>
      </c>
      <c r="E982" s="2682" t="n">
        <v>46108</v>
      </c>
      <c r="F982" s="2325" t="inlineStr">
        <is>
          <t>DAVIVIENDA</t>
        </is>
      </c>
      <c r="G982" s="2269" t="n"/>
      <c r="H982" s="2326" t="inlineStr">
        <is>
          <t>CM</t>
        </is>
      </c>
      <c r="I982" s="2269" t="n"/>
      <c r="J982" s="2269" t="n"/>
      <c r="K982" s="2269" t="n"/>
      <c r="L982" s="2269" t="n"/>
      <c r="M982" s="2269" t="n"/>
      <c r="N982" s="2269" t="n"/>
      <c r="O982" s="2269" t="n"/>
      <c r="P982" s="2269" t="n"/>
      <c r="Q982" s="2269" t="n"/>
      <c r="R982" s="3075" t="n">
        <v>1018410114</v>
      </c>
      <c r="S982" s="2270" t="inlineStr">
        <is>
          <t>Pesos</t>
        </is>
      </c>
      <c r="T982" s="2690" t="inlineStr">
        <is>
          <t>Hipotecario</t>
        </is>
      </c>
      <c r="U982" s="2689" t="n">
        <v>910000</v>
      </c>
      <c r="V982" s="2689" t="n">
        <v>169</v>
      </c>
      <c r="W982" s="2689" t="n">
        <v>107</v>
      </c>
      <c r="X982" s="2689" t="n">
        <v>0.1275</v>
      </c>
      <c r="Y982" s="2689" t="n">
        <v>0</v>
      </c>
      <c r="Z982" s="2689" t="n">
        <v>24005</v>
      </c>
      <c r="AA982" s="2689" t="n">
        <v>42805</v>
      </c>
      <c r="AB982" s="2689" t="n">
        <v>0</v>
      </c>
      <c r="AC982" s="2689" t="n">
        <v>379518</v>
      </c>
      <c r="AD982" s="2689" t="n">
        <v>505930</v>
      </c>
      <c r="AE982" s="2689" t="n">
        <v>51493647</v>
      </c>
      <c r="AF982" s="3715" t="n">
        <v>500</v>
      </c>
      <c r="AG982" s="2689" t="inlineStr">
        <is>
          <t>$3,000,000</t>
        </is>
      </c>
      <c r="AH982" s="2268" t="inlineStr">
        <is>
          <t>Empleado</t>
        </is>
      </c>
      <c r="AI982" s="2688" t="inlineStr">
        <is>
          <t>BRUIZ_87@HOTMAIL.COM</t>
        </is>
      </c>
      <c r="AJ982" s="2688" t="inlineStr">
        <is>
          <t>+57 316 3215817</t>
        </is>
      </c>
      <c r="AK982" s="2688" t="inlineStr">
        <is>
          <t>BOGOTA</t>
        </is>
      </c>
      <c r="AL982" s="2269" t="n"/>
      <c r="AM982" s="2853" t="inlineStr">
        <is>
          <t>NAN</t>
        </is>
      </c>
    </row>
    <row r="983" ht="18" customFormat="1" customHeight="1" s="1438" thickBot="1">
      <c r="A983" s="3003" t="inlineStr">
        <is>
          <t>FELIPE TORRES AUSAQUE</t>
        </is>
      </c>
      <c r="B983" s="3209" t="inlineStr">
        <is>
          <t>570040770122748-9</t>
        </is>
      </c>
      <c r="C983" s="2855" t="n">
        <v>46108</v>
      </c>
      <c r="D983" s="2658" t="inlineStr">
        <is>
          <t>Pendiente</t>
        </is>
      </c>
      <c r="E983" s="2855" t="n">
        <v>46108</v>
      </c>
      <c r="F983" s="2329" t="inlineStr">
        <is>
          <t>DAVIVIENDA</t>
        </is>
      </c>
      <c r="G983" s="2262" t="n"/>
      <c r="H983" s="2331" t="inlineStr">
        <is>
          <t>CM</t>
        </is>
      </c>
      <c r="I983" s="2262" t="n"/>
      <c r="J983" s="2262" t="n"/>
      <c r="K983" s="2262" t="n"/>
      <c r="L983" s="2262" t="n"/>
      <c r="M983" s="2262" t="n"/>
      <c r="N983" s="2262" t="n"/>
      <c r="O983" s="2262" t="n"/>
      <c r="P983" s="2262" t="n"/>
      <c r="Q983" s="2858" t="n"/>
      <c r="R983" s="2389" t="inlineStr">
        <is>
          <t>N/A</t>
        </is>
      </c>
      <c r="S983" s="2661" t="inlineStr">
        <is>
          <t>Pesos</t>
        </is>
      </c>
      <c r="T983" s="2859" t="inlineStr">
        <is>
          <t>Hipotecario</t>
        </is>
      </c>
      <c r="U983" s="2860" t="n">
        <v>1689000</v>
      </c>
      <c r="V983" s="2860" t="n">
        <v>240</v>
      </c>
      <c r="W983" s="2860" t="n">
        <v>231</v>
      </c>
      <c r="X983" s="2860" t="n">
        <v>0.112</v>
      </c>
      <c r="Y983" s="2860" t="n">
        <v>0</v>
      </c>
      <c r="Z983" s="2860" t="n">
        <v>0</v>
      </c>
      <c r="AA983" s="2860" t="n">
        <v>0</v>
      </c>
      <c r="AB983" s="2860" t="n">
        <v>0</v>
      </c>
      <c r="AC983" s="2860" t="n">
        <v>429074</v>
      </c>
      <c r="AD983" s="2860" t="n">
        <v>2946921</v>
      </c>
      <c r="AE983" s="2860" t="n">
        <v>165497861</v>
      </c>
      <c r="AF983" s="3719" t="n">
        <v>300</v>
      </c>
      <c r="AG983" s="2860" t="inlineStr">
        <is>
          <t>$6,798,000</t>
        </is>
      </c>
      <c r="AH983" s="2263" t="inlineStr">
        <is>
          <t>Empleado</t>
        </is>
      </c>
      <c r="AI983" s="2857" t="inlineStr">
        <is>
          <t>felipepeloasusa@gmail.com</t>
        </is>
      </c>
      <c r="AJ983" s="2857" t="inlineStr">
        <is>
          <t>+57 321 4386490</t>
        </is>
      </c>
      <c r="AK983" s="2857" t="inlineStr">
        <is>
          <t>BOGOTA</t>
        </is>
      </c>
      <c r="AL983" s="2262" t="n"/>
      <c r="AM983" s="2862" t="inlineStr">
        <is>
          <t>NAN</t>
        </is>
      </c>
    </row>
    <row r="984" ht="18" customFormat="1" customHeight="1" s="1438" thickBot="1">
      <c r="A984" s="3001" t="inlineStr">
        <is>
          <t>JENNY JOHANA DIAZ JATIVA</t>
        </is>
      </c>
      <c r="B984" s="3208" t="inlineStr">
        <is>
          <t>571212660065418-1</t>
        </is>
      </c>
      <c r="C984" s="2682" t="n">
        <v>46108</v>
      </c>
      <c r="D984" s="2653" t="inlineStr">
        <is>
          <t>Pendiente</t>
        </is>
      </c>
      <c r="E984" s="2682" t="n">
        <v>46108</v>
      </c>
      <c r="F984" s="2325" t="inlineStr">
        <is>
          <t>DAVIVIENDA</t>
        </is>
      </c>
      <c r="G984" s="2269" t="n"/>
      <c r="H984" s="2326" t="inlineStr">
        <is>
          <t>CM</t>
        </is>
      </c>
      <c r="I984" s="2269" t="n"/>
      <c r="J984" s="2269" t="n"/>
      <c r="K984" s="2269" t="n"/>
      <c r="L984" s="2269" t="n"/>
      <c r="M984" s="2269" t="n"/>
      <c r="N984" s="2269" t="n"/>
      <c r="O984" s="2269" t="n"/>
      <c r="P984" s="2269" t="n"/>
      <c r="Q984" s="2269" t="n"/>
      <c r="R984" s="2689" t="n">
        <v>1085328083</v>
      </c>
      <c r="S984" s="2270" t="inlineStr">
        <is>
          <t>Pesos</t>
        </is>
      </c>
      <c r="T984" s="2690" t="inlineStr">
        <is>
          <t>Hipotecario</t>
        </is>
      </c>
      <c r="U984" s="2689" t="n">
        <v>1843000</v>
      </c>
      <c r="V984" s="2689" t="n">
        <v>240</v>
      </c>
      <c r="W984" s="2689" t="n">
        <v>238</v>
      </c>
      <c r="X984" s="2689" t="n">
        <v>0.1375</v>
      </c>
      <c r="Y984" s="2689" t="n">
        <v>0</v>
      </c>
      <c r="Z984" s="2689" t="n">
        <v>34171</v>
      </c>
      <c r="AA984" s="2689" t="n">
        <v>55572</v>
      </c>
      <c r="AB984" s="2689" t="n">
        <v>0</v>
      </c>
      <c r="AC984" s="2689" t="n">
        <v>635038</v>
      </c>
      <c r="AD984" s="2689" t="n">
        <v>1618218</v>
      </c>
      <c r="AE984" s="2689" t="n">
        <v>149454559</v>
      </c>
      <c r="AF984" s="3715" t="n">
        <v>500</v>
      </c>
      <c r="AG984" s="2689" t="inlineStr">
        <is>
          <t>$7,000,000</t>
        </is>
      </c>
      <c r="AH984" s="2268" t="inlineStr">
        <is>
          <t>Empleado</t>
        </is>
      </c>
      <c r="AI984" s="2688" t="inlineStr">
        <is>
          <t>johanadiazj@hotmail.com</t>
        </is>
      </c>
      <c r="AJ984" s="2688" t="inlineStr">
        <is>
          <t>314 2019242</t>
        </is>
      </c>
      <c r="AK984" s="2688" t="inlineStr">
        <is>
          <t>PEREIRA</t>
        </is>
      </c>
      <c r="AL984" s="2269" t="n"/>
      <c r="AM984" s="2691" t="n"/>
    </row>
    <row r="985" ht="18" customFormat="1" customHeight="1" s="1438" thickBot="1">
      <c r="A985" s="2826" t="inlineStr">
        <is>
          <t>LADY PAOLA VARGAS GIL</t>
        </is>
      </c>
      <c r="B985" s="3209" t="n">
        <v>90000187787</v>
      </c>
      <c r="C985" s="2855" t="n">
        <v>46108</v>
      </c>
      <c r="D985" s="2658" t="inlineStr">
        <is>
          <t>Pendiente</t>
        </is>
      </c>
      <c r="E985" s="2855" t="n">
        <v>46108</v>
      </c>
      <c r="F985" s="2995" t="inlineStr">
        <is>
          <t>BANCOLOMBIA</t>
        </is>
      </c>
      <c r="G985" s="2262" t="n"/>
      <c r="H985" s="2331" t="inlineStr">
        <is>
          <t>CM</t>
        </is>
      </c>
      <c r="I985" s="2262" t="n"/>
      <c r="J985" s="2262" t="n"/>
      <c r="K985" s="2262" t="n"/>
      <c r="L985" s="2262" t="n"/>
      <c r="M985" s="2262" t="n"/>
      <c r="N985" s="2262" t="n"/>
      <c r="O985" s="2262" t="n"/>
      <c r="P985" s="2262" t="n"/>
      <c r="Q985" s="2262" t="n"/>
      <c r="R985" s="2860" t="n">
        <v>1057577594</v>
      </c>
      <c r="S985" s="2661" t="inlineStr">
        <is>
          <t>Pesos</t>
        </is>
      </c>
      <c r="T985" s="2859" t="inlineStr">
        <is>
          <t>Hipotecario</t>
        </is>
      </c>
      <c r="U985" s="2860" t="n">
        <v>615002</v>
      </c>
      <c r="V985" s="2860" t="n">
        <v>300</v>
      </c>
      <c r="W985" s="2860" t="n">
        <v>249</v>
      </c>
      <c r="X985" s="2860" t="n">
        <v>0.1596</v>
      </c>
      <c r="Y985" s="2860" t="n">
        <v>454263</v>
      </c>
      <c r="Z985" s="2860" t="n">
        <v>13059</v>
      </c>
      <c r="AA985" s="2860" t="n">
        <v>15550</v>
      </c>
      <c r="AB985" s="2860" t="n">
        <v>10366</v>
      </c>
      <c r="AC985" s="2860" t="n">
        <v>58873</v>
      </c>
      <c r="AD985" s="2860" t="n">
        <v>517154</v>
      </c>
      <c r="AE985" s="2860" t="n">
        <v>78735353</v>
      </c>
      <c r="AF985" s="3719" t="n">
        <v>200</v>
      </c>
      <c r="AG985" s="2860" t="inlineStr">
        <is>
          <t>$2,500,000</t>
        </is>
      </c>
      <c r="AH985" s="2263" t="inlineStr">
        <is>
          <t>Empleado</t>
        </is>
      </c>
      <c r="AI985" s="2857" t="inlineStr">
        <is>
          <t>lpvargasgil@outlook.es</t>
        </is>
      </c>
      <c r="AJ985" s="2857" t="inlineStr">
        <is>
          <t>+57 311 5238887</t>
        </is>
      </c>
      <c r="AK985" s="2857" t="inlineStr">
        <is>
          <t>SOGAMOSO</t>
        </is>
      </c>
      <c r="AL985" s="2262" t="n"/>
      <c r="AM985" s="2862" t="inlineStr">
        <is>
          <t>NAN</t>
        </is>
      </c>
    </row>
    <row r="986" ht="18" customFormat="1" customHeight="1" s="1438" thickBot="1">
      <c r="A986" s="3001" t="inlineStr">
        <is>
          <t>YONATAN JAVIER CALDERON ZAPATA</t>
        </is>
      </c>
      <c r="B986" s="3312" t="n">
        <v>90000389458</v>
      </c>
      <c r="C986" s="3028" t="n">
        <v>46108</v>
      </c>
      <c r="D986" s="3029" t="inlineStr">
        <is>
          <t>Pendiente</t>
        </is>
      </c>
      <c r="E986" s="3028" t="n">
        <v>46108</v>
      </c>
      <c r="F986" s="2248" t="inlineStr">
        <is>
          <t>BANCOLOMBIA</t>
        </is>
      </c>
      <c r="G986" s="2248" t="n"/>
      <c r="H986" s="3031" t="inlineStr">
        <is>
          <t>CM</t>
        </is>
      </c>
      <c r="I986" s="2248" t="n"/>
      <c r="J986" s="2248" t="n"/>
      <c r="K986" s="2248" t="n"/>
      <c r="L986" s="2248" t="n"/>
      <c r="M986" s="2248" t="n"/>
      <c r="N986" s="2248" t="n"/>
      <c r="O986" s="2248" t="n"/>
      <c r="P986" s="2248" t="n"/>
      <c r="Q986" s="2248" t="n"/>
      <c r="R986" s="3035" t="n">
        <v>1017157393</v>
      </c>
      <c r="S986" s="3033" t="inlineStr">
        <is>
          <t>Pesos</t>
        </is>
      </c>
      <c r="T986" s="3034" t="inlineStr">
        <is>
          <t>Hipotecario</t>
        </is>
      </c>
      <c r="U986" s="3032" t="n">
        <v>2907196</v>
      </c>
      <c r="V986" s="3032" t="n">
        <v>240</v>
      </c>
      <c r="W986" s="3032" t="n">
        <v>238</v>
      </c>
      <c r="X986" s="3032" t="n">
        <v>0.129</v>
      </c>
      <c r="Y986" s="3032" t="n">
        <v>0</v>
      </c>
      <c r="Z986" s="3032" t="n">
        <v>50521</v>
      </c>
      <c r="AA986" s="3032" t="n">
        <v>48422</v>
      </c>
      <c r="AB986" s="3032" t="n">
        <v>32280</v>
      </c>
      <c r="AC986" s="3032" t="n">
        <v>293252</v>
      </c>
      <c r="AD986" s="3032" t="n">
        <v>2482721</v>
      </c>
      <c r="AE986" s="3032" t="n">
        <v>248676239</v>
      </c>
      <c r="AF986" s="3723" t="n">
        <v>500</v>
      </c>
      <c r="AG986" s="3032" t="inlineStr">
        <is>
          <t>$10,000,000</t>
        </is>
      </c>
      <c r="AH986" s="3033" t="inlineStr">
        <is>
          <t>Independiente</t>
        </is>
      </c>
      <c r="AI986" s="3035" t="inlineStr">
        <is>
          <t>yonatancald@gmail.com</t>
        </is>
      </c>
      <c r="AJ986" s="3035" t="inlineStr">
        <is>
          <t>+57 315 3195555</t>
        </is>
      </c>
      <c r="AK986" s="3035" t="inlineStr">
        <is>
          <t>MEDELLIN</t>
        </is>
      </c>
      <c r="AL986" s="2248" t="n"/>
      <c r="AM986" s="3313" t="inlineStr">
        <is>
          <t>NAN</t>
        </is>
      </c>
    </row>
    <row r="987" ht="18" customFormat="1" customHeight="1" s="1314" thickBot="1">
      <c r="A987" s="3305" t="inlineStr">
        <is>
          <t>LUIS FELIPE BARRERA CIFUENTES</t>
        </is>
      </c>
      <c r="B987" s="3306" t="n">
        <v>1058543822</v>
      </c>
      <c r="C987" s="3145" t="n">
        <v>46100</v>
      </c>
      <c r="D987" s="3146" t="inlineStr">
        <is>
          <t>Pendiente</t>
        </is>
      </c>
      <c r="E987" s="3145" t="n">
        <v>46108</v>
      </c>
      <c r="F987" s="2240" t="inlineStr">
        <is>
          <t>BANCO DE BOGOTA</t>
        </is>
      </c>
      <c r="G987" s="3307" t="n"/>
      <c r="H987" s="3148" t="inlineStr">
        <is>
          <t>CM</t>
        </is>
      </c>
      <c r="I987" s="2234" t="n"/>
      <c r="J987" s="2234" t="n"/>
      <c r="K987" s="3308" t="n"/>
      <c r="L987" s="3146" t="inlineStr">
        <is>
          <t>Soluciones Financieras</t>
        </is>
      </c>
      <c r="M987" s="3152" t="inlineStr">
        <is>
          <t>LORENA SALINAS</t>
        </is>
      </c>
      <c r="N987" s="2234" t="n"/>
      <c r="O987" s="3145" t="n">
        <v>46100</v>
      </c>
      <c r="P987" s="2234" t="n"/>
      <c r="Q987" s="2234" t="n"/>
      <c r="R987" s="3151" t="n">
        <v>1019033038</v>
      </c>
      <c r="S987" s="3309" t="inlineStr">
        <is>
          <t>Pesos</t>
        </is>
      </c>
      <c r="T987" s="3310" t="inlineStr">
        <is>
          <t>Hipotecario</t>
        </is>
      </c>
      <c r="U987" s="3151" t="n">
        <v>1663640</v>
      </c>
      <c r="V987" s="3151" t="n">
        <v>240</v>
      </c>
      <c r="W987" s="3151" t="n">
        <v>234</v>
      </c>
      <c r="X987" s="3151" t="n">
        <v>12.28</v>
      </c>
      <c r="Y987" s="3151" t="n">
        <v>0</v>
      </c>
      <c r="Z987" s="3151" t="n">
        <v>37068</v>
      </c>
      <c r="AA987" s="3151" t="n">
        <v>37965</v>
      </c>
      <c r="AB987" s="3151" t="n">
        <v>32550</v>
      </c>
      <c r="AC987" s="3151" t="n">
        <v>161128</v>
      </c>
      <c r="AD987" s="3151" t="n">
        <v>1394928</v>
      </c>
      <c r="AE987" s="3151" t="n">
        <v>144658559</v>
      </c>
      <c r="AF987" s="3730" t="n">
        <v>300</v>
      </c>
      <c r="AG987" s="3151" t="inlineStr">
        <is>
          <t>$6,000,000</t>
        </is>
      </c>
      <c r="AH987" s="2240" t="inlineStr">
        <is>
          <t>Empleado</t>
        </is>
      </c>
      <c r="AI987" s="3152" t="inlineStr">
        <is>
          <t>luisfbar@hotmail.com</t>
        </is>
      </c>
      <c r="AJ987" s="3152" t="inlineStr">
        <is>
          <t>+57 316 3423348</t>
        </is>
      </c>
      <c r="AK987" s="3152" t="inlineStr">
        <is>
          <t>BOGOTA</t>
        </is>
      </c>
      <c r="AL987" s="2234" t="n"/>
      <c r="AM987" s="3311" t="inlineStr">
        <is>
          <t>NAN</t>
        </is>
      </c>
    </row>
    <row r="988" ht="18" customFormat="1" customHeight="1" s="1438" thickBot="1">
      <c r="A988" s="2823" t="inlineStr">
        <is>
          <t>ELIANA SUAREZ MORENO</t>
        </is>
      </c>
      <c r="B988" s="3314" t="n">
        <v>134200355554</v>
      </c>
      <c r="C988" s="2291" t="n">
        <v>46108</v>
      </c>
      <c r="D988" s="2290" t="inlineStr">
        <is>
          <t>Pendiente</t>
        </is>
      </c>
      <c r="E988" s="2291" t="n">
        <v>46108</v>
      </c>
      <c r="F988" s="2990" t="inlineStr">
        <is>
          <t>CAJA SOCIAL</t>
        </is>
      </c>
      <c r="G988" s="505" t="n"/>
      <c r="H988" s="3315" t="inlineStr">
        <is>
          <t>PROPIO</t>
        </is>
      </c>
      <c r="I988" s="505" t="n"/>
      <c r="J988" s="505" t="n"/>
      <c r="K988" s="505" t="n"/>
      <c r="L988" s="3104" t="inlineStr">
        <is>
          <t>Guardianes Del Ahorro</t>
        </is>
      </c>
      <c r="M988" s="2299" t="inlineStr">
        <is>
          <t>Jhon Fredy Garcia Pardo</t>
        </is>
      </c>
      <c r="N988" s="505" t="n"/>
      <c r="O988" s="505" t="n"/>
      <c r="P988" s="505" t="n"/>
      <c r="Q988" s="884" t="n"/>
      <c r="R988" s="2295" t="inlineStr">
        <is>
          <t>N/A</t>
        </is>
      </c>
      <c r="S988" s="2296" t="inlineStr">
        <is>
          <t>Pesos</t>
        </is>
      </c>
      <c r="T988" s="2297" t="inlineStr">
        <is>
          <t>Hipotecario</t>
        </is>
      </c>
      <c r="U988" s="2298" t="n">
        <v>2443870</v>
      </c>
      <c r="V988" s="2298" t="n">
        <v>240</v>
      </c>
      <c r="W988" s="2298" t="n">
        <v>236</v>
      </c>
      <c r="X988" s="2298" t="n">
        <v>11</v>
      </c>
      <c r="Y988" s="2298" t="n">
        <v>0</v>
      </c>
      <c r="Z988" s="2298" t="n">
        <v>53517</v>
      </c>
      <c r="AA988" s="2298" t="n">
        <v>58104</v>
      </c>
      <c r="AB988" s="2298" t="n">
        <v>52240</v>
      </c>
      <c r="AC988" s="2298" t="n">
        <v>290281</v>
      </c>
      <c r="AD988" s="2298" t="n">
        <v>1989727</v>
      </c>
      <c r="AE988" s="2298" t="n">
        <v>227798505</v>
      </c>
      <c r="AF988" s="505" t="n"/>
      <c r="AG988" s="505" t="n"/>
      <c r="AH988" s="505" t="n"/>
      <c r="AI988" s="505" t="n"/>
      <c r="AJ988" s="505" t="n"/>
      <c r="AK988" s="505" t="n"/>
      <c r="AL988" s="505" t="n"/>
      <c r="AM988" s="838" t="n"/>
    </row>
    <row r="989" ht="18" customFormat="1" customHeight="1" s="1438" thickBot="1">
      <c r="A989" s="2633" t="inlineStr">
        <is>
          <t>ADRIANA MARIA CORREA TORRALBA</t>
        </is>
      </c>
      <c r="B989" s="3300" t="inlineStr">
        <is>
          <t>570808540018083-7</t>
        </is>
      </c>
      <c r="C989" s="2305" t="n">
        <v>46108</v>
      </c>
      <c r="D989" s="2304" t="inlineStr">
        <is>
          <t>Pendiente</t>
        </is>
      </c>
      <c r="E989" s="2305" t="n">
        <v>46108</v>
      </c>
      <c r="F989" s="2524" t="inlineStr">
        <is>
          <t>DAVIVIENDA</t>
        </is>
      </c>
      <c r="G989" s="225" t="n"/>
      <c r="H989" s="2308" t="inlineStr">
        <is>
          <t>CM</t>
        </is>
      </c>
      <c r="I989" s="225" t="n"/>
      <c r="J989" s="225" t="n"/>
      <c r="K989" s="225" t="n"/>
      <c r="L989" s="225" t="n"/>
      <c r="M989" s="225" t="n"/>
      <c r="N989" s="225" t="n"/>
      <c r="O989" s="225" t="n"/>
      <c r="P989" s="225" t="n"/>
      <c r="Q989" s="225" t="n"/>
      <c r="R989" s="2313" t="n">
        <v>1058842163</v>
      </c>
      <c r="S989" s="2311" t="inlineStr">
        <is>
          <t>Pesos</t>
        </is>
      </c>
      <c r="T989" s="2312" t="inlineStr">
        <is>
          <t>Hipotecario</t>
        </is>
      </c>
      <c r="U989" s="2313" t="n">
        <v>1222000</v>
      </c>
      <c r="V989" s="2313" t="n">
        <v>240</v>
      </c>
      <c r="W989" s="2313" t="n">
        <v>227</v>
      </c>
      <c r="X989" s="2313" t="n">
        <v>11.2</v>
      </c>
      <c r="Y989" s="2313" t="n">
        <v>0</v>
      </c>
      <c r="Z989" s="2313" t="n">
        <v>34263</v>
      </c>
      <c r="AA989" s="2313" t="n">
        <v>33020</v>
      </c>
      <c r="AB989" s="2313" t="n">
        <v>0</v>
      </c>
      <c r="AC989" s="2313" t="n">
        <v>479904</v>
      </c>
      <c r="AD989" s="2313" t="n">
        <v>988877</v>
      </c>
      <c r="AE989" s="2313" t="n">
        <v>111187646</v>
      </c>
      <c r="AF989" s="3653" t="n">
        <v>370</v>
      </c>
      <c r="AG989" s="2313" t="inlineStr">
        <is>
          <t>$5,000,000</t>
        </is>
      </c>
      <c r="AH989" s="2315" t="inlineStr">
        <is>
          <t>Empleado</t>
        </is>
      </c>
      <c r="AI989" s="2309" t="inlineStr">
        <is>
          <t>adrystt@gmail.com</t>
        </is>
      </c>
      <c r="AJ989" s="3189" t="n">
        <v>3137334126</v>
      </c>
      <c r="AK989" s="2309" t="inlineStr">
        <is>
          <t>Pensilvania</t>
        </is>
      </c>
      <c r="AL989" s="225" t="n"/>
      <c r="AM989" s="231" t="n"/>
    </row>
    <row r="990" ht="18" customHeight="1" thickBot="1">
      <c r="A990" s="2824" t="inlineStr">
        <is>
          <t>LEIDY CATALINA MORENO PALMA</t>
        </is>
      </c>
      <c r="B990" s="3302" t="n">
        <v>959155787</v>
      </c>
      <c r="C990" s="2319" t="n">
        <v>46109</v>
      </c>
      <c r="D990" s="2318" t="inlineStr">
        <is>
          <t>Pendiente</t>
        </is>
      </c>
      <c r="E990" s="2319" t="n">
        <v>46109</v>
      </c>
      <c r="F990" s="3244" t="inlineStr">
        <is>
          <t>BANCO DE BOGOTA</t>
        </is>
      </c>
      <c r="G990" s="214" t="n"/>
      <c r="H990" s="2340" t="inlineStr">
        <is>
          <t>PROPIO</t>
        </is>
      </c>
      <c r="I990" s="214" t="n"/>
      <c r="J990" s="214" t="n"/>
      <c r="K990" s="214" t="n"/>
      <c r="L990" s="2332" t="inlineStr">
        <is>
          <t>Finanzas a otro nivel</t>
        </is>
      </c>
      <c r="M990" s="2321" t="inlineStr">
        <is>
          <t>SANDRA MARCELA CHIQUIZA GONZALEZ</t>
        </is>
      </c>
      <c r="N990" s="214" t="n"/>
      <c r="O990" s="214" t="n"/>
      <c r="P990" s="214" t="n"/>
      <c r="Q990" s="214" t="n"/>
      <c r="R990" s="2324" t="n">
        <v>1109185134</v>
      </c>
      <c r="S990" s="2322" t="inlineStr">
        <is>
          <t>Pesos</t>
        </is>
      </c>
      <c r="T990" s="2323" t="inlineStr">
        <is>
          <t>Hipotecario</t>
        </is>
      </c>
      <c r="U990" s="2324" t="n">
        <v>462466</v>
      </c>
      <c r="V990" s="2324" t="n">
        <v>360</v>
      </c>
      <c r="W990" s="2324" t="n">
        <v>343</v>
      </c>
      <c r="X990" s="2324" t="n">
        <v>6.2</v>
      </c>
      <c r="Y990" s="2324" t="n">
        <v>273674</v>
      </c>
      <c r="Z990" s="2324" t="n">
        <v>9277</v>
      </c>
      <c r="AA990" s="2324" t="n">
        <v>20692</v>
      </c>
      <c r="AB990" s="2324" t="n">
        <v>21585</v>
      </c>
      <c r="AC990" s="2324" t="n">
        <v>73303</v>
      </c>
      <c r="AD990" s="2324" t="n">
        <v>611281</v>
      </c>
      <c r="AE990" s="2324" t="n">
        <v>67410501</v>
      </c>
      <c r="AF990" s="2324" t="inlineStr">
        <is>
          <t>$100.000 a $300.000</t>
        </is>
      </c>
      <c r="AG990" s="2324" t="inlineStr">
        <is>
          <t>$7,000,000</t>
        </is>
      </c>
      <c r="AH990" s="2343" t="inlineStr">
        <is>
          <t>Empleado</t>
        </is>
      </c>
      <c r="AI990" s="3316" t="inlineStr">
        <is>
          <t>catalinamoreno01@gmail.com</t>
        </is>
      </c>
      <c r="AJ990" s="3206" t="n">
        <v>3002890494</v>
      </c>
      <c r="AK990" s="2321" t="inlineStr">
        <is>
          <t>CALI</t>
        </is>
      </c>
      <c r="AL990" s="214" t="n"/>
      <c r="AM990" s="220" t="n"/>
    </row>
    <row r="991" ht="18" customHeight="1" thickBot="1">
      <c r="A991" s="3180" t="inlineStr">
        <is>
          <t>DERLY VIVIANA MOLINA RIVERA</t>
        </is>
      </c>
      <c r="B991" s="3300" t="n">
        <v>90000145724</v>
      </c>
      <c r="C991" s="2305" t="n">
        <v>46109</v>
      </c>
      <c r="D991" s="2304" t="inlineStr">
        <is>
          <t>Pendiente</t>
        </is>
      </c>
      <c r="E991" s="2305" t="n">
        <v>46109</v>
      </c>
      <c r="F991" s="2398" t="inlineStr">
        <is>
          <t>BANCOLOMBIA</t>
        </is>
      </c>
      <c r="G991" s="225" t="n"/>
      <c r="H991" s="2474" t="inlineStr">
        <is>
          <t>PROPIO</t>
        </is>
      </c>
      <c r="I991" s="225" t="n"/>
      <c r="J991" s="225" t="n"/>
      <c r="K991" s="225" t="n"/>
      <c r="L991" s="2315" t="inlineStr">
        <is>
          <t>Imperio Financiero</t>
        </is>
      </c>
      <c r="M991" s="2309" t="inlineStr">
        <is>
          <t>Jhon Rodriguez Suarez</t>
        </is>
      </c>
      <c r="N991" s="225" t="n"/>
      <c r="O991" s="225" t="n"/>
      <c r="P991" s="225" t="n"/>
      <c r="Q991" s="225" t="n"/>
      <c r="R991" s="2313" t="n">
        <v>52816833</v>
      </c>
      <c r="S991" s="2311" t="inlineStr">
        <is>
          <t>Pesos</t>
        </is>
      </c>
      <c r="T991" s="2312" t="inlineStr">
        <is>
          <t>Hipotecario</t>
        </is>
      </c>
      <c r="U991" s="2313" t="n">
        <v>581832</v>
      </c>
      <c r="V991" s="2313" t="n">
        <v>246</v>
      </c>
      <c r="W991" s="2313" t="n">
        <v>191</v>
      </c>
      <c r="X991" s="2313" t="n">
        <v>10.2</v>
      </c>
      <c r="Y991" s="2313" t="n">
        <v>0</v>
      </c>
      <c r="Z991" s="2313" t="n">
        <v>23264</v>
      </c>
      <c r="AA991" s="2313" t="n">
        <v>13150</v>
      </c>
      <c r="AB991" s="2313" t="n">
        <v>8766</v>
      </c>
      <c r="AC991" s="2313" t="n">
        <v>0</v>
      </c>
      <c r="AD991" s="2313" t="n">
        <v>0</v>
      </c>
      <c r="AE991" s="2313" t="n">
        <v>105524709</v>
      </c>
      <c r="AF991" s="2313" t="inlineStr">
        <is>
          <t>$300.000 a $600.000</t>
        </is>
      </c>
      <c r="AG991" s="2313" t="inlineStr">
        <is>
          <t>$9,000,000</t>
        </is>
      </c>
      <c r="AH991" s="2315" t="inlineStr">
        <is>
          <t>Empleado</t>
        </is>
      </c>
      <c r="AI991" s="2309" t="inlineStr">
        <is>
          <t>VIVIANACHA45@HOTMAIL.COM</t>
        </is>
      </c>
      <c r="AJ991" s="2313" t="n">
        <v>3143675046</v>
      </c>
      <c r="AK991" s="2309" t="inlineStr">
        <is>
          <t>BOGOTA</t>
        </is>
      </c>
      <c r="AL991" s="225" t="n"/>
      <c r="AM991" s="231" t="n"/>
    </row>
    <row r="992" ht="18" customHeight="1" thickBot="1">
      <c r="A992" s="3178" t="inlineStr">
        <is>
          <t>JHON ALEXANDER ALVAREZ ZAPATA</t>
        </is>
      </c>
      <c r="B992" s="3302" t="inlineStr">
        <is>
          <t>570040770093540-5</t>
        </is>
      </c>
      <c r="C992" s="2319" t="n">
        <v>46109</v>
      </c>
      <c r="D992" s="2318" t="inlineStr">
        <is>
          <t>Pendiente</t>
        </is>
      </c>
      <c r="E992" s="2319" t="n">
        <v>46109</v>
      </c>
      <c r="F992" s="2469" t="inlineStr">
        <is>
          <t>DAVIVIENDA</t>
        </is>
      </c>
      <c r="G992" s="214" t="n"/>
      <c r="H992" s="2340" t="inlineStr">
        <is>
          <t>PROPIO</t>
        </is>
      </c>
      <c r="I992" s="214" t="n"/>
      <c r="J992" s="214" t="n"/>
      <c r="K992" s="214" t="n"/>
      <c r="L992" s="2332" t="inlineStr">
        <is>
          <t>Finanzas a otro nivel</t>
        </is>
      </c>
      <c r="M992" s="2321" t="inlineStr">
        <is>
          <t>MIREYA TOLOZA FLOREZ</t>
        </is>
      </c>
      <c r="N992" s="214" t="n"/>
      <c r="O992" s="214" t="n"/>
      <c r="P992" s="214" t="n"/>
      <c r="Q992" s="214" t="n"/>
      <c r="R992" s="2324" t="n">
        <v>10567731</v>
      </c>
      <c r="S992" s="2322" t="inlineStr">
        <is>
          <t>Pesos</t>
        </is>
      </c>
      <c r="T992" s="2323" t="inlineStr">
        <is>
          <t>Hipotecario</t>
        </is>
      </c>
      <c r="U992" s="2324" t="n">
        <v>658000</v>
      </c>
      <c r="V992" s="2324" t="n">
        <v>180</v>
      </c>
      <c r="W992" s="2324" t="n">
        <v>151</v>
      </c>
      <c r="X992" s="2324" t="n">
        <v>14</v>
      </c>
      <c r="Y992" s="2324" t="n">
        <v>0</v>
      </c>
      <c r="Z992" s="2324" t="n">
        <v>20388</v>
      </c>
      <c r="AA992" s="2324" t="n">
        <v>23304</v>
      </c>
      <c r="AB992" s="2324" t="n">
        <v>0</v>
      </c>
      <c r="AC992" s="2324" t="n">
        <v>118254</v>
      </c>
      <c r="AD992" s="2324" t="n">
        <v>500053</v>
      </c>
      <c r="AE992" s="2324" t="n">
        <v>45522073</v>
      </c>
      <c r="AF992" s="2324" t="inlineStr">
        <is>
          <t>$100.000 a $300.000</t>
        </is>
      </c>
      <c r="AG992" s="2324" t="inlineStr">
        <is>
          <t>$2,500,000</t>
        </is>
      </c>
      <c r="AH992" s="2471" t="inlineStr">
        <is>
          <t>Vis Davivienda</t>
        </is>
      </c>
      <c r="AI992" s="2321" t="inlineStr">
        <is>
          <t>jormanalvarez089@gmail.com</t>
        </is>
      </c>
      <c r="AJ992" s="2324" t="n">
        <v>3016376067</v>
      </c>
      <c r="AK992" s="2321" t="inlineStr">
        <is>
          <t>BOGOTA</t>
        </is>
      </c>
      <c r="AL992" s="214" t="n"/>
      <c r="AM992" s="220" t="n"/>
    </row>
    <row r="993" ht="18" customHeight="1" thickBot="1">
      <c r="A993" s="2633" t="inlineStr">
        <is>
          <t>BREINER MAIGUEL ALMENDRALES</t>
        </is>
      </c>
      <c r="B993" s="3300" t="n">
        <v>857147604</v>
      </c>
      <c r="C993" s="2305" t="n">
        <v>46109</v>
      </c>
      <c r="D993" s="2304" t="inlineStr">
        <is>
          <t>Pendiente</t>
        </is>
      </c>
      <c r="E993" s="2305" t="n">
        <v>46109</v>
      </c>
      <c r="F993" s="2473" t="inlineStr">
        <is>
          <t>BANCO DE BOGOTA</t>
        </is>
      </c>
      <c r="G993" s="560" t="n"/>
      <c r="H993" s="2627" t="inlineStr">
        <is>
          <t>VK 30%</t>
        </is>
      </c>
      <c r="I993" s="225" t="n"/>
      <c r="J993" s="225" t="n"/>
      <c r="K993" s="225" t="n"/>
      <c r="L993" s="2311" t="inlineStr">
        <is>
          <t>Lideres del futuro</t>
        </is>
      </c>
      <c r="M993" s="2309" t="inlineStr">
        <is>
          <t>Maria Ascension</t>
        </is>
      </c>
      <c r="N993" s="225" t="n"/>
      <c r="O993" s="225" t="n"/>
      <c r="P993" s="225" t="n"/>
      <c r="Q993" s="225" t="n"/>
      <c r="R993" s="2313" t="n">
        <v>1061703471</v>
      </c>
      <c r="S993" s="2311" t="inlineStr">
        <is>
          <t>Pesos</t>
        </is>
      </c>
      <c r="T993" s="2312" t="inlineStr">
        <is>
          <t>Hipotecario</t>
        </is>
      </c>
      <c r="U993" s="2313" t="n">
        <v>706065</v>
      </c>
      <c r="V993" s="2313" t="n">
        <v>360</v>
      </c>
      <c r="W993" s="2313" t="n">
        <v>331</v>
      </c>
      <c r="X993" s="2313" t="n">
        <v>11.59</v>
      </c>
      <c r="Y993" s="2313" t="n">
        <v>226219</v>
      </c>
      <c r="Z993" s="2313" t="n">
        <v>17147</v>
      </c>
      <c r="AA993" s="2313" t="n">
        <v>22327</v>
      </c>
      <c r="AB993" s="2313" t="n">
        <v>0</v>
      </c>
      <c r="AC993" s="2313" t="n">
        <v>0</v>
      </c>
      <c r="AD993" s="2313" t="n">
        <v>892811</v>
      </c>
      <c r="AE993" s="2313" t="n">
        <v>69498712</v>
      </c>
      <c r="AF993" s="2313" t="inlineStr">
        <is>
          <t>$100.000 a $300.000</t>
        </is>
      </c>
      <c r="AG993" s="2313" t="inlineStr">
        <is>
          <t>$2,000,000</t>
        </is>
      </c>
      <c r="AH993" s="2315" t="inlineStr">
        <is>
          <t>Empleado</t>
        </is>
      </c>
      <c r="AI993" s="2309" t="inlineStr">
        <is>
          <t>breinermaiguel5@gmail.com</t>
        </is>
      </c>
      <c r="AJ993" s="2313" t="n">
        <v>3024024844</v>
      </c>
      <c r="AK993" s="2309" t="inlineStr">
        <is>
          <t>BARRANQUILLA</t>
        </is>
      </c>
      <c r="AL993" s="225" t="n"/>
      <c r="AM993" s="231" t="n"/>
    </row>
    <row r="994" ht="18" customFormat="1" customHeight="1" s="1314" thickBot="1">
      <c r="A994" s="2826" t="inlineStr">
        <is>
          <t>LIZA KATHERINE REYES MOSQUERA</t>
        </is>
      </c>
      <c r="B994" s="3209" t="n">
        <v>1056079631</v>
      </c>
      <c r="C994" s="2855" t="n">
        <v>46106</v>
      </c>
      <c r="D994" s="2658" t="inlineStr">
        <is>
          <t>Pendiente</t>
        </is>
      </c>
      <c r="E994" s="2855" t="n">
        <v>46111</v>
      </c>
      <c r="F994" s="2655" t="inlineStr">
        <is>
          <t>BANCO DE BOGOTA</t>
        </is>
      </c>
      <c r="G994" s="2672" t="inlineStr">
        <is>
          <t>Buen día envío plan de pagos, cliente realizó abono @ capital el 27 de marzo y ahi se ve reflejado</t>
        </is>
      </c>
      <c r="H994" s="3112" t="inlineStr">
        <is>
          <t>PROPIO</t>
        </is>
      </c>
      <c r="I994" s="2857" t="inlineStr">
        <is>
          <t>por favor solicitar a tu cliente un plan de pagos para validar plazo pendiente, ya que en el extracto no coincide.</t>
        </is>
      </c>
      <c r="J994" s="3317" t="inlineStr">
        <is>
          <t>Cargada CRM</t>
        </is>
      </c>
      <c r="K994" s="2855" t="n">
        <v>46108</v>
      </c>
      <c r="L994" s="3139" t="inlineStr">
        <is>
          <t>Finanzas a otro nivel</t>
        </is>
      </c>
      <c r="M994" s="2857" t="inlineStr">
        <is>
          <t>YULY HERNANDEZ</t>
        </is>
      </c>
      <c r="N994" s="2262" t="n"/>
      <c r="O994" s="2262" t="n"/>
      <c r="P994" s="2262" t="n"/>
      <c r="Q994" s="2262" t="n"/>
      <c r="R994" s="3115" t="n">
        <v>1113687394</v>
      </c>
      <c r="S994" s="2661" t="inlineStr">
        <is>
          <t>Pesos</t>
        </is>
      </c>
      <c r="T994" s="2859" t="inlineStr">
        <is>
          <t>Hipotecario</t>
        </is>
      </c>
      <c r="U994" s="2860" t="n">
        <v>665573</v>
      </c>
      <c r="V994" s="2860" t="n">
        <v>360</v>
      </c>
      <c r="W994" s="2860" t="n">
        <v>340</v>
      </c>
      <c r="X994" s="2860" t="n">
        <v>12.01</v>
      </c>
      <c r="Y994" s="2860" t="n">
        <v>0</v>
      </c>
      <c r="Z994" s="2860" t="n">
        <v>11304</v>
      </c>
      <c r="AA994" s="2860" t="n">
        <v>20803</v>
      </c>
      <c r="AB994" s="2860" t="n">
        <v>0</v>
      </c>
      <c r="AC994" s="2860" t="n">
        <v>70401</v>
      </c>
      <c r="AD994" s="2860" t="n">
        <v>563491</v>
      </c>
      <c r="AE994" s="2860" t="n">
        <v>64516143</v>
      </c>
      <c r="AF994" s="2860" t="inlineStr">
        <is>
          <t>$600.000 a $900.000</t>
        </is>
      </c>
      <c r="AG994" s="2860" t="inlineStr">
        <is>
          <t>$5,320,000</t>
        </is>
      </c>
      <c r="AH994" s="2263" t="inlineStr">
        <is>
          <t>Empleado</t>
        </is>
      </c>
      <c r="AI994" s="2857" t="inlineStr">
        <is>
          <t>Katerine2651@hotmail.com</t>
        </is>
      </c>
      <c r="AJ994" s="2860" t="n">
        <v>3172999764</v>
      </c>
      <c r="AK994" s="2262" t="n"/>
      <c r="AL994" s="2262" t="n"/>
      <c r="AM994" s="3116" t="n"/>
    </row>
    <row r="995" ht="18" customHeight="1" thickBot="1">
      <c r="A995" s="3120" t="inlineStr">
        <is>
          <t>MARIA ALEJANDRA PALAU ALVAREZ</t>
        </is>
      </c>
      <c r="B995" s="3208" t="inlineStr">
        <is>
          <t>570119460028966-6</t>
        </is>
      </c>
      <c r="C995" s="2682" t="n">
        <v>46111</v>
      </c>
      <c r="D995" s="2653" t="inlineStr">
        <is>
          <t>Pendiente</t>
        </is>
      </c>
      <c r="E995" s="2682" t="n">
        <v>46111</v>
      </c>
      <c r="F995" s="2325" t="inlineStr">
        <is>
          <t>DAVIVIENDA</t>
        </is>
      </c>
      <c r="G995" s="2269" t="n"/>
      <c r="H995" s="2269" t="n"/>
      <c r="I995" s="2269" t="n"/>
      <c r="J995" s="2269" t="n"/>
      <c r="K995" s="2269" t="n"/>
      <c r="L995" s="2269" t="n"/>
      <c r="M995" s="2269" t="n"/>
      <c r="N995" s="2269" t="n"/>
      <c r="O995" s="2269" t="n"/>
      <c r="P995" s="2269" t="n"/>
      <c r="Q995" s="2851" t="n"/>
      <c r="R995" s="2389" t="inlineStr">
        <is>
          <t>N/A</t>
        </is>
      </c>
      <c r="S995" s="2270" t="inlineStr">
        <is>
          <t>Pesos</t>
        </is>
      </c>
      <c r="T995" s="2690" t="inlineStr">
        <is>
          <t>Hipotecario</t>
        </is>
      </c>
      <c r="U995" s="2689" t="n">
        <v>612756</v>
      </c>
      <c r="V995" s="2689" t="n">
        <v>240</v>
      </c>
      <c r="W995" s="2689" t="n">
        <v>196</v>
      </c>
      <c r="X995" s="2689" t="n">
        <v>13.45</v>
      </c>
      <c r="Y995" s="2689" t="n">
        <v>2092473</v>
      </c>
      <c r="Z995" s="2689" t="n">
        <v>32871</v>
      </c>
      <c r="AA995" s="2689" t="n">
        <v>51304</v>
      </c>
      <c r="AB995" s="2689" t="n">
        <v>0</v>
      </c>
      <c r="AC995" s="2689" t="n">
        <v>210935</v>
      </c>
      <c r="AD995" s="2689" t="n">
        <v>934122</v>
      </c>
      <c r="AE995" s="2689" t="n">
        <v>6355484</v>
      </c>
      <c r="AF995" s="2269" t="n"/>
      <c r="AG995" s="2269" t="n"/>
      <c r="AH995" s="2269" t="n"/>
      <c r="AI995" s="2688" t="inlineStr">
        <is>
          <t>mapa9309@gmail.com</t>
        </is>
      </c>
      <c r="AJ995" s="2689" t="n">
        <v>3104453643</v>
      </c>
      <c r="AK995" s="2688" t="inlineStr">
        <is>
          <t>CALI</t>
        </is>
      </c>
      <c r="AL995" s="2269" t="n"/>
      <c r="AM995" s="2691" t="n"/>
    </row>
    <row r="996" ht="18" customHeight="1" thickBot="1">
      <c r="A996" s="2825" t="inlineStr">
        <is>
          <t>JENNY ANDREA PAEZ AMAYA</t>
        </is>
      </c>
      <c r="B996" s="3209" t="n">
        <v>107367223211</v>
      </c>
      <c r="C996" s="2855" t="n">
        <v>46111</v>
      </c>
      <c r="D996" s="2658" t="inlineStr">
        <is>
          <t>Pendiente</t>
        </is>
      </c>
      <c r="E996" s="2855" t="n">
        <v>46111</v>
      </c>
      <c r="F996" s="2260" t="inlineStr">
        <is>
          <t>FNA (Fondo Nacional del Ahorro)</t>
        </is>
      </c>
      <c r="G996" s="2262" t="n"/>
      <c r="H996" s="3176" t="inlineStr">
        <is>
          <t>VK 30%</t>
        </is>
      </c>
      <c r="I996" s="2262" t="n"/>
      <c r="J996" s="2262" t="n"/>
      <c r="K996" s="2262" t="n"/>
      <c r="L996" s="2263" t="inlineStr">
        <is>
          <t>Imperio Financiero</t>
        </is>
      </c>
      <c r="M996" s="2857" t="inlineStr">
        <is>
          <t>Jaime Andrés Porras Vargas</t>
        </is>
      </c>
      <c r="N996" s="2262" t="n"/>
      <c r="O996" s="2262" t="n"/>
      <c r="P996" s="2262" t="n"/>
      <c r="Q996" s="2262" t="n"/>
      <c r="R996" s="2860" t="n">
        <v>1073672232</v>
      </c>
      <c r="S996" s="2661" t="inlineStr">
        <is>
          <t>Pesos</t>
        </is>
      </c>
      <c r="T996" s="2859" t="inlineStr">
        <is>
          <t>Hipotecario</t>
        </is>
      </c>
      <c r="U996" s="2860" t="n">
        <v>0</v>
      </c>
      <c r="V996" s="2860" t="n">
        <v>239</v>
      </c>
      <c r="W996" s="2860" t="n">
        <v>221</v>
      </c>
      <c r="X996" s="2860" t="inlineStr">
        <is>
          <t>10.00</t>
        </is>
      </c>
      <c r="Y996" s="2860" t="n">
        <v>0</v>
      </c>
      <c r="Z996" s="2860" t="n">
        <v>28320</v>
      </c>
      <c r="AA996" s="2860" t="n">
        <v>6663</v>
      </c>
      <c r="AB996" s="2860" t="n">
        <v>19160</v>
      </c>
      <c r="AC996" s="2860" t="n">
        <v>154303</v>
      </c>
      <c r="AD996" s="2860" t="n">
        <v>747255</v>
      </c>
      <c r="AE996" s="2860" t="n">
        <v>93708088</v>
      </c>
      <c r="AF996" s="2860" t="inlineStr">
        <is>
          <t>$100.000 a $300.000</t>
        </is>
      </c>
      <c r="AG996" s="2860" t="inlineStr">
        <is>
          <t>$4,047,000</t>
        </is>
      </c>
      <c r="AH996" s="2263" t="inlineStr">
        <is>
          <t>Empleado</t>
        </is>
      </c>
      <c r="AI996" s="2857" t="inlineStr">
        <is>
          <t>jennyandreapaez@gmail.com</t>
        </is>
      </c>
      <c r="AJ996" s="2860" t="n">
        <v>3112798449</v>
      </c>
      <c r="AK996" s="2262" t="n"/>
      <c r="AL996" s="2262" t="n"/>
      <c r="AM996" s="3116" t="n"/>
    </row>
    <row r="997" ht="18" customHeight="1" thickBot="1">
      <c r="A997" s="2827" t="inlineStr">
        <is>
          <t>JUAN DAVID BURGOS OQUENDO</t>
        </is>
      </c>
      <c r="B997" s="3208" t="n">
        <v>133201564048</v>
      </c>
      <c r="C997" s="2682" t="n">
        <v>46111</v>
      </c>
      <c r="D997" s="2653" t="inlineStr">
        <is>
          <t>Pendiente</t>
        </is>
      </c>
      <c r="E997" s="2682" t="n">
        <v>46111</v>
      </c>
      <c r="F997" s="2999" t="inlineStr">
        <is>
          <t>CAJA SOCIAL</t>
        </is>
      </c>
      <c r="G997" s="2269" t="n"/>
      <c r="H997" s="2685" t="inlineStr">
        <is>
          <t>PROPIO</t>
        </is>
      </c>
      <c r="I997" s="2269" t="n"/>
      <c r="J997" s="2269" t="n"/>
      <c r="K997" s="2269" t="n"/>
      <c r="L997" s="2687" t="inlineStr">
        <is>
          <t>Guardianes Del Ahorro</t>
        </is>
      </c>
      <c r="M997" s="2688" t="inlineStr">
        <is>
          <t>Maidy Natalia Burgos Gomez</t>
        </is>
      </c>
      <c r="N997" s="2269" t="n"/>
      <c r="O997" s="2269" t="n"/>
      <c r="P997" s="2269" t="n"/>
      <c r="Q997" s="2269" t="n"/>
      <c r="R997" s="2689" t="n">
        <v>1013585708</v>
      </c>
      <c r="S997" s="2270" t="inlineStr">
        <is>
          <t>Pesos</t>
        </is>
      </c>
      <c r="T997" s="2690" t="inlineStr">
        <is>
          <t>Hipotecario</t>
        </is>
      </c>
      <c r="U997" s="2689" t="n">
        <v>3840790</v>
      </c>
      <c r="V997" s="2689" t="n">
        <v>72</v>
      </c>
      <c r="W997" s="2689" t="n">
        <v>56</v>
      </c>
      <c r="X997" s="2689" t="n">
        <v>10</v>
      </c>
      <c r="Y997" s="2689" t="n">
        <v>0</v>
      </c>
      <c r="Z997" s="2689" t="n">
        <v>0</v>
      </c>
      <c r="AA997" s="2689" t="n">
        <v>0</v>
      </c>
      <c r="AB997" s="2689" t="n">
        <v>0</v>
      </c>
      <c r="AC997" s="2689" t="n">
        <v>2455677</v>
      </c>
      <c r="AD997" s="2689" t="n">
        <v>1385112</v>
      </c>
      <c r="AE997" s="2689" t="n">
        <v>173700593</v>
      </c>
      <c r="AF997" s="2689" t="inlineStr">
        <is>
          <t>Generar las opciones de aumento de $500.000 en adelante</t>
        </is>
      </c>
      <c r="AG997" s="2689" t="inlineStr">
        <is>
          <t>$12,000,000</t>
        </is>
      </c>
      <c r="AH997" s="2268" t="inlineStr">
        <is>
          <t>Empleado</t>
        </is>
      </c>
      <c r="AI997" s="2688" t="inlineStr">
        <is>
          <t>j.dburgos@hotmail.com</t>
        </is>
      </c>
      <c r="AJ997" s="2689" t="n">
        <v>3132966938</v>
      </c>
      <c r="AK997" s="2269" t="n"/>
      <c r="AL997" s="2269" t="n"/>
      <c r="AM997" s="2691" t="n"/>
    </row>
    <row r="998" ht="18" customFormat="1" customHeight="1" s="1314" thickBot="1">
      <c r="A998" s="3076" t="inlineStr">
        <is>
          <t>ANGELICA MARIA CARDENAS AREVALO</t>
        </is>
      </c>
      <c r="B998" s="3318" t="n">
        <v>185200074795</v>
      </c>
      <c r="C998" s="3078" t="n">
        <v>46111</v>
      </c>
      <c r="D998" s="3079" t="inlineStr">
        <is>
          <t>Pendiente</t>
        </is>
      </c>
      <c r="E998" s="3078" t="n">
        <v>46111</v>
      </c>
      <c r="F998" s="3294" t="inlineStr">
        <is>
          <t>CAJA SOCIAL</t>
        </is>
      </c>
      <c r="G998" s="3081" t="n"/>
      <c r="H998" s="3319" t="inlineStr">
        <is>
          <t>PROPIO</t>
        </is>
      </c>
      <c r="I998" s="3081" t="n"/>
      <c r="J998" s="3081" t="n"/>
      <c r="K998" s="3081" t="n"/>
      <c r="L998" s="3083" t="inlineStr">
        <is>
          <t>Lideres del futuro</t>
        </is>
      </c>
      <c r="M998" s="3084" t="inlineStr">
        <is>
          <t>ANGELICA MARIA GIL MONCADA</t>
        </is>
      </c>
      <c r="N998" s="3081" t="n"/>
      <c r="O998" s="3081" t="n"/>
      <c r="P998" s="3081" t="n"/>
      <c r="Q998" s="3081" t="n"/>
      <c r="R998" s="3088" t="n">
        <v>52219312</v>
      </c>
      <c r="S998" s="3083" t="inlineStr">
        <is>
          <t>Pesos</t>
        </is>
      </c>
      <c r="T998" s="3295" t="inlineStr">
        <is>
          <t>Hipotecario</t>
        </is>
      </c>
      <c r="U998" s="3088" t="n">
        <v>1979670</v>
      </c>
      <c r="V998" s="3088" t="n">
        <v>181</v>
      </c>
      <c r="W998" s="3088" t="n">
        <v>76</v>
      </c>
      <c r="X998" s="3088" t="n">
        <v>9.35</v>
      </c>
      <c r="Y998" s="3088" t="n">
        <v>0</v>
      </c>
      <c r="Z998" s="3088" t="n">
        <v>56724</v>
      </c>
      <c r="AA998" s="3088" t="n">
        <v>54918</v>
      </c>
      <c r="AB998" s="3088" t="n">
        <v>49375</v>
      </c>
      <c r="AC998" s="3088" t="n">
        <v>1036364</v>
      </c>
      <c r="AD998" s="3088" t="n">
        <v>782288</v>
      </c>
      <c r="AE998" s="3088" t="n">
        <v>104633838</v>
      </c>
      <c r="AF998" s="3088" t="inlineStr">
        <is>
          <t>Acorde al estado del Crédito</t>
        </is>
      </c>
      <c r="AG998" s="3088" t="inlineStr">
        <is>
          <t>$12,600,000</t>
        </is>
      </c>
      <c r="AH998" s="3090" t="inlineStr">
        <is>
          <t>Empleado</t>
        </is>
      </c>
      <c r="AI998" s="3084" t="inlineStr">
        <is>
          <t>zarasara67@gmail.com</t>
        </is>
      </c>
      <c r="AJ998" s="3088" t="n">
        <v>3188780688</v>
      </c>
      <c r="AK998" s="3081" t="n"/>
      <c r="AL998" s="3081" t="n"/>
      <c r="AM998" s="3296" t="n"/>
    </row>
    <row r="999" ht="18" customFormat="1" customHeight="1" s="3321" thickBot="1">
      <c r="A999" s="3326" t="inlineStr">
        <is>
          <t>NATALIA PALACIO ANGEL</t>
        </is>
      </c>
      <c r="B999" s="2427" t="inlineStr">
        <is>
          <t>600303650047335-8</t>
        </is>
      </c>
      <c r="C999" s="2430" t="n">
        <v>46111</v>
      </c>
      <c r="D999" s="2429" t="inlineStr">
        <is>
          <t>Pendiente</t>
        </is>
      </c>
      <c r="E999" s="2430" t="n">
        <v>46111</v>
      </c>
      <c r="F999" s="2431" t="inlineStr">
        <is>
          <t>DAVIVIENDA</t>
        </is>
      </c>
      <c r="G999" s="564" t="n"/>
      <c r="H999" s="2450" t="inlineStr">
        <is>
          <t>CM</t>
        </is>
      </c>
      <c r="I999" s="360" t="n"/>
      <c r="J999" s="360" t="n"/>
      <c r="K999" s="360" t="n"/>
      <c r="L999" s="2433" t="inlineStr">
        <is>
          <t>Finanzas a otro nivel</t>
        </is>
      </c>
      <c r="M999" s="2434" t="inlineStr">
        <is>
          <t>PAULA OSORNO</t>
        </is>
      </c>
      <c r="N999" s="360" t="n"/>
      <c r="O999" s="360" t="n"/>
      <c r="P999" s="360" t="n"/>
      <c r="Q999" s="822" t="n"/>
      <c r="R999" s="2295" t="inlineStr">
        <is>
          <t>N/A</t>
        </is>
      </c>
      <c r="S999" s="2435" t="inlineStr">
        <is>
          <t>Pesos</t>
        </is>
      </c>
      <c r="T999" s="3330" t="inlineStr">
        <is>
          <t>Leasing H.</t>
        </is>
      </c>
      <c r="U999" s="2437" t="n">
        <v>2314000</v>
      </c>
      <c r="V999" s="2434" t="n">
        <v>180</v>
      </c>
      <c r="W999" s="2434" t="n">
        <v>155</v>
      </c>
      <c r="X999" s="2434" t="n">
        <v>0.1555</v>
      </c>
      <c r="Y999" s="2437" t="n">
        <v>0</v>
      </c>
      <c r="Z999" s="2437" t="n">
        <v>81318</v>
      </c>
      <c r="AA999" s="2437" t="n">
        <v>59516</v>
      </c>
      <c r="AB999" s="2437" t="n">
        <v>0</v>
      </c>
      <c r="AC999" s="2437" t="n">
        <v>1044369</v>
      </c>
      <c r="AD999" s="2437" t="n">
        <v>1848557</v>
      </c>
      <c r="AE999" s="2437" t="n">
        <v>152355271</v>
      </c>
      <c r="AF999" s="3732" t="n">
        <v>700</v>
      </c>
      <c r="AG999" s="2437" t="inlineStr">
        <is>
          <t>$10,500,000</t>
        </is>
      </c>
      <c r="AH999" s="2494" t="inlineStr">
        <is>
          <t>Empleado</t>
        </is>
      </c>
      <c r="AI999" s="2434" t="inlineStr">
        <is>
          <t>natapangela@hotmail.com</t>
        </is>
      </c>
      <c r="AJ999" s="2434" t="inlineStr">
        <is>
          <t>+57 313 6151796</t>
        </is>
      </c>
      <c r="AK999" s="2434" t="inlineStr">
        <is>
          <t>BELLO</t>
        </is>
      </c>
      <c r="AL999" s="360" t="n"/>
      <c r="AM999" s="3242" t="inlineStr">
        <is>
          <t>NAN</t>
        </is>
      </c>
    </row>
    <row r="1000" ht="18" customFormat="1" customHeight="1" s="3321" thickBot="1">
      <c r="A1000" s="3178" t="inlineStr">
        <is>
          <t>LUBY LOPEZ</t>
        </is>
      </c>
      <c r="B1000" s="2316" t="n">
        <v>20</v>
      </c>
      <c r="C1000" s="2319" t="n">
        <v>46111</v>
      </c>
      <c r="D1000" s="2318" t="inlineStr">
        <is>
          <t>Pendiente</t>
        </is>
      </c>
      <c r="E1000" s="2319" t="n">
        <v>46111</v>
      </c>
      <c r="F1000" s="2730" t="inlineStr">
        <is>
          <t>CAJA SOCIAL</t>
        </is>
      </c>
      <c r="G1000" s="214" t="n"/>
      <c r="H1000" s="2453" t="inlineStr">
        <is>
          <t>CM</t>
        </is>
      </c>
      <c r="I1000" s="214" t="n"/>
      <c r="J1000" s="214" t="n"/>
      <c r="K1000" s="214" t="n"/>
      <c r="L1000" s="2332" t="inlineStr">
        <is>
          <t>Finanzas a otro nivel</t>
        </is>
      </c>
      <c r="M1000" s="2321" t="inlineStr">
        <is>
          <t>CAROLINA MORA</t>
        </is>
      </c>
      <c r="N1000" s="214" t="n"/>
      <c r="O1000" s="214" t="n"/>
      <c r="P1000" s="214" t="n"/>
      <c r="Q1000" s="335" t="n"/>
      <c r="R1000" s="2310" t="inlineStr">
        <is>
          <t>N/A</t>
        </is>
      </c>
      <c r="S1000" s="2322" t="inlineStr">
        <is>
          <t>Pesos</t>
        </is>
      </c>
      <c r="T1000" s="2323" t="inlineStr">
        <is>
          <t>Hipotecario</t>
        </is>
      </c>
      <c r="U1000" s="2324" t="n">
        <v>1575890</v>
      </c>
      <c r="V1000" s="2321" t="n">
        <v>240</v>
      </c>
      <c r="W1000" s="2321" t="n">
        <v>233</v>
      </c>
      <c r="X1000" s="2321" t="n">
        <v>0.11</v>
      </c>
      <c r="Y1000" s="2324" t="n">
        <v>0</v>
      </c>
      <c r="Z1000" s="2324" t="n">
        <v>33981</v>
      </c>
      <c r="AA1000" s="2324" t="n">
        <v>30707</v>
      </c>
      <c r="AB1000" s="2324" t="n">
        <v>27608</v>
      </c>
      <c r="AC1000" s="2324" t="n">
        <v>193993</v>
      </c>
      <c r="AD1000" s="2324" t="n">
        <v>1289600</v>
      </c>
      <c r="AE1000" s="2324" t="n">
        <v>147642824</v>
      </c>
      <c r="AF1000" s="3722" t="n">
        <v>200</v>
      </c>
      <c r="AG1000" s="2324" t="inlineStr">
        <is>
          <t>$4,200,000</t>
        </is>
      </c>
      <c r="AH1000" s="2343" t="inlineStr">
        <is>
          <t>Empleado</t>
        </is>
      </c>
      <c r="AI1000" s="2321" t="inlineStr">
        <is>
          <t>luby.lopez17265@gmail.com</t>
        </is>
      </c>
      <c r="AJ1000" s="2321" t="inlineStr">
        <is>
          <t>+57 350 5396200</t>
        </is>
      </c>
      <c r="AK1000" s="2321" t="inlineStr">
        <is>
          <t>BOGOTA</t>
        </is>
      </c>
      <c r="AL1000" s="214" t="n"/>
      <c r="AM1000" s="3188" t="inlineStr">
        <is>
          <t>NAN</t>
        </is>
      </c>
    </row>
    <row r="1001" ht="18" customFormat="1" customHeight="1" s="3321" thickBot="1">
      <c r="A1001" s="3066" t="inlineStr">
        <is>
          <t>FERNEY NARVAEZ MUNOZ</t>
        </is>
      </c>
      <c r="B1001" s="2302" t="inlineStr">
        <is>
          <t>570119440005017-7</t>
        </is>
      </c>
      <c r="C1001" s="2305" t="n">
        <v>46111</v>
      </c>
      <c r="D1001" s="2304" t="inlineStr">
        <is>
          <t>Pendiente</t>
        </is>
      </c>
      <c r="E1001" s="2305" t="n">
        <v>46111</v>
      </c>
      <c r="F1001" s="2524" t="inlineStr">
        <is>
          <t>DAVIVIENDA</t>
        </is>
      </c>
      <c r="G1001" s="225" t="n"/>
      <c r="H1001" s="2308" t="inlineStr">
        <is>
          <t>CM</t>
        </is>
      </c>
      <c r="I1001" s="225" t="n"/>
      <c r="J1001" s="225" t="n"/>
      <c r="K1001" s="225" t="n"/>
      <c r="L1001" s="2327" t="inlineStr">
        <is>
          <t>Finanzas a otro nivel</t>
        </is>
      </c>
      <c r="M1001" s="2309" t="inlineStr">
        <is>
          <t>MIREYA TOLOZA</t>
        </is>
      </c>
      <c r="N1001" s="225" t="n"/>
      <c r="O1001" s="225" t="n"/>
      <c r="P1001" s="225" t="n"/>
      <c r="Q1001" s="225" t="n"/>
      <c r="R1001" s="2313" t="n">
        <v>10393462</v>
      </c>
      <c r="S1001" s="2311" t="inlineStr">
        <is>
          <t>Pesos</t>
        </is>
      </c>
      <c r="T1001" s="2312" t="inlineStr">
        <is>
          <t>Hipotecario</t>
        </is>
      </c>
      <c r="U1001" s="2313" t="n">
        <v>332904</v>
      </c>
      <c r="V1001" s="2309" t="n">
        <v>240</v>
      </c>
      <c r="W1001" s="2309" t="n">
        <v>185</v>
      </c>
      <c r="X1001" s="2309" t="n">
        <v>0.095</v>
      </c>
      <c r="Y1001" s="2313" t="n">
        <v>143095</v>
      </c>
      <c r="Z1001" s="2313" t="n">
        <v>24257</v>
      </c>
      <c r="AA1001" s="2313" t="n">
        <v>47600</v>
      </c>
      <c r="AB1001" s="2313" t="n">
        <v>0</v>
      </c>
      <c r="AC1001" s="2313" t="n">
        <v>218343</v>
      </c>
      <c r="AD1001" s="2313" t="n">
        <v>378302</v>
      </c>
      <c r="AE1001" s="2313" t="n">
        <v>43745563</v>
      </c>
      <c r="AF1001" s="3653" t="n">
        <v>100</v>
      </c>
      <c r="AG1001" s="2313" t="inlineStr">
        <is>
          <t>$2,000,000</t>
        </is>
      </c>
      <c r="AH1001" s="2311" t="inlineStr">
        <is>
          <t>Independiente</t>
        </is>
      </c>
      <c r="AI1001" s="2309" t="inlineStr">
        <is>
          <t>ferneynarvaez702@gmail.com</t>
        </is>
      </c>
      <c r="AJ1001" s="2309" t="inlineStr">
        <is>
          <t>321 5687244</t>
        </is>
      </c>
      <c r="AK1001" s="2309" t="inlineStr">
        <is>
          <t>POPAYAN</t>
        </is>
      </c>
      <c r="AL1001" s="225" t="n"/>
      <c r="AM1001" s="231" t="n"/>
    </row>
    <row r="1002" ht="18" customFormat="1" customHeight="1" s="3321" thickBot="1">
      <c r="A1002" s="3180" t="inlineStr">
        <is>
          <t>MARTHA GEOVANNA QUESADA SANCHEZ</t>
        </is>
      </c>
      <c r="B1002" s="2316" t="n">
        <v>90000307156</v>
      </c>
      <c r="C1002" s="2319" t="n">
        <v>46111</v>
      </c>
      <c r="D1002" s="2318" t="inlineStr">
        <is>
          <t>Pendiente</t>
        </is>
      </c>
      <c r="E1002" s="2319" t="n">
        <v>46111</v>
      </c>
      <c r="F1002" s="2339" t="inlineStr">
        <is>
          <t>BANCOLOMBIA</t>
        </is>
      </c>
      <c r="G1002" s="214" t="n"/>
      <c r="H1002" s="2453" t="inlineStr">
        <is>
          <t>CM</t>
        </is>
      </c>
      <c r="I1002" s="214" t="n"/>
      <c r="J1002" s="214" t="n"/>
      <c r="K1002" s="214" t="n"/>
      <c r="L1002" s="2332" t="inlineStr">
        <is>
          <t>Finanzas a otro nivel</t>
        </is>
      </c>
      <c r="M1002" s="2321" t="inlineStr">
        <is>
          <t>MIREYA TOLOZA</t>
        </is>
      </c>
      <c r="N1002" s="214" t="n"/>
      <c r="O1002" s="214" t="n"/>
      <c r="P1002" s="214" t="n"/>
      <c r="Q1002" s="214" t="n"/>
      <c r="R1002" s="2321" t="n">
        <v>1098624952</v>
      </c>
      <c r="S1002" s="2322" t="inlineStr">
        <is>
          <t>Pesos</t>
        </is>
      </c>
      <c r="T1002" s="2323" t="inlineStr">
        <is>
          <t>Hipotecario</t>
        </is>
      </c>
      <c r="U1002" s="2324" t="n">
        <v>2494352</v>
      </c>
      <c r="V1002" s="2321" t="n">
        <v>240</v>
      </c>
      <c r="W1002" s="2321" t="n">
        <v>223</v>
      </c>
      <c r="X1002" s="2321" t="n">
        <v>0.11</v>
      </c>
      <c r="Y1002" s="2324" t="n">
        <v>0</v>
      </c>
      <c r="Z1002" s="2324" t="n">
        <v>42858</v>
      </c>
      <c r="AA1002" s="2324" t="n">
        <v>35105</v>
      </c>
      <c r="AB1002" s="2324" t="n">
        <v>23402</v>
      </c>
      <c r="AC1002" s="2324" t="n">
        <v>382866</v>
      </c>
      <c r="AD1002" s="2324" t="n">
        <v>2010121</v>
      </c>
      <c r="AE1002" s="2324" t="n">
        <v>225268914</v>
      </c>
      <c r="AF1002" s="3722" t="n">
        <v>500</v>
      </c>
      <c r="AG1002" s="2324" t="inlineStr">
        <is>
          <t>$8,600,000</t>
        </is>
      </c>
      <c r="AH1002" s="2343" t="inlineStr">
        <is>
          <t>Empleado</t>
        </is>
      </c>
      <c r="AI1002" s="2321" t="inlineStr">
        <is>
          <t>marthageovanna@gmail.com</t>
        </is>
      </c>
      <c r="AJ1002" s="2321" t="inlineStr">
        <is>
          <t>+57 300 3166520</t>
        </is>
      </c>
      <c r="AK1002" s="2321" t="inlineStr">
        <is>
          <t>BOGOTA</t>
        </is>
      </c>
      <c r="AL1002" s="214" t="n"/>
      <c r="AM1002" s="3188" t="inlineStr">
        <is>
          <t>NAN</t>
        </is>
      </c>
    </row>
    <row r="1003" ht="18" customFormat="1" customHeight="1" s="3321" thickBot="1">
      <c r="A1003" s="3327" t="inlineStr">
        <is>
          <t>SORAIDA MARIA TARAZONA DOMINGUEZ</t>
        </is>
      </c>
      <c r="B1003" s="2302" t="inlineStr">
        <is>
          <t>600404700040579-9</t>
        </is>
      </c>
      <c r="C1003" s="2305" t="n">
        <v>46111</v>
      </c>
      <c r="D1003" s="2304" t="inlineStr">
        <is>
          <t>Pendiente</t>
        </is>
      </c>
      <c r="E1003" s="2305" t="n">
        <v>46111</v>
      </c>
      <c r="F1003" s="2524" t="inlineStr">
        <is>
          <t>DAVIVIENDA</t>
        </is>
      </c>
      <c r="G1003" s="560" t="n"/>
      <c r="H1003" s="2308" t="inlineStr">
        <is>
          <t>CM</t>
        </is>
      </c>
      <c r="I1003" s="225" t="n"/>
      <c r="J1003" s="225" t="n"/>
      <c r="K1003" s="225" t="n"/>
      <c r="L1003" s="2327" t="inlineStr">
        <is>
          <t>Finanzas a otro nivel</t>
        </is>
      </c>
      <c r="M1003" s="2309" t="inlineStr">
        <is>
          <t>CAROLINA MORA</t>
        </is>
      </c>
      <c r="N1003" s="225" t="n"/>
      <c r="O1003" s="225" t="n"/>
      <c r="P1003" s="225" t="n"/>
      <c r="Q1003" s="225" t="n"/>
      <c r="R1003" s="2309" t="n">
        <v>1069712654</v>
      </c>
      <c r="S1003" s="2311" t="inlineStr">
        <is>
          <t>Pesos</t>
        </is>
      </c>
      <c r="T1003" s="2875" t="inlineStr">
        <is>
          <t>Leasing H.</t>
        </is>
      </c>
      <c r="U1003" s="2313" t="n">
        <v>1920000</v>
      </c>
      <c r="V1003" s="2309" t="n">
        <v>240</v>
      </c>
      <c r="W1003" s="2309" t="n">
        <v>195</v>
      </c>
      <c r="X1003" s="2309" t="n">
        <v>0.133</v>
      </c>
      <c r="Y1003" s="2313" t="n">
        <v>0</v>
      </c>
      <c r="Z1003" s="2313" t="n">
        <v>100141</v>
      </c>
      <c r="AA1003" s="2313" t="n">
        <v>70648</v>
      </c>
      <c r="AB1003" s="2313" t="n">
        <v>0</v>
      </c>
      <c r="AC1003" s="2313" t="n">
        <v>233671</v>
      </c>
      <c r="AD1003" s="2313" t="n">
        <v>1536329</v>
      </c>
      <c r="AE1003" s="2313" t="n">
        <v>146791260</v>
      </c>
      <c r="AF1003" s="3653" t="n">
        <v>300</v>
      </c>
      <c r="AG1003" s="2313" t="inlineStr">
        <is>
          <t>$12,000,000</t>
        </is>
      </c>
      <c r="AH1003" s="2315" t="inlineStr">
        <is>
          <t>Empleado</t>
        </is>
      </c>
      <c r="AI1003" s="2356" t="inlineStr">
        <is>
          <t>hiyu2007@gmail.com</t>
        </is>
      </c>
      <c r="AJ1003" s="2356" t="inlineStr">
        <is>
          <t>+57 301 7180512</t>
        </is>
      </c>
      <c r="AK1003" s="2309" t="inlineStr">
        <is>
          <t>CAJICA</t>
        </is>
      </c>
      <c r="AL1003" s="225" t="n"/>
      <c r="AM1003" s="3187" t="inlineStr">
        <is>
          <t>NAN</t>
        </is>
      </c>
    </row>
    <row r="1004" ht="18" customFormat="1" customHeight="1" s="3321" thickBot="1">
      <c r="A1004" s="3328" t="inlineStr">
        <is>
          <t>LUZ ELENA VASCO ZAMUDIO</t>
        </is>
      </c>
      <c r="B1004" s="2316" t="n">
        <v>199201320527</v>
      </c>
      <c r="C1004" s="2319" t="n">
        <v>46111</v>
      </c>
      <c r="D1004" s="2318" t="inlineStr">
        <is>
          <t>Pendiente</t>
        </is>
      </c>
      <c r="E1004" s="2319" t="n">
        <v>46111</v>
      </c>
      <c r="F1004" s="2692" t="inlineStr">
        <is>
          <t>CAJA SOCIAL</t>
        </is>
      </c>
      <c r="G1004" s="2842" t="inlineStr">
        <is>
          <t>Cordial saludo, a continuación anexo extracto de crédito hipotecario para respectiva proyección corrigiendo proyección anterior por confusión de extracto datos de la cliente ya proporcionados en el crm.
Quedo atento a sus comentarios, gracias.</t>
        </is>
      </c>
      <c r="H1004" s="2340" t="inlineStr">
        <is>
          <t>PROPIO</t>
        </is>
      </c>
      <c r="I1004" s="214" t="n"/>
      <c r="J1004" s="214" t="n"/>
      <c r="K1004" s="214" t="n"/>
      <c r="L1004" s="214" t="n"/>
      <c r="M1004" s="2321" t="inlineStr">
        <is>
          <t>MIGUEL ANDRES VEGA</t>
        </is>
      </c>
      <c r="N1004" s="214" t="n"/>
      <c r="O1004" s="214" t="n"/>
      <c r="P1004" s="214" t="n"/>
      <c r="Q1004" s="214" t="n"/>
      <c r="R1004" s="2324" t="n">
        <v>52834885</v>
      </c>
      <c r="S1004" s="2322" t="inlineStr">
        <is>
          <t>Pesos</t>
        </is>
      </c>
      <c r="T1004" s="2323" t="inlineStr">
        <is>
          <t>Hipotecario</t>
        </is>
      </c>
      <c r="U1004" s="2324" t="n">
        <v>1292370</v>
      </c>
      <c r="V1004" s="2324" t="n">
        <v>207</v>
      </c>
      <c r="W1004" s="2324" t="n">
        <v>131</v>
      </c>
      <c r="X1004" s="2321" t="n">
        <v>11</v>
      </c>
      <c r="Y1004" s="2324" t="n">
        <v>0</v>
      </c>
      <c r="Z1004" s="2324" t="n">
        <v>100271</v>
      </c>
      <c r="AA1004" s="2324" t="n">
        <v>11629</v>
      </c>
      <c r="AB1004" s="2324" t="n">
        <v>10455</v>
      </c>
      <c r="AC1004" s="2324" t="n">
        <v>371638</v>
      </c>
      <c r="AD1004" s="2324" t="n">
        <v>798376</v>
      </c>
      <c r="AE1004" s="2324" t="n">
        <v>91404010</v>
      </c>
      <c r="AF1004" s="2324" t="inlineStr">
        <is>
          <t>100-300</t>
        </is>
      </c>
      <c r="AG1004" s="2324" t="inlineStr">
        <is>
          <t>$7,000,000</t>
        </is>
      </c>
      <c r="AH1004" s="2338" t="inlineStr">
        <is>
          <t>Empleado</t>
        </is>
      </c>
      <c r="AI1004" s="2310" t="inlineStr">
        <is>
          <t>lvasco1963@gmail.com</t>
        </is>
      </c>
      <c r="AJ1004" s="3206" t="n">
        <v>3202707128</v>
      </c>
      <c r="AK1004" s="2321" t="inlineStr">
        <is>
          <t>BOGOTA</t>
        </is>
      </c>
      <c r="AL1004" s="214" t="n"/>
      <c r="AM1004" s="220" t="n"/>
    </row>
    <row r="1005" ht="18" customFormat="1" customHeight="1" s="3321" thickBot="1">
      <c r="A1005" s="2989" t="inlineStr">
        <is>
          <t>THANIA MARCELA AMOROCHO CAMELO</t>
        </is>
      </c>
      <c r="B1005" s="2302" t="inlineStr">
        <is>
          <t>571616310017171-9</t>
        </is>
      </c>
      <c r="C1005" s="2305" t="n">
        <v>46111</v>
      </c>
      <c r="D1005" s="2304" t="inlineStr">
        <is>
          <t>Pendiente</t>
        </is>
      </c>
      <c r="E1005" s="2305" t="n">
        <v>46111</v>
      </c>
      <c r="F1005" s="2524" t="inlineStr">
        <is>
          <t>DAVIVIENDA</t>
        </is>
      </c>
      <c r="G1005" s="225" t="n"/>
      <c r="H1005" s="3107" t="inlineStr">
        <is>
          <t>WEB</t>
        </is>
      </c>
      <c r="I1005" s="225" t="n"/>
      <c r="J1005" s="225" t="n"/>
      <c r="K1005" s="225" t="n"/>
      <c r="L1005" s="225" t="n"/>
      <c r="M1005" s="225" t="n"/>
      <c r="N1005" s="225" t="n"/>
      <c r="O1005" s="225" t="n"/>
      <c r="P1005" s="225" t="n"/>
      <c r="Q1005" s="225" t="n"/>
      <c r="R1005" s="2313" t="n">
        <v>1110542449</v>
      </c>
      <c r="S1005" s="2311" t="inlineStr">
        <is>
          <t>Pesos</t>
        </is>
      </c>
      <c r="T1005" s="2312" t="inlineStr">
        <is>
          <t>Hipotecario</t>
        </is>
      </c>
      <c r="U1005" s="2313" t="n">
        <v>944000</v>
      </c>
      <c r="V1005" s="2313" t="n">
        <v>240</v>
      </c>
      <c r="W1005" s="2313" t="n">
        <v>238</v>
      </c>
      <c r="X1005" s="2309" t="n">
        <v>12.6</v>
      </c>
      <c r="Y1005" s="2313" t="n">
        <v>0</v>
      </c>
      <c r="Z1005" s="2313" t="n">
        <v>17751</v>
      </c>
      <c r="AA1005" s="2313" t="n">
        <v>29348</v>
      </c>
      <c r="AB1005" s="2313" t="n">
        <v>52363</v>
      </c>
      <c r="AC1005" s="2313" t="n">
        <v>79728</v>
      </c>
      <c r="AD1005" s="2313" t="n">
        <v>764809</v>
      </c>
      <c r="AE1005" s="2313" t="n">
        <v>77083818</v>
      </c>
      <c r="AF1005" s="3653" t="n">
        <v>100</v>
      </c>
      <c r="AG1005" s="2313" t="inlineStr">
        <is>
          <t>$2,900,000</t>
        </is>
      </c>
      <c r="AH1005" s="2315" t="inlineStr">
        <is>
          <t>Empleado</t>
        </is>
      </c>
      <c r="AI1005" s="2309" t="inlineStr">
        <is>
          <t>thaniaamor26@gmail.com</t>
        </is>
      </c>
      <c r="AJ1005" s="2313" t="n">
        <v>3102807491</v>
      </c>
      <c r="AK1005" s="2309" t="inlineStr">
        <is>
          <t>BOGOTA</t>
        </is>
      </c>
      <c r="AL1005" s="225" t="n"/>
      <c r="AM1005" s="231" t="n"/>
    </row>
    <row r="1006" ht="18" customFormat="1" customHeight="1" s="3321" thickBot="1">
      <c r="A1006" s="3180" t="inlineStr">
        <is>
          <t>NATALY MONTOYA MARTINEZ</t>
        </is>
      </c>
      <c r="B1006" s="3302" t="n">
        <v>504119021170</v>
      </c>
      <c r="C1006" s="2319" t="n">
        <v>46096</v>
      </c>
      <c r="D1006" s="2318" t="inlineStr">
        <is>
          <t>Pendiente</t>
        </is>
      </c>
      <c r="E1006" s="2319" t="n">
        <v>46112</v>
      </c>
      <c r="F1006" s="2341" t="inlineStr">
        <is>
          <t>COLPATRIA</t>
        </is>
      </c>
      <c r="G1006" s="214" t="n"/>
      <c r="H1006" s="2453" t="inlineStr">
        <is>
          <t>CM</t>
        </is>
      </c>
      <c r="I1006" s="2321" t="inlineStr">
        <is>
          <t>Falta perfilamiento - Colpatria</t>
        </is>
      </c>
      <c r="J1006" s="214" t="n"/>
      <c r="K1006" s="214" t="n"/>
      <c r="L1006" s="2332" t="inlineStr">
        <is>
          <t>Finanzas a otro nivel</t>
        </is>
      </c>
      <c r="M1006" s="2321" t="inlineStr">
        <is>
          <t>PAULA OSORNO</t>
        </is>
      </c>
      <c r="N1006" s="214" t="n"/>
      <c r="O1006" s="2319" t="n">
        <v>46097</v>
      </c>
      <c r="P1006" s="214" t="n"/>
      <c r="Q1006" s="214" t="n"/>
      <c r="R1006" s="2848" t="n">
        <v>1128418530</v>
      </c>
      <c r="S1006" s="2322" t="inlineStr">
        <is>
          <t>Pesos</t>
        </is>
      </c>
      <c r="T1006" s="2323" t="inlineStr">
        <is>
          <t>Hipotecario</t>
        </is>
      </c>
      <c r="U1006" s="2324" t="n">
        <v>1436657</v>
      </c>
      <c r="V1006" s="2324" t="n">
        <v>240</v>
      </c>
      <c r="W1006" s="2324" t="n">
        <v>157</v>
      </c>
      <c r="X1006" s="2324" t="n">
        <v>0.0929</v>
      </c>
      <c r="Y1006" s="2324" t="n">
        <v>0</v>
      </c>
      <c r="Z1006" s="2324" t="n">
        <v>94097</v>
      </c>
      <c r="AA1006" s="2324" t="n">
        <v>0</v>
      </c>
      <c r="AB1006" s="2324" t="n">
        <v>0</v>
      </c>
      <c r="AC1006" s="2324" t="n">
        <v>416215</v>
      </c>
      <c r="AD1006" s="2324" t="n">
        <v>926345</v>
      </c>
      <c r="AE1006" s="2324" t="n">
        <v>125116637</v>
      </c>
      <c r="AF1006" s="3722" t="n">
        <v>400</v>
      </c>
      <c r="AG1006" s="2324" t="inlineStr">
        <is>
          <t>$7,800,000</t>
        </is>
      </c>
      <c r="AH1006" s="2343" t="inlineStr">
        <is>
          <t>Empleado</t>
        </is>
      </c>
      <c r="AI1006" s="2321" t="inlineStr">
        <is>
          <t>natalymon2@hotmail.com</t>
        </is>
      </c>
      <c r="AJ1006" s="2321" t="inlineStr">
        <is>
          <t>+57 311 3615842</t>
        </is>
      </c>
      <c r="AK1006" s="2321" t="inlineStr">
        <is>
          <t>BELLO</t>
        </is>
      </c>
      <c r="AL1006" s="214" t="n"/>
      <c r="AM1006" s="3188" t="inlineStr">
        <is>
          <t>NAN</t>
        </is>
      </c>
    </row>
    <row r="1007" ht="18" customFormat="1" customHeight="1" s="3321" thickBot="1">
      <c r="A1007" s="2633" t="inlineStr">
        <is>
          <t>ANDRES FELIPE HERRERA CUBILLOS</t>
        </is>
      </c>
      <c r="B1007" s="3300" t="n">
        <v>1054743400</v>
      </c>
      <c r="C1007" s="2305" t="n">
        <v>46106</v>
      </c>
      <c r="D1007" s="2304" t="inlineStr">
        <is>
          <t>Pendiente</t>
        </is>
      </c>
      <c r="E1007" s="2305" t="n">
        <v>46112</v>
      </c>
      <c r="F1007" s="2473" t="inlineStr">
        <is>
          <t>BANCO DE BOGOTA</t>
        </is>
      </c>
      <c r="G1007" s="225" t="n"/>
      <c r="H1007" s="2308" t="inlineStr">
        <is>
          <t>CM</t>
        </is>
      </c>
      <c r="I1007" s="2309" t="inlineStr">
        <is>
          <t>Falta perfilamiento - Bogota</t>
        </is>
      </c>
      <c r="J1007" s="225" t="n"/>
      <c r="K1007" s="225" t="n"/>
      <c r="L1007" s="225" t="n"/>
      <c r="M1007" s="225" t="n"/>
      <c r="N1007" s="225" t="n"/>
      <c r="O1007" s="2305" t="n">
        <v>46107</v>
      </c>
      <c r="P1007" s="225" t="n"/>
      <c r="Q1007" s="473" t="n"/>
      <c r="R1007" s="2310" t="inlineStr">
        <is>
          <t>N/A</t>
        </is>
      </c>
      <c r="S1007" s="2311" t="inlineStr">
        <is>
          <t>Pesos</t>
        </is>
      </c>
      <c r="T1007" s="2312" t="inlineStr">
        <is>
          <t>Hipotecario</t>
        </is>
      </c>
      <c r="U1007" s="2313" t="n">
        <v>0</v>
      </c>
      <c r="V1007" s="2313" t="n">
        <v>240</v>
      </c>
      <c r="W1007" s="2313" t="n">
        <v>226</v>
      </c>
      <c r="X1007" s="2313" t="n">
        <v>0.1201</v>
      </c>
      <c r="Y1007" s="2313" t="n">
        <v>0</v>
      </c>
      <c r="Z1007" s="2313" t="n">
        <v>59693</v>
      </c>
      <c r="AA1007" s="2313" t="n">
        <v>52572</v>
      </c>
      <c r="AB1007" s="2313" t="n">
        <v>0</v>
      </c>
      <c r="AC1007" s="2313" t="n">
        <v>372553</v>
      </c>
      <c r="AD1007" s="2313" t="n">
        <v>1407563</v>
      </c>
      <c r="AE1007" s="2313" t="n">
        <v>164254780</v>
      </c>
      <c r="AF1007" s="3653" t="n">
        <v>100</v>
      </c>
      <c r="AG1007" s="2313" t="inlineStr">
        <is>
          <t>$8,000,000</t>
        </is>
      </c>
      <c r="AH1007" s="2315" t="inlineStr">
        <is>
          <t>Empleado</t>
        </is>
      </c>
      <c r="AI1007" s="225" t="n"/>
      <c r="AJ1007" s="2309" t="inlineStr">
        <is>
          <t>321 7773388</t>
        </is>
      </c>
      <c r="AK1007" s="2309" t="inlineStr">
        <is>
          <t>BOGOTA</t>
        </is>
      </c>
      <c r="AL1007" s="225" t="n"/>
      <c r="AM1007" s="231" t="n"/>
    </row>
    <row r="1008" ht="18" customFormat="1" customHeight="1" s="3321" thickBot="1">
      <c r="A1008" s="3329" t="inlineStr">
        <is>
          <t>JUANA MUÑOZ HENAO</t>
        </is>
      </c>
      <c r="B1008" s="3331" t="n">
        <v>242210</v>
      </c>
      <c r="C1008" s="3332" t="n">
        <v>46111</v>
      </c>
      <c r="D1008" s="2304" t="inlineStr">
        <is>
          <t>Pendiente</t>
        </is>
      </c>
      <c r="E1008" s="3332" t="n">
        <v>46112</v>
      </c>
      <c r="F1008" s="2398" t="inlineStr">
        <is>
          <t>BANCOLOMBIA</t>
        </is>
      </c>
      <c r="G1008" s="1224" t="n"/>
      <c r="H1008" s="2308" t="inlineStr">
        <is>
          <t>CM</t>
        </is>
      </c>
      <c r="I1008" s="3333" t="inlineStr">
        <is>
          <t>Falta cuenta de cobro - Leasing bancolombia.</t>
        </is>
      </c>
      <c r="J1008" s="1224" t="n"/>
      <c r="K1008" s="1224" t="n"/>
      <c r="L1008" s="2327" t="inlineStr">
        <is>
          <t>Finanzas a otro nivel</t>
        </is>
      </c>
      <c r="M1008" s="3333" t="inlineStr">
        <is>
          <t>PAULA OSORNO</t>
        </is>
      </c>
      <c r="N1008" s="1224" t="n"/>
      <c r="O1008" s="1224" t="n"/>
      <c r="P1008" s="1224" t="n"/>
      <c r="Q1008" s="1224" t="n"/>
      <c r="R1008" s="3334" t="n">
        <v>1053797580</v>
      </c>
      <c r="S1008" s="2311" t="inlineStr">
        <is>
          <t>Pesos</t>
        </is>
      </c>
      <c r="T1008" s="3335" t="inlineStr">
        <is>
          <t>Leasing H.</t>
        </is>
      </c>
      <c r="U1008" s="3336" t="n">
        <v>1644602</v>
      </c>
      <c r="V1008" s="3336" t="n">
        <v>203</v>
      </c>
      <c r="W1008" s="3336" t="n">
        <v>133</v>
      </c>
      <c r="X1008" s="3333" t="n">
        <v>11.3</v>
      </c>
      <c r="Y1008" s="3336" t="n">
        <v>0</v>
      </c>
      <c r="Z1008" s="3336" t="n">
        <v>60115</v>
      </c>
      <c r="AA1008" s="3336" t="n">
        <v>0</v>
      </c>
      <c r="AB1008" s="3336" t="n">
        <v>0</v>
      </c>
      <c r="AC1008" s="3336" t="n">
        <v>462796</v>
      </c>
      <c r="AD1008" s="3336" t="n">
        <v>1121691</v>
      </c>
      <c r="AE1008" s="3336" t="n">
        <v>123811210</v>
      </c>
      <c r="AF1008" s="3733" t="n">
        <v>500</v>
      </c>
      <c r="AG1008" s="3336" t="inlineStr">
        <is>
          <t>$8,000,000</t>
        </is>
      </c>
      <c r="AH1008" s="2315" t="inlineStr">
        <is>
          <t>Empleado</t>
        </is>
      </c>
      <c r="AI1008" s="3333" t="inlineStr">
        <is>
          <t>juana_muhe11@hotmail.com</t>
        </is>
      </c>
      <c r="AJ1008" s="3333" t="inlineStr">
        <is>
          <t>+57 301 5640838</t>
        </is>
      </c>
      <c r="AK1008" s="3333" t="inlineStr">
        <is>
          <t>MANIZALES</t>
        </is>
      </c>
      <c r="AL1008" s="1224" t="n"/>
      <c r="AM1008" s="3188" t="inlineStr">
        <is>
          <t>MANDO UN PLAN DE PAGO PERO NO SE DE CUAL BANCO SEA</t>
        </is>
      </c>
    </row>
    <row r="1009" ht="18" customFormat="1" customHeight="1" s="3321" thickBot="1">
      <c r="A1009" s="2633" t="inlineStr">
        <is>
          <t>NUBIA CONSUELO ESPINOSA LIZARAZO</t>
        </is>
      </c>
      <c r="B1009" s="2302" t="inlineStr">
        <is>
          <t>570040770110478-7</t>
        </is>
      </c>
      <c r="C1009" s="2305" t="n">
        <v>46112</v>
      </c>
      <c r="D1009" s="2304" t="inlineStr">
        <is>
          <t>Pendiente</t>
        </is>
      </c>
      <c r="E1009" s="2305" t="n">
        <v>46112</v>
      </c>
      <c r="F1009" s="2524" t="inlineStr">
        <is>
          <t>DAVIVIENDA</t>
        </is>
      </c>
      <c r="G1009" s="225" t="n"/>
      <c r="H1009" s="225" t="n"/>
      <c r="I1009" s="225" t="n"/>
      <c r="J1009" s="225" t="n"/>
      <c r="K1009" s="225" t="n"/>
      <c r="L1009" s="225" t="n"/>
      <c r="M1009" s="225" t="n"/>
      <c r="N1009" s="225" t="n"/>
      <c r="O1009" s="225" t="n"/>
      <c r="P1009" s="225" t="n"/>
      <c r="Q1009" s="473" t="n"/>
      <c r="R1009" s="2310" t="inlineStr">
        <is>
          <t>N/A</t>
        </is>
      </c>
      <c r="S1009" s="2311" t="inlineStr">
        <is>
          <t>Pesos</t>
        </is>
      </c>
      <c r="T1009" s="2312" t="inlineStr">
        <is>
          <t>Hipotecario</t>
        </is>
      </c>
      <c r="U1009" s="2313" t="n">
        <v>671000</v>
      </c>
      <c r="V1009" s="2313" t="n">
        <v>240</v>
      </c>
      <c r="W1009" s="2313" t="n">
        <v>230</v>
      </c>
      <c r="X1009" s="2309" t="n">
        <v>11.2</v>
      </c>
      <c r="Y1009" s="2313" t="n">
        <v>0</v>
      </c>
      <c r="Z1009" s="2313" t="n">
        <v>20604</v>
      </c>
      <c r="AA1009" s="2313" t="n">
        <v>24212</v>
      </c>
      <c r="AB1009" s="2313" t="n">
        <v>46039</v>
      </c>
      <c r="AC1009" s="2313" t="n">
        <v>79391</v>
      </c>
      <c r="AD1009" s="2313" t="n">
        <v>659858</v>
      </c>
      <c r="AE1009" s="2313" t="n">
        <v>57880237</v>
      </c>
      <c r="AF1009" s="225" t="n"/>
      <c r="AG1009" s="225" t="n"/>
      <c r="AH1009" s="225" t="n"/>
      <c r="AI1009" s="2309" t="inlineStr">
        <is>
          <t>nubiaespinosa1206@gmail.com</t>
        </is>
      </c>
      <c r="AJ1009" s="2313" t="n">
        <v>3138724381</v>
      </c>
      <c r="AK1009" s="2309" t="inlineStr">
        <is>
          <t>FUNZA</t>
        </is>
      </c>
      <c r="AL1009" s="225" t="n"/>
      <c r="AM1009" s="231" t="n"/>
    </row>
    <row r="1010" ht="18" customFormat="1" customHeight="1" s="3321" thickBot="1">
      <c r="A1010" s="3272" t="inlineStr">
        <is>
          <t>DAYANA PAULINA LINAN LINAN</t>
        </is>
      </c>
      <c r="B1010" s="2316" t="inlineStr">
        <is>
          <t>570238110008742-2</t>
        </is>
      </c>
      <c r="C1010" s="2319" t="n">
        <v>46112</v>
      </c>
      <c r="D1010" s="2318" t="inlineStr">
        <is>
          <t>Pendiente</t>
        </is>
      </c>
      <c r="E1010" s="2319" t="n">
        <v>46112</v>
      </c>
      <c r="F1010" s="2469" t="inlineStr">
        <is>
          <t>DAVIVIENDA</t>
        </is>
      </c>
      <c r="G1010" s="214" t="n"/>
      <c r="H1010" s="2475" t="inlineStr">
        <is>
          <t>VK 30%</t>
        </is>
      </c>
      <c r="I1010" s="214" t="n"/>
      <c r="J1010" s="214" t="n"/>
      <c r="K1010" s="214" t="n"/>
      <c r="L1010" s="2343" t="inlineStr">
        <is>
          <t>Imperio Financiero</t>
        </is>
      </c>
      <c r="M1010" s="2321" t="inlineStr">
        <is>
          <t>Jaime Andrés Porras Vargas</t>
        </is>
      </c>
      <c r="N1010" s="214" t="n"/>
      <c r="O1010" s="214" t="n"/>
      <c r="P1010" s="214" t="n"/>
      <c r="Q1010" s="214" t="n"/>
      <c r="R1010" s="2324" t="n">
        <v>1140857566</v>
      </c>
      <c r="S1010" s="2322" t="inlineStr">
        <is>
          <t>Pesos</t>
        </is>
      </c>
      <c r="T1010" s="2323" t="inlineStr">
        <is>
          <t>Hipotecario</t>
        </is>
      </c>
      <c r="U1010" s="2324" t="n">
        <v>753606</v>
      </c>
      <c r="V1010" s="2324" t="n">
        <v>240</v>
      </c>
      <c r="W1010" s="2324" t="n">
        <v>197</v>
      </c>
      <c r="X1010" s="2321" t="n">
        <v>13.45</v>
      </c>
      <c r="Y1010" s="2324" t="n">
        <v>257393</v>
      </c>
      <c r="Z1010" s="2324" t="n">
        <v>18256</v>
      </c>
      <c r="AA1010" s="2324" t="n">
        <v>41730</v>
      </c>
      <c r="AB1010" s="2324" t="n">
        <v>0</v>
      </c>
      <c r="AC1010" s="2324" t="n">
        <v>119105</v>
      </c>
      <c r="AD1010" s="2324" t="n">
        <v>574125</v>
      </c>
      <c r="AE1010" s="2324" t="n">
        <v>78683960</v>
      </c>
      <c r="AF1010" s="2324" t="inlineStr">
        <is>
          <t>$300.000 a $600.000</t>
        </is>
      </c>
      <c r="AG1010" s="2324" t="inlineStr">
        <is>
          <t>$4,000,000</t>
        </is>
      </c>
      <c r="AH1010" s="2343" t="inlineStr">
        <is>
          <t>Empleado</t>
        </is>
      </c>
      <c r="AI1010" s="2321" t="inlineStr">
        <is>
          <t>Jardila_azul@hotmail.com</t>
        </is>
      </c>
      <c r="AJ1010" s="2324" t="n">
        <v>3007522386</v>
      </c>
      <c r="AK1010" s="214" t="n"/>
      <c r="AL1010" s="214" t="n"/>
      <c r="AM1010" s="220" t="n"/>
    </row>
    <row r="1011" ht="18" customFormat="1" customHeight="1" s="3321" thickBot="1">
      <c r="A1011" s="3228" t="inlineStr">
        <is>
          <t>MARIA ALEJANDRA RUEDA MOYA</t>
        </is>
      </c>
      <c r="B1011" s="2977" t="n">
        <v>134200358159</v>
      </c>
      <c r="C1011" s="2980" t="n">
        <v>46112</v>
      </c>
      <c r="D1011" s="2983" t="inlineStr">
        <is>
          <t>Pendiente</t>
        </is>
      </c>
      <c r="E1011" s="2980" t="n">
        <v>46112</v>
      </c>
      <c r="F1011" s="3349" t="inlineStr">
        <is>
          <t>CAJA SOCIAL</t>
        </is>
      </c>
      <c r="G1011" s="1523" t="n"/>
      <c r="H1011" s="1523" t="inlineStr">
        <is>
          <t>VK 30%</t>
        </is>
      </c>
      <c r="I1011" s="1523" t="n"/>
      <c r="J1011" s="1523" t="n"/>
      <c r="K1011" s="1523" t="n"/>
      <c r="L1011" s="3350" t="inlineStr">
        <is>
          <t>Guardianes Del Ahorro</t>
        </is>
      </c>
      <c r="M1011" s="2984" t="inlineStr">
        <is>
          <t>Sandra Patricia Moreno Sotelo</t>
        </is>
      </c>
      <c r="N1011" s="1523" t="n"/>
      <c r="O1011" s="1523" t="n"/>
      <c r="P1011" s="1523" t="n"/>
      <c r="Q1011" s="1523" t="n"/>
      <c r="R1011" s="2987" t="n">
        <v>1098761417</v>
      </c>
      <c r="S1011" s="2985" t="inlineStr">
        <is>
          <t>Pesos</t>
        </is>
      </c>
      <c r="T1011" s="2986" t="inlineStr">
        <is>
          <t>Hipotecario</t>
        </is>
      </c>
      <c r="U1011" s="2987" t="n">
        <v>1557240</v>
      </c>
      <c r="V1011" s="2987" t="n">
        <v>240</v>
      </c>
      <c r="W1011" s="2987" t="n">
        <v>236</v>
      </c>
      <c r="X1011" s="2984" t="n">
        <v>10</v>
      </c>
      <c r="Y1011" s="2987" t="n">
        <v>0</v>
      </c>
      <c r="Z1011" s="2987" t="n">
        <v>0</v>
      </c>
      <c r="AA1011" s="2987" t="n">
        <v>0</v>
      </c>
      <c r="AB1011" s="2987" t="n">
        <v>0</v>
      </c>
      <c r="AC1011" s="2987" t="n">
        <v>237075</v>
      </c>
      <c r="AD1011" s="2987" t="n">
        <v>1320164</v>
      </c>
      <c r="AE1011" s="2987" t="n">
        <v>165555764</v>
      </c>
      <c r="AF1011" s="2987" t="inlineStr">
        <is>
          <t>$300.000 a $600.000</t>
        </is>
      </c>
      <c r="AG1011" s="2987" t="inlineStr">
        <is>
          <t>$3,500,000</t>
        </is>
      </c>
      <c r="AH1011" s="2981" t="inlineStr">
        <is>
          <t>Empleado</t>
        </is>
      </c>
      <c r="AI1011" s="2984" t="inlineStr">
        <is>
          <t>carlos.morenoge@gmail.com</t>
        </is>
      </c>
      <c r="AJ1011" s="2987" t="n">
        <v>3115512059</v>
      </c>
      <c r="AK1011" s="1523" t="n"/>
      <c r="AL1011" s="1523" t="n"/>
      <c r="AM1011" s="1533" t="n"/>
    </row>
    <row r="1012" ht="18" customFormat="1" customHeight="1" s="3321" thickBot="1">
      <c r="A1012" s="3339" t="inlineStr">
        <is>
          <t>LIRIA ROSA JIMENEZ GUISAO</t>
        </is>
      </c>
      <c r="B1012" s="2616" t="inlineStr">
        <is>
          <t>600303180029013-1</t>
        </is>
      </c>
      <c r="C1012" s="2619" t="n">
        <v>46112</v>
      </c>
      <c r="D1012" s="2901" t="inlineStr">
        <is>
          <t>Mora</t>
        </is>
      </c>
      <c r="E1012" s="2619" t="n">
        <v>46112</v>
      </c>
      <c r="F1012" s="3342" t="inlineStr">
        <is>
          <t>DAVIVIENDA</t>
        </is>
      </c>
      <c r="G1012" s="588" t="n"/>
      <c r="H1012" s="2698" t="inlineStr">
        <is>
          <t>CM</t>
        </is>
      </c>
      <c r="I1012" s="410" t="n"/>
      <c r="J1012" s="410" t="n"/>
      <c r="K1012" s="410" t="n"/>
      <c r="L1012" s="2838" t="inlineStr">
        <is>
          <t>Finanzas a otro nivel</t>
        </is>
      </c>
      <c r="M1012" s="2623" t="inlineStr">
        <is>
          <t>PAULA OSORNO</t>
        </is>
      </c>
      <c r="N1012" s="410" t="n"/>
      <c r="O1012" s="410" t="n"/>
      <c r="P1012" s="410" t="n"/>
      <c r="Q1012" s="410" t="n"/>
      <c r="R1012" s="3343" t="n">
        <v>21467052</v>
      </c>
      <c r="S1012" s="2622" t="inlineStr">
        <is>
          <t>Pesos</t>
        </is>
      </c>
      <c r="T1012" s="3344" t="inlineStr">
        <is>
          <t>Leasing H.</t>
        </is>
      </c>
      <c r="U1012" s="2625" t="n">
        <v>4236000</v>
      </c>
      <c r="V1012" s="2625" t="n">
        <v>240</v>
      </c>
      <c r="W1012" s="2625" t="n">
        <v>223</v>
      </c>
      <c r="X1012" s="2623" t="n">
        <v>10.95</v>
      </c>
      <c r="Y1012" s="2625" t="n">
        <v>0</v>
      </c>
      <c r="Z1012" s="2625" t="n">
        <v>314008</v>
      </c>
      <c r="AA1012" s="2625" t="n">
        <v>137656</v>
      </c>
      <c r="AB1012" s="2625" t="n">
        <v>0</v>
      </c>
      <c r="AC1012" s="2625" t="n">
        <v>534332</v>
      </c>
      <c r="AD1012" s="2625" t="n">
        <v>3243668</v>
      </c>
      <c r="AE1012" s="2625" t="n">
        <v>376800970</v>
      </c>
      <c r="AF1012" s="3685" t="n">
        <v>500</v>
      </c>
      <c r="AG1012" s="3734" t="n">
        <v>6</v>
      </c>
      <c r="AH1012" s="3346" t="inlineStr">
        <is>
          <t>Empleado</t>
        </is>
      </c>
      <c r="AI1012" s="3347" t="inlineStr">
        <is>
          <t>insumosliriajimenez@gmail.com</t>
        </is>
      </c>
      <c r="AJ1012" s="2623" t="inlineStr">
        <is>
          <t>+57 305 2735739</t>
        </is>
      </c>
      <c r="AK1012" s="2623" t="inlineStr">
        <is>
          <t>MEDELLIN</t>
        </is>
      </c>
      <c r="AL1012" s="410" t="n"/>
      <c r="AM1012" s="3268" t="inlineStr">
        <is>
          <t>NAN</t>
        </is>
      </c>
    </row>
    <row r="1013" ht="18" customFormat="1" customHeight="1" s="3321" thickBot="1">
      <c r="A1013" s="3340" t="inlineStr">
        <is>
          <t>OSCAR ALFREDO BITAR GARCIA</t>
        </is>
      </c>
      <c r="B1013" s="2302" t="inlineStr">
        <is>
          <t>601515600117830-0</t>
        </is>
      </c>
      <c r="C1013" s="2305" t="n">
        <v>46112</v>
      </c>
      <c r="D1013" s="2472" t="inlineStr">
        <is>
          <t>Mora</t>
        </is>
      </c>
      <c r="E1013" s="2305" t="n">
        <v>46112</v>
      </c>
      <c r="F1013" s="2524" t="inlineStr">
        <is>
          <t>DAVIVIENDA</t>
        </is>
      </c>
      <c r="G1013" s="225" t="n"/>
      <c r="H1013" s="2308" t="inlineStr">
        <is>
          <t>CM</t>
        </is>
      </c>
      <c r="I1013" s="225" t="n"/>
      <c r="J1013" s="225" t="n"/>
      <c r="K1013" s="225" t="n"/>
      <c r="L1013" s="2327" t="inlineStr">
        <is>
          <t>Finanzas a otro nivel</t>
        </is>
      </c>
      <c r="M1013" s="2309" t="inlineStr">
        <is>
          <t>NELLY ROA</t>
        </is>
      </c>
      <c r="N1013" s="225" t="n"/>
      <c r="O1013" s="225" t="n"/>
      <c r="P1013" s="225" t="n"/>
      <c r="Q1013" s="473" t="n"/>
      <c r="R1013" s="2310" t="inlineStr">
        <is>
          <t>N/A</t>
        </is>
      </c>
      <c r="S1013" s="2311" t="inlineStr">
        <is>
          <t>Pesos</t>
        </is>
      </c>
      <c r="T1013" s="2875" t="inlineStr">
        <is>
          <t>Leasing H.</t>
        </is>
      </c>
      <c r="U1013" s="2313" t="n">
        <v>912000</v>
      </c>
      <c r="V1013" s="2313" t="n">
        <v>240</v>
      </c>
      <c r="W1013" s="2313" t="n">
        <v>195</v>
      </c>
      <c r="X1013" s="2309" t="n">
        <v>12.3</v>
      </c>
      <c r="Y1013" s="2313" t="n">
        <v>500000</v>
      </c>
      <c r="Z1013" s="2313" t="n">
        <v>62596</v>
      </c>
      <c r="AA1013" s="2313" t="n">
        <v>42422</v>
      </c>
      <c r="AB1013" s="2313" t="n">
        <v>156034</v>
      </c>
      <c r="AC1013" s="2313" t="n">
        <v>329986</v>
      </c>
      <c r="AD1013" s="2313" t="n">
        <v>576075</v>
      </c>
      <c r="AE1013" s="2313" t="n">
        <v>111838196</v>
      </c>
      <c r="AF1013" s="3653" t="n">
        <v>200</v>
      </c>
      <c r="AG1013" s="2313" t="inlineStr">
        <is>
          <t>$5,000,000</t>
        </is>
      </c>
      <c r="AH1013" s="2315" t="inlineStr">
        <is>
          <t>Empleado</t>
        </is>
      </c>
      <c r="AI1013" s="2309" t="inlineStr">
        <is>
          <t>obitar@autozen.com.co</t>
        </is>
      </c>
      <c r="AJ1013" s="2309" t="inlineStr">
        <is>
          <t>+57 321 6377390</t>
        </is>
      </c>
      <c r="AK1013" s="2309" t="inlineStr">
        <is>
          <t>MONTERIA</t>
        </is>
      </c>
      <c r="AL1013" s="225" t="n"/>
      <c r="AM1013" s="3187" t="inlineStr">
        <is>
          <t>NAN</t>
        </is>
      </c>
    </row>
    <row r="1014" ht="18" customFormat="1" customHeight="1" s="3321" thickBot="1">
      <c r="A1014" s="3341" t="inlineStr">
        <is>
          <t>VALENTINA GONZALEZ TIQUE</t>
        </is>
      </c>
      <c r="B1014" s="2316" t="inlineStr">
        <is>
          <t>570040770072003-9</t>
        </is>
      </c>
      <c r="C1014" s="2319" t="n">
        <v>46112</v>
      </c>
      <c r="D1014" s="2523" t="inlineStr">
        <is>
          <t>Mora</t>
        </is>
      </c>
      <c r="E1014" s="2319" t="n">
        <v>46112</v>
      </c>
      <c r="F1014" s="2469" t="inlineStr">
        <is>
          <t>DAVIVIENDA</t>
        </is>
      </c>
      <c r="G1014" s="565" t="n"/>
      <c r="H1014" s="2453" t="inlineStr">
        <is>
          <t>CM</t>
        </is>
      </c>
      <c r="I1014" s="214" t="n"/>
      <c r="J1014" s="214" t="n"/>
      <c r="K1014" s="3204" t="n"/>
      <c r="L1014" s="2318" t="inlineStr">
        <is>
          <t>Soluciones Financieras</t>
        </is>
      </c>
      <c r="M1014" s="2321" t="inlineStr">
        <is>
          <t>LORENA SALINAS</t>
        </is>
      </c>
      <c r="N1014" s="214" t="n"/>
      <c r="O1014" s="214" t="n"/>
      <c r="P1014" s="214" t="n"/>
      <c r="Q1014" s="335" t="n"/>
      <c r="R1014" s="2310" t="inlineStr">
        <is>
          <t>N/A</t>
        </is>
      </c>
      <c r="S1014" s="2322" t="inlineStr">
        <is>
          <t>Pesos</t>
        </is>
      </c>
      <c r="T1014" s="2323" t="inlineStr">
        <is>
          <t>Hipotecario</t>
        </is>
      </c>
      <c r="U1014" s="2324" t="n">
        <v>1195000</v>
      </c>
      <c r="V1014" s="2324" t="n">
        <v>240</v>
      </c>
      <c r="W1014" s="2324" t="n">
        <v>219</v>
      </c>
      <c r="X1014" s="2321" t="n">
        <v>12.5</v>
      </c>
      <c r="Y1014" s="2324" t="n">
        <v>0</v>
      </c>
      <c r="Z1014" s="2324" t="n">
        <v>23540</v>
      </c>
      <c r="AA1014" s="2324" t="n">
        <v>30926</v>
      </c>
      <c r="AB1014" s="2324" t="n">
        <v>0</v>
      </c>
      <c r="AC1014" s="2324" t="n">
        <v>126128</v>
      </c>
      <c r="AD1014" s="2324" t="n">
        <v>1013607</v>
      </c>
      <c r="AE1014" s="2324" t="n">
        <v>105201730</v>
      </c>
      <c r="AF1014" s="3722" t="n">
        <v>150</v>
      </c>
      <c r="AG1014" s="2324" t="inlineStr">
        <is>
          <t>$2,800,000</t>
        </is>
      </c>
      <c r="AH1014" s="2322" t="inlineStr">
        <is>
          <t>Independiente</t>
        </is>
      </c>
      <c r="AI1014" s="2321" t="inlineStr">
        <is>
          <t>GONZAVALE2372@GMAIL.COM</t>
        </is>
      </c>
      <c r="AJ1014" s="2321" t="inlineStr">
        <is>
          <t>+57 300 2287042</t>
        </is>
      </c>
      <c r="AK1014" s="2321" t="inlineStr">
        <is>
          <t>BOGOTA</t>
        </is>
      </c>
      <c r="AL1014" s="214" t="n"/>
      <c r="AM1014" s="3188" t="inlineStr">
        <is>
          <t>NAN</t>
        </is>
      </c>
    </row>
    <row r="1015" ht="18" customFormat="1" customHeight="1" s="3321" thickBot="1">
      <c r="A1015" s="3340" t="inlineStr">
        <is>
          <t>NELSON EDUARDO ORTIZ PEREZ</t>
        </is>
      </c>
      <c r="B1015" s="3300" t="n">
        <v>204119079962</v>
      </c>
      <c r="C1015" s="2305" t="n">
        <v>46090</v>
      </c>
      <c r="D1015" s="2304" t="inlineStr">
        <is>
          <t>Pendiente</t>
        </is>
      </c>
      <c r="E1015" s="2305" t="n">
        <v>46112</v>
      </c>
      <c r="F1015" s="3348" t="inlineStr">
        <is>
          <t>COLPATRIA</t>
        </is>
      </c>
      <c r="G1015" s="2842" t="inlineStr">
        <is>
          <t>31/03/2026 cliente hace llegar documentos de reclamacion del fraude en espera de respuesta
por favor generar estudio para presentar clientes muy interesados</t>
        </is>
      </c>
      <c r="H1015" s="2308" t="inlineStr">
        <is>
          <t>CM</t>
        </is>
      </c>
      <c r="I1015" s="2309" t="inlineStr">
        <is>
          <t>recomendamos tener el paz y salvo del titular reportado para que el proceso pueda ser viable, quedaremos atentos a una nueva solicitud de estudio, gracias.</t>
        </is>
      </c>
      <c r="J1015" s="2993" t="inlineStr">
        <is>
          <t>Cargada CRM</t>
        </is>
      </c>
      <c r="K1015" s="2843" t="n">
        <v>46092</v>
      </c>
      <c r="L1015" s="2327" t="inlineStr">
        <is>
          <t>Finanzas a otro nivel</t>
        </is>
      </c>
      <c r="M1015" s="2309" t="inlineStr">
        <is>
          <t>NELLY ROA</t>
        </is>
      </c>
      <c r="N1015" s="225" t="n"/>
      <c r="O1015" s="2305" t="n">
        <v>46090</v>
      </c>
      <c r="P1015" s="225" t="n"/>
      <c r="Q1015" s="225" t="n"/>
      <c r="R1015" s="2309" t="n">
        <v>80827141</v>
      </c>
      <c r="S1015" s="2311" t="inlineStr">
        <is>
          <t>Pesos</t>
        </is>
      </c>
      <c r="T1015" s="2312" t="inlineStr">
        <is>
          <t>Hipotecario</t>
        </is>
      </c>
      <c r="U1015" s="2313" t="n">
        <v>4364477</v>
      </c>
      <c r="V1015" s="2313" t="n">
        <v>120</v>
      </c>
      <c r="W1015" s="2313" t="n">
        <v>114</v>
      </c>
      <c r="X1015" s="2313" t="n">
        <v>13.48</v>
      </c>
      <c r="Y1015" s="2313" t="n">
        <v>0</v>
      </c>
      <c r="Z1015" s="2313" t="n">
        <v>234637</v>
      </c>
      <c r="AA1015" s="2313" t="n">
        <v>0</v>
      </c>
      <c r="AB1015" s="2313" t="n">
        <v>0</v>
      </c>
      <c r="AC1015" s="2313" t="n">
        <v>1456315</v>
      </c>
      <c r="AD1015" s="2313" t="n">
        <v>2673523</v>
      </c>
      <c r="AE1015" s="2313" t="n">
        <v>295117468</v>
      </c>
      <c r="AF1015" s="2313" t="inlineStr">
        <is>
          <t>$1,000,000</t>
        </is>
      </c>
      <c r="AG1015" s="2313" t="inlineStr">
        <is>
          <t>$35,000,000</t>
        </is>
      </c>
      <c r="AH1015" s="2315" t="inlineStr">
        <is>
          <t>Empleado</t>
        </is>
      </c>
      <c r="AI1015" s="2309" t="inlineStr">
        <is>
          <t>neortizp@gmail.com</t>
        </is>
      </c>
      <c r="AJ1015" s="2309" t="inlineStr">
        <is>
          <t>310 7543665</t>
        </is>
      </c>
      <c r="AK1015" s="2309" t="inlineStr">
        <is>
          <t>BOGOTA</t>
        </is>
      </c>
      <c r="AL1015" s="225" t="n"/>
      <c r="AM1015" s="3187" t="inlineStr">
        <is>
          <t>LES AGRADEZCO EN CASO DE CONTACTARME POR FAVOR REALIZARLO VIA WHATSAPP YA QUE ACTUALMENTE NO ME ENCUENTRO EN EL PAIS</t>
        </is>
      </c>
    </row>
    <row r="1016" ht="18" customFormat="1" customHeight="1" s="3321" thickBot="1">
      <c r="A1016" s="2761" t="inlineStr">
        <is>
          <t>ALEJANDRA RESTREPO LONDOÑO</t>
        </is>
      </c>
      <c r="B1016" s="2616" t="n">
        <v>134200359823</v>
      </c>
      <c r="C1016" s="2619" t="n">
        <v>46112</v>
      </c>
      <c r="D1016" s="2618" t="inlineStr">
        <is>
          <t>Pendiente</t>
        </is>
      </c>
      <c r="E1016" s="2619" t="n">
        <v>46112</v>
      </c>
      <c r="F1016" s="2833" t="inlineStr">
        <is>
          <t>CAJA SOCIAL</t>
        </is>
      </c>
      <c r="G1016" s="410" t="n"/>
      <c r="H1016" s="2698" t="inlineStr">
        <is>
          <t>CM</t>
        </is>
      </c>
      <c r="I1016" s="410" t="n"/>
      <c r="J1016" s="410" t="n"/>
      <c r="K1016" s="410" t="n"/>
      <c r="L1016" s="2618" t="inlineStr">
        <is>
          <t>Soluciones Financieras</t>
        </is>
      </c>
      <c r="M1016" s="2623" t="inlineStr">
        <is>
          <t>LORENA SALINAS</t>
        </is>
      </c>
      <c r="N1016" s="410" t="n"/>
      <c r="O1016" s="410" t="n"/>
      <c r="P1016" s="410" t="n"/>
      <c r="Q1016" s="816" t="n"/>
      <c r="R1016" s="2295" t="inlineStr">
        <is>
          <t>N/A</t>
        </is>
      </c>
      <c r="S1016" s="2622" t="inlineStr">
        <is>
          <t>Pesos</t>
        </is>
      </c>
      <c r="T1016" s="2624" t="inlineStr">
        <is>
          <t>Hipotecario</t>
        </is>
      </c>
      <c r="U1016" s="2625" t="n">
        <v>1019870</v>
      </c>
      <c r="V1016" s="2625" t="n">
        <v>240</v>
      </c>
      <c r="W1016" s="2625" t="n">
        <v>236</v>
      </c>
      <c r="X1016" s="2623" t="n">
        <v>0.11</v>
      </c>
      <c r="Y1016" s="2625" t="n">
        <v>0</v>
      </c>
      <c r="Z1016" s="2625" t="n">
        <v>22277</v>
      </c>
      <c r="AA1016" s="2625" t="n">
        <v>18424</v>
      </c>
      <c r="AB1016" s="2625" t="n">
        <v>10319</v>
      </c>
      <c r="AC1016" s="2625" t="n">
        <v>123438</v>
      </c>
      <c r="AD1016" s="2625" t="n">
        <v>845412</v>
      </c>
      <c r="AE1016" s="2625" t="n">
        <v>96788888</v>
      </c>
      <c r="AF1016" s="3685" t="n">
        <v>100</v>
      </c>
      <c r="AG1016" s="2625" t="inlineStr">
        <is>
          <t>$2,100,000</t>
        </is>
      </c>
      <c r="AH1016" s="2701" t="inlineStr">
        <is>
          <t>Empleado</t>
        </is>
      </c>
      <c r="AI1016" s="2623" t="inlineStr">
        <is>
          <t>la.aleja0202@hotmail.com</t>
        </is>
      </c>
      <c r="AJ1016" s="2623" t="inlineStr">
        <is>
          <t>+57 317 3948555</t>
        </is>
      </c>
      <c r="AK1016" s="2623" t="inlineStr">
        <is>
          <t>PALMIRA</t>
        </is>
      </c>
      <c r="AL1016" s="410" t="n"/>
      <c r="AM1016" s="3268" t="inlineStr">
        <is>
          <t>NAN</t>
        </is>
      </c>
    </row>
    <row r="1017" ht="18" customFormat="1" customHeight="1" s="3321" thickBot="1">
      <c r="A1017" s="3181" t="inlineStr">
        <is>
          <t>DIANA XIMENA MARIACA NARVAEZ</t>
        </is>
      </c>
      <c r="B1017" s="2302" t="inlineStr">
        <is>
          <t>570119600097106-6</t>
        </is>
      </c>
      <c r="C1017" s="2305" t="n">
        <v>46112</v>
      </c>
      <c r="D1017" s="2304" t="inlineStr">
        <is>
          <t>Pendiente</t>
        </is>
      </c>
      <c r="E1017" s="2305" t="n">
        <v>46112</v>
      </c>
      <c r="F1017" s="2524" t="inlineStr">
        <is>
          <t>DAVIVIENDA</t>
        </is>
      </c>
      <c r="G1017" s="225" t="n"/>
      <c r="H1017" s="2308" t="inlineStr">
        <is>
          <t>CM</t>
        </is>
      </c>
      <c r="I1017" s="225" t="n"/>
      <c r="J1017" s="225" t="n"/>
      <c r="K1017" s="225" t="n"/>
      <c r="L1017" s="2327" t="inlineStr">
        <is>
          <t>Finanzas a otro nivel</t>
        </is>
      </c>
      <c r="M1017" s="2309" t="inlineStr">
        <is>
          <t>NELLY ROA</t>
        </is>
      </c>
      <c r="N1017" s="225" t="n"/>
      <c r="O1017" s="225" t="n"/>
      <c r="P1017" s="225" t="n"/>
      <c r="Q1017" s="225" t="n"/>
      <c r="R1017" s="2313" t="n">
        <v>1061769692</v>
      </c>
      <c r="S1017" s="2311" t="inlineStr">
        <is>
          <t>Pesos</t>
        </is>
      </c>
      <c r="T1017" s="2312" t="inlineStr">
        <is>
          <t>Hipotecario</t>
        </is>
      </c>
      <c r="U1017" s="2313" t="n">
        <v>1128000</v>
      </c>
      <c r="V1017" s="2313" t="n">
        <v>240</v>
      </c>
      <c r="W1017" s="2313" t="n">
        <v>232</v>
      </c>
      <c r="X1017" s="2309" t="n">
        <v>11.3</v>
      </c>
      <c r="Y1017" s="2313" t="n">
        <v>0</v>
      </c>
      <c r="Z1017" s="2313" t="n">
        <v>24006</v>
      </c>
      <c r="AA1017" s="2313" t="n">
        <v>30322</v>
      </c>
      <c r="AB1017" s="2313" t="n">
        <v>0</v>
      </c>
      <c r="AC1017" s="2313" t="n">
        <v>134340</v>
      </c>
      <c r="AD1017" s="2313" t="n">
        <v>939332</v>
      </c>
      <c r="AE1017" s="2313" t="n">
        <v>104738929</v>
      </c>
      <c r="AF1017" s="3653" t="n">
        <v>200</v>
      </c>
      <c r="AG1017" s="2313" t="inlineStr">
        <is>
          <t>$4,100,000</t>
        </is>
      </c>
      <c r="AH1017" s="2315" t="inlineStr">
        <is>
          <t>Empleado</t>
        </is>
      </c>
      <c r="AI1017" s="2309" t="inlineStr">
        <is>
          <t>dianitha940310@hotmail.com</t>
        </is>
      </c>
      <c r="AJ1017" s="2309" t="inlineStr">
        <is>
          <t>+57 302 3359588</t>
        </is>
      </c>
      <c r="AK1017" s="2309" t="inlineStr">
        <is>
          <t>POPAYAN</t>
        </is>
      </c>
      <c r="AL1017" s="225" t="n"/>
      <c r="AM1017" s="3187" t="inlineStr">
        <is>
          <t>NAN</t>
        </is>
      </c>
    </row>
    <row r="1018" ht="18" customFormat="1" customHeight="1" s="3321" thickBot="1">
      <c r="A1018" s="2824" t="inlineStr">
        <is>
          <t>KELLY JOHANA VERGARA TORRES</t>
        </is>
      </c>
      <c r="B1018" s="2316" t="inlineStr">
        <is>
          <t>570202750088682-8</t>
        </is>
      </c>
      <c r="C1018" s="2319" t="n">
        <v>46112</v>
      </c>
      <c r="D1018" s="2318" t="inlineStr">
        <is>
          <t>Pendiente</t>
        </is>
      </c>
      <c r="E1018" s="2319" t="n">
        <v>46112</v>
      </c>
      <c r="F1018" s="2469" t="inlineStr">
        <is>
          <t>DAVIVIENDA</t>
        </is>
      </c>
      <c r="G1018" s="214" t="n"/>
      <c r="H1018" s="2453" t="inlineStr">
        <is>
          <t>CM</t>
        </is>
      </c>
      <c r="I1018" s="214" t="n"/>
      <c r="J1018" s="214" t="n"/>
      <c r="K1018" s="214" t="n"/>
      <c r="L1018" s="2332" t="inlineStr">
        <is>
          <t>Finanzas a otro nivel</t>
        </is>
      </c>
      <c r="M1018" s="2321" t="inlineStr">
        <is>
          <t>NELLY ROA</t>
        </is>
      </c>
      <c r="N1018" s="214" t="n"/>
      <c r="O1018" s="214" t="n"/>
      <c r="P1018" s="214" t="n"/>
      <c r="Q1018" s="214" t="n"/>
      <c r="R1018" s="2324" t="n">
        <v>1045743326</v>
      </c>
      <c r="S1018" s="2322" t="inlineStr">
        <is>
          <t>Pesos</t>
        </is>
      </c>
      <c r="T1018" s="2323" t="inlineStr">
        <is>
          <t>Hipotecario</t>
        </is>
      </c>
      <c r="U1018" s="2324" t="n">
        <v>1475000</v>
      </c>
      <c r="V1018" s="2324" t="n">
        <v>240</v>
      </c>
      <c r="W1018" s="2324" t="n">
        <v>236</v>
      </c>
      <c r="X1018" s="2321" t="n">
        <v>12.6</v>
      </c>
      <c r="Y1018" s="2324" t="n">
        <v>0</v>
      </c>
      <c r="Z1018" s="2324" t="n">
        <v>65802</v>
      </c>
      <c r="AA1018" s="2324" t="n">
        <v>76384</v>
      </c>
      <c r="AB1018" s="2324" t="n">
        <v>0</v>
      </c>
      <c r="AC1018" s="2324" t="n">
        <v>266192</v>
      </c>
      <c r="AD1018" s="2324" t="n">
        <v>2547809</v>
      </c>
      <c r="AE1018" s="2324" t="n">
        <v>128048110</v>
      </c>
      <c r="AF1018" s="3722" t="n">
        <v>400</v>
      </c>
      <c r="AG1018" s="2324" t="inlineStr">
        <is>
          <t>$10,700,000</t>
        </is>
      </c>
      <c r="AH1018" s="2343" t="inlineStr">
        <is>
          <t>Empleado</t>
        </is>
      </c>
      <c r="AI1018" s="2321" t="inlineStr">
        <is>
          <t>kellyvergara12@gmail.com</t>
        </is>
      </c>
      <c r="AJ1018" s="2321" t="inlineStr">
        <is>
          <t>+1 514-692-6641</t>
        </is>
      </c>
      <c r="AK1018" s="2321" t="inlineStr">
        <is>
          <t>LONGUEUIL</t>
        </is>
      </c>
      <c r="AL1018" s="214" t="n"/>
      <c r="AM1018" s="3188" t="inlineStr">
        <is>
          <t>NAN</t>
        </is>
      </c>
    </row>
    <row r="1019" ht="18" customFormat="1" customHeight="1" s="3321" thickBot="1">
      <c r="A1019" s="3180" t="inlineStr">
        <is>
          <t>LEIDY MILENA PULIDO TAPIERO</t>
        </is>
      </c>
      <c r="B1019" s="2302" t="inlineStr">
        <is>
          <t>035701-03-0000006751</t>
        </is>
      </c>
      <c r="C1019" s="2305" t="n">
        <v>46112</v>
      </c>
      <c r="D1019" s="2304" t="inlineStr">
        <is>
          <t>Pendiente</t>
        </is>
      </c>
      <c r="E1019" s="2305" t="n">
        <v>46112</v>
      </c>
      <c r="F1019" s="2399" t="inlineStr">
        <is>
          <t>LA HIPOTECARIA</t>
        </is>
      </c>
      <c r="G1019" s="225" t="n"/>
      <c r="H1019" s="2308" t="inlineStr">
        <is>
          <t>CM</t>
        </is>
      </c>
      <c r="I1019" s="225" t="n"/>
      <c r="J1019" s="225" t="n"/>
      <c r="K1019" s="225" t="n"/>
      <c r="L1019" s="2327" t="inlineStr">
        <is>
          <t>Finanzas a otro nivel</t>
        </is>
      </c>
      <c r="M1019" s="2309" t="inlineStr">
        <is>
          <t>NELLY ROA</t>
        </is>
      </c>
      <c r="N1019" s="225" t="n"/>
      <c r="O1019" s="225" t="n"/>
      <c r="P1019" s="225" t="n"/>
      <c r="Q1019" s="225" t="n"/>
      <c r="R1019" s="3189" t="n">
        <v>1030597446</v>
      </c>
      <c r="S1019" s="2311" t="inlineStr">
        <is>
          <t>Pesos</t>
        </is>
      </c>
      <c r="T1019" s="2312" t="inlineStr">
        <is>
          <t>Hipotecario</t>
        </is>
      </c>
      <c r="U1019" s="2313" t="n">
        <v>430493</v>
      </c>
      <c r="V1019" s="2313" t="n">
        <v>376</v>
      </c>
      <c r="W1019" s="2313" t="n">
        <v>322</v>
      </c>
      <c r="X1019" s="2309" t="n">
        <v>0.1195</v>
      </c>
      <c r="Y1019" s="2313" t="n">
        <v>106312</v>
      </c>
      <c r="Z1019" s="2313" t="n">
        <v>7437</v>
      </c>
      <c r="AA1019" s="2313" t="n">
        <v>13962</v>
      </c>
      <c r="AB1019" s="2313" t="n">
        <v>9442</v>
      </c>
      <c r="AC1019" s="2313" t="n">
        <v>92730</v>
      </c>
      <c r="AD1019" s="2313" t="n">
        <v>306921</v>
      </c>
      <c r="AE1019" s="2313" t="n">
        <v>32381503</v>
      </c>
      <c r="AF1019" s="3653" t="n">
        <v>400</v>
      </c>
      <c r="AG1019" s="2313" t="inlineStr">
        <is>
          <t>$2,200,000</t>
        </is>
      </c>
      <c r="AH1019" s="2315" t="inlineStr">
        <is>
          <t>Empleado</t>
        </is>
      </c>
      <c r="AI1019" s="2309" t="inlineStr">
        <is>
          <t>milenapulido3@gmail.com</t>
        </is>
      </c>
      <c r="AJ1019" s="2309" t="inlineStr">
        <is>
          <t>+57 321 3935381</t>
        </is>
      </c>
      <c r="AK1019" s="2309" t="inlineStr">
        <is>
          <t>BOGOTA</t>
        </is>
      </c>
      <c r="AL1019" s="225" t="n"/>
      <c r="AM1019" s="3187" t="inlineStr">
        <is>
          <t>NAN</t>
        </is>
      </c>
    </row>
    <row r="1020" ht="18" customFormat="1" customHeight="1" s="3321" thickBot="1">
      <c r="A1020" s="3178" t="inlineStr">
        <is>
          <t>ROSA YOLANDA LOPEZ LEMUS</t>
        </is>
      </c>
      <c r="B1020" s="2316" t="n">
        <v>90000401201</v>
      </c>
      <c r="C1020" s="2319" t="n">
        <v>46112</v>
      </c>
      <c r="D1020" s="2318" t="inlineStr">
        <is>
          <t>Pendiente</t>
        </is>
      </c>
      <c r="E1020" s="2319" t="n">
        <v>46112</v>
      </c>
      <c r="F1020" s="2339" t="inlineStr">
        <is>
          <t>BANCOLOMBIA</t>
        </is>
      </c>
      <c r="G1020" s="214" t="n"/>
      <c r="H1020" s="2453" t="inlineStr">
        <is>
          <t>CM</t>
        </is>
      </c>
      <c r="I1020" s="214" t="n"/>
      <c r="J1020" s="214" t="n"/>
      <c r="K1020" s="214" t="n"/>
      <c r="L1020" s="2332" t="inlineStr">
        <is>
          <t>Finanzas a otro nivel</t>
        </is>
      </c>
      <c r="M1020" s="2321" t="inlineStr">
        <is>
          <t>NELLY ROA</t>
        </is>
      </c>
      <c r="N1020" s="214" t="n"/>
      <c r="O1020" s="214" t="n"/>
      <c r="P1020" s="214" t="n"/>
      <c r="Q1020" s="335" t="n"/>
      <c r="R1020" s="2310" t="inlineStr">
        <is>
          <t>N/A</t>
        </is>
      </c>
      <c r="S1020" s="2322" t="inlineStr">
        <is>
          <t>Pesos</t>
        </is>
      </c>
      <c r="T1020" s="2323" t="inlineStr">
        <is>
          <t>Hipotecario</t>
        </is>
      </c>
      <c r="U1020" s="2324" t="n">
        <v>322165</v>
      </c>
      <c r="V1020" s="2324" t="n">
        <v>360</v>
      </c>
      <c r="W1020" s="2324" t="n">
        <v>359</v>
      </c>
      <c r="X1020" s="2321" t="n">
        <v>0</v>
      </c>
      <c r="Y1020" s="2324" t="n">
        <v>0</v>
      </c>
      <c r="Z1020" s="2324" t="n">
        <v>20054</v>
      </c>
      <c r="AA1020" s="2324" t="n">
        <v>0</v>
      </c>
      <c r="AB1020" s="2324" t="n">
        <v>0</v>
      </c>
      <c r="AC1020" s="2324" t="n">
        <v>47355</v>
      </c>
      <c r="AD1020" s="2324" t="n">
        <v>274811</v>
      </c>
      <c r="AE1020" s="2324" t="n">
        <v>50895000</v>
      </c>
      <c r="AF1020" s="3722" t="n">
        <v>200</v>
      </c>
      <c r="AG1020" s="2324" t="inlineStr">
        <is>
          <t>$5,800,000</t>
        </is>
      </c>
      <c r="AH1020" s="2322" t="inlineStr">
        <is>
          <t>Independiente</t>
        </is>
      </c>
      <c r="AI1020" s="2321" t="inlineStr">
        <is>
          <t>rosalemus970@gmail.com</t>
        </is>
      </c>
      <c r="AJ1020" s="2321" t="inlineStr">
        <is>
          <t>+57 304 6232438</t>
        </is>
      </c>
      <c r="AK1020" s="2321" t="inlineStr">
        <is>
          <t>VALLEDUPAR</t>
        </is>
      </c>
      <c r="AL1020" s="214" t="n"/>
      <c r="AM1020" s="3188" t="inlineStr">
        <is>
          <t>NAN</t>
        </is>
      </c>
    </row>
    <row r="1021" ht="18" customFormat="1" customHeight="1" s="3321" thickBot="1">
      <c r="A1021" s="2633" t="inlineStr">
        <is>
          <t>SANDRA MILENA AZA PEÑA</t>
        </is>
      </c>
      <c r="B1021" s="2302" t="n">
        <v>90000131966</v>
      </c>
      <c r="C1021" s="2305" t="n">
        <v>46112</v>
      </c>
      <c r="D1021" s="2304" t="inlineStr">
        <is>
          <t>Pendiente</t>
        </is>
      </c>
      <c r="E1021" s="2305" t="n">
        <v>46112</v>
      </c>
      <c r="F1021" s="2398" t="inlineStr">
        <is>
          <t>BANCOLOMBIA</t>
        </is>
      </c>
      <c r="G1021" s="225" t="n"/>
      <c r="H1021" s="2308" t="inlineStr">
        <is>
          <t>CM</t>
        </is>
      </c>
      <c r="I1021" s="225" t="n"/>
      <c r="J1021" s="225" t="n"/>
      <c r="K1021" s="225" t="n"/>
      <c r="L1021" s="2304" t="inlineStr">
        <is>
          <t>Soluciones Financieras</t>
        </is>
      </c>
      <c r="M1021" s="2309" t="inlineStr">
        <is>
          <t>LORENA SALINAS</t>
        </is>
      </c>
      <c r="N1021" s="225" t="n"/>
      <c r="O1021" s="225" t="n"/>
      <c r="P1021" s="225" t="n"/>
      <c r="Q1021" s="473" t="n"/>
      <c r="R1021" s="2310" t="inlineStr">
        <is>
          <t>N/A</t>
        </is>
      </c>
      <c r="S1021" s="2311" t="inlineStr">
        <is>
          <t>Pesos</t>
        </is>
      </c>
      <c r="T1021" s="2312" t="inlineStr">
        <is>
          <t>Hipotecario</t>
        </is>
      </c>
      <c r="U1021" s="2313" t="n">
        <v>339407</v>
      </c>
      <c r="V1021" s="2313" t="n">
        <v>180</v>
      </c>
      <c r="W1021" s="2313" t="n">
        <v>121</v>
      </c>
      <c r="X1021" s="2309" t="n">
        <v>4.59</v>
      </c>
      <c r="Y1021" s="2313" t="n">
        <v>124686</v>
      </c>
      <c r="Z1021" s="2313" t="n">
        <v>8783</v>
      </c>
      <c r="AA1021" s="2313" t="n">
        <v>8626</v>
      </c>
      <c r="AB1021" s="2313" t="n">
        <v>5750</v>
      </c>
      <c r="AC1021" s="2313" t="n">
        <v>1288</v>
      </c>
      <c r="AD1021" s="2313" t="n">
        <v>0</v>
      </c>
      <c r="AE1021" s="2313" t="n">
        <v>30612634</v>
      </c>
      <c r="AF1021" s="3653" t="n">
        <v>200</v>
      </c>
      <c r="AG1021" s="2313" t="inlineStr">
        <is>
          <t>$2,800,000</t>
        </is>
      </c>
      <c r="AH1021" s="2315" t="inlineStr">
        <is>
          <t>Empleado</t>
        </is>
      </c>
      <c r="AI1021" s="2309" t="inlineStr">
        <is>
          <t>sandramilenaazapena@gmail.com</t>
        </is>
      </c>
      <c r="AJ1021" s="2309" t="inlineStr">
        <is>
          <t>+57 311 4423377</t>
        </is>
      </c>
      <c r="AK1021" s="2309" t="inlineStr">
        <is>
          <t>TENJO</t>
        </is>
      </c>
      <c r="AL1021" s="225" t="n"/>
      <c r="AM1021" s="3187" t="inlineStr">
        <is>
          <t>NAN</t>
        </is>
      </c>
    </row>
    <row r="1022" ht="18" customFormat="1" customHeight="1" s="3338" thickBot="1">
      <c r="A1022" s="3190" t="inlineStr">
        <is>
          <t>TONNY RICHARD CANABAL MARRUGO</t>
        </is>
      </c>
      <c r="B1022" s="2693" t="n">
        <v>1156166848</v>
      </c>
      <c r="C1022" s="2403" t="n">
        <v>46113</v>
      </c>
      <c r="D1022" s="2402" t="inlineStr">
        <is>
          <t>Pendiente</t>
        </is>
      </c>
      <c r="E1022" s="2403" t="n">
        <v>46113</v>
      </c>
      <c r="F1022" s="2410" t="inlineStr">
        <is>
          <t>BANCO DE BOGOTA</t>
        </is>
      </c>
      <c r="G1022" s="1305" t="n"/>
      <c r="H1022" s="2404" t="inlineStr">
        <is>
          <t>CM</t>
        </is>
      </c>
      <c r="I1022" s="1305" t="n"/>
      <c r="J1022" s="1305" t="n"/>
      <c r="K1022" s="1305" t="n"/>
      <c r="L1022" s="2407" t="inlineStr">
        <is>
          <t>Finanzas a otro nivel</t>
        </is>
      </c>
      <c r="M1022" s="2405" t="inlineStr">
        <is>
          <t>NELLY ROA</t>
        </is>
      </c>
      <c r="N1022" s="1305" t="n"/>
      <c r="O1022" s="1305" t="n"/>
      <c r="P1022" s="1305" t="n"/>
      <c r="Q1022" s="1305" t="n"/>
      <c r="R1022" s="2408" t="n">
        <v>1051444171</v>
      </c>
      <c r="S1022" s="2406" t="inlineStr">
        <is>
          <t>Pesos</t>
        </is>
      </c>
      <c r="T1022" s="2407" t="inlineStr">
        <is>
          <t>Hipotecario</t>
        </is>
      </c>
      <c r="U1022" s="2408" t="n">
        <v>2010452</v>
      </c>
      <c r="V1022" s="2408" t="n">
        <v>360</v>
      </c>
      <c r="W1022" s="2408" t="n">
        <v>359</v>
      </c>
      <c r="X1022" s="2405" t="n">
        <v>15.52</v>
      </c>
      <c r="Y1022" s="2408" t="n">
        <v>0</v>
      </c>
      <c r="Z1022" s="2408" t="n">
        <v>39386</v>
      </c>
      <c r="AA1022" s="2408" t="n">
        <v>36476</v>
      </c>
      <c r="AB1022" s="2408" t="n">
        <v>21700</v>
      </c>
      <c r="AC1022" s="2408" t="n">
        <v>25290</v>
      </c>
      <c r="AD1022" s="2408" t="n">
        <v>1887600</v>
      </c>
      <c r="AE1022" s="2408" t="n">
        <v>157104282</v>
      </c>
      <c r="AF1022" s="3659" t="n">
        <v>500</v>
      </c>
      <c r="AG1022" s="2408" t="inlineStr">
        <is>
          <t>$7,500,000</t>
        </is>
      </c>
      <c r="AH1022" s="2410" t="inlineStr">
        <is>
          <t>Empleado</t>
        </is>
      </c>
      <c r="AI1022" s="1305" t="n"/>
      <c r="AJ1022" s="2405" t="inlineStr">
        <is>
          <t>316 5295899</t>
        </is>
      </c>
      <c r="AK1022" s="2405" t="inlineStr">
        <is>
          <t>CARTAGENA</t>
        </is>
      </c>
      <c r="AL1022" s="1305" t="n"/>
      <c r="AM1022" s="1313" t="n"/>
    </row>
    <row r="1023" ht="18" customFormat="1" customHeight="1" s="3321" thickBot="1">
      <c r="A1023" s="2628" t="inlineStr">
        <is>
          <t>ALEXANDER ALZATE GOMEZ</t>
        </is>
      </c>
      <c r="B1023" s="2918" t="inlineStr">
        <is>
          <t>600303940016669-2</t>
        </is>
      </c>
      <c r="C1023" s="2919" t="n">
        <v>46113</v>
      </c>
      <c r="D1023" s="2920" t="inlineStr">
        <is>
          <t>Pendiente</t>
        </is>
      </c>
      <c r="E1023" s="2919" t="n">
        <v>46113</v>
      </c>
      <c r="F1023" s="2921" t="inlineStr">
        <is>
          <t>DAVIVIENDA</t>
        </is>
      </c>
      <c r="G1023" s="2923" t="n"/>
      <c r="H1023" s="2922" t="inlineStr">
        <is>
          <t>CM</t>
        </is>
      </c>
      <c r="I1023" s="2923" t="n"/>
      <c r="J1023" s="2923" t="n"/>
      <c r="K1023" s="2923" t="n"/>
      <c r="L1023" s="2964" t="inlineStr">
        <is>
          <t>Finanzas a otro nivel</t>
        </is>
      </c>
      <c r="M1023" s="2925" t="inlineStr">
        <is>
          <t>PAULA OSORNO</t>
        </is>
      </c>
      <c r="N1023" s="2923" t="n"/>
      <c r="O1023" s="2923" t="n"/>
      <c r="P1023" s="2923" t="n"/>
      <c r="Q1023" s="2926" t="n"/>
      <c r="R1023" s="2373" t="inlineStr">
        <is>
          <t>N/A</t>
        </is>
      </c>
      <c r="S1023" s="2965" t="inlineStr">
        <is>
          <t>Pesos</t>
        </is>
      </c>
      <c r="T1023" s="2972" t="inlineStr">
        <is>
          <t>Leasing H.</t>
        </is>
      </c>
      <c r="U1023" s="2929" t="n">
        <v>1287000</v>
      </c>
      <c r="V1023" s="2929" t="n">
        <v>240</v>
      </c>
      <c r="W1023" s="2929" t="n">
        <v>134</v>
      </c>
      <c r="X1023" s="2925" t="n">
        <v>0.125</v>
      </c>
      <c r="Y1023" s="2929" t="n">
        <v>0</v>
      </c>
      <c r="Z1023" s="2929" t="n">
        <v>0</v>
      </c>
      <c r="AA1023" s="2929" t="n">
        <v>85770</v>
      </c>
      <c r="AB1023" s="2929" t="n">
        <v>72110</v>
      </c>
      <c r="AC1023" s="2929" t="n">
        <v>287847</v>
      </c>
      <c r="AD1023" s="2929" t="n">
        <v>854273</v>
      </c>
      <c r="AE1023" s="2929" t="n">
        <v>86649611</v>
      </c>
      <c r="AF1023" s="3717" t="n">
        <v>200</v>
      </c>
      <c r="AG1023" s="2929" t="inlineStr">
        <is>
          <t>$10,200,000</t>
        </is>
      </c>
      <c r="AH1023" s="2931" t="inlineStr">
        <is>
          <t>Empleado</t>
        </is>
      </c>
      <c r="AI1023" s="2925" t="inlineStr">
        <is>
          <t>alexander_alzateg@hotmail.com</t>
        </is>
      </c>
      <c r="AJ1023" s="2925" t="inlineStr">
        <is>
          <t>+57 300 2099419</t>
        </is>
      </c>
      <c r="AK1023" s="2925" t="inlineStr">
        <is>
          <t>SABANETA</t>
        </is>
      </c>
      <c r="AL1023" s="2923" t="n"/>
      <c r="AM1023" s="2966" t="inlineStr">
        <is>
          <t>NAN</t>
        </is>
      </c>
    </row>
    <row r="1024" ht="18" customFormat="1" customHeight="1" s="3321" thickBot="1">
      <c r="A1024" s="3237" t="inlineStr">
        <is>
          <t>NATALIA GOMEZ CASTAÑEDA</t>
        </is>
      </c>
      <c r="B1024" s="2849" t="n">
        <v>90000185709</v>
      </c>
      <c r="C1024" s="2682" t="n">
        <v>46113</v>
      </c>
      <c r="D1024" s="2653" t="inlineStr">
        <is>
          <t>Pendiente</t>
        </is>
      </c>
      <c r="E1024" s="2682" t="n">
        <v>46113</v>
      </c>
      <c r="F1024" s="2866" t="inlineStr">
        <is>
          <t>BANCOLOMBIA</t>
        </is>
      </c>
      <c r="G1024" s="2269" t="n"/>
      <c r="H1024" s="2326" t="inlineStr">
        <is>
          <t>CM</t>
        </is>
      </c>
      <c r="I1024" s="2269" t="n"/>
      <c r="J1024" s="2269" t="n"/>
      <c r="K1024" s="2269" t="n"/>
      <c r="L1024" s="2269" t="n"/>
      <c r="M1024" s="2269" t="n"/>
      <c r="N1024" s="2269" t="n"/>
      <c r="O1024" s="2269" t="n"/>
      <c r="P1024" s="2269" t="n"/>
      <c r="Q1024" s="2269" t="n"/>
      <c r="R1024" s="3075" t="n">
        <v>43162353</v>
      </c>
      <c r="S1024" s="2270" t="inlineStr">
        <is>
          <t>Pesos</t>
        </is>
      </c>
      <c r="T1024" s="2690" t="inlineStr">
        <is>
          <t>Hipotecario</t>
        </is>
      </c>
      <c r="U1024" s="2689" t="n">
        <v>590931</v>
      </c>
      <c r="V1024" s="2689" t="n">
        <v>240</v>
      </c>
      <c r="W1024" s="2689" t="n">
        <v>194</v>
      </c>
      <c r="X1024" s="2688" t="n">
        <v>11.65</v>
      </c>
      <c r="Y1024" s="2689" t="n">
        <v>500000</v>
      </c>
      <c r="Z1024" s="2689" t="n">
        <v>22001</v>
      </c>
      <c r="AA1024" s="2689" t="n">
        <v>19159</v>
      </c>
      <c r="AB1024" s="2689" t="n">
        <v>12772</v>
      </c>
      <c r="AC1024" s="2689" t="n">
        <v>316941</v>
      </c>
      <c r="AD1024" s="2689" t="n">
        <v>220059</v>
      </c>
      <c r="AE1024" s="2689" t="n">
        <v>73024433</v>
      </c>
      <c r="AF1024" s="3715" t="n">
        <v>300</v>
      </c>
      <c r="AG1024" s="2689" t="inlineStr">
        <is>
          <t>$5,800,000</t>
        </is>
      </c>
      <c r="AH1024" s="2268" t="inlineStr">
        <is>
          <t>Empleado</t>
        </is>
      </c>
      <c r="AI1024" s="2269" t="n"/>
      <c r="AJ1024" s="2688" t="inlineStr">
        <is>
          <t>312 2291962</t>
        </is>
      </c>
      <c r="AK1024" s="2688" t="inlineStr">
        <is>
          <t>RIONEGRO</t>
        </is>
      </c>
      <c r="AL1024" s="2269" t="n"/>
      <c r="AM1024" s="2691" t="n"/>
    </row>
    <row r="1025" ht="18" customFormat="1" customHeight="1" s="3321" thickBot="1">
      <c r="A1025" s="3351" t="inlineStr">
        <is>
          <t>SANDRA YULIET PATINO MOLINA</t>
        </is>
      </c>
      <c r="B1025" s="2854" t="inlineStr">
        <is>
          <t>570000600914885-8</t>
        </is>
      </c>
      <c r="C1025" s="2855" t="n">
        <v>46113</v>
      </c>
      <c r="D1025" s="2658" t="inlineStr">
        <is>
          <t>Pendiente</t>
        </is>
      </c>
      <c r="E1025" s="2855" t="n">
        <v>46113</v>
      </c>
      <c r="F1025" s="2329" t="inlineStr">
        <is>
          <t>DAVIVIENDA</t>
        </is>
      </c>
      <c r="G1025" s="2262" t="n"/>
      <c r="H1025" s="2331" t="inlineStr">
        <is>
          <t>CM</t>
        </is>
      </c>
      <c r="I1025" s="2262" t="n"/>
      <c r="J1025" s="2262" t="n"/>
      <c r="K1025" s="2262" t="n"/>
      <c r="L1025" s="2262" t="n"/>
      <c r="M1025" s="2262" t="n"/>
      <c r="N1025" s="2262" t="n"/>
      <c r="O1025" s="2262" t="n"/>
      <c r="P1025" s="2262" t="n"/>
      <c r="Q1025" s="2858" t="n"/>
      <c r="R1025" s="2389" t="inlineStr">
        <is>
          <t>N/A</t>
        </is>
      </c>
      <c r="S1025" s="2661" t="inlineStr">
        <is>
          <t>Pesos</t>
        </is>
      </c>
      <c r="T1025" s="2859" t="inlineStr">
        <is>
          <t>Hipotecario</t>
        </is>
      </c>
      <c r="U1025" s="2860" t="n">
        <v>618832</v>
      </c>
      <c r="V1025" s="2860" t="n">
        <v>240</v>
      </c>
      <c r="W1025" s="2860" t="n">
        <v>208</v>
      </c>
      <c r="X1025" s="2857" t="n">
        <v>14</v>
      </c>
      <c r="Y1025" s="2860" t="n">
        <v>186167</v>
      </c>
      <c r="Z1025" s="2860" t="n">
        <v>26499</v>
      </c>
      <c r="AA1025" s="2860" t="n">
        <v>35296</v>
      </c>
      <c r="AB1025" s="2860" t="n">
        <v>0</v>
      </c>
      <c r="AC1025" s="2860" t="n">
        <v>122278</v>
      </c>
      <c r="AD1025" s="2860" t="n">
        <v>439109</v>
      </c>
      <c r="AE1025" s="2860" t="n">
        <v>56924129</v>
      </c>
      <c r="AF1025" s="3719" t="n">
        <v>300</v>
      </c>
      <c r="AG1025" s="2860" t="inlineStr">
        <is>
          <t>$4,500,000</t>
        </is>
      </c>
      <c r="AH1025" s="2661" t="inlineStr">
        <is>
          <t>Independiente</t>
        </is>
      </c>
      <c r="AI1025" s="2857" t="inlineStr">
        <is>
          <t>sandraju084@gmail.com</t>
        </is>
      </c>
      <c r="AJ1025" s="2857" t="inlineStr">
        <is>
          <t>+57 313 7298163</t>
        </is>
      </c>
      <c r="AK1025" s="2857" t="inlineStr">
        <is>
          <t>SANDRAJU084GMAILCOM</t>
        </is>
      </c>
      <c r="AL1025" s="2262" t="n"/>
      <c r="AM1025" s="2862" t="inlineStr">
        <is>
          <t>NAN</t>
        </is>
      </c>
    </row>
    <row r="1026" ht="18" customFormat="1" customHeight="1" s="3321" thickBot="1">
      <c r="A1026" s="3352" t="inlineStr">
        <is>
          <t>STEPHANY POVEDA GUTIERREZ</t>
        </is>
      </c>
      <c r="B1026" s="2849" t="inlineStr">
        <is>
          <t>570101840029914-8</t>
        </is>
      </c>
      <c r="C1026" s="2682" t="n">
        <v>46113</v>
      </c>
      <c r="D1026" s="2653" t="inlineStr">
        <is>
          <t>Pendiente</t>
        </is>
      </c>
      <c r="E1026" s="2682" t="n">
        <v>46113</v>
      </c>
      <c r="F1026" s="2325" t="inlineStr">
        <is>
          <t>DAVIVIENDA</t>
        </is>
      </c>
      <c r="G1026" s="2269" t="n"/>
      <c r="H1026" s="2326" t="inlineStr">
        <is>
          <t>CM</t>
        </is>
      </c>
      <c r="I1026" s="2269" t="n"/>
      <c r="J1026" s="2269" t="n"/>
      <c r="K1026" s="2269" t="n"/>
      <c r="L1026" s="2269" t="n"/>
      <c r="M1026" s="2269" t="n"/>
      <c r="N1026" s="2269" t="n"/>
      <c r="O1026" s="2269" t="n"/>
      <c r="P1026" s="2269" t="n"/>
      <c r="Q1026" s="2269" t="n"/>
      <c r="R1026" s="3075" t="n">
        <v>1118306144</v>
      </c>
      <c r="S1026" s="2270" t="inlineStr">
        <is>
          <t>Pesos</t>
        </is>
      </c>
      <c r="T1026" s="2690" t="inlineStr">
        <is>
          <t>Hipotecario</t>
        </is>
      </c>
      <c r="U1026" s="2689" t="n">
        <v>1522000</v>
      </c>
      <c r="V1026" s="2689" t="n">
        <v>180</v>
      </c>
      <c r="W1026" s="2689" t="n">
        <v>149</v>
      </c>
      <c r="X1026" s="2688" t="n">
        <v>14</v>
      </c>
      <c r="Y1026" s="2689" t="n">
        <v>0</v>
      </c>
      <c r="Z1026" s="2689" t="n">
        <v>30164</v>
      </c>
      <c r="AA1026" s="2689" t="n">
        <v>36880</v>
      </c>
      <c r="AB1026" s="2689" t="n">
        <v>0</v>
      </c>
      <c r="AC1026" s="2689" t="n">
        <v>307837</v>
      </c>
      <c r="AD1026" s="2689" t="n">
        <v>1155119</v>
      </c>
      <c r="AE1026" s="2689" t="n">
        <v>105262439</v>
      </c>
      <c r="AF1026" s="3715" t="n">
        <v>500</v>
      </c>
      <c r="AG1026" s="2689" t="inlineStr">
        <is>
          <t>$9,400,000</t>
        </is>
      </c>
      <c r="AH1026" s="2268" t="inlineStr">
        <is>
          <t>Empleado</t>
        </is>
      </c>
      <c r="AI1026" s="2674" t="inlineStr">
        <is>
          <t>stephanypovedaa@hotmail.com</t>
        </is>
      </c>
      <c r="AJ1026" s="2674" t="inlineStr">
        <is>
          <t>+57 317 6420080</t>
        </is>
      </c>
      <c r="AK1026" s="2688" t="inlineStr">
        <is>
          <t>BARCELONA</t>
        </is>
      </c>
      <c r="AL1026" s="2269" t="n"/>
      <c r="AM1026" s="2853" t="inlineStr">
        <is>
          <t>NAN</t>
        </is>
      </c>
    </row>
    <row r="1027" ht="18" customFormat="1" customHeight="1" s="3321" thickBot="1">
      <c r="A1027" s="3239" t="inlineStr">
        <is>
          <t>LUZ LINETH GUATAQUIRA VELOZA</t>
        </is>
      </c>
      <c r="B1027" s="2854" t="n">
        <v>958180939</v>
      </c>
      <c r="C1027" s="2855" t="n">
        <v>46113</v>
      </c>
      <c r="D1027" s="2658" t="inlineStr">
        <is>
          <t>Pendiente</t>
        </is>
      </c>
      <c r="E1027" s="2855" t="n">
        <v>46113</v>
      </c>
      <c r="F1027" s="3109" t="inlineStr">
        <is>
          <t>BANCO DE BOGOTA</t>
        </is>
      </c>
      <c r="G1027" s="2262" t="n"/>
      <c r="H1027" s="3112" t="inlineStr">
        <is>
          <t>PROPIO</t>
        </is>
      </c>
      <c r="I1027" s="2262" t="n"/>
      <c r="J1027" s="2262" t="n"/>
      <c r="K1027" s="2262" t="n"/>
      <c r="L1027" s="3110" t="inlineStr">
        <is>
          <t>Guardianes Del Ahorro</t>
        </is>
      </c>
      <c r="M1027" s="2857" t="inlineStr">
        <is>
          <t>Jhon Fredy Garcia Pardo</t>
        </is>
      </c>
      <c r="N1027" s="2262" t="n"/>
      <c r="O1027" s="2262" t="n"/>
      <c r="P1027" s="2262" t="n"/>
      <c r="Q1027" s="2858" t="n"/>
      <c r="R1027" s="2998" t="n">
        <v>53055173</v>
      </c>
      <c r="S1027" s="2661" t="inlineStr">
        <is>
          <t>Pesos</t>
        </is>
      </c>
      <c r="T1027" s="2859" t="inlineStr">
        <is>
          <t>Hipotecario</t>
        </is>
      </c>
      <c r="U1027" s="2860" t="n">
        <v>229940</v>
      </c>
      <c r="V1027" s="2860" t="n">
        <v>240</v>
      </c>
      <c r="W1027" s="2860" t="n">
        <v>221</v>
      </c>
      <c r="X1027" s="2857" t="n">
        <v>13.49</v>
      </c>
      <c r="Y1027" s="2860" t="n">
        <v>0</v>
      </c>
      <c r="Z1027" s="2860" t="n">
        <v>10985</v>
      </c>
      <c r="AA1027" s="2860" t="n">
        <v>0</v>
      </c>
      <c r="AB1027" s="2860" t="n">
        <v>0</v>
      </c>
      <c r="AC1027" s="2860" t="n">
        <v>8054</v>
      </c>
      <c r="AD1027" s="2860" t="n">
        <v>210900</v>
      </c>
      <c r="AE1027" s="2860" t="n">
        <v>18767734</v>
      </c>
      <c r="AF1027" s="2860" t="inlineStr">
        <is>
          <t>Acorde al estado del Crédito</t>
        </is>
      </c>
      <c r="AG1027" s="2860" t="inlineStr">
        <is>
          <t>$7,812,000</t>
        </is>
      </c>
      <c r="AH1027" s="2665" t="inlineStr">
        <is>
          <t>Empleado</t>
        </is>
      </c>
      <c r="AI1027" s="2389" t="inlineStr">
        <is>
          <t>CHULALINETH@HOTMAIL.COM</t>
        </is>
      </c>
      <c r="AJ1027" s="2998" t="n">
        <v>3158375669</v>
      </c>
      <c r="AK1027" s="2262" t="n"/>
      <c r="AL1027" s="2262" t="n"/>
      <c r="AM1027" s="3116" t="n"/>
    </row>
    <row r="1028" ht="18" customFormat="1" customHeight="1" s="3321" thickBot="1">
      <c r="A1028" s="3239" t="inlineStr">
        <is>
          <t>LUZ LINETH GUATAQUIRA VELOZA</t>
        </is>
      </c>
      <c r="B1028" s="2849" t="n">
        <v>958133045</v>
      </c>
      <c r="C1028" s="2682" t="n">
        <v>46113</v>
      </c>
      <c r="D1028" s="2653" t="inlineStr">
        <is>
          <t>Pendiente</t>
        </is>
      </c>
      <c r="E1028" s="2682" t="n">
        <v>46113</v>
      </c>
      <c r="F1028" s="2863" t="inlineStr">
        <is>
          <t>BANCO DE BOGOTA</t>
        </is>
      </c>
      <c r="G1028" s="2269" t="n"/>
      <c r="H1028" s="2685" t="inlineStr">
        <is>
          <t>PROPIO</t>
        </is>
      </c>
      <c r="I1028" s="2269" t="n"/>
      <c r="J1028" s="2269" t="n"/>
      <c r="K1028" s="2269" t="n"/>
      <c r="L1028" s="2687" t="inlineStr">
        <is>
          <t>Guardianes Del Ahorro</t>
        </is>
      </c>
      <c r="M1028" s="2688" t="inlineStr">
        <is>
          <t>Jhon Fredy Garcia Pardo</t>
        </is>
      </c>
      <c r="N1028" s="2269" t="n"/>
      <c r="O1028" s="2269" t="n"/>
      <c r="P1028" s="2269" t="n"/>
      <c r="Q1028" s="2851" t="n"/>
      <c r="R1028" s="2998" t="n">
        <v>53055173</v>
      </c>
      <c r="S1028" s="2270" t="inlineStr">
        <is>
          <t>Pesos</t>
        </is>
      </c>
      <c r="T1028" s="2690" t="inlineStr">
        <is>
          <t>Hipotecario</t>
        </is>
      </c>
      <c r="U1028" s="2689" t="n">
        <v>1186077</v>
      </c>
      <c r="V1028" s="2689" t="n">
        <v>240</v>
      </c>
      <c r="W1028" s="2689" t="n">
        <v>221</v>
      </c>
      <c r="X1028" s="2688" t="n">
        <v>13.49</v>
      </c>
      <c r="Y1028" s="2689" t="n">
        <v>0</v>
      </c>
      <c r="Z1028" s="2689" t="n">
        <v>55280</v>
      </c>
      <c r="AA1028" s="2689" t="n">
        <v>29108</v>
      </c>
      <c r="AB1028" s="2689" t="n">
        <v>0</v>
      </c>
      <c r="AC1028" s="2689" t="n">
        <v>73227</v>
      </c>
      <c r="AD1028" s="2689" t="n">
        <v>1028461</v>
      </c>
      <c r="AE1028" s="2689" t="n">
        <v>94502633</v>
      </c>
      <c r="AF1028" s="2689" t="inlineStr">
        <is>
          <t>Acorde al estado del Crédito</t>
        </is>
      </c>
      <c r="AG1028" s="2689" t="inlineStr">
        <is>
          <t>$7,812,000</t>
        </is>
      </c>
      <c r="AH1028" s="2665" t="inlineStr">
        <is>
          <t>Empleado</t>
        </is>
      </c>
      <c r="AI1028" s="2389" t="inlineStr">
        <is>
          <t>CHULALINETH@HOTMAIL.COM</t>
        </is>
      </c>
      <c r="AJ1028" s="2998" t="n">
        <v>3158375669</v>
      </c>
      <c r="AK1028" s="2269" t="n"/>
      <c r="AL1028" s="2269" t="n"/>
      <c r="AM1028" s="2691" t="n"/>
    </row>
    <row r="1029" ht="18" customFormat="1" customHeight="1" s="3321" thickBot="1">
      <c r="A1029" s="2826" t="inlineStr">
        <is>
          <t>MIGUEL ANGEL LUGO</t>
        </is>
      </c>
      <c r="B1029" s="2854" t="n">
        <v>185200048234</v>
      </c>
      <c r="C1029" s="2855" t="n">
        <v>46113</v>
      </c>
      <c r="D1029" s="2658" t="inlineStr">
        <is>
          <t>Pendiente</t>
        </is>
      </c>
      <c r="E1029" s="2855" t="n">
        <v>46113</v>
      </c>
      <c r="F1029" s="3114" t="inlineStr">
        <is>
          <t>CAJA SOCIAL</t>
        </is>
      </c>
      <c r="G1029" s="2262" t="n"/>
      <c r="H1029" s="3112" t="inlineStr">
        <is>
          <t>PROPIO</t>
        </is>
      </c>
      <c r="I1029" s="2262" t="n"/>
      <c r="J1029" s="2262" t="n"/>
      <c r="K1029" s="2262" t="n"/>
      <c r="L1029" s="2661" t="inlineStr">
        <is>
          <t>Lideres del futuro</t>
        </is>
      </c>
      <c r="M1029" s="2857" t="inlineStr">
        <is>
          <t>ANGELICA MARIA GIL MONCADA</t>
        </is>
      </c>
      <c r="N1029" s="2262" t="n"/>
      <c r="O1029" s="2262" t="n"/>
      <c r="P1029" s="2262" t="n"/>
      <c r="Q1029" s="2262" t="n"/>
      <c r="R1029" s="2860" t="n">
        <v>80101972</v>
      </c>
      <c r="S1029" s="2661" t="inlineStr">
        <is>
          <t>Pesos</t>
        </is>
      </c>
      <c r="T1029" s="2859" t="inlineStr">
        <is>
          <t>Hipotecario</t>
        </is>
      </c>
      <c r="U1029" s="2860" t="n">
        <v>3162780</v>
      </c>
      <c r="V1029" s="2860" t="n">
        <v>189</v>
      </c>
      <c r="W1029" s="2860" t="n">
        <v>78</v>
      </c>
      <c r="X1029" s="2857" t="n">
        <v>10</v>
      </c>
      <c r="Y1029" s="2860" t="n">
        <v>0</v>
      </c>
      <c r="Z1029" s="2860" t="n">
        <v>74016</v>
      </c>
      <c r="AA1029" s="2860" t="n">
        <v>27466</v>
      </c>
      <c r="AB1029" s="2860" t="n">
        <v>16107</v>
      </c>
      <c r="AC1029" s="2860" t="n">
        <v>1626056</v>
      </c>
      <c r="AD1029" s="2860" t="n">
        <v>1419134</v>
      </c>
      <c r="AE1029" s="2860" t="n">
        <v>177967118</v>
      </c>
      <c r="AF1029" s="2860" t="inlineStr">
        <is>
          <t>Acorde al estado del Crédito</t>
        </is>
      </c>
      <c r="AG1029" s="2860" t="inlineStr">
        <is>
          <t>$19,500,000</t>
        </is>
      </c>
      <c r="AH1029" s="2263" t="inlineStr">
        <is>
          <t>Empleado</t>
        </is>
      </c>
      <c r="AI1029" s="2857" t="inlineStr">
        <is>
          <t>gilmoncadaangelicam@gmail.com</t>
        </is>
      </c>
      <c r="AJ1029" s="2915" t="n">
        <v>3112152410</v>
      </c>
      <c r="AK1029" s="2262" t="n"/>
      <c r="AL1029" s="2262" t="n"/>
      <c r="AM1029" s="3116" t="n"/>
    </row>
    <row r="1030" ht="18" customFormat="1" customHeight="1" s="3338" thickBot="1">
      <c r="A1030" s="2945" t="inlineStr">
        <is>
          <t>WENDY TATIANA AGUILLON ZARATE</t>
        </is>
      </c>
      <c r="B1030" s="2946" t="n">
        <v>1056602361</v>
      </c>
      <c r="C1030" s="2947" t="n">
        <v>46113</v>
      </c>
      <c r="D1030" s="2948" t="inlineStr">
        <is>
          <t>Pendiente</t>
        </is>
      </c>
      <c r="E1030" s="2947" t="n">
        <v>46113</v>
      </c>
      <c r="F1030" s="2959" t="inlineStr">
        <is>
          <t>BANCO DE BOGOTA</t>
        </is>
      </c>
      <c r="G1030" s="2950" t="n"/>
      <c r="H1030" s="3283" t="inlineStr">
        <is>
          <t>PROPIO</t>
        </is>
      </c>
      <c r="I1030" s="2950" t="n"/>
      <c r="J1030" s="2950" t="n"/>
      <c r="K1030" s="2950" t="n"/>
      <c r="L1030" s="3224" t="inlineStr">
        <is>
          <t>Guardianes Del Ahorro</t>
        </is>
      </c>
      <c r="M1030" s="2953" t="inlineStr">
        <is>
          <t>Yerinson Jesus Salinas Perdomo</t>
        </is>
      </c>
      <c r="N1030" s="2950" t="n"/>
      <c r="O1030" s="2950" t="n"/>
      <c r="P1030" s="2950" t="n"/>
      <c r="Q1030" s="2950" t="n"/>
      <c r="R1030" s="2957" t="n">
        <v>1018486507</v>
      </c>
      <c r="S1030" s="2956" t="inlineStr">
        <is>
          <t>Pesos</t>
        </is>
      </c>
      <c r="T1030" s="2952" t="inlineStr">
        <is>
          <t>Hipotecario</t>
        </is>
      </c>
      <c r="U1030" s="2957" t="n">
        <v>1305454</v>
      </c>
      <c r="V1030" s="2957" t="n">
        <v>360</v>
      </c>
      <c r="W1030" s="2957" t="n">
        <v>347</v>
      </c>
      <c r="X1030" s="2953" t="n">
        <v>12.28</v>
      </c>
      <c r="Y1030" s="2957" t="n">
        <v>0</v>
      </c>
      <c r="Z1030" s="2957" t="n">
        <v>22781</v>
      </c>
      <c r="AA1030" s="2957" t="n">
        <v>31740</v>
      </c>
      <c r="AB1030" s="2957" t="n">
        <v>0</v>
      </c>
      <c r="AC1030" s="2957" t="n">
        <v>3535</v>
      </c>
      <c r="AD1030" s="2957" t="n">
        <v>1247397</v>
      </c>
      <c r="AE1030" s="2957" t="n">
        <v>125228174</v>
      </c>
      <c r="AF1030" s="2957" t="inlineStr">
        <is>
          <t>$300.000 a $600.000</t>
        </is>
      </c>
      <c r="AG1030" s="2957" t="inlineStr">
        <is>
          <t>$6,750,000</t>
        </is>
      </c>
      <c r="AH1030" s="2959" t="inlineStr">
        <is>
          <t>Empleado</t>
        </is>
      </c>
      <c r="AI1030" s="2953" t="inlineStr">
        <is>
          <t>Tatianazarat@gmail.com</t>
        </is>
      </c>
      <c r="AJ1030" s="3353" t="n">
        <v>3222195245</v>
      </c>
      <c r="AK1030" s="2950" t="n"/>
      <c r="AL1030" s="2950" t="n"/>
      <c r="AM1030" s="3177" t="n"/>
    </row>
    <row r="1031" ht="18" customFormat="1" customHeight="1" s="3321" thickBot="1">
      <c r="A1031" s="3320" t="inlineStr">
        <is>
          <t>CIRO ARLEY PARRADO PARRADO</t>
        </is>
      </c>
      <c r="B1031" s="2918" t="n">
        <v>90000098328</v>
      </c>
      <c r="C1031" s="2919" t="n">
        <v>46117</v>
      </c>
      <c r="D1031" s="2920" t="inlineStr">
        <is>
          <t>Pendiente</t>
        </is>
      </c>
      <c r="E1031" s="2919" t="n">
        <v>46117</v>
      </c>
      <c r="F1031" s="3354" t="inlineStr">
        <is>
          <t>BANCOLOMBIA</t>
        </is>
      </c>
      <c r="G1031" s="2923" t="n"/>
      <c r="H1031" s="2922" t="inlineStr">
        <is>
          <t>CM</t>
        </is>
      </c>
      <c r="I1031" s="2923" t="n"/>
      <c r="J1031" s="2923" t="n"/>
      <c r="K1031" s="2923" t="n"/>
      <c r="L1031" s="2920" t="inlineStr">
        <is>
          <t>Soluciones Financieras</t>
        </is>
      </c>
      <c r="M1031" s="2925" t="inlineStr">
        <is>
          <t>LORENA SALINAS</t>
        </is>
      </c>
      <c r="N1031" s="2923" t="n"/>
      <c r="O1031" s="2923" t="n"/>
      <c r="P1031" s="2923" t="n"/>
      <c r="Q1031" s="2926" t="n"/>
      <c r="R1031" s="2373" t="inlineStr">
        <is>
          <t>N/A</t>
        </is>
      </c>
      <c r="S1031" s="2965" t="inlineStr">
        <is>
          <t>Pesos</t>
        </is>
      </c>
      <c r="T1031" s="2928" t="inlineStr">
        <is>
          <t>Hipotecario</t>
        </is>
      </c>
      <c r="U1031" s="2929" t="n">
        <v>1599540</v>
      </c>
      <c r="V1031" s="2929" t="n">
        <v>240</v>
      </c>
      <c r="W1031" s="2929" t="n">
        <v>171</v>
      </c>
      <c r="X1031" s="2925" t="n">
        <v>0.1015</v>
      </c>
      <c r="Y1031" s="2929" t="n">
        <v>0</v>
      </c>
      <c r="Z1031" s="2929" t="n">
        <v>146231</v>
      </c>
      <c r="AA1031" s="2929" t="n">
        <v>26706</v>
      </c>
      <c r="AB1031" s="2929" t="n">
        <v>17803</v>
      </c>
      <c r="AC1031" s="2929" t="n">
        <v>352439</v>
      </c>
      <c r="AD1031" s="2929" t="n">
        <v>1056360</v>
      </c>
      <c r="AE1031" s="2929" t="n">
        <v>130283680</v>
      </c>
      <c r="AF1031" s="3717" t="n">
        <v>300</v>
      </c>
      <c r="AG1031" s="2929" t="inlineStr">
        <is>
          <t>$7,000,000</t>
        </is>
      </c>
      <c r="AH1031" s="2931" t="inlineStr">
        <is>
          <t>Empleado</t>
        </is>
      </c>
      <c r="AI1031" s="2925" t="inlineStr">
        <is>
          <t>dulfaparraso@hotmail.com</t>
        </is>
      </c>
      <c r="AJ1031" s="2925" t="inlineStr">
        <is>
          <t>+57 310 5518672</t>
        </is>
      </c>
      <c r="AK1031" s="2925" t="inlineStr">
        <is>
          <t>VILLAVICENCIO</t>
        </is>
      </c>
      <c r="AL1031" s="2923" t="n"/>
      <c r="AM1031" s="2966" t="inlineStr">
        <is>
          <t>NAN</t>
        </is>
      </c>
    </row>
    <row r="1032" ht="18" customFormat="1" customHeight="1" s="3321" thickBot="1">
      <c r="A1032" s="2969" t="inlineStr">
        <is>
          <t>DANIELA ALEJANDRA QUINAYAS GARCIA</t>
        </is>
      </c>
      <c r="B1032" s="2634" t="inlineStr">
        <is>
          <t>570101570039516-2</t>
        </is>
      </c>
      <c r="C1032" s="2635" t="n">
        <v>46113</v>
      </c>
      <c r="D1032" s="3011" t="inlineStr">
        <is>
          <t>Mora</t>
        </is>
      </c>
      <c r="E1032" s="2635" t="n">
        <v>46113</v>
      </c>
      <c r="F1032" s="2637" t="inlineStr">
        <is>
          <t>DAVIVIENDA</t>
        </is>
      </c>
      <c r="G1032" s="2640" t="n"/>
      <c r="H1032" s="2639" t="inlineStr">
        <is>
          <t>CM</t>
        </is>
      </c>
      <c r="I1032" s="2640" t="n"/>
      <c r="J1032" s="2640" t="n"/>
      <c r="K1032" s="2640" t="n"/>
      <c r="L1032" s="2642" t="inlineStr">
        <is>
          <t>Visionarios</t>
        </is>
      </c>
      <c r="M1032" s="2643" t="inlineStr">
        <is>
          <t>PAOLA HERNANDERZ</t>
        </is>
      </c>
      <c r="N1032" s="2640" t="n"/>
      <c r="O1032" s="2640" t="n"/>
      <c r="P1032" s="2640" t="n"/>
      <c r="Q1032" s="2644" t="n"/>
      <c r="R1032" s="2373" t="inlineStr">
        <is>
          <t>N/A</t>
        </is>
      </c>
      <c r="S1032" s="2645" t="inlineStr">
        <is>
          <t>Pesos</t>
        </is>
      </c>
      <c r="T1032" s="2646" t="inlineStr">
        <is>
          <t>Hipotecario</t>
        </is>
      </c>
      <c r="U1032" s="2647" t="n">
        <v>1645000</v>
      </c>
      <c r="V1032" s="2647" t="n">
        <v>240</v>
      </c>
      <c r="W1032" s="2647" t="n">
        <v>223</v>
      </c>
      <c r="X1032" s="2643" t="n">
        <v>10.95</v>
      </c>
      <c r="Y1032" s="2647" t="n">
        <v>0</v>
      </c>
      <c r="Z1032" s="2647" t="n">
        <v>43293</v>
      </c>
      <c r="AA1032" s="2647" t="n">
        <v>34808</v>
      </c>
      <c r="AB1032" s="2647" t="n">
        <v>0</v>
      </c>
      <c r="AC1032" s="2647" t="n">
        <v>219416</v>
      </c>
      <c r="AD1032" s="2647" t="n">
        <v>1331583</v>
      </c>
      <c r="AE1032" s="2647" t="n">
        <v>154399933</v>
      </c>
      <c r="AF1032" s="3724" t="n">
        <v>300</v>
      </c>
      <c r="AG1032" s="2647" t="inlineStr">
        <is>
          <t>$5,000,000</t>
        </is>
      </c>
      <c r="AH1032" s="2645" t="inlineStr">
        <is>
          <t>Independiente</t>
        </is>
      </c>
      <c r="AI1032" s="2643" t="inlineStr">
        <is>
          <t>dan.niela21@hotmail.com</t>
        </is>
      </c>
      <c r="AJ1032" s="2647" t="n">
        <v>3102566719</v>
      </c>
      <c r="AK1032" s="2643" t="inlineStr">
        <is>
          <t>CALI</t>
        </is>
      </c>
      <c r="AL1032" s="2640" t="n"/>
      <c r="AM1032" s="2650" t="n"/>
    </row>
    <row r="1033" ht="18" customFormat="1" customHeight="1" s="3321" thickBot="1">
      <c r="A1033" s="3355" t="inlineStr">
        <is>
          <t>ADYS GISELL ANTE AZCARATE</t>
        </is>
      </c>
      <c r="B1033" s="2302" t="inlineStr">
        <is>
          <t>570101780028557-4</t>
        </is>
      </c>
      <c r="C1033" s="2682" t="n">
        <v>46113</v>
      </c>
      <c r="D1033" s="2653" t="inlineStr">
        <is>
          <t>Pendiente</t>
        </is>
      </c>
      <c r="E1033" s="2682" t="n">
        <v>46113</v>
      </c>
      <c r="F1033" s="2325" t="inlineStr">
        <is>
          <t>DAVIVIENDA</t>
        </is>
      </c>
      <c r="G1033" s="2269" t="n"/>
      <c r="H1033" s="2326" t="inlineStr">
        <is>
          <t>CM</t>
        </is>
      </c>
      <c r="I1033" s="2269" t="n"/>
      <c r="J1033" s="2269" t="n"/>
      <c r="K1033" s="2269" t="n"/>
      <c r="L1033" s="2868" t="inlineStr">
        <is>
          <t>Finanzas a otro nivel</t>
        </is>
      </c>
      <c r="M1033" s="2688" t="inlineStr">
        <is>
          <t>YULY HERNANDEZ</t>
        </is>
      </c>
      <c r="N1033" s="2269" t="n"/>
      <c r="O1033" s="2269" t="n"/>
      <c r="P1033" s="2269" t="n"/>
      <c r="Q1033" s="2851" t="n"/>
      <c r="R1033" s="2389" t="inlineStr">
        <is>
          <t>N/A</t>
        </is>
      </c>
      <c r="S1033" s="2270" t="inlineStr">
        <is>
          <t>Pesos</t>
        </is>
      </c>
      <c r="T1033" s="2690" t="inlineStr">
        <is>
          <t>Hipotecario</t>
        </is>
      </c>
      <c r="U1033" s="2689" t="n">
        <v>913000</v>
      </c>
      <c r="V1033" s="2689" t="n">
        <v>240</v>
      </c>
      <c r="W1033" s="2689" t="n">
        <v>198</v>
      </c>
      <c r="X1033" s="2688" t="n">
        <v>11.5</v>
      </c>
      <c r="Y1033" s="2689" t="n">
        <v>0</v>
      </c>
      <c r="Z1033" s="2689" t="n">
        <v>33938</v>
      </c>
      <c r="AA1033" s="2689" t="n">
        <v>53008</v>
      </c>
      <c r="AB1033" s="2689" t="n">
        <v>0</v>
      </c>
      <c r="AC1033" s="2689" t="n">
        <v>283063</v>
      </c>
      <c r="AD1033" s="2689" t="n">
        <v>1451232</v>
      </c>
      <c r="AE1033" s="2689" t="n">
        <v>79477257</v>
      </c>
      <c r="AF1033" s="3715" t="n">
        <v>300</v>
      </c>
      <c r="AG1033" s="2689" t="inlineStr">
        <is>
          <t>$6,500,000</t>
        </is>
      </c>
      <c r="AH1033" s="2268" t="inlineStr">
        <is>
          <t>Empleado</t>
        </is>
      </c>
      <c r="AI1033" s="2688" t="inlineStr">
        <is>
          <t>adis13gisell@hotmail.com</t>
        </is>
      </c>
      <c r="AJ1033" s="2689" t="n">
        <v>3128846462</v>
      </c>
      <c r="AK1033" s="2688" t="inlineStr">
        <is>
          <t>CALI</t>
        </is>
      </c>
      <c r="AL1033" s="2269" t="n"/>
      <c r="AM1033" s="2691" t="n"/>
    </row>
    <row r="1034" ht="18" customFormat="1" customHeight="1" s="3321" thickBot="1">
      <c r="A1034" s="3097" t="inlineStr">
        <is>
          <t>MARIANO ARTEAGA BOLAÑOS</t>
        </is>
      </c>
      <c r="B1034" s="2316" t="n">
        <v>133201609232</v>
      </c>
      <c r="C1034" s="2855" t="n">
        <v>46115</v>
      </c>
      <c r="D1034" s="2658" t="inlineStr">
        <is>
          <t>Pendiente</t>
        </is>
      </c>
      <c r="E1034" s="2855" t="n">
        <v>46115</v>
      </c>
      <c r="F1034" s="3114" t="inlineStr">
        <is>
          <t>CAJA SOCIAL</t>
        </is>
      </c>
      <c r="G1034" s="2262" t="n"/>
      <c r="H1034" s="3176" t="inlineStr">
        <is>
          <t>VK 30%</t>
        </is>
      </c>
      <c r="I1034" s="2262" t="n"/>
      <c r="J1034" s="2262" t="n"/>
      <c r="K1034" s="2262" t="n"/>
      <c r="L1034" s="3110" t="inlineStr">
        <is>
          <t>Guardianes Del Ahorro</t>
        </is>
      </c>
      <c r="M1034" s="2857" t="inlineStr">
        <is>
          <t>SANDRA PATRICIA MORENO</t>
        </is>
      </c>
      <c r="N1034" s="2262" t="n"/>
      <c r="O1034" s="2262" t="n"/>
      <c r="P1034" s="2262" t="n"/>
      <c r="Q1034" s="2858" t="n"/>
      <c r="R1034" s="2389" t="inlineStr">
        <is>
          <t>N/A</t>
        </is>
      </c>
      <c r="S1034" s="2661" t="inlineStr">
        <is>
          <t>Pesos</t>
        </is>
      </c>
      <c r="T1034" s="2859" t="inlineStr">
        <is>
          <t>Hipotecario</t>
        </is>
      </c>
      <c r="U1034" s="2860" t="n">
        <v>1274970</v>
      </c>
      <c r="V1034" s="2860" t="n">
        <v>240</v>
      </c>
      <c r="W1034" s="2860" t="n">
        <v>227</v>
      </c>
      <c r="X1034" s="2857" t="n">
        <v>12.8</v>
      </c>
      <c r="Y1034" s="2860" t="n">
        <v>0</v>
      </c>
      <c r="Z1034" s="2860" t="n">
        <v>52235</v>
      </c>
      <c r="AA1034" s="2860" t="n">
        <v>23425</v>
      </c>
      <c r="AB1034" s="2860" t="n">
        <v>21061</v>
      </c>
      <c r="AC1034" s="2860" t="n">
        <v>119624</v>
      </c>
      <c r="AD1034" s="2860" t="n">
        <v>1058624</v>
      </c>
      <c r="AE1034" s="2860" t="n">
        <v>104941931</v>
      </c>
      <c r="AF1034" s="2262" t="n"/>
      <c r="AG1034" s="2262" t="n"/>
      <c r="AH1034" s="2262" t="n"/>
      <c r="AI1034" s="2857" t="inlineStr">
        <is>
          <t>sandrami42@gmail.com</t>
        </is>
      </c>
      <c r="AJ1034" s="2860" t="n">
        <v>3005113977</v>
      </c>
      <c r="AK1034" s="2857" t="inlineStr">
        <is>
          <t>PASTO</t>
        </is>
      </c>
      <c r="AL1034" s="2262" t="n"/>
      <c r="AM1034" s="3116" t="n"/>
    </row>
    <row r="1035" ht="18" customFormat="1" customHeight="1" s="3321" thickBot="1">
      <c r="A1035" s="3096" t="inlineStr">
        <is>
          <t>IVONNE PAOLA DOMINGUEZ SUESCUN</t>
        </is>
      </c>
      <c r="B1035" s="2849" t="inlineStr">
        <is>
          <t>570046820007992-0</t>
        </is>
      </c>
      <c r="C1035" s="2682" t="n">
        <v>46117</v>
      </c>
      <c r="D1035" s="2653" t="inlineStr">
        <is>
          <t>Pendiente</t>
        </is>
      </c>
      <c r="E1035" s="2682" t="n">
        <v>46117</v>
      </c>
      <c r="F1035" s="2325" t="inlineStr">
        <is>
          <t>DAVIVIENDA</t>
        </is>
      </c>
      <c r="G1035" s="2269" t="n"/>
      <c r="H1035" s="2326" t="inlineStr">
        <is>
          <t>CM</t>
        </is>
      </c>
      <c r="I1035" s="2269" t="n"/>
      <c r="J1035" s="2269" t="n"/>
      <c r="K1035" s="2269" t="n"/>
      <c r="L1035" s="2653" t="inlineStr">
        <is>
          <t>Soluciones Financieras</t>
        </is>
      </c>
      <c r="M1035" s="2688" t="inlineStr">
        <is>
          <t>LORENA SALINAS</t>
        </is>
      </c>
      <c r="N1035" s="2269" t="n"/>
      <c r="O1035" s="2269" t="n"/>
      <c r="P1035" s="2269" t="n"/>
      <c r="Q1035" s="2851" t="n"/>
      <c r="R1035" s="2389" t="inlineStr">
        <is>
          <t>N/A</t>
        </is>
      </c>
      <c r="S1035" s="2270" t="inlineStr">
        <is>
          <t>Pesos</t>
        </is>
      </c>
      <c r="T1035" s="2690" t="inlineStr">
        <is>
          <t>Hipotecario</t>
        </is>
      </c>
      <c r="U1035" s="2689" t="n">
        <v>899000</v>
      </c>
      <c r="V1035" s="2689" t="n">
        <v>240</v>
      </c>
      <c r="W1035" s="2689" t="n">
        <v>145</v>
      </c>
      <c r="X1035" s="2688" t="n">
        <v>0.12</v>
      </c>
      <c r="Y1035" s="2689" t="n">
        <v>0</v>
      </c>
      <c r="Z1035" s="2689" t="n">
        <v>64067</v>
      </c>
      <c r="AA1035" s="2689" t="n">
        <v>55409</v>
      </c>
      <c r="AB1035" s="2689" t="n">
        <v>49867</v>
      </c>
      <c r="AC1035" s="2689" t="n">
        <v>178135</v>
      </c>
      <c r="AD1035" s="2689" t="n">
        <v>551521</v>
      </c>
      <c r="AE1035" s="2689" t="n">
        <v>58338644</v>
      </c>
      <c r="AF1035" s="3715" t="n">
        <v>400</v>
      </c>
      <c r="AG1035" s="2689" t="inlineStr">
        <is>
          <t>$3,300,000</t>
        </is>
      </c>
      <c r="AH1035" s="2268" t="inlineStr">
        <is>
          <t>Empleado</t>
        </is>
      </c>
      <c r="AI1035" s="2688" t="inlineStr">
        <is>
          <t>dominguezsuescun@yahoo.com</t>
        </is>
      </c>
      <c r="AJ1035" s="2688" t="inlineStr">
        <is>
          <t>+57 310 3391716</t>
        </is>
      </c>
      <c r="AK1035" s="2688" t="inlineStr">
        <is>
          <t>BOGOTA</t>
        </is>
      </c>
      <c r="AL1035" s="2269" t="n"/>
      <c r="AM1035" s="2853" t="inlineStr">
        <is>
          <t>NOS DIERON SUBSIDIO FRESH QUE SE NOS TERMINO HACE 1 ANO</t>
        </is>
      </c>
    </row>
    <row r="1036" ht="18" customFormat="1" customHeight="1" s="3338" thickBot="1">
      <c r="A1036" s="3356" t="inlineStr">
        <is>
          <t>CINDY ALZA FONTECHA</t>
        </is>
      </c>
      <c r="B1036" s="3077" t="inlineStr">
        <is>
          <t>570000080025981-6</t>
        </is>
      </c>
      <c r="C1036" s="3078" t="n">
        <v>46117</v>
      </c>
      <c r="D1036" s="3079" t="inlineStr">
        <is>
          <t>Pendiente</t>
        </is>
      </c>
      <c r="E1036" s="3078" t="n">
        <v>46117</v>
      </c>
      <c r="F1036" s="3080" t="inlineStr">
        <is>
          <t>DAVIVIENDA</t>
        </is>
      </c>
      <c r="G1036" s="3081" t="n"/>
      <c r="H1036" s="3082" t="inlineStr">
        <is>
          <t>CM</t>
        </is>
      </c>
      <c r="I1036" s="3081" t="n"/>
      <c r="J1036" s="3081" t="n"/>
      <c r="K1036" s="3081" t="n"/>
      <c r="L1036" s="3079" t="inlineStr">
        <is>
          <t>Soluciones Financieras</t>
        </is>
      </c>
      <c r="M1036" s="3084" t="inlineStr">
        <is>
          <t>LORENA SALINAS</t>
        </is>
      </c>
      <c r="N1036" s="3081" t="n"/>
      <c r="O1036" s="3081" t="n"/>
      <c r="P1036" s="3081" t="n"/>
      <c r="Q1036" s="3085" t="n"/>
      <c r="R1036" s="2955" t="inlineStr">
        <is>
          <t>N/A</t>
        </is>
      </c>
      <c r="S1036" s="3083" t="inlineStr">
        <is>
          <t>Pesos</t>
        </is>
      </c>
      <c r="T1036" s="3295" t="inlineStr">
        <is>
          <t>Hipotecario</t>
        </is>
      </c>
      <c r="U1036" s="3088" t="n">
        <v>2633000</v>
      </c>
      <c r="V1036" s="3088" t="n">
        <v>240</v>
      </c>
      <c r="W1036" s="3088" t="n">
        <v>186</v>
      </c>
      <c r="X1036" s="3084" t="n">
        <v>0.092</v>
      </c>
      <c r="Y1036" s="3088" t="n">
        <v>0</v>
      </c>
      <c r="Z1036" s="3088" t="n">
        <v>144978</v>
      </c>
      <c r="AA1036" s="3088" t="n">
        <v>314308</v>
      </c>
      <c r="AB1036" s="3088" t="n">
        <v>0</v>
      </c>
      <c r="AC1036" s="3088" t="n">
        <v>1267685</v>
      </c>
      <c r="AD1036" s="3088" t="n">
        <v>3572409</v>
      </c>
      <c r="AE1036" s="3088" t="n">
        <v>241955068</v>
      </c>
      <c r="AF1036" s="3728" t="n">
        <v>500</v>
      </c>
      <c r="AG1036" s="3088" t="inlineStr">
        <is>
          <t>$10,000,000</t>
        </is>
      </c>
      <c r="AH1036" s="3090" t="inlineStr">
        <is>
          <t>Empleado</t>
        </is>
      </c>
      <c r="AI1036" s="3081" t="n"/>
      <c r="AJ1036" s="3084" t="inlineStr">
        <is>
          <t>316 0257984</t>
        </is>
      </c>
      <c r="AK1036" s="3084" t="inlineStr">
        <is>
          <t>BOGOTA</t>
        </is>
      </c>
      <c r="AL1036" s="3081" t="n"/>
      <c r="AM1036" s="3296" t="n"/>
    </row>
    <row r="1037" ht="18" customFormat="1" customHeight="1" s="3321" thickBot="1">
      <c r="A1037" s="3357" t="inlineStr">
        <is>
          <t>JERMY ANDREW DUITAMA JIMENEZ</t>
        </is>
      </c>
      <c r="B1037" s="3314" t="inlineStr">
        <is>
          <t>180-161031</t>
        </is>
      </c>
      <c r="C1037" s="2289" t="n">
        <v>46030</v>
      </c>
      <c r="D1037" s="2290" t="inlineStr">
        <is>
          <t>Pendiente</t>
        </is>
      </c>
      <c r="E1037" s="2291" t="n">
        <v>46118</v>
      </c>
      <c r="F1037" s="3360" t="inlineStr">
        <is>
          <t>OCCIDENTE</t>
        </is>
      </c>
      <c r="G1037" s="568" t="n"/>
      <c r="H1037" s="2294" t="inlineStr">
        <is>
          <t>CM</t>
        </is>
      </c>
      <c r="I1037" s="2299" t="inlineStr">
        <is>
          <t>Falta perfilamiento - Occidente</t>
        </is>
      </c>
      <c r="J1037" s="2196" t="n"/>
      <c r="K1037" s="2114" t="n"/>
      <c r="L1037" s="3361" t="inlineStr">
        <is>
          <t>Finanzas a otro nivel</t>
        </is>
      </c>
      <c r="M1037" s="2299" t="inlineStr">
        <is>
          <t>CATALINA MORENO</t>
        </is>
      </c>
      <c r="N1037" s="505" t="n"/>
      <c r="O1037" s="505" t="n"/>
      <c r="P1037" s="505" t="n"/>
      <c r="Q1037" s="505" t="n"/>
      <c r="R1037" s="3362" t="n">
        <v>79816835</v>
      </c>
      <c r="S1037" s="2296" t="inlineStr">
        <is>
          <t>Pesos</t>
        </is>
      </c>
      <c r="T1037" s="2297" t="inlineStr">
        <is>
          <t>Hipotecario</t>
        </is>
      </c>
      <c r="U1037" s="2298" t="n">
        <v>1335083</v>
      </c>
      <c r="V1037" s="2298" t="n">
        <v>240</v>
      </c>
      <c r="W1037" s="2298" t="n">
        <v>233</v>
      </c>
      <c r="X1037" s="2298" t="n">
        <v>0.14</v>
      </c>
      <c r="Y1037" s="2298" t="n">
        <v>0</v>
      </c>
      <c r="Z1037" s="2298" t="n">
        <v>28433</v>
      </c>
      <c r="AA1037" s="2298" t="n">
        <v>16789</v>
      </c>
      <c r="AB1037" s="2298" t="n">
        <v>30497</v>
      </c>
      <c r="AC1037" s="2298" t="n">
        <v>98294</v>
      </c>
      <c r="AD1037" s="2298" t="n">
        <v>1161070</v>
      </c>
      <c r="AE1037" s="2298" t="n">
        <v>105969131</v>
      </c>
      <c r="AF1037" s="2298" t="inlineStr">
        <is>
          <t>$1,000,000</t>
        </is>
      </c>
      <c r="AG1037" s="2298" t="inlineStr">
        <is>
          <t>$9,000,000</t>
        </is>
      </c>
      <c r="AH1037" s="2301" t="inlineStr">
        <is>
          <t>Empleado</t>
        </is>
      </c>
      <c r="AI1037" s="2299" t="inlineStr">
        <is>
          <t>andrew_15@hotmail.es</t>
        </is>
      </c>
      <c r="AJ1037" s="2299" t="n">
        <v>3143080323</v>
      </c>
      <c r="AK1037" s="2299" t="inlineStr">
        <is>
          <t>BOGOTA</t>
        </is>
      </c>
      <c r="AL1037" s="505" t="n"/>
      <c r="AM1037" s="838" t="n"/>
    </row>
    <row r="1038" ht="18" customFormat="1" customHeight="1" s="3321" thickBot="1">
      <c r="A1038" s="2633" t="inlineStr">
        <is>
          <t>ERMINSSON TIRADO DELGADO</t>
        </is>
      </c>
      <c r="B1038" s="3300" t="n">
        <v>124119338335</v>
      </c>
      <c r="C1038" s="2305" t="n">
        <v>46105</v>
      </c>
      <c r="D1038" s="2304" t="inlineStr">
        <is>
          <t>Pendiente</t>
        </is>
      </c>
      <c r="E1038" s="2305" t="n">
        <v>46118</v>
      </c>
      <c r="F1038" s="3348" t="inlineStr">
        <is>
          <t>COLPATRIA</t>
        </is>
      </c>
      <c r="G1038" s="2842" t="inlineStr">
        <is>
          <t>Buen día a extractos@mejorahora.net envié perfilamiento, favor generar estudio tenemos cita para el miércoles.</t>
        </is>
      </c>
      <c r="H1038" s="2308" t="inlineStr">
        <is>
          <t>CM</t>
        </is>
      </c>
      <c r="I1038" s="225" t="n"/>
      <c r="J1038" s="225" t="n"/>
      <c r="K1038" s="225" t="n"/>
      <c r="L1038" s="225" t="n"/>
      <c r="M1038" s="225" t="n"/>
      <c r="N1038" s="225" t="n"/>
      <c r="O1038" s="2305" t="n">
        <v>46106</v>
      </c>
      <c r="P1038" s="225" t="n"/>
      <c r="Q1038" s="473" t="n"/>
      <c r="R1038" s="3206" t="inlineStr">
        <is>
          <t>N/A</t>
        </is>
      </c>
      <c r="S1038" s="2311" t="inlineStr">
        <is>
          <t>Pesos</t>
        </is>
      </c>
      <c r="T1038" s="2312" t="inlineStr">
        <is>
          <t>Hipotecario</t>
        </is>
      </c>
      <c r="U1038" s="2313" t="n">
        <v>2938695</v>
      </c>
      <c r="V1038" s="2313" t="n">
        <v>90</v>
      </c>
      <c r="W1038" s="2313" t="n">
        <v>57</v>
      </c>
      <c r="X1038" s="2313" t="n">
        <v>17.97</v>
      </c>
      <c r="Y1038" s="2313" t="n">
        <v>0</v>
      </c>
      <c r="Z1038" s="2313" t="n">
        <v>95584</v>
      </c>
      <c r="AA1038" s="2313" t="n">
        <v>0</v>
      </c>
      <c r="AB1038" s="2313" t="n">
        <v>0</v>
      </c>
      <c r="AC1038" s="2313" t="n">
        <v>1445823</v>
      </c>
      <c r="AD1038" s="2313" t="n">
        <v>1397287</v>
      </c>
      <c r="AE1038" s="2313" t="n">
        <v>116866419</v>
      </c>
      <c r="AF1038" s="2313" t="inlineStr">
        <is>
          <t>$1,400,000</t>
        </is>
      </c>
      <c r="AG1038" s="2313" t="inlineStr">
        <is>
          <t>$24,000,000</t>
        </is>
      </c>
      <c r="AH1038" s="2315" t="inlineStr">
        <is>
          <t>Empleado</t>
        </is>
      </c>
      <c r="AI1038" s="2309" t="inlineStr">
        <is>
          <t>erminsson16@gmail.com</t>
        </is>
      </c>
      <c r="AJ1038" s="2313" t="n">
        <v>7059714878</v>
      </c>
      <c r="AK1038" s="2309" t="inlineStr">
        <is>
          <t>CANADA</t>
        </is>
      </c>
      <c r="AL1038" s="225" t="n"/>
      <c r="AM1038" s="231" t="n"/>
    </row>
    <row r="1039" ht="18" customFormat="1" customHeight="1" s="3321" thickBot="1">
      <c r="A1039" s="2826" t="inlineStr">
        <is>
          <t>ELKIN DE JESUS SANTA</t>
        </is>
      </c>
      <c r="B1039" s="2854" t="inlineStr">
        <is>
          <t>570336030007724-2</t>
        </is>
      </c>
      <c r="C1039" s="2855" t="n">
        <v>46118</v>
      </c>
      <c r="D1039" s="2658" t="inlineStr">
        <is>
          <t>Pendiente</t>
        </is>
      </c>
      <c r="E1039" s="2855" t="n">
        <v>46118</v>
      </c>
      <c r="F1039" s="2329" t="inlineStr">
        <is>
          <t>DAVIVIENDA</t>
        </is>
      </c>
      <c r="G1039" s="2262" t="n"/>
      <c r="H1039" s="3176" t="inlineStr">
        <is>
          <t>VK 30%</t>
        </is>
      </c>
      <c r="I1039" s="2262" t="n"/>
      <c r="J1039" s="2262" t="n"/>
      <c r="K1039" s="2262" t="n"/>
      <c r="L1039" s="3139" t="inlineStr">
        <is>
          <t>Finanzas a otro nivel</t>
        </is>
      </c>
      <c r="M1039" s="2857" t="inlineStr">
        <is>
          <t>SANDRA CHIQUIZA</t>
        </is>
      </c>
      <c r="N1039" s="2262" t="n"/>
      <c r="O1039" s="2262" t="n"/>
      <c r="P1039" s="2262" t="n"/>
      <c r="Q1039" s="2858" t="n"/>
      <c r="R1039" s="2389" t="inlineStr">
        <is>
          <t>N/A</t>
        </is>
      </c>
      <c r="S1039" s="2661" t="inlineStr">
        <is>
          <t>Pesos</t>
        </is>
      </c>
      <c r="T1039" s="2859" t="inlineStr">
        <is>
          <t>Hipotecario</t>
        </is>
      </c>
      <c r="U1039" s="2860" t="n">
        <v>855000</v>
      </c>
      <c r="V1039" s="2860" t="n">
        <v>240</v>
      </c>
      <c r="W1039" s="2860" t="n">
        <v>222</v>
      </c>
      <c r="X1039" s="2857" t="n">
        <v>10.95</v>
      </c>
      <c r="Y1039" s="2860" t="n">
        <v>0</v>
      </c>
      <c r="Z1039" s="2860" t="n">
        <v>52272</v>
      </c>
      <c r="AA1039" s="2860" t="n">
        <v>9682</v>
      </c>
      <c r="AB1039" s="2860" t="n">
        <v>48258</v>
      </c>
      <c r="AC1039" s="2860" t="n">
        <v>1135839</v>
      </c>
      <c r="AD1039" s="2860" t="n">
        <v>647388</v>
      </c>
      <c r="AE1039" s="2860" t="n">
        <v>73700250</v>
      </c>
      <c r="AF1039" s="2262" t="n"/>
      <c r="AG1039" s="2262" t="n"/>
      <c r="AH1039" s="2262" t="n"/>
      <c r="AI1039" s="2857" t="inlineStr">
        <is>
          <t>elkinsanta1369@gmail.com</t>
        </is>
      </c>
      <c r="AJ1039" s="2860" t="n">
        <v>3108973943</v>
      </c>
      <c r="AK1039" s="2857" t="inlineStr">
        <is>
          <t>MEDELLIN</t>
        </is>
      </c>
      <c r="AL1039" s="2262" t="n"/>
      <c r="AM1039" s="3116" t="n"/>
    </row>
    <row r="1040" ht="18" customFormat="1" customHeight="1" s="3321" thickBot="1">
      <c r="A1040" s="2827" t="inlineStr">
        <is>
          <t>LUIS ALBERTO ARANGO</t>
        </is>
      </c>
      <c r="B1040" s="2849" t="inlineStr">
        <is>
          <t>570000660070018-0</t>
        </is>
      </c>
      <c r="C1040" s="2682" t="n">
        <v>46118</v>
      </c>
      <c r="D1040" s="2653" t="inlineStr">
        <is>
          <t>Pendiente</t>
        </is>
      </c>
      <c r="E1040" s="2682" t="n">
        <v>46118</v>
      </c>
      <c r="F1040" s="2325" t="inlineStr">
        <is>
          <t>DAVIVIENDA</t>
        </is>
      </c>
      <c r="G1040" s="2269" t="n"/>
      <c r="H1040" s="3073" t="inlineStr">
        <is>
          <t>VK 30%</t>
        </is>
      </c>
      <c r="I1040" s="2269" t="n"/>
      <c r="J1040" s="2269" t="n"/>
      <c r="K1040" s="2269" t="n"/>
      <c r="L1040" s="2269" t="n"/>
      <c r="M1040" s="2269" t="n"/>
      <c r="N1040" s="2269" t="n"/>
      <c r="O1040" s="2269" t="n"/>
      <c r="P1040" s="2269" t="n"/>
      <c r="Q1040" s="2851" t="n"/>
      <c r="R1040" s="2389" t="inlineStr">
        <is>
          <t>N/A</t>
        </is>
      </c>
      <c r="S1040" s="2270" t="inlineStr">
        <is>
          <t>Pesos</t>
        </is>
      </c>
      <c r="T1040" s="2690" t="inlineStr">
        <is>
          <t>Hipotecario</t>
        </is>
      </c>
      <c r="U1040" s="2689" t="n">
        <v>395000</v>
      </c>
      <c r="V1040" s="2689" t="n">
        <v>240</v>
      </c>
      <c r="W1040" s="2689" t="n">
        <v>237</v>
      </c>
      <c r="X1040" s="2688" t="n">
        <v>12.6</v>
      </c>
      <c r="Y1040" s="2689" t="n">
        <v>0</v>
      </c>
      <c r="Z1040" s="2689" t="n">
        <v>13943</v>
      </c>
      <c r="AA1040" s="2689" t="n">
        <v>26680</v>
      </c>
      <c r="AB1040" s="2689" t="n">
        <v>0</v>
      </c>
      <c r="AC1040" s="2689" t="n">
        <v>33934</v>
      </c>
      <c r="AD1040" s="2689" t="n">
        <v>320065</v>
      </c>
      <c r="AE1040" s="2689" t="n">
        <v>32211854</v>
      </c>
      <c r="AF1040" s="2269" t="n"/>
      <c r="AG1040" s="2269" t="n"/>
      <c r="AH1040" s="2269" t="n"/>
      <c r="AI1040" s="2688" t="inlineStr">
        <is>
          <t>califa986@hotmail.com</t>
        </is>
      </c>
      <c r="AJ1040" s="2689" t="n">
        <v>3213171023</v>
      </c>
      <c r="AK1040" s="2688" t="inlineStr">
        <is>
          <t>BOGOTA</t>
        </is>
      </c>
      <c r="AL1040" s="2269" t="n"/>
      <c r="AM1040" s="2691" t="n"/>
    </row>
    <row r="1041" ht="18" customFormat="1" customHeight="1" s="3321" thickBot="1">
      <c r="A1041" s="2826" t="inlineStr">
        <is>
          <t>MAIDY NATALIA BURGOS GOMEZ</t>
        </is>
      </c>
      <c r="B1041" s="2854" t="n">
        <v>133201131506</v>
      </c>
      <c r="C1041" s="2855" t="n">
        <v>46118</v>
      </c>
      <c r="D1041" s="2658" t="inlineStr">
        <is>
          <t>Pendiente</t>
        </is>
      </c>
      <c r="E1041" s="2855" t="n">
        <v>46118</v>
      </c>
      <c r="F1041" s="3114" t="inlineStr">
        <is>
          <t>CAJA SOCIAL</t>
        </is>
      </c>
      <c r="G1041" s="2262" t="n"/>
      <c r="H1041" s="3112" t="inlineStr">
        <is>
          <t>PROPIO</t>
        </is>
      </c>
      <c r="I1041" s="2262" t="n"/>
      <c r="J1041" s="2262" t="n"/>
      <c r="K1041" s="2262" t="n"/>
      <c r="L1041" s="3110" t="inlineStr">
        <is>
          <t>Guardianes Del Ahorro</t>
        </is>
      </c>
      <c r="M1041" s="2857" t="inlineStr">
        <is>
          <t>Maidy Natalia Burgos Gomez</t>
        </is>
      </c>
      <c r="N1041" s="2262" t="n"/>
      <c r="O1041" s="2262" t="n"/>
      <c r="P1041" s="2262" t="n"/>
      <c r="Q1041" s="2262" t="n"/>
      <c r="R1041" s="2860" t="n">
        <v>1023958338</v>
      </c>
      <c r="S1041" s="2661" t="inlineStr">
        <is>
          <t>Pesos</t>
        </is>
      </c>
      <c r="T1041" s="2859" t="inlineStr">
        <is>
          <t>Hipotecario</t>
        </is>
      </c>
      <c r="U1041" s="2860" t="n">
        <v>1077234</v>
      </c>
      <c r="V1041" s="2860" t="n">
        <v>123</v>
      </c>
      <c r="W1041" s="2860" t="n">
        <v>81</v>
      </c>
      <c r="X1041" s="2857" t="n">
        <v>11.35</v>
      </c>
      <c r="Y1041" s="2860" t="n">
        <v>194096</v>
      </c>
      <c r="Z1041" s="2860" t="n">
        <v>19212</v>
      </c>
      <c r="AA1041" s="2860" t="n">
        <v>22495</v>
      </c>
      <c r="AB1041" s="2860" t="n">
        <v>20225</v>
      </c>
      <c r="AC1041" s="2860" t="n">
        <v>499640</v>
      </c>
      <c r="AD1041" s="2860" t="n">
        <v>709757</v>
      </c>
      <c r="AE1041" s="2860" t="n">
        <v>59288940</v>
      </c>
      <c r="AF1041" s="2860" t="inlineStr">
        <is>
          <t>$100.000 a $300.000</t>
        </is>
      </c>
      <c r="AG1041" s="2860" t="inlineStr">
        <is>
          <t>$4,000,000</t>
        </is>
      </c>
      <c r="AH1041" s="2263" t="inlineStr">
        <is>
          <t>Empleado</t>
        </is>
      </c>
      <c r="AI1041" s="2857" t="inlineStr">
        <is>
          <t>maidyburgos@hotmail.com</t>
        </is>
      </c>
      <c r="AJ1041" s="2860" t="n">
        <v>3123715142</v>
      </c>
      <c r="AK1041" s="2262" t="n"/>
      <c r="AL1041" s="2262" t="n"/>
      <c r="AM1041" s="3116" t="n"/>
    </row>
    <row r="1042" ht="18" customFormat="1" customHeight="1" s="3321" thickBot="1">
      <c r="A1042" s="2827" t="inlineStr">
        <is>
          <t>LAURA DANIELA CASTRO QUIROZ</t>
        </is>
      </c>
      <c r="B1042" s="2849" t="n">
        <v>90000324438</v>
      </c>
      <c r="C1042" s="2682" t="n">
        <v>46118</v>
      </c>
      <c r="D1042" s="2653" t="inlineStr">
        <is>
          <t>Pendiente</t>
        </is>
      </c>
      <c r="E1042" s="2682" t="n">
        <v>46118</v>
      </c>
      <c r="F1042" s="2866" t="inlineStr">
        <is>
          <t>BANCOLOMBIA</t>
        </is>
      </c>
      <c r="G1042" s="2269" t="n"/>
      <c r="H1042" s="2685" t="inlineStr">
        <is>
          <t>PROPIO</t>
        </is>
      </c>
      <c r="I1042" s="2269" t="n"/>
      <c r="J1042" s="2269" t="n"/>
      <c r="K1042" s="2269" t="n"/>
      <c r="L1042" s="2868" t="inlineStr">
        <is>
          <t>Finanzas a otro nivel</t>
        </is>
      </c>
      <c r="M1042" s="2688" t="inlineStr">
        <is>
          <t>NELLY ROA</t>
        </is>
      </c>
      <c r="N1042" s="2269" t="n"/>
      <c r="O1042" s="2269" t="n"/>
      <c r="P1042" s="2269" t="n"/>
      <c r="Q1042" s="2269" t="n"/>
      <c r="R1042" s="3075" t="n">
        <v>1022394745</v>
      </c>
      <c r="S1042" s="2270" t="inlineStr">
        <is>
          <t>Pesos</t>
        </is>
      </c>
      <c r="T1042" s="2690" t="inlineStr">
        <is>
          <t>Hipotecario</t>
        </is>
      </c>
      <c r="U1042" s="2689" t="n">
        <v>1706115</v>
      </c>
      <c r="V1042" s="2689" t="n">
        <v>108</v>
      </c>
      <c r="W1042" s="2689" t="n">
        <v>94</v>
      </c>
      <c r="X1042" s="2688" t="n">
        <v>11</v>
      </c>
      <c r="Y1042" s="2689" t="n">
        <v>0</v>
      </c>
      <c r="Z1042" s="2689" t="n">
        <v>11458</v>
      </c>
      <c r="AA1042" s="2689" t="n">
        <v>18865</v>
      </c>
      <c r="AB1042" s="2689" t="n">
        <v>12576</v>
      </c>
      <c r="AC1042" s="2689" t="n">
        <v>787246</v>
      </c>
      <c r="AD1042" s="2689" t="n">
        <v>875969</v>
      </c>
      <c r="AE1042" s="2689" t="n">
        <v>99748424</v>
      </c>
      <c r="AF1042" s="2689" t="inlineStr">
        <is>
          <t>Acorde al estado del Crédito</t>
        </is>
      </c>
      <c r="AG1042" s="2689" t="inlineStr">
        <is>
          <t>$12,000,000</t>
        </is>
      </c>
      <c r="AH1042" s="2268" t="inlineStr">
        <is>
          <t>Empleado</t>
        </is>
      </c>
      <c r="AI1042" s="2688" t="inlineStr">
        <is>
          <t>wegensehen@gmail.com</t>
        </is>
      </c>
      <c r="AJ1042" s="2689" t="n">
        <v>3123326213</v>
      </c>
      <c r="AK1042" s="2269" t="n"/>
      <c r="AL1042" s="2269" t="n"/>
      <c r="AM1042" s="2691" t="n"/>
    </row>
    <row r="1043" ht="18" customFormat="1" customHeight="1" s="3321" thickBot="1">
      <c r="A1043" s="2826" t="inlineStr">
        <is>
          <t>ALEXANDRA NATALI TORRES GONZALEZ</t>
        </is>
      </c>
      <c r="B1043" s="2854" t="n">
        <v>570000690066663</v>
      </c>
      <c r="C1043" s="2855" t="n">
        <v>46118</v>
      </c>
      <c r="D1043" s="2658" t="inlineStr">
        <is>
          <t>Pendiente</t>
        </is>
      </c>
      <c r="E1043" s="2855" t="n">
        <v>46118</v>
      </c>
      <c r="F1043" s="2329" t="inlineStr">
        <is>
          <t>DAVIVIENDA</t>
        </is>
      </c>
      <c r="G1043" s="2262" t="n"/>
      <c r="H1043" s="2331" t="inlineStr">
        <is>
          <t>CM</t>
        </is>
      </c>
      <c r="I1043" s="2262" t="n"/>
      <c r="J1043" s="2262" t="n"/>
      <c r="K1043" s="2262" t="n"/>
      <c r="L1043" s="2262" t="n"/>
      <c r="M1043" s="2262" t="n"/>
      <c r="N1043" s="2262" t="n"/>
      <c r="O1043" s="2262" t="n"/>
      <c r="P1043" s="2262" t="n"/>
      <c r="Q1043" s="2858" t="n"/>
      <c r="R1043" s="2389" t="inlineStr">
        <is>
          <t>N/A</t>
        </is>
      </c>
      <c r="S1043" s="2661" t="inlineStr">
        <is>
          <t>Pesos</t>
        </is>
      </c>
      <c r="T1043" s="2859" t="inlineStr">
        <is>
          <t>Hipotecario</t>
        </is>
      </c>
      <c r="U1043" s="2860" t="n">
        <v>2051000</v>
      </c>
      <c r="V1043" s="2857" t="n">
        <v>240</v>
      </c>
      <c r="W1043" s="2857" t="n">
        <v>184</v>
      </c>
      <c r="X1043" s="2857" t="n">
        <v>9.199999999999999</v>
      </c>
      <c r="Y1043" s="2860" t="n">
        <v>0</v>
      </c>
      <c r="Z1043" s="2860" t="n">
        <v>53772</v>
      </c>
      <c r="AA1043" s="2860" t="n">
        <v>91600</v>
      </c>
      <c r="AB1043" s="2860" t="n">
        <v>0</v>
      </c>
      <c r="AC1043" s="2860" t="n">
        <v>477578</v>
      </c>
      <c r="AD1043" s="2860" t="n">
        <v>1319302</v>
      </c>
      <c r="AE1043" s="2860" t="n">
        <v>178879669</v>
      </c>
      <c r="AF1043" s="3719" t="n">
        <v>100</v>
      </c>
      <c r="AG1043" s="2860" t="inlineStr">
        <is>
          <t>$10,000,000</t>
        </is>
      </c>
      <c r="AH1043" s="2263" t="inlineStr">
        <is>
          <t>Empleado</t>
        </is>
      </c>
      <c r="AI1043" s="2857" t="inlineStr">
        <is>
          <t>alexandradr19@hotmail.com</t>
        </is>
      </c>
      <c r="AJ1043" s="2857" t="inlineStr">
        <is>
          <t>+57 350 3473506</t>
        </is>
      </c>
      <c r="AK1043" s="2857" t="inlineStr">
        <is>
          <t>BOGOTA</t>
        </is>
      </c>
      <c r="AL1043" s="2262" t="n"/>
      <c r="AM1043" s="2862" t="inlineStr">
        <is>
          <t>NAN</t>
        </is>
      </c>
    </row>
    <row r="1044" ht="18" customFormat="1" customHeight="1" s="3321" thickBot="1">
      <c r="A1044" s="3358" t="inlineStr">
        <is>
          <t>ANA MILENA CAICEDO PALOMINO</t>
        </is>
      </c>
      <c r="B1044" s="2849" t="n">
        <v>90000366358</v>
      </c>
      <c r="C1044" s="2682" t="n">
        <v>46087</v>
      </c>
      <c r="D1044" s="2653" t="inlineStr">
        <is>
          <t>Pendiente</t>
        </is>
      </c>
      <c r="E1044" s="2682" t="n">
        <v>46118</v>
      </c>
      <c r="F1044" s="2866" t="inlineStr">
        <is>
          <t>BANCOLOMBIA</t>
        </is>
      </c>
      <c r="G1044" s="2269" t="n"/>
      <c r="H1044" s="2326" t="inlineStr">
        <is>
          <t>CM</t>
        </is>
      </c>
      <c r="I1044" s="2269" t="n"/>
      <c r="J1044" s="2269" t="n"/>
      <c r="K1044" s="2269" t="n"/>
      <c r="L1044" s="2269" t="n"/>
      <c r="M1044" s="2269" t="n"/>
      <c r="N1044" s="2269" t="n"/>
      <c r="O1044" s="2269" t="n"/>
      <c r="P1044" s="2269" t="n"/>
      <c r="Q1044" s="2269" t="n"/>
      <c r="R1044" s="2674" t="n">
        <v>1130644478</v>
      </c>
      <c r="S1044" s="2270" t="inlineStr">
        <is>
          <t>Pesos</t>
        </is>
      </c>
      <c r="T1044" s="2690" t="inlineStr">
        <is>
          <t>Hipotecario</t>
        </is>
      </c>
      <c r="U1044" s="2689" t="n">
        <v>491063</v>
      </c>
      <c r="V1044" s="2688" t="n">
        <v>181</v>
      </c>
      <c r="W1044" s="2688" t="n">
        <v>158</v>
      </c>
      <c r="X1044" s="2688" t="n">
        <v>6.69</v>
      </c>
      <c r="Y1044" s="2689" t="n">
        <v>203201</v>
      </c>
      <c r="Z1044" s="2689" t="n">
        <v>8217</v>
      </c>
      <c r="AA1044" s="2689" t="n">
        <v>7217</v>
      </c>
      <c r="AB1044" s="2689" t="n">
        <v>4811</v>
      </c>
      <c r="AC1044" s="2689" t="n">
        <v>230006</v>
      </c>
      <c r="AD1044" s="2689" t="n">
        <v>240812</v>
      </c>
      <c r="AE1044" s="2689" t="n">
        <v>49975073</v>
      </c>
      <c r="AF1044" s="3715" t="n">
        <v>100</v>
      </c>
      <c r="AG1044" s="2689" t="inlineStr">
        <is>
          <t>$2,000,000</t>
        </is>
      </c>
      <c r="AH1044" s="2268" t="inlineStr">
        <is>
          <t>Empleado</t>
        </is>
      </c>
      <c r="AI1044" s="3363" t="inlineStr">
        <is>
          <t>caicedopalominoanamilena@gmail.com</t>
        </is>
      </c>
      <c r="AJ1044" s="2688" t="inlineStr">
        <is>
          <t>+57 315 7093546</t>
        </is>
      </c>
      <c r="AK1044" s="2688" t="inlineStr">
        <is>
          <t>CALI</t>
        </is>
      </c>
      <c r="AL1044" s="2269" t="n"/>
      <c r="AM1044" s="2853" t="inlineStr">
        <is>
          <t>NAN</t>
        </is>
      </c>
    </row>
    <row r="1045" ht="18" customFormat="1" customHeight="1" s="3321" thickBot="1">
      <c r="A1045" s="2826" t="inlineStr">
        <is>
          <t>YULY ANDREA CHIQUILLO ACOSTA</t>
        </is>
      </c>
      <c r="B1045" s="2854" t="n">
        <v>90000369472</v>
      </c>
      <c r="C1045" s="2855" t="n">
        <v>46118</v>
      </c>
      <c r="D1045" s="2658" t="inlineStr">
        <is>
          <t>Pendiente</t>
        </is>
      </c>
      <c r="E1045" s="2855" t="n">
        <v>46118</v>
      </c>
      <c r="F1045" s="2995" t="inlineStr">
        <is>
          <t>BANCOLOMBIA</t>
        </is>
      </c>
      <c r="G1045" s="2262" t="n"/>
      <c r="H1045" s="2331" t="inlineStr">
        <is>
          <t>CM</t>
        </is>
      </c>
      <c r="I1045" s="2262" t="n"/>
      <c r="J1045" s="2262" t="n"/>
      <c r="K1045" s="2262" t="n"/>
      <c r="L1045" s="2262" t="n"/>
      <c r="M1045" s="2262" t="n"/>
      <c r="N1045" s="2262" t="n"/>
      <c r="O1045" s="2262" t="n"/>
      <c r="P1045" s="2262" t="n"/>
      <c r="Q1045" s="2858" t="n"/>
      <c r="R1045" s="2389" t="inlineStr">
        <is>
          <t>N/A</t>
        </is>
      </c>
      <c r="S1045" s="2661" t="inlineStr">
        <is>
          <t>Pesos</t>
        </is>
      </c>
      <c r="T1045" s="2859" t="inlineStr">
        <is>
          <t>Hipotecario</t>
        </is>
      </c>
      <c r="U1045" s="2860" t="n">
        <v>1357593</v>
      </c>
      <c r="V1045" s="2857" t="n">
        <v>240</v>
      </c>
      <c r="W1045" s="2857" t="n">
        <v>235</v>
      </c>
      <c r="X1045" s="2857" t="n">
        <v>11.15</v>
      </c>
      <c r="Y1045" s="2860" t="n">
        <v>0</v>
      </c>
      <c r="Z1045" s="2860" t="n">
        <v>18935</v>
      </c>
      <c r="AA1045" s="2860" t="n">
        <v>18280</v>
      </c>
      <c r="AB1045" s="2860" t="n">
        <v>12186</v>
      </c>
      <c r="AC1045" s="2860" t="n">
        <v>3291</v>
      </c>
      <c r="AD1045" s="2860" t="n">
        <v>0</v>
      </c>
      <c r="AE1045" s="2860" t="n">
        <v>129883608</v>
      </c>
      <c r="AF1045" s="3719" t="n">
        <v>300</v>
      </c>
      <c r="AG1045" s="2860" t="inlineStr">
        <is>
          <t>$6,000,000</t>
        </is>
      </c>
      <c r="AH1045" s="2661" t="inlineStr">
        <is>
          <t>Independiente</t>
        </is>
      </c>
      <c r="AI1045" s="2857" t="inlineStr">
        <is>
          <t>yacha90@gmail.com</t>
        </is>
      </c>
      <c r="AJ1045" s="2857" t="inlineStr">
        <is>
          <t>+57 319 7945469</t>
        </is>
      </c>
      <c r="AK1045" s="2857" t="inlineStr">
        <is>
          <t>BOGOTA</t>
        </is>
      </c>
      <c r="AL1045" s="2262" t="n"/>
      <c r="AM1045" s="2862" t="inlineStr">
        <is>
          <t>NAN</t>
        </is>
      </c>
    </row>
    <row r="1046" ht="18" customFormat="1" customHeight="1" s="3321" thickBot="1">
      <c r="A1046" s="2827" t="inlineStr">
        <is>
          <t>ANGGY MARTINEZ SAENZ</t>
        </is>
      </c>
      <c r="B1046" s="2849" t="n">
        <v>134200398789</v>
      </c>
      <c r="C1046" s="2682" t="n">
        <v>46118</v>
      </c>
      <c r="D1046" s="2653" t="inlineStr">
        <is>
          <t>Pendiente</t>
        </is>
      </c>
      <c r="E1046" s="2682" t="n">
        <v>46118</v>
      </c>
      <c r="F1046" s="2999" t="inlineStr">
        <is>
          <t>CAJA SOCIAL</t>
        </is>
      </c>
      <c r="G1046" s="2269" t="n"/>
      <c r="H1046" s="2326" t="inlineStr">
        <is>
          <t>CM</t>
        </is>
      </c>
      <c r="I1046" s="2269" t="n"/>
      <c r="J1046" s="2269" t="n"/>
      <c r="K1046" s="2269" t="n"/>
      <c r="L1046" s="2269" t="n"/>
      <c r="M1046" s="2269" t="n"/>
      <c r="N1046" s="2269" t="n"/>
      <c r="O1046" s="2269" t="n"/>
      <c r="P1046" s="2269" t="n"/>
      <c r="Q1046" s="2851" t="n"/>
      <c r="R1046" s="2389" t="inlineStr">
        <is>
          <t>N/A</t>
        </is>
      </c>
      <c r="S1046" s="2270" t="inlineStr">
        <is>
          <t>Pesos</t>
        </is>
      </c>
      <c r="T1046" s="2690" t="inlineStr">
        <is>
          <t>Hipotecario</t>
        </is>
      </c>
      <c r="U1046" s="2689" t="n">
        <v>2097020</v>
      </c>
      <c r="V1046" s="2688" t="n">
        <v>240</v>
      </c>
      <c r="W1046" s="2688" t="n">
        <v>239</v>
      </c>
      <c r="X1046" s="2688" t="n">
        <v>0.11</v>
      </c>
      <c r="Y1046" s="2689" t="n">
        <v>0</v>
      </c>
      <c r="Z1046" s="2689" t="n">
        <v>43802</v>
      </c>
      <c r="AA1046" s="2689" t="n">
        <v>52428</v>
      </c>
      <c r="AB1046" s="2689" t="n">
        <v>6507</v>
      </c>
      <c r="AC1046" s="2689" t="n">
        <v>247364</v>
      </c>
      <c r="AD1046" s="2689" t="n">
        <v>1746919</v>
      </c>
      <c r="AE1046" s="2689" t="n">
        <v>200000000</v>
      </c>
      <c r="AF1046" s="3715" t="n">
        <v>450</v>
      </c>
      <c r="AG1046" s="2689" t="inlineStr">
        <is>
          <t>$8,000,000</t>
        </is>
      </c>
      <c r="AH1046" s="2268" t="inlineStr">
        <is>
          <t>Empleado</t>
        </is>
      </c>
      <c r="AI1046" s="2688" t="inlineStr">
        <is>
          <t>angiemartinezsaenz@gmail.com</t>
        </is>
      </c>
      <c r="AJ1046" s="2688" t="inlineStr">
        <is>
          <t>+57 300 7039537</t>
        </is>
      </c>
      <c r="AK1046" s="2688" t="inlineStr">
        <is>
          <t>MONTERIA</t>
        </is>
      </c>
      <c r="AL1046" s="2269" t="n"/>
      <c r="AM1046" s="2853" t="inlineStr">
        <is>
          <t>NAN</t>
        </is>
      </c>
    </row>
    <row r="1047" ht="18" customFormat="1" customHeight="1" s="3321" thickBot="1">
      <c r="A1047" s="2826" t="inlineStr">
        <is>
          <t>CARLOS MARIO FLOREZ PARDO</t>
        </is>
      </c>
      <c r="B1047" s="2854" t="n">
        <v>570000601149710</v>
      </c>
      <c r="C1047" s="2855" t="n">
        <v>46118</v>
      </c>
      <c r="D1047" s="2658" t="inlineStr">
        <is>
          <t>Pendiente</t>
        </is>
      </c>
      <c r="E1047" s="2855" t="n">
        <v>46118</v>
      </c>
      <c r="F1047" s="2329" t="inlineStr">
        <is>
          <t>DAVIVIENDA</t>
        </is>
      </c>
      <c r="G1047" s="2262" t="n"/>
      <c r="H1047" s="2331" t="inlineStr">
        <is>
          <t>CM</t>
        </is>
      </c>
      <c r="I1047" s="2262" t="n"/>
      <c r="J1047" s="2262" t="n"/>
      <c r="K1047" s="2262" t="n"/>
      <c r="L1047" s="2262" t="n"/>
      <c r="M1047" s="2262" t="n"/>
      <c r="N1047" s="2262" t="n"/>
      <c r="O1047" s="2262" t="n"/>
      <c r="P1047" s="2262" t="n"/>
      <c r="Q1047" s="2858" t="n"/>
      <c r="R1047" s="2389" t="inlineStr">
        <is>
          <t>N/A</t>
        </is>
      </c>
      <c r="S1047" s="2661" t="inlineStr">
        <is>
          <t>Pesos</t>
        </is>
      </c>
      <c r="T1047" s="2859" t="inlineStr">
        <is>
          <t>Hipotecario</t>
        </is>
      </c>
      <c r="U1047" s="2860" t="n">
        <v>1827000</v>
      </c>
      <c r="V1047" s="2857" t="n">
        <v>180</v>
      </c>
      <c r="W1047" s="2857" t="n">
        <v>175</v>
      </c>
      <c r="X1047" s="2857" t="n">
        <v>12.15</v>
      </c>
      <c r="Y1047" s="2860" t="n">
        <v>0</v>
      </c>
      <c r="Z1047" s="2860" t="n">
        <v>4132</v>
      </c>
      <c r="AA1047" s="2860" t="n">
        <v>44474</v>
      </c>
      <c r="AB1047" s="2860" t="n">
        <v>0</v>
      </c>
      <c r="AC1047" s="2860" t="n">
        <v>361241</v>
      </c>
      <c r="AD1047" s="2860" t="n">
        <v>1324608</v>
      </c>
      <c r="AE1047" s="2860" t="n">
        <v>148260098</v>
      </c>
      <c r="AF1047" s="2860" t="inlineStr">
        <is>
          <t>$10,000,000</t>
        </is>
      </c>
      <c r="AG1047" s="2860" t="inlineStr">
        <is>
          <t>$16,000,000</t>
        </is>
      </c>
      <c r="AH1047" s="2263" t="inlineStr">
        <is>
          <t>Empleado</t>
        </is>
      </c>
      <c r="AI1047" s="2857" t="inlineStr">
        <is>
          <t>carlosf.1005@hotmail.com</t>
        </is>
      </c>
      <c r="AJ1047" s="2857" t="inlineStr">
        <is>
          <t>+61 431 039 386</t>
        </is>
      </c>
      <c r="AK1047" s="2857" t="inlineStr">
        <is>
          <t>BOGOTA</t>
        </is>
      </c>
      <c r="AL1047" s="2262" t="n"/>
      <c r="AM1047" s="2862" t="inlineStr">
        <is>
          <t>NAN</t>
        </is>
      </c>
    </row>
    <row r="1048" ht="18" customFormat="1" customHeight="1" s="3321" thickBot="1">
      <c r="A1048" s="2827" t="inlineStr">
        <is>
          <t>ANDRES FABRIZIO SANCHEZ BARONA</t>
        </is>
      </c>
      <c r="B1048" s="2849" t="inlineStr">
        <is>
          <t>570101760058644-5</t>
        </is>
      </c>
      <c r="C1048" s="2682" t="n">
        <v>46118</v>
      </c>
      <c r="D1048" s="2653" t="inlineStr">
        <is>
          <t>Pendiente</t>
        </is>
      </c>
      <c r="E1048" s="2682" t="n">
        <v>46118</v>
      </c>
      <c r="F1048" s="2325" t="inlineStr">
        <is>
          <t>DAVIVIENDA</t>
        </is>
      </c>
      <c r="G1048" s="2269" t="n"/>
      <c r="H1048" s="2326" t="inlineStr">
        <is>
          <t>CM</t>
        </is>
      </c>
      <c r="I1048" s="2269" t="n"/>
      <c r="J1048" s="2269" t="n"/>
      <c r="K1048" s="2269" t="n"/>
      <c r="L1048" s="2269" t="n"/>
      <c r="M1048" s="2269" t="n"/>
      <c r="N1048" s="2269" t="n"/>
      <c r="O1048" s="2269" t="n"/>
      <c r="P1048" s="2269" t="n"/>
      <c r="Q1048" s="2269" t="n"/>
      <c r="R1048" s="2674" t="n">
        <v>1130678349</v>
      </c>
      <c r="S1048" s="2270" t="inlineStr">
        <is>
          <t>Pesos</t>
        </is>
      </c>
      <c r="T1048" s="2690" t="inlineStr">
        <is>
          <t>Hipotecario</t>
        </is>
      </c>
      <c r="U1048" s="2689" t="n">
        <v>583854</v>
      </c>
      <c r="V1048" s="2688" t="n">
        <v>240</v>
      </c>
      <c r="W1048" s="2688" t="n">
        <v>221</v>
      </c>
      <c r="X1048" s="2688" t="n">
        <v>10.95</v>
      </c>
      <c r="Y1048" s="2689" t="n">
        <v>354146</v>
      </c>
      <c r="Z1048" s="2689" t="n">
        <v>41316</v>
      </c>
      <c r="AA1048" s="2689" t="n">
        <v>76997</v>
      </c>
      <c r="AB1048" s="2689" t="n">
        <v>0</v>
      </c>
      <c r="AC1048" s="2689" t="n">
        <v>257794</v>
      </c>
      <c r="AD1048" s="2689" t="n">
        <v>804779</v>
      </c>
      <c r="AE1048" s="2689" t="n">
        <v>86977332</v>
      </c>
      <c r="AF1048" s="3715" t="n">
        <v>50</v>
      </c>
      <c r="AG1048" s="2689" t="inlineStr">
        <is>
          <t>$1,750,000</t>
        </is>
      </c>
      <c r="AH1048" s="2268" t="inlineStr">
        <is>
          <t>Empleado</t>
        </is>
      </c>
      <c r="AI1048" s="2688" t="inlineStr">
        <is>
          <t>fabriziosanchez88@gmail.com</t>
        </is>
      </c>
      <c r="AJ1048" s="2688" t="inlineStr">
        <is>
          <t>+57 315 5720614</t>
        </is>
      </c>
      <c r="AK1048" s="2688" t="inlineStr">
        <is>
          <t>CALI</t>
        </is>
      </c>
      <c r="AL1048" s="2269" t="n"/>
      <c r="AM1048" s="2853" t="inlineStr">
        <is>
          <t>NAN</t>
        </is>
      </c>
    </row>
    <row r="1049" ht="18" customFormat="1" customHeight="1" s="3321" thickBot="1">
      <c r="A1049" s="2826" t="inlineStr">
        <is>
          <t>JEYSON DIAZ CHAVES</t>
        </is>
      </c>
      <c r="B1049" s="2854" t="n">
        <v>570000840061369</v>
      </c>
      <c r="C1049" s="2855" t="n">
        <v>46118</v>
      </c>
      <c r="D1049" s="2658" t="inlineStr">
        <is>
          <t>Pendiente</t>
        </is>
      </c>
      <c r="E1049" s="2855" t="n">
        <v>46118</v>
      </c>
      <c r="F1049" s="2329" t="inlineStr">
        <is>
          <t>DAVIVIENDA</t>
        </is>
      </c>
      <c r="G1049" s="2262" t="n"/>
      <c r="H1049" s="2331" t="inlineStr">
        <is>
          <t>CM</t>
        </is>
      </c>
      <c r="I1049" s="2262" t="n"/>
      <c r="J1049" s="2262" t="n"/>
      <c r="K1049" s="2262" t="n"/>
      <c r="L1049" s="2262" t="n"/>
      <c r="M1049" s="2262" t="n"/>
      <c r="N1049" s="2262" t="n"/>
      <c r="O1049" s="2262" t="n"/>
      <c r="P1049" s="2262" t="n"/>
      <c r="Q1049" s="2858" t="n"/>
      <c r="R1049" s="2389" t="inlineStr">
        <is>
          <t>N/A</t>
        </is>
      </c>
      <c r="S1049" s="2661" t="inlineStr">
        <is>
          <t>Pesos</t>
        </is>
      </c>
      <c r="T1049" s="2859" t="inlineStr">
        <is>
          <t>Hipotecario</t>
        </is>
      </c>
      <c r="U1049" s="2860" t="n">
        <v>676105</v>
      </c>
      <c r="V1049" s="2857" t="n">
        <v>240</v>
      </c>
      <c r="W1049" s="2857" t="n">
        <v>223</v>
      </c>
      <c r="X1049" s="2857" t="n">
        <v>10.95</v>
      </c>
      <c r="Y1049" s="2860" t="n">
        <v>281895</v>
      </c>
      <c r="Z1049" s="2860" t="n">
        <v>36909</v>
      </c>
      <c r="AA1049" s="2860" t="n">
        <v>54666</v>
      </c>
      <c r="AB1049" s="2860" t="n">
        <v>0</v>
      </c>
      <c r="AC1049" s="2860" t="n">
        <v>126569</v>
      </c>
      <c r="AD1049" s="2860" t="n">
        <v>466547</v>
      </c>
      <c r="AE1049" s="2860" t="n">
        <v>86205978</v>
      </c>
      <c r="AF1049" s="3719" t="n">
        <v>200</v>
      </c>
      <c r="AG1049" s="2860" t="inlineStr">
        <is>
          <t>$2,500,000</t>
        </is>
      </c>
      <c r="AH1049" s="2263" t="inlineStr">
        <is>
          <t>Empleado</t>
        </is>
      </c>
      <c r="AI1049" s="2857" t="inlineStr">
        <is>
          <t>jdiazcha95@gmail.com</t>
        </is>
      </c>
      <c r="AJ1049" s="2857" t="inlineStr">
        <is>
          <t>+57 322 7617166</t>
        </is>
      </c>
      <c r="AK1049" s="2857" t="inlineStr">
        <is>
          <t>BOGOTA</t>
        </is>
      </c>
      <c r="AL1049" s="2262" t="n"/>
      <c r="AM1049" s="2862" t="inlineStr">
        <is>
          <t>NAN</t>
        </is>
      </c>
    </row>
    <row r="1050" ht="18" customFormat="1" customHeight="1" s="3321" thickBot="1">
      <c r="A1050" s="2827" t="inlineStr">
        <is>
          <t>LINA MARIA MARTINEZ BUITRAGO</t>
        </is>
      </c>
      <c r="B1050" s="2849" t="n">
        <v>601212630025628</v>
      </c>
      <c r="C1050" s="2682" t="n">
        <v>46118</v>
      </c>
      <c r="D1050" s="2653" t="inlineStr">
        <is>
          <t>Pendiente</t>
        </is>
      </c>
      <c r="E1050" s="2682" t="n">
        <v>46118</v>
      </c>
      <c r="F1050" s="2325" t="inlineStr">
        <is>
          <t>DAVIVIENDA</t>
        </is>
      </c>
      <c r="G1050" s="2269" t="n"/>
      <c r="H1050" s="2326" t="inlineStr">
        <is>
          <t>CM</t>
        </is>
      </c>
      <c r="I1050" s="2269" t="n"/>
      <c r="J1050" s="2269" t="n"/>
      <c r="K1050" s="2269" t="n"/>
      <c r="L1050" s="2269" t="n"/>
      <c r="M1050" s="2269" t="n"/>
      <c r="N1050" s="2269" t="n"/>
      <c r="O1050" s="2269" t="n"/>
      <c r="P1050" s="2269" t="n"/>
      <c r="Q1050" s="2851" t="n"/>
      <c r="R1050" s="2389" t="inlineStr">
        <is>
          <t>N/A</t>
        </is>
      </c>
      <c r="S1050" s="2270" t="inlineStr">
        <is>
          <t>Pesos</t>
        </is>
      </c>
      <c r="T1050" s="2874" t="inlineStr">
        <is>
          <t>Leasing H.</t>
        </is>
      </c>
      <c r="U1050" s="2689" t="n">
        <v>1268000</v>
      </c>
      <c r="V1050" s="2688" t="n">
        <v>240</v>
      </c>
      <c r="W1050" s="2688" t="n">
        <v>156</v>
      </c>
      <c r="X1050" s="2688" t="n">
        <v>9.640000000000001</v>
      </c>
      <c r="Y1050" s="2689" t="n">
        <v>0</v>
      </c>
      <c r="Z1050" s="2689" t="n">
        <v>78541</v>
      </c>
      <c r="AA1050" s="2689" t="n">
        <v>119018</v>
      </c>
      <c r="AB1050" s="2689" t="n">
        <v>0</v>
      </c>
      <c r="AC1050" s="2689" t="n">
        <v>671969</v>
      </c>
      <c r="AD1050" s="2689" t="n">
        <v>1767413</v>
      </c>
      <c r="AE1050" s="2689" t="n">
        <v>118237252</v>
      </c>
      <c r="AF1050" s="3715" t="n">
        <v>200</v>
      </c>
      <c r="AG1050" s="2689" t="inlineStr">
        <is>
          <t>$5,500,000</t>
        </is>
      </c>
      <c r="AH1050" s="2268" t="inlineStr">
        <is>
          <t>Empleado</t>
        </is>
      </c>
      <c r="AI1050" s="2688" t="inlineStr">
        <is>
          <t>LMM.8127@GMAIL.COM</t>
        </is>
      </c>
      <c r="AJ1050" s="2688" t="inlineStr">
        <is>
          <t>+57 313 7525745</t>
        </is>
      </c>
      <c r="AK1050" s="2688" t="inlineStr">
        <is>
          <t>PEREIRA</t>
        </is>
      </c>
      <c r="AL1050" s="2269" t="n"/>
      <c r="AM1050" s="2853" t="inlineStr">
        <is>
          <t>NAN</t>
        </is>
      </c>
    </row>
    <row r="1051" ht="18" customFormat="1" customHeight="1" s="3321" thickBot="1">
      <c r="A1051" s="2826" t="inlineStr">
        <is>
          <t>MARIA JOSE CARRILLO CATANO</t>
        </is>
      </c>
      <c r="B1051" s="2854" t="inlineStr">
        <is>
          <t>600404720023955-0</t>
        </is>
      </c>
      <c r="C1051" s="2855" t="n">
        <v>46118</v>
      </c>
      <c r="D1051" s="2658" t="inlineStr">
        <is>
          <t>Pendiente</t>
        </is>
      </c>
      <c r="E1051" s="2855" t="n">
        <v>46118</v>
      </c>
      <c r="F1051" s="2329" t="inlineStr">
        <is>
          <t>DAVIVIENDA</t>
        </is>
      </c>
      <c r="G1051" s="2262" t="n"/>
      <c r="H1051" s="2331" t="inlineStr">
        <is>
          <t>CM</t>
        </is>
      </c>
      <c r="I1051" s="2262" t="n"/>
      <c r="J1051" s="2262" t="n"/>
      <c r="K1051" s="2262" t="n"/>
      <c r="L1051" s="2262" t="n"/>
      <c r="M1051" s="2262" t="n"/>
      <c r="N1051" s="2262" t="n"/>
      <c r="O1051" s="2262" t="n"/>
      <c r="P1051" s="2262" t="n"/>
      <c r="Q1051" s="2858" t="n"/>
      <c r="R1051" s="2389" t="inlineStr">
        <is>
          <t>N/A</t>
        </is>
      </c>
      <c r="S1051" s="2661" t="inlineStr">
        <is>
          <t>Pesos</t>
        </is>
      </c>
      <c r="T1051" s="3140" t="inlineStr">
        <is>
          <t>Leasing H.</t>
        </is>
      </c>
      <c r="U1051" s="2860" t="n">
        <v>2127000</v>
      </c>
      <c r="V1051" s="2857" t="n">
        <v>240</v>
      </c>
      <c r="W1051" s="2857" t="n">
        <v>204</v>
      </c>
      <c r="X1051" s="2857" t="n">
        <v>14.55</v>
      </c>
      <c r="Y1051" s="2860" t="n">
        <v>0</v>
      </c>
      <c r="Z1051" s="2860" t="n">
        <v>32560</v>
      </c>
      <c r="AA1051" s="2860" t="n">
        <v>78700</v>
      </c>
      <c r="AB1051" s="2860" t="n">
        <v>0</v>
      </c>
      <c r="AC1051" s="2860" t="n">
        <v>377140</v>
      </c>
      <c r="AD1051" s="2860" t="n">
        <v>1639377</v>
      </c>
      <c r="AE1051" s="2860" t="n">
        <v>145532105</v>
      </c>
      <c r="AF1051" s="3719" t="n">
        <v>500</v>
      </c>
      <c r="AG1051" s="2860" t="inlineStr">
        <is>
          <t>$15,000,000</t>
        </is>
      </c>
      <c r="AH1051" s="2263" t="inlineStr">
        <is>
          <t>Empleado</t>
        </is>
      </c>
      <c r="AI1051" s="2857" t="inlineStr">
        <is>
          <t>mariacarrillo2404@gmail.com</t>
        </is>
      </c>
      <c r="AJ1051" s="2857" t="inlineStr">
        <is>
          <t>+57 314 6652451</t>
        </is>
      </c>
      <c r="AK1051" s="2857" t="inlineStr">
        <is>
          <t>BUCARAMANGA</t>
        </is>
      </c>
      <c r="AL1051" s="2262" t="n"/>
      <c r="AM1051" s="2862" t="inlineStr">
        <is>
          <t>NAN</t>
        </is>
      </c>
    </row>
    <row r="1052" ht="18" customFormat="1" customHeight="1" s="3321" thickBot="1">
      <c r="A1052" s="2827" t="inlineStr">
        <is>
          <t>MONICA ALEJANDRA QUIROGA CASTRO</t>
        </is>
      </c>
      <c r="B1052" s="2849" t="n">
        <v>90000374882</v>
      </c>
      <c r="C1052" s="2682" t="n">
        <v>46118</v>
      </c>
      <c r="D1052" s="2653" t="inlineStr">
        <is>
          <t>Pendiente</t>
        </is>
      </c>
      <c r="E1052" s="2682" t="n">
        <v>46118</v>
      </c>
      <c r="F1052" s="2866" t="inlineStr">
        <is>
          <t>BANCOLOMBIA</t>
        </is>
      </c>
      <c r="G1052" s="2269" t="n"/>
      <c r="H1052" s="2326" t="inlineStr">
        <is>
          <t>CM</t>
        </is>
      </c>
      <c r="I1052" s="2269" t="n"/>
      <c r="J1052" s="2269" t="n"/>
      <c r="K1052" s="2269" t="n"/>
      <c r="L1052" s="2269" t="n"/>
      <c r="M1052" s="2269" t="n"/>
      <c r="N1052" s="2269" t="n"/>
      <c r="O1052" s="2269" t="n"/>
      <c r="P1052" s="2269" t="n"/>
      <c r="Q1052" s="2269" t="n"/>
      <c r="R1052" s="2688" t="n">
        <v>1033749009</v>
      </c>
      <c r="S1052" s="2270" t="inlineStr">
        <is>
          <t>Pesos</t>
        </is>
      </c>
      <c r="T1052" s="2690" t="inlineStr">
        <is>
          <t>Hipotecario</t>
        </is>
      </c>
      <c r="U1052" s="2689" t="n">
        <v>816273</v>
      </c>
      <c r="V1052" s="2688" t="n">
        <v>300</v>
      </c>
      <c r="W1052" s="2688" t="n">
        <v>288</v>
      </c>
      <c r="X1052" s="2688" t="n">
        <v>12.6</v>
      </c>
      <c r="Y1052" s="2689" t="n">
        <v>0</v>
      </c>
      <c r="Z1052" s="2689" t="n">
        <v>9471</v>
      </c>
      <c r="AA1052" s="2689" t="n">
        <v>16121</v>
      </c>
      <c r="AB1052" s="2689" t="n">
        <v>10746</v>
      </c>
      <c r="AC1052" s="2689" t="n">
        <v>46891</v>
      </c>
      <c r="AD1052" s="2689" t="n">
        <v>733044</v>
      </c>
      <c r="AE1052" s="2689" t="n">
        <v>73790649</v>
      </c>
      <c r="AF1052" s="3715" t="n">
        <v>200</v>
      </c>
      <c r="AG1052" s="2689" t="inlineStr">
        <is>
          <t>$1,920,000</t>
        </is>
      </c>
      <c r="AH1052" s="2268" t="inlineStr">
        <is>
          <t>Empleado</t>
        </is>
      </c>
      <c r="AI1052" s="2688" t="inlineStr">
        <is>
          <t>monica_9925@hotmail.com</t>
        </is>
      </c>
      <c r="AJ1052" s="2688" t="inlineStr">
        <is>
          <t>+57 320 2199719</t>
        </is>
      </c>
      <c r="AK1052" s="2688" t="inlineStr">
        <is>
          <t>BOGOTA</t>
        </is>
      </c>
      <c r="AL1052" s="2269" t="n"/>
      <c r="AM1052" s="2853" t="inlineStr">
        <is>
          <t>NAN</t>
        </is>
      </c>
    </row>
    <row r="1053" ht="18" customFormat="1" customHeight="1" s="3321" thickBot="1">
      <c r="A1053" s="2826" t="inlineStr">
        <is>
          <t>GERARDO ENRIQUE FERNANDEZ BRAVO</t>
        </is>
      </c>
      <c r="B1053" s="2854" t="n">
        <v>570339150001835</v>
      </c>
      <c r="C1053" s="2855" t="n">
        <v>46118</v>
      </c>
      <c r="D1053" s="2658" t="inlineStr">
        <is>
          <t>Pendiente</t>
        </is>
      </c>
      <c r="E1053" s="2855" t="n">
        <v>46118</v>
      </c>
      <c r="F1053" s="2329" t="inlineStr">
        <is>
          <t>DAVIVIENDA</t>
        </is>
      </c>
      <c r="G1053" s="2262" t="n"/>
      <c r="H1053" s="2331" t="inlineStr">
        <is>
          <t>CM</t>
        </is>
      </c>
      <c r="I1053" s="2262" t="n"/>
      <c r="J1053" s="2262" t="n"/>
      <c r="K1053" s="2262" t="n"/>
      <c r="L1053" s="2262" t="n"/>
      <c r="M1053" s="2262" t="n"/>
      <c r="N1053" s="2262" t="n"/>
      <c r="O1053" s="2262" t="n"/>
      <c r="P1053" s="2262" t="n"/>
      <c r="Q1053" s="2262" t="n"/>
      <c r="R1053" s="3115" t="n">
        <v>542125</v>
      </c>
      <c r="S1053" s="2661" t="inlineStr">
        <is>
          <t>Pesos</t>
        </is>
      </c>
      <c r="T1053" s="2859" t="inlineStr">
        <is>
          <t>Hipotecario</t>
        </is>
      </c>
      <c r="U1053" s="2860" t="n">
        <v>1159000</v>
      </c>
      <c r="V1053" s="2857" t="n">
        <v>180</v>
      </c>
      <c r="W1053" s="2857" t="n">
        <v>105</v>
      </c>
      <c r="X1053" s="2857" t="n">
        <v>10.25</v>
      </c>
      <c r="Y1053" s="2860" t="n">
        <v>0</v>
      </c>
      <c r="Z1053" s="2860" t="n">
        <v>35987</v>
      </c>
      <c r="AA1053" s="2860" t="n">
        <v>51416</v>
      </c>
      <c r="AB1053" s="2860" t="n">
        <v>0</v>
      </c>
      <c r="AC1053" s="2860" t="n">
        <v>479144</v>
      </c>
      <c r="AD1053" s="2860" t="n">
        <v>602131</v>
      </c>
      <c r="AE1053" s="2860" t="n">
        <v>73977962</v>
      </c>
      <c r="AF1053" s="2860" t="inlineStr">
        <is>
          <t>$1,000,000</t>
        </is>
      </c>
      <c r="AG1053" s="2860" t="inlineStr">
        <is>
          <t>$8,000,000</t>
        </is>
      </c>
      <c r="AH1053" s="2263" t="inlineStr">
        <is>
          <t>Empleado</t>
        </is>
      </c>
      <c r="AI1053" s="2857" t="inlineStr">
        <is>
          <t>GEFERNANDEZB@GMAIL.COM</t>
        </is>
      </c>
      <c r="AJ1053" s="2857" t="inlineStr">
        <is>
          <t>323 5826750</t>
        </is>
      </c>
      <c r="AK1053" s="2857" t="inlineStr">
        <is>
          <t>MEDELLIN</t>
        </is>
      </c>
      <c r="AL1053" s="2262" t="n"/>
      <c r="AM1053" s="3116" t="n"/>
    </row>
    <row r="1054" ht="18" customFormat="1" customHeight="1" s="3321" thickBot="1">
      <c r="A1054" s="2827" t="inlineStr">
        <is>
          <t>WILMAR ALBERT MOLINA MORENO</t>
        </is>
      </c>
      <c r="B1054" s="2849" t="n">
        <v>133201565964</v>
      </c>
      <c r="C1054" s="2682" t="n">
        <v>46118</v>
      </c>
      <c r="D1054" s="2653" t="inlineStr">
        <is>
          <t>Pendiente</t>
        </is>
      </c>
      <c r="E1054" s="2682" t="n">
        <v>46118</v>
      </c>
      <c r="F1054" s="2999" t="inlineStr">
        <is>
          <t>CAJA SOCIAL</t>
        </is>
      </c>
      <c r="G1054" s="2269" t="n"/>
      <c r="H1054" s="2326" t="inlineStr">
        <is>
          <t>CM</t>
        </is>
      </c>
      <c r="I1054" s="2269" t="n"/>
      <c r="J1054" s="2269" t="n"/>
      <c r="K1054" s="2269" t="n"/>
      <c r="L1054" s="2269" t="n"/>
      <c r="M1054" s="2269" t="n"/>
      <c r="N1054" s="2269" t="n"/>
      <c r="O1054" s="2269" t="n"/>
      <c r="P1054" s="2269" t="n"/>
      <c r="Q1054" s="2851" t="n"/>
      <c r="R1054" s="2389" t="inlineStr">
        <is>
          <t>N/A</t>
        </is>
      </c>
      <c r="S1054" s="2270" t="inlineStr">
        <is>
          <t>Pesos</t>
        </is>
      </c>
      <c r="T1054" s="2690" t="inlineStr">
        <is>
          <t>Hipotecario</t>
        </is>
      </c>
      <c r="U1054" s="2689" t="n">
        <v>894800</v>
      </c>
      <c r="V1054" s="2688" t="n">
        <v>184</v>
      </c>
      <c r="W1054" s="2688" t="n">
        <v>169</v>
      </c>
      <c r="X1054" s="2688" t="n">
        <v>10</v>
      </c>
      <c r="Y1054" s="2689" t="n">
        <v>0</v>
      </c>
      <c r="Z1054" s="2689" t="n">
        <v>20629</v>
      </c>
      <c r="AA1054" s="2689" t="n">
        <v>27142</v>
      </c>
      <c r="AB1054" s="2689" t="n">
        <v>24402</v>
      </c>
      <c r="AC1054" s="2689" t="n">
        <v>213334</v>
      </c>
      <c r="AD1054" s="2689" t="n">
        <v>609293</v>
      </c>
      <c r="AE1054" s="2689" t="n">
        <v>76408618</v>
      </c>
      <c r="AF1054" s="3715" t="n">
        <v>100</v>
      </c>
      <c r="AG1054" s="2689" t="inlineStr">
        <is>
          <t>$5,000,000</t>
        </is>
      </c>
      <c r="AH1054" s="2268" t="inlineStr">
        <is>
          <t>Empleado</t>
        </is>
      </c>
      <c r="AI1054" s="2688" t="inlineStr">
        <is>
          <t>wilmar8406@hotmail.es</t>
        </is>
      </c>
      <c r="AJ1054" s="2688" t="inlineStr">
        <is>
          <t>+57 300 2126233</t>
        </is>
      </c>
      <c r="AK1054" s="2688" t="inlineStr">
        <is>
          <t>BOGOTA</t>
        </is>
      </c>
      <c r="AL1054" s="2269" t="n"/>
      <c r="AM1054" s="2853" t="inlineStr">
        <is>
          <t>NAN</t>
        </is>
      </c>
    </row>
    <row r="1055" ht="18" customFormat="1" customHeight="1" s="3321" thickBot="1">
      <c r="A1055" s="2826" t="inlineStr">
        <is>
          <t>LUZ ANGELA MUNEVAR ALARCON</t>
        </is>
      </c>
      <c r="B1055" s="1001" t="inlineStr">
        <is>
          <t>570040770055230-9</t>
        </is>
      </c>
      <c r="C1055" s="2855" t="n">
        <v>46118</v>
      </c>
      <c r="D1055" s="2658" t="inlineStr">
        <is>
          <t>Pendiente</t>
        </is>
      </c>
      <c r="E1055" s="2855" t="n">
        <v>46118</v>
      </c>
      <c r="F1055" s="2329" t="inlineStr">
        <is>
          <t>DAVIVIENDA</t>
        </is>
      </c>
      <c r="G1055" s="2262" t="n"/>
      <c r="H1055" s="3176" t="inlineStr">
        <is>
          <t>VK 30%</t>
        </is>
      </c>
      <c r="I1055" s="2857" t="inlineStr">
        <is>
          <t>EL PERFILAMIENTO ADJUNTADO LE FALTAN DATOS</t>
        </is>
      </c>
      <c r="J1055" s="2262" t="n"/>
      <c r="K1055" s="2262" t="n"/>
      <c r="L1055" s="3110" t="inlineStr">
        <is>
          <t>Guardianes Del Ahorro</t>
        </is>
      </c>
      <c r="M1055" s="2857" t="inlineStr">
        <is>
          <t>Mile Johanna López Román</t>
        </is>
      </c>
      <c r="N1055" s="2262" t="n"/>
      <c r="O1055" s="2262" t="n"/>
      <c r="P1055" s="2262" t="n"/>
      <c r="Q1055" s="2262" t="n"/>
      <c r="R1055" s="3115" t="n">
        <v>1070968161</v>
      </c>
      <c r="S1055" s="2661" t="inlineStr">
        <is>
          <t>Pesos</t>
        </is>
      </c>
      <c r="T1055" s="2859" t="inlineStr">
        <is>
          <t>Hipotecario</t>
        </is>
      </c>
      <c r="U1055" s="2860" t="n">
        <v>672000</v>
      </c>
      <c r="V1055" s="2860" t="n">
        <v>209</v>
      </c>
      <c r="W1055" s="2860" t="n">
        <v>152</v>
      </c>
      <c r="X1055" s="2857" t="n">
        <v>9.5</v>
      </c>
      <c r="Y1055" s="2860" t="n">
        <v>0</v>
      </c>
      <c r="Z1055" s="2860" t="n">
        <v>16290</v>
      </c>
      <c r="AA1055" s="2860" t="n">
        <v>38094</v>
      </c>
      <c r="AB1055" s="2860" t="n">
        <v>0</v>
      </c>
      <c r="AC1055" s="2860" t="n">
        <v>200644</v>
      </c>
      <c r="AD1055" s="2860" t="n">
        <v>424926</v>
      </c>
      <c r="AE1055" s="2860" t="n">
        <v>56091121</v>
      </c>
      <c r="AF1055" s="2860" t="inlineStr">
        <is>
          <t>$100.000 a $300.000</t>
        </is>
      </c>
      <c r="AG1055" s="2860" t="inlineStr">
        <is>
          <t>$7,000,000</t>
        </is>
      </c>
      <c r="AH1055" s="3110" t="inlineStr">
        <is>
          <t>Vis Davivienda</t>
        </is>
      </c>
      <c r="AI1055" s="2857" t="inlineStr">
        <is>
          <t>lama.06.93@gmail.com</t>
        </is>
      </c>
      <c r="AJ1055" s="2860" t="n">
        <v>3008563143</v>
      </c>
      <c r="AK1055" s="2262" t="n"/>
      <c r="AL1055" s="2262" t="n"/>
      <c r="AM1055" s="3116" t="n"/>
    </row>
    <row r="1056" ht="18" customFormat="1" customHeight="1" s="3321" thickBot="1">
      <c r="A1056" s="2827" t="inlineStr">
        <is>
          <t>ANDRES GIOVANNY CASTRO MORENO</t>
        </is>
      </c>
      <c r="B1056" s="2849" t="n">
        <v>90000346595</v>
      </c>
      <c r="C1056" s="2682" t="n">
        <v>46118</v>
      </c>
      <c r="D1056" s="2653" t="inlineStr">
        <is>
          <t>Pendiente</t>
        </is>
      </c>
      <c r="E1056" s="2682" t="n">
        <v>46118</v>
      </c>
      <c r="F1056" s="2866" t="inlineStr">
        <is>
          <t>BANCOLOMBIA</t>
        </is>
      </c>
      <c r="G1056" s="2269" t="n"/>
      <c r="H1056" s="3073" t="inlineStr">
        <is>
          <t>VK 30%</t>
        </is>
      </c>
      <c r="I1056" s="2269" t="n"/>
      <c r="J1056" s="2269" t="n"/>
      <c r="K1056" s="2269" t="n"/>
      <c r="L1056" s="2269" t="n"/>
      <c r="M1056" s="2269" t="n"/>
      <c r="N1056" s="2269" t="n"/>
      <c r="O1056" s="2269" t="n"/>
      <c r="P1056" s="2269" t="n"/>
      <c r="Q1056" s="2851" t="n"/>
      <c r="R1056" s="2389" t="inlineStr">
        <is>
          <t>N/A</t>
        </is>
      </c>
      <c r="S1056" s="2270" t="inlineStr">
        <is>
          <t>Pesos</t>
        </is>
      </c>
      <c r="T1056" s="2690" t="inlineStr">
        <is>
          <t>Hipotecario</t>
        </is>
      </c>
      <c r="U1056" s="2689" t="n">
        <v>3101879</v>
      </c>
      <c r="V1056" s="2689" t="n">
        <v>240</v>
      </c>
      <c r="W1056" s="2689" t="n">
        <v>230</v>
      </c>
      <c r="X1056" s="2688" t="n">
        <v>11.7</v>
      </c>
      <c r="Y1056" s="2689" t="n">
        <v>0</v>
      </c>
      <c r="Z1056" s="2689" t="n">
        <v>108451</v>
      </c>
      <c r="AA1056" s="2689" t="n">
        <v>48720</v>
      </c>
      <c r="AB1056" s="2689" t="n">
        <v>32478</v>
      </c>
      <c r="AC1056" s="2689" t="n">
        <v>346102</v>
      </c>
      <c r="AD1056" s="2689" t="n">
        <v>2566127</v>
      </c>
      <c r="AE1056" s="2689" t="n">
        <v>276678291</v>
      </c>
      <c r="AF1056" s="2269" t="n"/>
      <c r="AG1056" s="2269" t="n"/>
      <c r="AH1056" s="2269" t="n"/>
      <c r="AI1056" s="2688" t="inlineStr">
        <is>
          <t>giovannycastrom@gmail.com</t>
        </is>
      </c>
      <c r="AJ1056" s="2689" t="n">
        <v>3017302568</v>
      </c>
      <c r="AK1056" s="2688" t="inlineStr">
        <is>
          <t>BOGOTA</t>
        </is>
      </c>
      <c r="AL1056" s="2269" t="n"/>
      <c r="AM1056" s="2691" t="n"/>
    </row>
    <row r="1057" ht="18" customFormat="1" customHeight="1" s="3321" thickBot="1">
      <c r="A1057" s="2900" t="inlineStr">
        <is>
          <t>BRENDA ZORAIDA PORRAS MOLINA</t>
        </is>
      </c>
      <c r="B1057" s="2316" t="inlineStr">
        <is>
          <t>570202750059715-1</t>
        </is>
      </c>
      <c r="C1057" s="2855" t="n">
        <v>46118</v>
      </c>
      <c r="D1057" s="2658" t="inlineStr">
        <is>
          <t>Pendiente</t>
        </is>
      </c>
      <c r="E1057" s="2855" t="n">
        <v>46118</v>
      </c>
      <c r="F1057" s="2329" t="inlineStr">
        <is>
          <t>DAVIVIENDA</t>
        </is>
      </c>
      <c r="G1057" s="2330" t="n"/>
      <c r="H1057" s="3176" t="inlineStr">
        <is>
          <t>VK 30%</t>
        </is>
      </c>
      <c r="I1057" s="2262" t="n"/>
      <c r="J1057" s="2262" t="n"/>
      <c r="K1057" s="2996" t="n"/>
      <c r="L1057" s="2262" t="n"/>
      <c r="M1057" s="2262" t="n"/>
      <c r="N1057" s="2262" t="n"/>
      <c r="O1057" s="2262" t="n"/>
      <c r="P1057" s="2262" t="n"/>
      <c r="Q1057" s="2858" t="n"/>
      <c r="R1057" s="2389" t="inlineStr">
        <is>
          <t>N/A</t>
        </is>
      </c>
      <c r="S1057" s="2661" t="inlineStr">
        <is>
          <t>Pesos</t>
        </is>
      </c>
      <c r="T1057" s="2859" t="inlineStr">
        <is>
          <t>Hipotecario</t>
        </is>
      </c>
      <c r="U1057" s="2860" t="n">
        <v>171992</v>
      </c>
      <c r="V1057" s="2860" t="n">
        <v>240</v>
      </c>
      <c r="W1057" s="2860" t="n">
        <v>181</v>
      </c>
      <c r="X1057" s="2857" t="n">
        <v>9.5</v>
      </c>
      <c r="Y1057" s="2860" t="n">
        <v>88007</v>
      </c>
      <c r="Z1057" s="2860" t="n">
        <v>5802</v>
      </c>
      <c r="AA1057" s="2860" t="n">
        <v>17962</v>
      </c>
      <c r="AB1057" s="2860" t="n">
        <v>14422</v>
      </c>
      <c r="AC1057" s="2860" t="n">
        <v>57461</v>
      </c>
      <c r="AD1057" s="2860" t="n">
        <v>76111</v>
      </c>
      <c r="AE1057" s="2860" t="n">
        <v>21639729</v>
      </c>
      <c r="AF1057" s="2262" t="n"/>
      <c r="AG1057" s="2262" t="n"/>
      <c r="AH1057" s="2262" t="n"/>
      <c r="AI1057" s="2857" t="inlineStr">
        <is>
          <t>byzporras15@gmail.com</t>
        </is>
      </c>
      <c r="AJ1057" s="2860" t="n">
        <v>3126271338</v>
      </c>
      <c r="AK1057" s="2857" t="inlineStr">
        <is>
          <t>BARRANQUILLA</t>
        </is>
      </c>
      <c r="AL1057" s="2262" t="n"/>
      <c r="AM1057" s="3116" t="n"/>
    </row>
    <row r="1058" ht="18" customFormat="1" customHeight="1" s="3321" thickBot="1">
      <c r="A1058" s="3359" t="inlineStr">
        <is>
          <t>JULIAN CAMILO URREA GALARZA</t>
        </is>
      </c>
      <c r="B1058" s="3364" t="n">
        <v>90000268081</v>
      </c>
      <c r="C1058" s="3365" t="n">
        <v>46029</v>
      </c>
      <c r="D1058" s="2304" t="inlineStr">
        <is>
          <t>Actualizar</t>
        </is>
      </c>
      <c r="E1058" s="3365" t="n">
        <v>46119</v>
      </c>
      <c r="F1058" s="3072" t="inlineStr">
        <is>
          <t>BANCOLOMBIA</t>
        </is>
      </c>
      <c r="G1058" s="3366" t="inlineStr">
        <is>
          <t xml:space="preserve">buenos días, se envió el extracto del cliente al correo para actualizar el estudio, gracias.
</t>
        </is>
      </c>
      <c r="H1058" s="2308" t="inlineStr">
        <is>
          <t>CM</t>
        </is>
      </c>
      <c r="I1058" s="225" t="n"/>
      <c r="J1058" s="2116" t="n"/>
      <c r="K1058" s="3367" t="n">
        <v>46030</v>
      </c>
      <c r="L1058" s="2304" t="inlineStr">
        <is>
          <t>Soluciones Financieras</t>
        </is>
      </c>
      <c r="M1058" s="3368" t="inlineStr">
        <is>
          <t>MIRYAM ROA</t>
        </is>
      </c>
      <c r="N1058" s="3365" t="n">
        <v>46030</v>
      </c>
      <c r="O1058" s="225" t="n"/>
      <c r="P1058" s="245" t="inlineStr">
        <is>
          <t>https://tinyurl.com/3ejc2b79</t>
        </is>
      </c>
      <c r="Q1058" s="225" t="n"/>
      <c r="R1058" s="3368" t="n">
        <v>1014222879</v>
      </c>
      <c r="S1058" s="2311" t="inlineStr">
        <is>
          <t>Pesos</t>
        </is>
      </c>
      <c r="T1058" s="2312" t="inlineStr">
        <is>
          <t>Hipotecario</t>
        </is>
      </c>
      <c r="U1058" s="3369" t="n">
        <v>3078850</v>
      </c>
      <c r="V1058" s="3369" t="n">
        <v>120</v>
      </c>
      <c r="W1058" s="3369" t="n">
        <v>94</v>
      </c>
      <c r="X1058" s="3369" t="n">
        <v>11.83</v>
      </c>
      <c r="Y1058" s="3369" t="n">
        <v>0</v>
      </c>
      <c r="Z1058" s="3369" t="n">
        <v>51792</v>
      </c>
      <c r="AA1058" s="3369" t="n">
        <v>30260</v>
      </c>
      <c r="AB1058" s="3369" t="n">
        <v>20172</v>
      </c>
      <c r="AC1058" s="3369" t="n">
        <v>1229089</v>
      </c>
      <c r="AD1058" s="3369" t="n">
        <v>1747536</v>
      </c>
      <c r="AE1058" s="3369" t="n">
        <v>185880216</v>
      </c>
      <c r="AF1058" s="3369" t="inlineStr">
        <is>
          <t>$1,000,000</t>
        </is>
      </c>
      <c r="AG1058" s="3369" t="inlineStr">
        <is>
          <t>$13,000,000</t>
        </is>
      </c>
      <c r="AH1058" s="2315" t="inlineStr">
        <is>
          <t>Empleado</t>
        </is>
      </c>
      <c r="AI1058" s="3368" t="inlineStr">
        <is>
          <t>ladymlb@hotmail.com</t>
        </is>
      </c>
      <c r="AJ1058" s="3368" t="n">
        <v>3013959756</v>
      </c>
      <c r="AK1058" s="3368" t="inlineStr">
        <is>
          <t>BOGOTA</t>
        </is>
      </c>
      <c r="AL1058" s="225" t="n"/>
      <c r="AM1058" s="231" t="n"/>
    </row>
    <row r="1059" ht="18" customFormat="1" customHeight="1" s="3321" thickBot="1">
      <c r="A1059" s="3178" t="inlineStr">
        <is>
          <t>CAROLINA GARCIA MOLINA</t>
        </is>
      </c>
      <c r="B1059" s="3302" t="n">
        <v>758523519</v>
      </c>
      <c r="C1059" s="2319" t="n">
        <v>46254</v>
      </c>
      <c r="D1059" s="2318" t="inlineStr">
        <is>
          <t>Pendiente</t>
        </is>
      </c>
      <c r="E1059" s="2319" t="n">
        <v>46119</v>
      </c>
      <c r="F1059" s="3244" t="inlineStr">
        <is>
          <t>BANCO DE BOGOTA</t>
        </is>
      </c>
      <c r="G1059" s="214" t="n"/>
      <c r="H1059" s="2475" t="inlineStr">
        <is>
          <t>MA 33%</t>
        </is>
      </c>
      <c r="I1059" s="2321" t="inlineStr">
        <is>
          <t>Recordar a tu cliente que debe estar al dia para iniciar proceso.</t>
        </is>
      </c>
      <c r="J1059" s="2993" t="inlineStr">
        <is>
          <t>Cargada CRM</t>
        </is>
      </c>
      <c r="K1059" s="2843" t="n">
        <v>46255</v>
      </c>
      <c r="L1059" s="2341" t="inlineStr">
        <is>
          <t>Visionarios</t>
        </is>
      </c>
      <c r="M1059" s="2321" t="inlineStr">
        <is>
          <t>Adriana Castellanos Herrera</t>
        </is>
      </c>
      <c r="N1059" s="2319" t="n">
        <v>46255</v>
      </c>
      <c r="O1059" s="214" t="n"/>
      <c r="P1059" s="2847" t="inlineStr">
        <is>
          <t>https://tinyurl.com/49r46jba</t>
        </is>
      </c>
      <c r="Q1059" s="214" t="n"/>
      <c r="R1059" s="2324" t="n">
        <v>1130680362</v>
      </c>
      <c r="S1059" s="2322" t="inlineStr">
        <is>
          <t>Pesos</t>
        </is>
      </c>
      <c r="T1059" s="2323" t="inlineStr">
        <is>
          <t>Hipotecario</t>
        </is>
      </c>
      <c r="U1059" s="2324" t="n">
        <v>536008</v>
      </c>
      <c r="V1059" s="2324" t="n">
        <v>240</v>
      </c>
      <c r="W1059" s="2324" t="n">
        <v>200</v>
      </c>
      <c r="X1059" s="2324" t="n">
        <v>12.26</v>
      </c>
      <c r="Y1059" s="2324" t="n">
        <v>145048</v>
      </c>
      <c r="Z1059" s="2324" t="n">
        <v>12804</v>
      </c>
      <c r="AA1059" s="2324" t="n">
        <v>21392</v>
      </c>
      <c r="AB1059" s="2324" t="n">
        <v>0</v>
      </c>
      <c r="AC1059" s="2324" t="n">
        <v>72719</v>
      </c>
      <c r="AD1059" s="2324" t="n">
        <v>574141</v>
      </c>
      <c r="AE1059" s="2324" t="n">
        <v>44576242</v>
      </c>
      <c r="AF1059" s="2324" t="inlineStr">
        <is>
          <t>Acorde al estado del Crédito</t>
        </is>
      </c>
      <c r="AG1059" s="2324" t="inlineStr">
        <is>
          <t>$2,700,000</t>
        </is>
      </c>
      <c r="AH1059" s="2343" t="inlineStr">
        <is>
          <t>Empleado</t>
        </is>
      </c>
      <c r="AI1059" s="3370" t="inlineStr">
        <is>
          <t>dacapipo@gmail.com</t>
        </is>
      </c>
      <c r="AJ1059" s="2324" t="n">
        <v>3104210303</v>
      </c>
      <c r="AK1059" s="214" t="n"/>
      <c r="AL1059" s="214" t="n"/>
      <c r="AM1059" s="220" t="n"/>
    </row>
    <row r="1060" ht="18" customFormat="1" customHeight="1" s="3321" thickBot="1">
      <c r="A1060" s="2827" t="inlineStr">
        <is>
          <t>ANGELA ADRIANA NEME CAMARGO</t>
        </is>
      </c>
      <c r="B1060" s="2849" t="n">
        <v>5225279621</v>
      </c>
      <c r="C1060" s="2682" t="n">
        <v>46113</v>
      </c>
      <c r="D1060" s="2653" t="inlineStr">
        <is>
          <t>Pendiente</t>
        </is>
      </c>
      <c r="E1060" s="2682" t="n">
        <v>46119</v>
      </c>
      <c r="F1060" s="3279" t="inlineStr">
        <is>
          <t>FNA (Fondo Nacional del Ahorro)</t>
        </is>
      </c>
      <c r="G1060" s="2269" t="n"/>
      <c r="H1060" s="2326" t="inlineStr">
        <is>
          <t>CM</t>
        </is>
      </c>
      <c r="I1060" s="2688" t="inlineStr">
        <is>
          <t>Falta perfilamiento - FNA</t>
        </is>
      </c>
      <c r="J1060" s="2269" t="n"/>
      <c r="K1060" s="2269" t="n"/>
      <c r="L1060" s="2653" t="inlineStr">
        <is>
          <t>Soluciones Financieras</t>
        </is>
      </c>
      <c r="M1060" s="2688" t="inlineStr">
        <is>
          <t>MIRYAM ROA</t>
        </is>
      </c>
      <c r="N1060" s="2269" t="n"/>
      <c r="O1060" s="2682" t="n">
        <v>46113</v>
      </c>
      <c r="P1060" s="2269" t="n"/>
      <c r="Q1060" s="2269" t="n"/>
      <c r="R1060" s="3075" t="n">
        <v>52252796</v>
      </c>
      <c r="S1060" s="2270" t="inlineStr">
        <is>
          <t>Pesos</t>
        </is>
      </c>
      <c r="T1060" s="2690" t="inlineStr">
        <is>
          <t>Hipotecario</t>
        </is>
      </c>
      <c r="U1060" s="2689" t="n">
        <v>751554</v>
      </c>
      <c r="V1060" s="2689" t="n">
        <v>240</v>
      </c>
      <c r="W1060" s="2689" t="n">
        <v>203</v>
      </c>
      <c r="X1060" s="2688" t="n">
        <v>8.99</v>
      </c>
      <c r="Y1060" s="2689" t="n">
        <v>0</v>
      </c>
      <c r="Z1060" s="2689" t="n">
        <v>25079</v>
      </c>
      <c r="AA1060" s="2689" t="n">
        <v>17798</v>
      </c>
      <c r="AB1060" s="2689" t="n">
        <v>16972</v>
      </c>
      <c r="AC1060" s="2689" t="n">
        <v>182413</v>
      </c>
      <c r="AD1060" s="2689" t="n">
        <v>604359</v>
      </c>
      <c r="AE1060" s="2689" t="n">
        <v>83943102</v>
      </c>
      <c r="AF1060" s="3715" t="n">
        <v>200</v>
      </c>
      <c r="AG1060" s="2689" t="inlineStr">
        <is>
          <t>$4,775,000</t>
        </is>
      </c>
      <c r="AH1060" s="3290" t="inlineStr">
        <is>
          <t>Empleado</t>
        </is>
      </c>
      <c r="AI1060" s="3291" t="inlineStr">
        <is>
          <t>a_adriana@msn.com</t>
        </is>
      </c>
      <c r="AJ1060" s="2688" t="inlineStr">
        <is>
          <t>+57 318 8577612</t>
        </is>
      </c>
      <c r="AK1060" s="2688" t="inlineStr">
        <is>
          <t>BOGOTA</t>
        </is>
      </c>
      <c r="AL1060" s="2269" t="n"/>
      <c r="AM1060" s="2853" t="inlineStr">
        <is>
          <t>NAN</t>
        </is>
      </c>
    </row>
    <row r="1061" ht="18" customFormat="1" customHeight="1" s="3321" thickBot="1">
      <c r="A1061" s="3388" t="inlineStr">
        <is>
          <t>CARLOS EMILIO GOMEZ MORENO</t>
        </is>
      </c>
      <c r="B1061" s="2288" t="n">
        <v>90000215806</v>
      </c>
      <c r="C1061" s="2291" t="n">
        <v>46113</v>
      </c>
      <c r="D1061" s="2290" t="inlineStr">
        <is>
          <t>Pendiente</t>
        </is>
      </c>
      <c r="E1061" s="2291" t="n">
        <v>46119</v>
      </c>
      <c r="F1061" s="3392" t="inlineStr">
        <is>
          <t>BANCOLOMBIA</t>
        </is>
      </c>
      <c r="G1061" s="505" t="n"/>
      <c r="H1061" s="2294" t="inlineStr">
        <is>
          <t>CM</t>
        </is>
      </c>
      <c r="I1061" s="505" t="n"/>
      <c r="J1061" s="505" t="n"/>
      <c r="K1061" s="505" t="n"/>
      <c r="L1061" s="3361" t="inlineStr">
        <is>
          <t>Finanzas a otro nivel</t>
        </is>
      </c>
      <c r="M1061" s="2299" t="inlineStr">
        <is>
          <t>PAULA OSORNO</t>
        </is>
      </c>
      <c r="N1061" s="505" t="n"/>
      <c r="O1061" s="2291" t="n">
        <v>46113</v>
      </c>
      <c r="P1061" s="505" t="n"/>
      <c r="Q1061" s="505" t="n"/>
      <c r="R1061" s="3393" t="n">
        <v>79740503</v>
      </c>
      <c r="S1061" s="2296" t="inlineStr">
        <is>
          <t>Pesos</t>
        </is>
      </c>
      <c r="T1061" s="2297" t="inlineStr">
        <is>
          <t>Hipotecario</t>
        </is>
      </c>
      <c r="U1061" s="2298" t="n">
        <v>1772609</v>
      </c>
      <c r="V1061" s="2298" t="n">
        <v>240</v>
      </c>
      <c r="W1061" s="2298" t="n">
        <v>201</v>
      </c>
      <c r="X1061" s="2299" t="n">
        <v>18.45</v>
      </c>
      <c r="Y1061" s="2298" t="n">
        <v>0</v>
      </c>
      <c r="Z1061" s="2298" t="n">
        <v>44387</v>
      </c>
      <c r="AA1061" s="2298" t="n">
        <v>9265</v>
      </c>
      <c r="AB1061" s="2298" t="n">
        <v>6176</v>
      </c>
      <c r="AC1061" s="2298" t="n">
        <v>99051</v>
      </c>
      <c r="AD1061" s="2298" t="n">
        <v>1613730</v>
      </c>
      <c r="AE1061" s="2298" t="n">
        <v>113619333</v>
      </c>
      <c r="AF1061" s="3652" t="n">
        <v>300</v>
      </c>
      <c r="AG1061" s="3652" t="n">
        <v>40</v>
      </c>
      <c r="AH1061" s="2301" t="inlineStr">
        <is>
          <t>Empleado</t>
        </is>
      </c>
      <c r="AI1061" s="2299" t="inlineStr">
        <is>
          <t>carlog7518@hotmail.com</t>
        </is>
      </c>
      <c r="AJ1061" s="2299" t="inlineStr">
        <is>
          <t>+1 201-323-4788</t>
        </is>
      </c>
      <c r="AK1061" s="2299" t="inlineStr">
        <is>
          <t>SALT LAKE CITY UTAH</t>
        </is>
      </c>
      <c r="AL1061" s="505" t="n"/>
      <c r="AM1061" s="3182" t="inlineStr">
        <is>
          <t>NAN</t>
        </is>
      </c>
    </row>
    <row r="1062" ht="18" customHeight="1" thickBot="1">
      <c r="A1062" s="3180" t="inlineStr">
        <is>
          <t>LADY VIVIANA DELGADO AMARILES</t>
        </is>
      </c>
      <c r="B1062" s="2302" t="n">
        <v>102454214801</v>
      </c>
      <c r="C1062" s="2305" t="n">
        <v>46117</v>
      </c>
      <c r="D1062" s="2304" t="inlineStr">
        <is>
          <t>Pendiente</t>
        </is>
      </c>
      <c r="E1062" s="2305" t="n">
        <v>46119</v>
      </c>
      <c r="F1062" s="2500" t="inlineStr">
        <is>
          <t>FNA (Fondo Nacional del Ahorro)</t>
        </is>
      </c>
      <c r="G1062" s="560" t="n"/>
      <c r="H1062" s="2308" t="inlineStr">
        <is>
          <t>CM</t>
        </is>
      </c>
      <c r="I1062" s="2309" t="inlineStr">
        <is>
          <t>Falta perfilamiento - FNA</t>
        </is>
      </c>
      <c r="J1062" s="225" t="n"/>
      <c r="K1062" s="225" t="n"/>
      <c r="L1062" s="2327" t="inlineStr">
        <is>
          <t>Finanzas a otro nivel</t>
        </is>
      </c>
      <c r="M1062" s="2309" t="inlineStr">
        <is>
          <t>CAROLINA MORA</t>
        </is>
      </c>
      <c r="N1062" s="225" t="n"/>
      <c r="O1062" s="2305" t="n">
        <v>46118</v>
      </c>
      <c r="P1062" s="225" t="n"/>
      <c r="Q1062" s="473" t="n"/>
      <c r="R1062" s="2310" t="inlineStr">
        <is>
          <t>N/A</t>
        </is>
      </c>
      <c r="S1062" s="2311" t="inlineStr">
        <is>
          <t>Pesos</t>
        </is>
      </c>
      <c r="T1062" s="2312" t="inlineStr">
        <is>
          <t>Hipotecario</t>
        </is>
      </c>
      <c r="U1062" s="2313" t="n">
        <v>242337</v>
      </c>
      <c r="V1062" s="2313" t="n">
        <v>240</v>
      </c>
      <c r="W1062" s="2313" t="n">
        <v>203</v>
      </c>
      <c r="X1062" s="2309" t="n">
        <v>8.300000000000001</v>
      </c>
      <c r="Y1062" s="2313" t="n">
        <v>120098</v>
      </c>
      <c r="Z1062" s="2313" t="n">
        <v>11050</v>
      </c>
      <c r="AA1062" s="2313" t="n">
        <v>14528</v>
      </c>
      <c r="AB1062" s="2313" t="n">
        <v>7269</v>
      </c>
      <c r="AC1062" s="2313" t="n">
        <v>85202</v>
      </c>
      <c r="AD1062" s="2313" t="n">
        <v>244572</v>
      </c>
      <c r="AE1062" s="2313" t="n">
        <v>36685598</v>
      </c>
      <c r="AF1062" s="3653" t="n">
        <v>200</v>
      </c>
      <c r="AG1062" s="2313" t="inlineStr">
        <is>
          <t>$3,000,000</t>
        </is>
      </c>
      <c r="AH1062" s="2315" t="inlineStr">
        <is>
          <t>Empleado</t>
        </is>
      </c>
      <c r="AI1062" s="2309" t="inlineStr">
        <is>
          <t>viviana18an@hotmail.com</t>
        </is>
      </c>
      <c r="AJ1062" s="2309" t="inlineStr">
        <is>
          <t>+57 320 2426781</t>
        </is>
      </c>
      <c r="AK1062" s="2309" t="inlineStr">
        <is>
          <t>SOACHA</t>
        </is>
      </c>
      <c r="AL1062" s="225" t="n"/>
      <c r="AM1062" s="3187" t="inlineStr">
        <is>
          <t>NAN</t>
        </is>
      </c>
    </row>
    <row r="1063" ht="18" customHeight="1" thickBot="1">
      <c r="A1063" s="3178" t="inlineStr">
        <is>
          <t>LINDERMAN DIAZ MARIN</t>
        </is>
      </c>
      <c r="B1063" s="2316" t="n">
        <v>600101680024884</v>
      </c>
      <c r="C1063" s="2319" t="n">
        <v>46118</v>
      </c>
      <c r="D1063" s="2318" t="inlineStr">
        <is>
          <t>Pendiente</t>
        </is>
      </c>
      <c r="E1063" s="2319" t="n">
        <v>46119</v>
      </c>
      <c r="F1063" s="2320" t="inlineStr">
        <is>
          <t>DAVIVIENDA</t>
        </is>
      </c>
      <c r="G1063" s="2842" t="inlineStr">
        <is>
          <t>se envía extracto al correo el 7 de abril, la vivienda NO es de interes social, es un leasing// Hoja 2 extracto: Linderman Diaz Marin
La primera hoja ya esta en el CRM
NO es de interés social, es un Leasing</t>
        </is>
      </c>
      <c r="H1063" s="2453" t="inlineStr">
        <is>
          <t>CM</t>
        </is>
      </c>
      <c r="I1063" s="2321" t="inlineStr">
        <is>
          <t>Solicitar extracto completo solo adjunto una sola hoja.</t>
        </is>
      </c>
      <c r="J1063" s="214" t="n"/>
      <c r="K1063" s="214" t="n"/>
      <c r="L1063" s="2318" t="inlineStr">
        <is>
          <t>Soluciones Financieras</t>
        </is>
      </c>
      <c r="M1063" s="2321" t="inlineStr">
        <is>
          <t>LORENA SALINAS</t>
        </is>
      </c>
      <c r="N1063" s="214" t="n"/>
      <c r="O1063" s="214" t="n"/>
      <c r="P1063" s="214" t="n"/>
      <c r="Q1063" s="335" t="n"/>
      <c r="R1063" s="2310" t="inlineStr">
        <is>
          <t>N/A</t>
        </is>
      </c>
      <c r="S1063" s="2322" t="inlineStr">
        <is>
          <t>Pesos</t>
        </is>
      </c>
      <c r="T1063" s="2454" t="inlineStr">
        <is>
          <t>Leasing H.</t>
        </is>
      </c>
      <c r="U1063" s="2324" t="n">
        <v>2243000</v>
      </c>
      <c r="V1063" s="2321" t="n">
        <v>240</v>
      </c>
      <c r="W1063" s="2321" t="n">
        <v>146</v>
      </c>
      <c r="X1063" s="2321" t="n">
        <v>9.5</v>
      </c>
      <c r="Y1063" s="2324" t="n">
        <v>0</v>
      </c>
      <c r="Z1063" s="2324" t="n">
        <v>116369</v>
      </c>
      <c r="AA1063" s="2324" t="n">
        <v>85354</v>
      </c>
      <c r="AB1063" s="2324" t="n">
        <v>0</v>
      </c>
      <c r="AC1063" s="2324" t="n">
        <v>646874</v>
      </c>
      <c r="AD1063" s="2324" t="n">
        <v>1380402</v>
      </c>
      <c r="AE1063" s="2324" t="n">
        <v>182914208</v>
      </c>
      <c r="AF1063" s="3722" t="n">
        <v>200</v>
      </c>
      <c r="AG1063" s="2324" t="inlineStr">
        <is>
          <t>$10,000,000</t>
        </is>
      </c>
      <c r="AH1063" s="2322" t="inlineStr">
        <is>
          <t>Independiente</t>
        </is>
      </c>
      <c r="AI1063" s="2321" t="inlineStr">
        <is>
          <t>laog2810@gmail.com</t>
        </is>
      </c>
      <c r="AJ1063" s="2321" t="inlineStr">
        <is>
          <t>+57 318 5156691</t>
        </is>
      </c>
      <c r="AK1063" s="2321" t="inlineStr">
        <is>
          <t>CALI</t>
        </is>
      </c>
      <c r="AL1063" s="214" t="n"/>
      <c r="AM1063" s="3188" t="inlineStr">
        <is>
          <t>NAN</t>
        </is>
      </c>
    </row>
    <row r="1064" ht="18" customHeight="1" thickBot="1">
      <c r="A1064" s="2633" t="inlineStr">
        <is>
          <t>CARLOS ALBERTO TORRES QUIROZ</t>
        </is>
      </c>
      <c r="B1064" s="2302" t="n">
        <v>953214690</v>
      </c>
      <c r="C1064" s="2305" t="n">
        <v>46113</v>
      </c>
      <c r="D1064" s="2304" t="inlineStr">
        <is>
          <t>Pendiente</t>
        </is>
      </c>
      <c r="E1064" s="2305" t="n">
        <v>46119</v>
      </c>
      <c r="F1064" s="2473" t="inlineStr">
        <is>
          <t>BANCO DE BOGOTA</t>
        </is>
      </c>
      <c r="G1064" s="225" t="n"/>
      <c r="H1064" s="2308" t="inlineStr">
        <is>
          <t>CM</t>
        </is>
      </c>
      <c r="I1064" s="2309" t="inlineStr">
        <is>
          <t>Falta perfilamiento - Bogota</t>
        </is>
      </c>
      <c r="J1064" s="225" t="n"/>
      <c r="K1064" s="225" t="n"/>
      <c r="L1064" s="2304" t="inlineStr">
        <is>
          <t>Soluciones Financieras</t>
        </is>
      </c>
      <c r="M1064" s="2309" t="inlineStr">
        <is>
          <t>MIRYAM ROA</t>
        </is>
      </c>
      <c r="N1064" s="225" t="n"/>
      <c r="O1064" s="2305" t="n">
        <v>46113</v>
      </c>
      <c r="P1064" s="225" t="n"/>
      <c r="Q1064" s="473" t="n"/>
      <c r="R1064" s="2310" t="inlineStr">
        <is>
          <t>N/A</t>
        </is>
      </c>
      <c r="S1064" s="2311" t="inlineStr">
        <is>
          <t>Pesos</t>
        </is>
      </c>
      <c r="T1064" s="2312" t="inlineStr">
        <is>
          <t>Hipotecario</t>
        </is>
      </c>
      <c r="U1064" s="2313" t="n">
        <v>1577751</v>
      </c>
      <c r="V1064" s="2309" t="n">
        <v>240</v>
      </c>
      <c r="W1064" s="2309" t="n">
        <v>210</v>
      </c>
      <c r="X1064" s="2309" t="n">
        <v>0.1321</v>
      </c>
      <c r="Y1064" s="2313" t="n">
        <v>0</v>
      </c>
      <c r="Z1064" s="2313" t="n">
        <v>30442</v>
      </c>
      <c r="AA1064" s="2313" t="n">
        <v>38068</v>
      </c>
      <c r="AB1064" s="2313" t="n">
        <v>0</v>
      </c>
      <c r="AC1064" s="2313" t="n">
        <v>0</v>
      </c>
      <c r="AD1064" s="2313" t="n">
        <v>1509241</v>
      </c>
      <c r="AE1064" s="2313" t="n">
        <v>129818207</v>
      </c>
      <c r="AF1064" s="3653" t="n">
        <v>200</v>
      </c>
      <c r="AG1064" s="2313" t="inlineStr">
        <is>
          <t>$4,000,000</t>
        </is>
      </c>
      <c r="AH1064" s="2315" t="inlineStr">
        <is>
          <t>Empleado</t>
        </is>
      </c>
      <c r="AI1064" s="2309" t="inlineStr">
        <is>
          <t>carlostorres1324@hotmail.com</t>
        </is>
      </c>
      <c r="AJ1064" s="2309" t="inlineStr">
        <is>
          <t>+57 310 8193681</t>
        </is>
      </c>
      <c r="AK1064" s="2309" t="inlineStr">
        <is>
          <t>BOGOTA</t>
        </is>
      </c>
      <c r="AL1064" s="225" t="n"/>
      <c r="AM1064" s="3187" t="inlineStr">
        <is>
          <t>NAN</t>
        </is>
      </c>
    </row>
    <row r="1065" ht="18" customHeight="1" thickBot="1">
      <c r="A1065" s="3178" t="inlineStr">
        <is>
          <t>CLAUDIA ALEJANDRA RAMIREZ LARRAHONDO</t>
        </is>
      </c>
      <c r="B1065" s="2316" t="n">
        <v>90000188510</v>
      </c>
      <c r="C1065" s="2319" t="n">
        <v>46119</v>
      </c>
      <c r="D1065" s="2318" t="inlineStr">
        <is>
          <t>Pendiente</t>
        </is>
      </c>
      <c r="E1065" s="2319" t="n">
        <v>46119</v>
      </c>
      <c r="F1065" s="2339" t="inlineStr">
        <is>
          <t>BANCOLOMBIA</t>
        </is>
      </c>
      <c r="G1065" s="214" t="n"/>
      <c r="H1065" s="2475" t="inlineStr">
        <is>
          <t>VK 30%</t>
        </is>
      </c>
      <c r="I1065" s="214" t="n"/>
      <c r="J1065" s="214" t="n"/>
      <c r="K1065" s="214" t="n"/>
      <c r="L1065" s="2471" t="inlineStr">
        <is>
          <t>Guardianes Del Ahorro</t>
        </is>
      </c>
      <c r="M1065" s="2321" t="inlineStr">
        <is>
          <t>Jaime Andres Porras Vargas</t>
        </is>
      </c>
      <c r="N1065" s="214" t="n"/>
      <c r="O1065" s="214" t="n"/>
      <c r="P1065" s="214" t="n"/>
      <c r="Q1065" s="214" t="n"/>
      <c r="R1065" s="2324" t="n">
        <v>1116157020</v>
      </c>
      <c r="S1065" s="2322" t="inlineStr">
        <is>
          <t>Pesos</t>
        </is>
      </c>
      <c r="T1065" s="2323" t="inlineStr">
        <is>
          <t>Hipotecario</t>
        </is>
      </c>
      <c r="U1065" s="2324" t="n">
        <v>1177286</v>
      </c>
      <c r="V1065" s="2324" t="n">
        <v>241</v>
      </c>
      <c r="W1065" s="2324" t="n">
        <v>130</v>
      </c>
      <c r="X1065" s="2321" t="n">
        <v>13.4</v>
      </c>
      <c r="Y1065" s="2324" t="n">
        <v>0</v>
      </c>
      <c r="Z1065" s="2324" t="n">
        <v>12646</v>
      </c>
      <c r="AA1065" s="2324" t="n">
        <v>17742</v>
      </c>
      <c r="AB1065" s="2324" t="n">
        <v>11827</v>
      </c>
      <c r="AC1065" s="2324" t="n">
        <v>0</v>
      </c>
      <c r="AD1065" s="2324" t="n">
        <v>0</v>
      </c>
      <c r="AE1065" s="2324" t="n">
        <v>81042062</v>
      </c>
      <c r="AF1065" s="2324" t="inlineStr">
        <is>
          <t>$600.000 a $900.000</t>
        </is>
      </c>
      <c r="AG1065" s="2324" t="inlineStr">
        <is>
          <t>$4,500,000</t>
        </is>
      </c>
      <c r="AH1065" s="2343" t="inlineStr">
        <is>
          <t>Empleado</t>
        </is>
      </c>
      <c r="AI1065" s="2321" t="inlineStr">
        <is>
          <t>alejap1019@gmail.com</t>
        </is>
      </c>
      <c r="AJ1065" s="2324" t="n">
        <v>3218471388</v>
      </c>
      <c r="AK1065" s="214" t="n"/>
      <c r="AL1065" s="214" t="n"/>
      <c r="AM1065" s="220" t="n"/>
    </row>
    <row r="1066" ht="18" customHeight="1" thickBot="1">
      <c r="A1066" s="2633" t="inlineStr">
        <is>
          <t>ANDRES CERON ANDRADE</t>
        </is>
      </c>
      <c r="B1066" s="2302" t="n">
        <v>90000349552</v>
      </c>
      <c r="C1066" s="2305" t="n">
        <v>46119</v>
      </c>
      <c r="D1066" s="2304" t="inlineStr">
        <is>
          <t>Pendiente</t>
        </is>
      </c>
      <c r="E1066" s="2305" t="n">
        <v>46119</v>
      </c>
      <c r="F1066" s="2398" t="inlineStr">
        <is>
          <t>BANCOLOMBIA</t>
        </is>
      </c>
      <c r="G1066" s="225" t="n"/>
      <c r="H1066" s="2308" t="inlineStr">
        <is>
          <t>CM</t>
        </is>
      </c>
      <c r="I1066" s="225" t="n"/>
      <c r="J1066" s="225" t="n"/>
      <c r="K1066" s="225" t="n"/>
      <c r="L1066" s="225" t="n"/>
      <c r="M1066" s="225" t="n"/>
      <c r="N1066" s="225" t="n"/>
      <c r="O1066" s="225" t="n"/>
      <c r="P1066" s="225" t="n"/>
      <c r="Q1066" s="225" t="n"/>
      <c r="R1066" s="3189" t="n">
        <v>1083912641</v>
      </c>
      <c r="S1066" s="2311" t="inlineStr">
        <is>
          <t>Pesos</t>
        </is>
      </c>
      <c r="T1066" s="2312" t="inlineStr">
        <is>
          <t>Hipotecario</t>
        </is>
      </c>
      <c r="U1066" s="2313" t="n">
        <v>721472</v>
      </c>
      <c r="V1066" s="2313" t="n">
        <v>240</v>
      </c>
      <c r="W1066" s="2313" t="n">
        <v>224</v>
      </c>
      <c r="X1066" s="2309" t="n">
        <v>8.59</v>
      </c>
      <c r="Y1066" s="2313" t="n">
        <v>255117</v>
      </c>
      <c r="Z1066" s="2313" t="n">
        <v>8258</v>
      </c>
      <c r="AA1066" s="2313" t="n">
        <v>16139</v>
      </c>
      <c r="AB1066" s="2313" t="n">
        <v>10759</v>
      </c>
      <c r="AC1066" s="2313" t="n">
        <v>148477</v>
      </c>
      <c r="AD1066" s="2313" t="n">
        <v>537839</v>
      </c>
      <c r="AE1066" s="2313" t="n">
        <v>77928499</v>
      </c>
      <c r="AF1066" s="3653" t="n">
        <v>150</v>
      </c>
      <c r="AG1066" s="2313" t="inlineStr">
        <is>
          <t>$2,400,000</t>
        </is>
      </c>
      <c r="AH1066" s="2315" t="inlineStr">
        <is>
          <t>Empleado</t>
        </is>
      </c>
      <c r="AI1066" s="2309" t="inlineStr">
        <is>
          <t>ceron8apk@gmail.com</t>
        </is>
      </c>
      <c r="AJ1066" s="2309" t="inlineStr">
        <is>
          <t>+57 321 4047789</t>
        </is>
      </c>
      <c r="AK1066" s="2309" t="inlineStr">
        <is>
          <t>PITALITO</t>
        </is>
      </c>
      <c r="AL1066" s="225" t="n"/>
      <c r="AM1066" s="3187" t="inlineStr">
        <is>
          <t>NAN</t>
        </is>
      </c>
    </row>
    <row r="1067" ht="18" customFormat="1" customHeight="1" s="1314" thickBot="1">
      <c r="A1067" s="3178" t="inlineStr">
        <is>
          <t>CINDY YULIANA BOTERO MUNOZ</t>
        </is>
      </c>
      <c r="B1067" s="2316" t="n">
        <v>90000343775</v>
      </c>
      <c r="C1067" s="2319" t="n">
        <v>46119</v>
      </c>
      <c r="D1067" s="2318" t="inlineStr">
        <is>
          <t>Pendiente</t>
        </is>
      </c>
      <c r="E1067" s="2319" t="n">
        <v>46119</v>
      </c>
      <c r="F1067" s="2339" t="inlineStr">
        <is>
          <t>BANCOLOMBIA</t>
        </is>
      </c>
      <c r="G1067" s="214" t="n"/>
      <c r="H1067" s="2453" t="inlineStr">
        <is>
          <t>CM</t>
        </is>
      </c>
      <c r="I1067" s="214" t="n"/>
      <c r="J1067" s="214" t="n"/>
      <c r="K1067" s="214" t="n"/>
      <c r="L1067" s="2332" t="inlineStr">
        <is>
          <t>Finanzas a otro nivel</t>
        </is>
      </c>
      <c r="M1067" s="2321" t="inlineStr">
        <is>
          <t>PAULA OSORNO</t>
        </is>
      </c>
      <c r="N1067" s="214" t="n"/>
      <c r="O1067" s="214" t="n"/>
      <c r="P1067" s="214" t="n"/>
      <c r="Q1067" s="335" t="n"/>
      <c r="R1067" s="2310" t="inlineStr">
        <is>
          <t>N/A</t>
        </is>
      </c>
      <c r="S1067" s="2322" t="inlineStr">
        <is>
          <t>Pesos</t>
        </is>
      </c>
      <c r="T1067" s="2323" t="inlineStr">
        <is>
          <t>Hipotecario</t>
        </is>
      </c>
      <c r="U1067" s="2324" t="n">
        <v>1003225</v>
      </c>
      <c r="V1067" s="2324" t="n">
        <v>240</v>
      </c>
      <c r="W1067" s="2324" t="n">
        <v>229</v>
      </c>
      <c r="X1067" s="2321" t="n">
        <v>0.09</v>
      </c>
      <c r="Y1067" s="2324" t="n">
        <v>0</v>
      </c>
      <c r="Z1067" s="2324" t="n">
        <v>15778</v>
      </c>
      <c r="AA1067" s="2324" t="n">
        <v>17019</v>
      </c>
      <c r="AB1067" s="2324" t="n">
        <v>11345</v>
      </c>
      <c r="AC1067" s="2324" t="n">
        <v>183901</v>
      </c>
      <c r="AD1067" s="2324" t="n">
        <v>775182</v>
      </c>
      <c r="AE1067" s="2324" t="n">
        <v>107105295</v>
      </c>
      <c r="AF1067" s="3735" t="n">
        <v>500</v>
      </c>
      <c r="AG1067" s="2324" t="inlineStr">
        <is>
          <t>$5,000,000</t>
        </is>
      </c>
      <c r="AH1067" s="2343" t="inlineStr">
        <is>
          <t>Empleado</t>
        </is>
      </c>
      <c r="AI1067" s="2321" t="inlineStr">
        <is>
          <t>boterocindy@gmail.com</t>
        </is>
      </c>
      <c r="AJ1067" s="2321" t="inlineStr">
        <is>
          <t>+57 312 2816878</t>
        </is>
      </c>
      <c r="AK1067" s="2321" t="inlineStr">
        <is>
          <t>SABANETA</t>
        </is>
      </c>
      <c r="AL1067" s="214" t="n"/>
      <c r="AM1067" s="3188" t="inlineStr">
        <is>
          <t>NAN</t>
        </is>
      </c>
    </row>
    <row r="1068" ht="18" customHeight="1" thickBot="1">
      <c r="A1068" s="3066" t="inlineStr">
        <is>
          <t>DANIELA RESTREPO GARCIA</t>
        </is>
      </c>
      <c r="B1068" s="2302" t="n">
        <v>90000242166</v>
      </c>
      <c r="C1068" s="2305" t="n">
        <v>46119</v>
      </c>
      <c r="D1068" s="2304" t="inlineStr">
        <is>
          <t>Pendiente</t>
        </is>
      </c>
      <c r="E1068" s="2305" t="n">
        <v>46119</v>
      </c>
      <c r="F1068" s="2398" t="inlineStr">
        <is>
          <t>BANCOLOMBIA</t>
        </is>
      </c>
      <c r="G1068" s="225" t="n"/>
      <c r="H1068" s="2308" t="inlineStr">
        <is>
          <t>CM</t>
        </is>
      </c>
      <c r="I1068" s="225" t="n"/>
      <c r="J1068" s="225" t="n"/>
      <c r="K1068" s="225" t="n"/>
      <c r="L1068" s="2327" t="inlineStr">
        <is>
          <t>Finanzas a otro nivel</t>
        </is>
      </c>
      <c r="M1068" s="2309" t="inlineStr">
        <is>
          <t>PAULA OSORNO</t>
        </is>
      </c>
      <c r="N1068" s="225" t="n"/>
      <c r="O1068" s="225" t="n"/>
      <c r="P1068" s="225" t="n"/>
      <c r="Q1068" s="473" t="n"/>
      <c r="R1068" s="2310" t="inlineStr">
        <is>
          <t>N/A</t>
        </is>
      </c>
      <c r="S1068" s="2311" t="inlineStr">
        <is>
          <t>Pesos</t>
        </is>
      </c>
      <c r="T1068" s="2312" t="inlineStr">
        <is>
          <t>Hipotecario</t>
        </is>
      </c>
      <c r="U1068" s="2313" t="n">
        <v>538128</v>
      </c>
      <c r="V1068" s="2313" t="n">
        <v>240</v>
      </c>
      <c r="W1068" s="2313" t="n">
        <v>208</v>
      </c>
      <c r="X1068" s="2309" t="n">
        <v>0.1275</v>
      </c>
      <c r="Y1068" s="2313" t="n">
        <v>0</v>
      </c>
      <c r="Z1068" s="2313" t="n">
        <v>4732</v>
      </c>
      <c r="AA1068" s="2313" t="n">
        <v>11857</v>
      </c>
      <c r="AB1068" s="2313" t="n">
        <v>7904</v>
      </c>
      <c r="AC1068" s="2313" t="n">
        <v>63532</v>
      </c>
      <c r="AD1068" s="2313" t="n">
        <v>450103</v>
      </c>
      <c r="AE1068" s="2313" t="n">
        <v>44945589</v>
      </c>
      <c r="AF1068" s="3653" t="n">
        <v>300</v>
      </c>
      <c r="AG1068" s="2313" t="inlineStr">
        <is>
          <t>$4,300,000</t>
        </is>
      </c>
      <c r="AH1068" s="2311" t="inlineStr">
        <is>
          <t>Independiente</t>
        </is>
      </c>
      <c r="AI1068" s="2309" t="inlineStr">
        <is>
          <t>ft.danielarestrepo@gmail.com</t>
        </is>
      </c>
      <c r="AJ1068" s="2309" t="inlineStr">
        <is>
          <t>+57 313 7664463</t>
        </is>
      </c>
      <c r="AK1068" s="2309" t="inlineStr">
        <is>
          <t>ARMENIA QUINDIO</t>
        </is>
      </c>
      <c r="AL1068" s="225" t="n"/>
      <c r="AM1068" s="3187" t="inlineStr">
        <is>
          <t>NAN</t>
        </is>
      </c>
    </row>
    <row r="1069" ht="18" customFormat="1" customHeight="1" s="1314" thickBot="1">
      <c r="A1069" s="3180" t="inlineStr">
        <is>
          <t>HECTOR VALENCIA CHALARCA</t>
        </is>
      </c>
      <c r="B1069" s="2316" t="n">
        <v>90000040924</v>
      </c>
      <c r="C1069" s="2319" t="n">
        <v>46119</v>
      </c>
      <c r="D1069" s="2318" t="inlineStr">
        <is>
          <t>Pendiente</t>
        </is>
      </c>
      <c r="E1069" s="2319" t="n">
        <v>46119</v>
      </c>
      <c r="F1069" s="2339" t="inlineStr">
        <is>
          <t>BANCOLOMBIA</t>
        </is>
      </c>
      <c r="G1069" s="214" t="n"/>
      <c r="H1069" s="2453" t="inlineStr">
        <is>
          <t>CM</t>
        </is>
      </c>
      <c r="I1069" s="214" t="n"/>
      <c r="J1069" s="214" t="n"/>
      <c r="K1069" s="214" t="n"/>
      <c r="L1069" s="2332" t="inlineStr">
        <is>
          <t>Finanzas a otro nivel</t>
        </is>
      </c>
      <c r="M1069" s="2321" t="inlineStr">
        <is>
          <t>PAULA OSORNO</t>
        </is>
      </c>
      <c r="N1069" s="214" t="n"/>
      <c r="O1069" s="214" t="n"/>
      <c r="P1069" s="214" t="n"/>
      <c r="Q1069" s="214" t="n"/>
      <c r="R1069" s="2324" t="n">
        <v>71664206</v>
      </c>
      <c r="S1069" s="2322" t="inlineStr">
        <is>
          <t>Pesos</t>
        </is>
      </c>
      <c r="T1069" s="2323" t="inlineStr">
        <is>
          <t>Hipotecario</t>
        </is>
      </c>
      <c r="U1069" s="2324" t="n">
        <v>934125</v>
      </c>
      <c r="V1069" s="2324" t="n">
        <v>243</v>
      </c>
      <c r="W1069" s="2324" t="n">
        <v>153</v>
      </c>
      <c r="X1069" s="2321" t="n">
        <v>0.097</v>
      </c>
      <c r="Y1069" s="2324" t="n">
        <v>0</v>
      </c>
      <c r="Z1069" s="2324" t="n">
        <v>91235</v>
      </c>
      <c r="AA1069" s="2324" t="n">
        <v>0</v>
      </c>
      <c r="AB1069" s="2324" t="n">
        <v>0</v>
      </c>
      <c r="AC1069" s="2324" t="n">
        <v>409309</v>
      </c>
      <c r="AD1069" s="2324" t="n">
        <v>933581</v>
      </c>
      <c r="AE1069" s="2324" t="n">
        <v>123040597</v>
      </c>
      <c r="AF1069" s="3722" t="n">
        <v>300</v>
      </c>
      <c r="AG1069" s="2324" t="inlineStr">
        <is>
          <t>$6,300,000</t>
        </is>
      </c>
      <c r="AH1069" s="2343" t="inlineStr">
        <is>
          <t>Empleado</t>
        </is>
      </c>
      <c r="AI1069" s="2321" t="inlineStr">
        <is>
          <t>h13valencia@gmail.com</t>
        </is>
      </c>
      <c r="AJ1069" s="2321" t="inlineStr">
        <is>
          <t>+57 317 4389477</t>
        </is>
      </c>
      <c r="AK1069" s="2321" t="inlineStr">
        <is>
          <t>BELLO</t>
        </is>
      </c>
      <c r="AL1069" s="214" t="n"/>
      <c r="AM1069" s="3188" t="inlineStr">
        <is>
          <t>NAN</t>
        </is>
      </c>
    </row>
    <row r="1070" ht="18" customHeight="1" thickBot="1">
      <c r="A1070" s="2633" t="inlineStr">
        <is>
          <t>DANIELA LASPRILLA CAMACHO</t>
        </is>
      </c>
      <c r="B1070" s="2302" t="n">
        <v>90000261599</v>
      </c>
      <c r="C1070" s="2305" t="n">
        <v>46119</v>
      </c>
      <c r="D1070" s="2304" t="inlineStr">
        <is>
          <t>Pendiente</t>
        </is>
      </c>
      <c r="E1070" s="2305" t="n">
        <v>46119</v>
      </c>
      <c r="F1070" s="2398" t="inlineStr">
        <is>
          <t>BANCOLOMBIA</t>
        </is>
      </c>
      <c r="G1070" s="560" t="n"/>
      <c r="H1070" s="2627" t="inlineStr">
        <is>
          <t>MA 33%</t>
        </is>
      </c>
      <c r="I1070" s="225" t="n"/>
      <c r="J1070" s="225" t="n"/>
      <c r="K1070" s="3395" t="n"/>
      <c r="L1070" s="2399" t="inlineStr">
        <is>
          <t>Guardianes Del Ahorro</t>
        </is>
      </c>
      <c r="M1070" s="2309" t="inlineStr">
        <is>
          <t>CAMILA MENDOZA</t>
        </is>
      </c>
      <c r="N1070" s="225" t="n"/>
      <c r="O1070" s="225" t="n"/>
      <c r="P1070" s="225" t="n"/>
      <c r="Q1070" s="225" t="n"/>
      <c r="R1070" s="2313" t="n">
        <v>1143953456</v>
      </c>
      <c r="S1070" s="2311" t="inlineStr">
        <is>
          <t>Pesos</t>
        </is>
      </c>
      <c r="T1070" s="2312" t="inlineStr">
        <is>
          <t>Hipotecario</t>
        </is>
      </c>
      <c r="U1070" s="273" t="n">
        <v>437724</v>
      </c>
      <c r="V1070" s="2313" t="n">
        <v>84</v>
      </c>
      <c r="W1070" s="2313" t="n">
        <v>57</v>
      </c>
      <c r="X1070" s="2309" t="n">
        <v>11.24</v>
      </c>
      <c r="Y1070" s="2313" t="n">
        <v>76879</v>
      </c>
      <c r="Z1070" s="2313" t="n">
        <v>2517</v>
      </c>
      <c r="AA1070" s="2313" t="n">
        <v>6783</v>
      </c>
      <c r="AB1070" s="2313" t="n">
        <v>4521</v>
      </c>
      <c r="AC1070" s="2313" t="n">
        <v>253408</v>
      </c>
      <c r="AD1070" s="2313" t="n">
        <v>170494</v>
      </c>
      <c r="AE1070" s="2313" t="n">
        <v>18954216</v>
      </c>
      <c r="AF1070" s="2313" t="inlineStr">
        <is>
          <t>$100.000 a $300.000</t>
        </is>
      </c>
      <c r="AG1070" s="2313" t="inlineStr">
        <is>
          <t>$3,500,000</t>
        </is>
      </c>
      <c r="AH1070" s="2315" t="inlineStr">
        <is>
          <t>Empleado</t>
        </is>
      </c>
      <c r="AI1070" s="2309" t="inlineStr">
        <is>
          <t>danielalas_1992@hotmail.com</t>
        </is>
      </c>
      <c r="AJ1070" s="2313" t="n">
        <v>3176930445</v>
      </c>
      <c r="AK1070" s="225" t="n"/>
      <c r="AL1070" s="225" t="n"/>
      <c r="AM1070" s="231" t="n"/>
    </row>
    <row r="1071" ht="18" customHeight="1" thickBot="1">
      <c r="A1071" s="3389" t="inlineStr">
        <is>
          <t>MONICA ALEJANDRA VARGAS GOMEZ</t>
        </is>
      </c>
      <c r="B1071" s="3302" t="n">
        <v>133200389674</v>
      </c>
      <c r="C1071" s="2317" t="n">
        <v>46061</v>
      </c>
      <c r="D1071" s="2318" t="inlineStr">
        <is>
          <t>Actualizar</t>
        </is>
      </c>
      <c r="E1071" s="2319" t="n">
        <v>46120</v>
      </c>
      <c r="F1071" s="2692" t="inlineStr">
        <is>
          <t>CAJA SOCIAL</t>
        </is>
      </c>
      <c r="G1071" s="2307" t="inlineStr">
        <is>
          <t xml:space="preserve">Buen día favor actualizar propuesta, cliente endoso seguros por aparte por eso aparece en 0 pero es el mismo valor de cuota solo es sacar los seguros.
Favor dejar cuota para pagar por $ 1.000.000
</t>
        </is>
      </c>
      <c r="H1071" s="2453" t="inlineStr">
        <is>
          <t>CM</t>
        </is>
      </c>
      <c r="I1071" s="214" t="n"/>
      <c r="J1071" s="2118" t="n"/>
      <c r="K1071" s="2843" t="n">
        <v>46064</v>
      </c>
      <c r="L1071" s="2332" t="inlineStr">
        <is>
          <t>Finanzas a otro nivel</t>
        </is>
      </c>
      <c r="M1071" s="2321" t="inlineStr">
        <is>
          <t>YULY HERNANDEZ</t>
        </is>
      </c>
      <c r="N1071" s="2317" t="n">
        <v>46064</v>
      </c>
      <c r="O1071" s="214" t="n"/>
      <c r="P1071" s="256" t="inlineStr">
        <is>
          <t>https://tinyurl.com/36mc2c4y</t>
        </is>
      </c>
      <c r="Q1071" s="214" t="n"/>
      <c r="R1071" s="2335" t="n">
        <v>1019089531</v>
      </c>
      <c r="S1071" s="2322" t="inlineStr">
        <is>
          <t>Pesos</t>
        </is>
      </c>
      <c r="T1071" s="2323" t="inlineStr">
        <is>
          <t>Hipotecario</t>
        </is>
      </c>
      <c r="U1071" s="2324" t="n">
        <v>686464</v>
      </c>
      <c r="V1071" s="2324" t="n">
        <v>180</v>
      </c>
      <c r="W1071" s="2324" t="n">
        <v>114</v>
      </c>
      <c r="X1071" s="2324" t="n">
        <v>10</v>
      </c>
      <c r="Y1071" s="2324" t="n">
        <v>0</v>
      </c>
      <c r="Z1071" s="2324" t="n">
        <v>0</v>
      </c>
      <c r="AA1071" s="2324" t="n">
        <v>0</v>
      </c>
      <c r="AB1071" s="2324" t="n">
        <v>0</v>
      </c>
      <c r="AC1071" s="2324" t="n">
        <v>280796</v>
      </c>
      <c r="AD1071" s="2324" t="n">
        <v>405668</v>
      </c>
      <c r="AE1071" s="2324" t="n">
        <v>51069463</v>
      </c>
      <c r="AF1071" s="3722" t="n">
        <v>150</v>
      </c>
      <c r="AG1071" s="2324" t="inlineStr">
        <is>
          <t>$3,200,000</t>
        </is>
      </c>
      <c r="AH1071" s="2343" t="inlineStr">
        <is>
          <t>Empleado</t>
        </is>
      </c>
      <c r="AI1071" s="2321" t="inlineStr">
        <is>
          <t>malejandra1927@gmail.com</t>
        </is>
      </c>
      <c r="AJ1071" s="2321" t="inlineStr">
        <is>
          <t>311 8819443</t>
        </is>
      </c>
      <c r="AK1071" s="2321" t="inlineStr">
        <is>
          <t>BOGOTA</t>
        </is>
      </c>
      <c r="AL1071" s="214" t="n"/>
      <c r="AM1071" s="220" t="n"/>
    </row>
    <row r="1072" ht="18" customHeight="1" thickBot="1">
      <c r="A1072" s="3390" t="inlineStr">
        <is>
          <t>NAIRA DEL CARMEN RAMIREZ ACOSTA</t>
        </is>
      </c>
      <c r="B1072" s="3396" t="inlineStr">
        <is>
          <t>570505650008467-7</t>
        </is>
      </c>
      <c r="C1072" s="3397" t="n">
        <v>46120</v>
      </c>
      <c r="D1072" s="3398" t="inlineStr">
        <is>
          <t>Mora</t>
        </is>
      </c>
      <c r="E1072" s="3397" t="n">
        <v>46120</v>
      </c>
      <c r="F1072" s="3399" t="inlineStr">
        <is>
          <t>DAVIVIENDA</t>
        </is>
      </c>
      <c r="G1072" s="3400" t="n"/>
      <c r="H1072" s="3401" t="inlineStr">
        <is>
          <t>CM</t>
        </is>
      </c>
      <c r="I1072" s="3400" t="n"/>
      <c r="J1072" s="3400" t="n"/>
      <c r="K1072" s="3400" t="n"/>
      <c r="L1072" s="3400" t="n"/>
      <c r="M1072" s="3400" t="n"/>
      <c r="N1072" s="3400" t="n"/>
      <c r="O1072" s="3400" t="n"/>
      <c r="P1072" s="3400" t="n"/>
      <c r="Q1072" s="3402" t="n"/>
      <c r="R1072" s="3403" t="inlineStr">
        <is>
          <t>N/A</t>
        </is>
      </c>
      <c r="S1072" s="3404" t="inlineStr">
        <is>
          <t>Pesos</t>
        </is>
      </c>
      <c r="T1072" s="3405" t="inlineStr">
        <is>
          <t>Hipotecario</t>
        </is>
      </c>
      <c r="U1072" s="3406" t="n">
        <v>505807</v>
      </c>
      <c r="V1072" s="3406" t="n">
        <v>249</v>
      </c>
      <c r="W1072" s="3406" t="n">
        <v>135</v>
      </c>
      <c r="X1072" s="3407" t="n">
        <v>12</v>
      </c>
      <c r="Y1072" s="3406" t="n">
        <v>136192</v>
      </c>
      <c r="Z1072" s="3406" t="n">
        <v>36404</v>
      </c>
      <c r="AA1072" s="3406" t="n">
        <v>92800</v>
      </c>
      <c r="AB1072" s="3406" t="n">
        <v>71222</v>
      </c>
      <c r="AC1072" s="3406" t="n">
        <v>143514</v>
      </c>
      <c r="AD1072" s="3406" t="n">
        <v>270455</v>
      </c>
      <c r="AE1072" s="3406" t="n">
        <v>42250364</v>
      </c>
      <c r="AF1072" s="3736" t="n">
        <v>510</v>
      </c>
      <c r="AG1072" s="3406" t="inlineStr">
        <is>
          <t>$2,500,000</t>
        </is>
      </c>
      <c r="AH1072" s="3409" t="inlineStr">
        <is>
          <t>Empleado</t>
        </is>
      </c>
      <c r="AI1072" s="3400" t="n"/>
      <c r="AJ1072" s="3407" t="inlineStr">
        <is>
          <t>314 7321149</t>
        </is>
      </c>
      <c r="AK1072" s="3407" t="inlineStr">
        <is>
          <t>CARTAGENA</t>
        </is>
      </c>
      <c r="AL1072" s="3400" t="n"/>
      <c r="AM1072" s="3410" t="n"/>
    </row>
    <row r="1073" ht="18" customHeight="1" thickBot="1">
      <c r="A1073" s="3391" t="inlineStr">
        <is>
          <t>JESICA DANIELA RODRIGUEZ GUTIERREZ</t>
        </is>
      </c>
      <c r="B1073" s="3411" t="inlineStr">
        <is>
          <t>570000480105385-5</t>
        </is>
      </c>
      <c r="C1073" s="3412" t="n">
        <v>46120</v>
      </c>
      <c r="D1073" s="3413" t="inlineStr">
        <is>
          <t>Mora</t>
        </is>
      </c>
      <c r="E1073" s="3412" t="n">
        <v>46120</v>
      </c>
      <c r="F1073" s="3414" t="inlineStr">
        <is>
          <t>DAVIVIENDA</t>
        </is>
      </c>
      <c r="G1073" s="3415" t="n"/>
      <c r="H1073" s="3416" t="inlineStr">
        <is>
          <t>CM</t>
        </is>
      </c>
      <c r="I1073" s="3415" t="n"/>
      <c r="J1073" s="3415" t="n"/>
      <c r="K1073" s="3415" t="n"/>
      <c r="L1073" s="3415" t="n"/>
      <c r="M1073" s="3415" t="n"/>
      <c r="N1073" s="3415" t="n"/>
      <c r="O1073" s="3415" t="n"/>
      <c r="P1073" s="3415" t="n"/>
      <c r="Q1073" s="3415" t="n"/>
      <c r="R1073" s="3417" t="n">
        <v>1031166269</v>
      </c>
      <c r="S1073" s="3418" t="inlineStr">
        <is>
          <t>Pesos</t>
        </is>
      </c>
      <c r="T1073" s="3419" t="inlineStr">
        <is>
          <t>Hipotecario</t>
        </is>
      </c>
      <c r="U1073" s="3417" t="n">
        <v>1007000</v>
      </c>
      <c r="V1073" s="3417" t="n">
        <v>240</v>
      </c>
      <c r="W1073" s="3417" t="n">
        <v>220</v>
      </c>
      <c r="X1073" s="3420" t="n">
        <v>11</v>
      </c>
      <c r="Y1073" s="3417" t="n">
        <v>0</v>
      </c>
      <c r="Z1073" s="3417" t="n">
        <v>29531</v>
      </c>
      <c r="AA1073" s="3417" t="n">
        <v>38412</v>
      </c>
      <c r="AB1073" s="3417" t="n">
        <v>0</v>
      </c>
      <c r="AC1073" s="3417" t="n">
        <v>135675</v>
      </c>
      <c r="AD1073" s="3417" t="n">
        <v>802324</v>
      </c>
      <c r="AE1073" s="3417" t="n">
        <v>92681373</v>
      </c>
      <c r="AF1073" s="3737" t="n">
        <v>500</v>
      </c>
      <c r="AG1073" s="3417" t="inlineStr">
        <is>
          <t>$4,000,000</t>
        </is>
      </c>
      <c r="AH1073" s="3422" t="inlineStr">
        <is>
          <t>Empleado</t>
        </is>
      </c>
      <c r="AI1073" s="3415" t="n"/>
      <c r="AJ1073" s="3420" t="inlineStr">
        <is>
          <t>311 4830543</t>
        </is>
      </c>
      <c r="AK1073" s="3420" t="inlineStr">
        <is>
          <t>BOGOTA</t>
        </is>
      </c>
      <c r="AL1073" s="3415" t="n"/>
      <c r="AM1073" s="3423" t="n"/>
    </row>
    <row r="1074" ht="18" customHeight="1" thickBot="1">
      <c r="A1074" s="3181" t="inlineStr">
        <is>
          <t>JUAN DIEGO URRESTY OTALORA</t>
        </is>
      </c>
      <c r="B1074" s="3300" t="n">
        <v>457500016</v>
      </c>
      <c r="C1074" s="2305" t="n">
        <v>46105</v>
      </c>
      <c r="D1074" s="2304" t="inlineStr">
        <is>
          <t>Pendiente</t>
        </is>
      </c>
      <c r="E1074" s="2305" t="n">
        <v>46120</v>
      </c>
      <c r="F1074" s="2473" t="inlineStr">
        <is>
          <t>BANCO DE BOGOTA</t>
        </is>
      </c>
      <c r="G1074" s="225" t="n"/>
      <c r="H1074" s="2308" t="inlineStr">
        <is>
          <t>CM</t>
        </is>
      </c>
      <c r="I1074" s="2309" t="inlineStr">
        <is>
          <t>solicitar a tu cliente un plan de pagos para validar plazo pendiente, pues en el extracto no coincide</t>
        </is>
      </c>
      <c r="J1074" s="3424" t="inlineStr">
        <is>
          <t>Cargada CRM</t>
        </is>
      </c>
      <c r="K1074" s="2305" t="n">
        <v>46110</v>
      </c>
      <c r="L1074" s="2327" t="inlineStr">
        <is>
          <t>Finanzas a otro nivel</t>
        </is>
      </c>
      <c r="M1074" s="2309" t="inlineStr">
        <is>
          <t>NELLY ROA</t>
        </is>
      </c>
      <c r="N1074" s="225" t="n"/>
      <c r="O1074" s="2305" t="n">
        <v>46107</v>
      </c>
      <c r="P1074" s="225" t="n"/>
      <c r="Q1074" s="473" t="n"/>
      <c r="R1074" s="2310" t="inlineStr">
        <is>
          <t>N/A</t>
        </is>
      </c>
      <c r="S1074" s="2311" t="inlineStr">
        <is>
          <t>Pesos</t>
        </is>
      </c>
      <c r="T1074" s="2312" t="inlineStr">
        <is>
          <t>Hipotecario</t>
        </is>
      </c>
      <c r="U1074" s="2313" t="n">
        <v>742100</v>
      </c>
      <c r="V1074" s="2313" t="n">
        <v>248</v>
      </c>
      <c r="W1074" s="2313" t="n">
        <v>166</v>
      </c>
      <c r="X1074" s="2313" t="n">
        <v>0.1174</v>
      </c>
      <c r="Y1074" s="2313" t="n">
        <v>0</v>
      </c>
      <c r="Z1074" s="2313" t="n">
        <v>37722</v>
      </c>
      <c r="AA1074" s="2313" t="n">
        <v>26217</v>
      </c>
      <c r="AB1074" s="2313" t="n">
        <v>0</v>
      </c>
      <c r="AC1074" s="2313" t="n">
        <v>154615</v>
      </c>
      <c r="AD1074" s="2313" t="n">
        <v>523544</v>
      </c>
      <c r="AE1074" s="2313" t="n">
        <v>60542146</v>
      </c>
      <c r="AF1074" s="3653" t="n">
        <v>200</v>
      </c>
      <c r="AG1074" s="2313" t="inlineStr">
        <is>
          <t>$14,300,000</t>
        </is>
      </c>
      <c r="AH1074" s="2315" t="inlineStr">
        <is>
          <t>Empleado</t>
        </is>
      </c>
      <c r="AI1074" s="2309" t="inlineStr">
        <is>
          <t>valentinaurrestyo@gmail.com</t>
        </is>
      </c>
      <c r="AJ1074" s="2309" t="inlineStr">
        <is>
          <t>+57 320 9151006</t>
        </is>
      </c>
      <c r="AK1074" s="2309" t="inlineStr">
        <is>
          <t>BOGOTA</t>
        </is>
      </c>
      <c r="AL1074" s="225" t="n"/>
      <c r="AM1074" s="3187" t="inlineStr">
        <is>
          <t>NAN</t>
        </is>
      </c>
    </row>
    <row r="1075" ht="18" customHeight="1" thickBot="1">
      <c r="A1075" s="3178" t="inlineStr">
        <is>
          <t>ESTEFANY PAOLA BORRERO ACERO</t>
        </is>
      </c>
      <c r="B1075" s="2316" t="n">
        <v>756798637</v>
      </c>
      <c r="C1075" s="2319" t="n">
        <v>46117</v>
      </c>
      <c r="D1075" s="2318" t="inlineStr">
        <is>
          <t>Pendiente</t>
        </is>
      </c>
      <c r="E1075" s="2319" t="n">
        <v>46120</v>
      </c>
      <c r="F1075" s="3244" t="inlineStr">
        <is>
          <t>BANCO DE BOGOTA</t>
        </is>
      </c>
      <c r="G1075" s="214" t="n"/>
      <c r="H1075" s="2453" t="inlineStr">
        <is>
          <t>CM</t>
        </is>
      </c>
      <c r="I1075" s="2321" t="inlineStr">
        <is>
          <t>Falta perfilamiento - Bogota</t>
        </is>
      </c>
      <c r="J1075" s="214" t="n"/>
      <c r="K1075" s="214" t="n"/>
      <c r="L1075" s="2341" t="inlineStr">
        <is>
          <t>Visionarios</t>
        </is>
      </c>
      <c r="M1075" s="2321" t="inlineStr">
        <is>
          <t>MARIELA BECERRA</t>
        </is>
      </c>
      <c r="N1075" s="214" t="n"/>
      <c r="O1075" s="2319" t="n">
        <v>46118</v>
      </c>
      <c r="P1075" s="214" t="n"/>
      <c r="Q1075" s="214" t="n"/>
      <c r="R1075" s="2848" t="n">
        <v>1083568678</v>
      </c>
      <c r="S1075" s="2322" t="inlineStr">
        <is>
          <t>Pesos</t>
        </is>
      </c>
      <c r="T1075" s="2323" t="inlineStr">
        <is>
          <t>Hipotecario</t>
        </is>
      </c>
      <c r="U1075" s="2324" t="n">
        <v>632357</v>
      </c>
      <c r="V1075" s="2324" t="n">
        <v>360</v>
      </c>
      <c r="W1075" s="2324" t="n">
        <v>315</v>
      </c>
      <c r="X1075" s="2321" t="n">
        <v>8.65</v>
      </c>
      <c r="Y1075" s="2324" t="n">
        <v>276584</v>
      </c>
      <c r="Z1075" s="2324" t="n">
        <v>15415</v>
      </c>
      <c r="AA1075" s="2324" t="n">
        <v>19840</v>
      </c>
      <c r="AB1075" s="2324" t="n">
        <v>0</v>
      </c>
      <c r="AC1075" s="2324" t="n">
        <v>10385</v>
      </c>
      <c r="AD1075" s="2324" t="n">
        <v>863301</v>
      </c>
      <c r="AE1075" s="2324" t="n">
        <v>76666522</v>
      </c>
      <c r="AF1075" s="3722" t="n">
        <v>200</v>
      </c>
      <c r="AG1075" s="2324" t="inlineStr">
        <is>
          <t>$2,500,000</t>
        </is>
      </c>
      <c r="AH1075" s="2343" t="inlineStr">
        <is>
          <t>Empleado</t>
        </is>
      </c>
      <c r="AI1075" s="2321" t="inlineStr">
        <is>
          <t>estefanyborreroacero@gmail.com</t>
        </is>
      </c>
      <c r="AJ1075" s="2321" t="inlineStr">
        <is>
          <t>+57 324 3284835</t>
        </is>
      </c>
      <c r="AK1075" s="2321" t="inlineStr">
        <is>
          <t>GALAPA ATLANTICO</t>
        </is>
      </c>
      <c r="AL1075" s="214" t="n"/>
      <c r="AM1075" s="3188" t="inlineStr">
        <is>
          <t>WHATSAPP 3243284835</t>
        </is>
      </c>
    </row>
    <row r="1076" ht="18" customHeight="1" thickBot="1">
      <c r="A1076" s="2633" t="inlineStr">
        <is>
          <t>HERNAN DARIO ORDUZ GARCIA</t>
        </is>
      </c>
      <c r="B1076" s="2302" t="n">
        <v>90000397161</v>
      </c>
      <c r="C1076" s="2305" t="n">
        <v>46119</v>
      </c>
      <c r="D1076" s="2304" t="inlineStr">
        <is>
          <t>Pendiente</t>
        </is>
      </c>
      <c r="E1076" s="2305" t="n">
        <v>46120</v>
      </c>
      <c r="F1076" s="2398" t="inlineStr">
        <is>
          <t>BANCOLOMBIA</t>
        </is>
      </c>
      <c r="G1076" s="225" t="n"/>
      <c r="H1076" s="2308" t="inlineStr">
        <is>
          <t>CM</t>
        </is>
      </c>
      <c r="I1076" s="2309" t="inlineStr">
        <is>
          <t>Solicitar extracto hipotecario completo.</t>
        </is>
      </c>
      <c r="J1076" s="225" t="n"/>
      <c r="K1076" s="225" t="n"/>
      <c r="L1076" s="2327" t="inlineStr">
        <is>
          <t>Finanzas a otro nivel</t>
        </is>
      </c>
      <c r="M1076" s="2309" t="inlineStr">
        <is>
          <t>NELLY ROA</t>
        </is>
      </c>
      <c r="N1076" s="225" t="n"/>
      <c r="O1076" s="2305" t="n">
        <v>46119</v>
      </c>
      <c r="P1076" s="225" t="n"/>
      <c r="Q1076" s="473" t="n"/>
      <c r="R1076" s="2310" t="inlineStr">
        <is>
          <t>N/A</t>
        </is>
      </c>
      <c r="S1076" s="2311" t="inlineStr">
        <is>
          <t>Pesos</t>
        </is>
      </c>
      <c r="T1076" s="2312" t="inlineStr">
        <is>
          <t>Hipotecario</t>
        </is>
      </c>
      <c r="U1076" s="2313" t="n">
        <v>2437388</v>
      </c>
      <c r="V1076" s="2313" t="n">
        <v>240</v>
      </c>
      <c r="W1076" s="2313" t="n">
        <v>239</v>
      </c>
      <c r="X1076" s="2309" t="n">
        <v>7.75</v>
      </c>
      <c r="Y1076" s="2313" t="n">
        <v>0</v>
      </c>
      <c r="Z1076" s="2313" t="n">
        <v>50491</v>
      </c>
      <c r="AA1076" s="2313" t="n">
        <v>31909</v>
      </c>
      <c r="AB1076" s="2313" t="n">
        <v>21271</v>
      </c>
      <c r="AC1076" s="2313" t="n">
        <v>518732</v>
      </c>
      <c r="AD1076" s="2313" t="n">
        <v>1789548</v>
      </c>
      <c r="AE1076" s="2313" t="n">
        <v>289338532</v>
      </c>
      <c r="AF1076" s="3653" t="n">
        <v>300</v>
      </c>
      <c r="AG1076" s="2313" t="inlineStr">
        <is>
          <t>$3,400,000</t>
        </is>
      </c>
      <c r="AH1076" s="2315" t="inlineStr">
        <is>
          <t>Empleado</t>
        </is>
      </c>
      <c r="AI1076" s="2309" t="inlineStr">
        <is>
          <t>hernandarioorduzgarcia@gmail.com</t>
        </is>
      </c>
      <c r="AJ1076" s="2309" t="inlineStr">
        <is>
          <t>+57 311 8354099</t>
        </is>
      </c>
      <c r="AK1076" s="2309" t="inlineStr">
        <is>
          <t>BOGOTA</t>
        </is>
      </c>
      <c r="AL1076" s="225" t="n"/>
      <c r="AM1076" s="3187" t="inlineStr">
        <is>
          <t>NAN</t>
        </is>
      </c>
    </row>
    <row r="1077" ht="18" customHeight="1" thickBot="1">
      <c r="A1077" s="3178" t="inlineStr">
        <is>
          <t>JUAN MANUEL GALVIS RAMIREZ</t>
        </is>
      </c>
      <c r="B1077" s="210" t="n">
        <v>90000219822</v>
      </c>
      <c r="C1077" s="2319" t="n">
        <v>46120</v>
      </c>
      <c r="D1077" s="2318" t="inlineStr">
        <is>
          <t>Pendiente</t>
        </is>
      </c>
      <c r="E1077" s="2319" t="n">
        <v>46120</v>
      </c>
      <c r="F1077" s="2339" t="inlineStr">
        <is>
          <t>BANCOLOMBIA</t>
        </is>
      </c>
      <c r="G1077" s="214" t="n"/>
      <c r="H1077" s="2475" t="inlineStr">
        <is>
          <t>VK 30%</t>
        </is>
      </c>
      <c r="I1077" s="214" t="n"/>
      <c r="J1077" s="214" t="n"/>
      <c r="K1077" s="214" t="n"/>
      <c r="L1077" s="2332" t="inlineStr">
        <is>
          <t>Finanzas a otro nivel</t>
        </is>
      </c>
      <c r="M1077" s="2321" t="inlineStr">
        <is>
          <t>NELLY ROA</t>
        </is>
      </c>
      <c r="N1077" s="214" t="n"/>
      <c r="O1077" s="214" t="n"/>
      <c r="P1077" s="214" t="n"/>
      <c r="Q1077" s="214" t="n"/>
      <c r="R1077" s="2848" t="n">
        <v>13275133</v>
      </c>
      <c r="S1077" s="2322" t="inlineStr">
        <is>
          <t>Pesos</t>
        </is>
      </c>
      <c r="T1077" s="2323" t="inlineStr">
        <is>
          <t>Hipotecario</t>
        </is>
      </c>
      <c r="U1077" s="2324" t="n">
        <v>352629</v>
      </c>
      <c r="V1077" s="2324" t="n">
        <v>240</v>
      </c>
      <c r="W1077" s="2324" t="n">
        <v>201</v>
      </c>
      <c r="X1077" s="2321" t="n">
        <v>13.82</v>
      </c>
      <c r="Y1077" s="2324" t="n">
        <v>500000</v>
      </c>
      <c r="Z1077" s="2324" t="n">
        <v>14480</v>
      </c>
      <c r="AA1077" s="2324" t="n">
        <v>13748</v>
      </c>
      <c r="AB1077" s="2324" t="n">
        <v>9165</v>
      </c>
      <c r="AC1077" s="2324" t="n">
        <v>92085</v>
      </c>
      <c r="AD1077" s="2324" t="n">
        <v>223151</v>
      </c>
      <c r="AE1077" s="2324" t="n">
        <v>66615754</v>
      </c>
      <c r="AF1077" s="214" t="n"/>
      <c r="AG1077" s="214" t="n"/>
      <c r="AH1077" s="214" t="n"/>
      <c r="AI1077" s="214" t="n"/>
      <c r="AJ1077" s="2324" t="n">
        <v>3204277466</v>
      </c>
      <c r="AK1077" s="2321" t="inlineStr">
        <is>
          <t>CUCUTA</t>
        </is>
      </c>
      <c r="AL1077" s="214" t="n"/>
      <c r="AM1077" s="220" t="n"/>
    </row>
    <row r="1078" ht="18" customHeight="1" thickBot="1">
      <c r="A1078" s="2633" t="inlineStr">
        <is>
          <t>NATALIA LIZETH VELASQUEZ PITA</t>
        </is>
      </c>
      <c r="B1078" s="2302" t="inlineStr">
        <is>
          <t>571616310020708-3</t>
        </is>
      </c>
      <c r="C1078" s="2305" t="n">
        <v>46120</v>
      </c>
      <c r="D1078" s="2304" t="inlineStr">
        <is>
          <t>Pendiente</t>
        </is>
      </c>
      <c r="E1078" s="2305" t="n">
        <v>46120</v>
      </c>
      <c r="F1078" s="2524" t="inlineStr">
        <is>
          <t>DAVIVIENDA</t>
        </is>
      </c>
      <c r="G1078" s="225" t="n"/>
      <c r="H1078" s="2308" t="inlineStr">
        <is>
          <t>CM</t>
        </is>
      </c>
      <c r="I1078" s="225" t="n"/>
      <c r="J1078" s="225" t="n"/>
      <c r="K1078" s="225" t="n"/>
      <c r="L1078" s="225" t="n"/>
      <c r="M1078" s="225" t="n"/>
      <c r="N1078" s="225" t="n"/>
      <c r="O1078" s="225" t="n"/>
      <c r="P1078" s="225" t="n"/>
      <c r="Q1078" s="473" t="n"/>
      <c r="R1078" s="2310" t="inlineStr">
        <is>
          <t>N/A</t>
        </is>
      </c>
      <c r="S1078" s="2311" t="inlineStr">
        <is>
          <t>Pesos</t>
        </is>
      </c>
      <c r="T1078" s="2312" t="inlineStr">
        <is>
          <t>Hipotecario</t>
        </is>
      </c>
      <c r="U1078" s="2313" t="n">
        <v>477992</v>
      </c>
      <c r="V1078" s="2313" t="n">
        <v>226</v>
      </c>
      <c r="W1078" s="2313" t="n">
        <v>219</v>
      </c>
      <c r="X1078" s="2309" t="n">
        <v>11.2</v>
      </c>
      <c r="Y1078" s="2313" t="n">
        <v>190007</v>
      </c>
      <c r="Z1078" s="2313" t="n">
        <v>20172</v>
      </c>
      <c r="AA1078" s="2313" t="n">
        <v>37912</v>
      </c>
      <c r="AB1078" s="2313" t="n">
        <v>0</v>
      </c>
      <c r="AC1078" s="2313" t="n">
        <v>94060</v>
      </c>
      <c r="AD1078" s="2313" t="n">
        <v>325993</v>
      </c>
      <c r="AE1078" s="2313" t="n">
        <v>58098093</v>
      </c>
      <c r="AF1078" s="3653" t="n">
        <v>200</v>
      </c>
      <c r="AG1078" s="2313" t="inlineStr">
        <is>
          <t>$2,800,000</t>
        </is>
      </c>
      <c r="AH1078" s="2315" t="inlineStr">
        <is>
          <t>Empleado</t>
        </is>
      </c>
      <c r="AI1078" s="225" t="n"/>
      <c r="AJ1078" s="2309" t="inlineStr">
        <is>
          <t>311 5540072</t>
        </is>
      </c>
      <c r="AK1078" s="2309" t="inlineStr">
        <is>
          <t>IBAGUE</t>
        </is>
      </c>
      <c r="AL1078" s="225" t="n"/>
      <c r="AM1078" s="231" t="n"/>
    </row>
    <row r="1079" ht="18" customHeight="1" thickBot="1">
      <c r="A1079" s="2824" t="inlineStr">
        <is>
          <t>NANCY CAROLINA MESA FONSECA</t>
        </is>
      </c>
      <c r="B1079" s="2316" t="inlineStr">
        <is>
          <t>570040770112565-9</t>
        </is>
      </c>
      <c r="C1079" s="2319" t="n">
        <v>46120</v>
      </c>
      <c r="D1079" s="2318" t="inlineStr">
        <is>
          <t>Pendiente</t>
        </is>
      </c>
      <c r="E1079" s="2319" t="n">
        <v>46120</v>
      </c>
      <c r="F1079" s="2469" t="inlineStr">
        <is>
          <t>DAVIVIENDA</t>
        </is>
      </c>
      <c r="G1079" s="214" t="n"/>
      <c r="H1079" s="2453" t="inlineStr">
        <is>
          <t>CM</t>
        </is>
      </c>
      <c r="I1079" s="214" t="n"/>
      <c r="J1079" s="214" t="n"/>
      <c r="K1079" s="214" t="n"/>
      <c r="L1079" s="214" t="n"/>
      <c r="M1079" s="214" t="n"/>
      <c r="N1079" s="214" t="n"/>
      <c r="O1079" s="214" t="n"/>
      <c r="P1079" s="214" t="n"/>
      <c r="Q1079" s="335" t="n"/>
      <c r="R1079" s="2310" t="inlineStr">
        <is>
          <t>N/A</t>
        </is>
      </c>
      <c r="S1079" s="2322" t="inlineStr">
        <is>
          <t>Pesos</t>
        </is>
      </c>
      <c r="T1079" s="2323" t="inlineStr">
        <is>
          <t>Hipotecario</t>
        </is>
      </c>
      <c r="U1079" s="2324" t="n">
        <v>1554000</v>
      </c>
      <c r="V1079" s="2324" t="n">
        <v>240</v>
      </c>
      <c r="W1079" s="2324" t="n">
        <v>222</v>
      </c>
      <c r="X1079" s="2321" t="n">
        <v>10.95</v>
      </c>
      <c r="Y1079" s="2324" t="n">
        <v>0</v>
      </c>
      <c r="Z1079" s="2324" t="n">
        <v>35315</v>
      </c>
      <c r="AA1079" s="2324" t="n">
        <v>49396</v>
      </c>
      <c r="AB1079" s="2324" t="n">
        <v>0</v>
      </c>
      <c r="AC1079" s="2324" t="n">
        <v>219478</v>
      </c>
      <c r="AD1079" s="2324" t="n">
        <v>1249810</v>
      </c>
      <c r="AE1079" s="2324" t="n">
        <v>144309098</v>
      </c>
      <c r="AF1079" s="3722" t="n">
        <v>500</v>
      </c>
      <c r="AG1079" s="2324" t="inlineStr">
        <is>
          <t>$4,000,000</t>
        </is>
      </c>
      <c r="AH1079" s="2343" t="inlineStr">
        <is>
          <t>Empleado</t>
        </is>
      </c>
      <c r="AI1079" s="214" t="n"/>
      <c r="AJ1079" s="2321" t="inlineStr">
        <is>
          <t>316 4464665</t>
        </is>
      </c>
      <c r="AK1079" s="2321" t="inlineStr">
        <is>
          <t>BOGOTA</t>
        </is>
      </c>
      <c r="AL1079" s="214" t="n"/>
      <c r="AM1079" s="220" t="n"/>
    </row>
    <row r="1080" ht="18" customHeight="1" thickBot="1">
      <c r="A1080" s="3180" t="inlineStr">
        <is>
          <t>OMAR EDUARDO GARCIA OSORIO</t>
        </is>
      </c>
      <c r="B1080" s="2302" t="n">
        <v>10990300759</v>
      </c>
      <c r="C1080" s="2305" t="n">
        <v>46120</v>
      </c>
      <c r="D1080" s="2304" t="inlineStr">
        <is>
          <t>Pendiente</t>
        </is>
      </c>
      <c r="E1080" s="2305" t="n">
        <v>46120</v>
      </c>
      <c r="F1080" s="2398" t="inlineStr">
        <is>
          <t>BANCOLOMBIA</t>
        </is>
      </c>
      <c r="G1080" s="225" t="n"/>
      <c r="H1080" s="2308" t="inlineStr">
        <is>
          <t>CM</t>
        </is>
      </c>
      <c r="I1080" s="225" t="n"/>
      <c r="J1080" s="225" t="n"/>
      <c r="K1080" s="225" t="n"/>
      <c r="L1080" s="225" t="n"/>
      <c r="M1080" s="225" t="n"/>
      <c r="N1080" s="225" t="n"/>
      <c r="O1080" s="225" t="n"/>
      <c r="P1080" s="225" t="n"/>
      <c r="Q1080" s="225" t="n"/>
      <c r="R1080" s="3189" t="n">
        <v>71777007</v>
      </c>
      <c r="S1080" s="2311" t="inlineStr">
        <is>
          <t>Pesos</t>
        </is>
      </c>
      <c r="T1080" s="2312" t="inlineStr">
        <is>
          <t>Hipotecario</t>
        </is>
      </c>
      <c r="U1080" s="2313" t="n">
        <v>1562539</v>
      </c>
      <c r="V1080" s="2313" t="n">
        <v>243</v>
      </c>
      <c r="W1080" s="2313" t="n">
        <v>128</v>
      </c>
      <c r="X1080" s="2309" t="n">
        <v>10</v>
      </c>
      <c r="Y1080" s="2313" t="n">
        <v>0</v>
      </c>
      <c r="Z1080" s="2313" t="n">
        <v>84745</v>
      </c>
      <c r="AA1080" s="2313" t="n">
        <v>35134</v>
      </c>
      <c r="AB1080" s="2313" t="n">
        <v>23421</v>
      </c>
      <c r="AC1080" s="2313" t="n">
        <v>509429</v>
      </c>
      <c r="AD1080" s="2313" t="n">
        <v>909810</v>
      </c>
      <c r="AE1080" s="2313" t="n">
        <v>117068641</v>
      </c>
      <c r="AF1080" s="3653" t="n">
        <v>200</v>
      </c>
      <c r="AG1080" s="2313" t="inlineStr">
        <is>
          <t>$9,000,000</t>
        </is>
      </c>
      <c r="AH1080" s="2315" t="inlineStr">
        <is>
          <t>Empleado</t>
        </is>
      </c>
      <c r="AI1080" s="225" t="n"/>
      <c r="AJ1080" s="2309" t="inlineStr">
        <is>
          <t>317 3685013</t>
        </is>
      </c>
      <c r="AK1080" s="2309" t="inlineStr">
        <is>
          <t>MEDELLIN</t>
        </is>
      </c>
      <c r="AL1080" s="225" t="n"/>
      <c r="AM1080" s="231" t="n"/>
    </row>
    <row r="1081" ht="18" customHeight="1" thickBot="1">
      <c r="A1081" s="3178" t="inlineStr">
        <is>
          <t>NATHALIA MILENA ROBAYO SANCHEZ</t>
        </is>
      </c>
      <c r="B1081" s="2525" t="inlineStr">
        <is>
          <t>570046670051072-5</t>
        </is>
      </c>
      <c r="C1081" s="2319" t="n">
        <v>46120</v>
      </c>
      <c r="D1081" s="2318" t="inlineStr">
        <is>
          <t>Pendiente</t>
        </is>
      </c>
      <c r="E1081" s="2319" t="n">
        <v>46120</v>
      </c>
      <c r="F1081" s="2469" t="inlineStr">
        <is>
          <t>DAVIVIENDA</t>
        </is>
      </c>
      <c r="G1081" s="214" t="n"/>
      <c r="H1081" s="2453" t="inlineStr">
        <is>
          <t>CM</t>
        </is>
      </c>
      <c r="I1081" s="214" t="n"/>
      <c r="J1081" s="214" t="n"/>
      <c r="K1081" s="214" t="n"/>
      <c r="L1081" s="214" t="n"/>
      <c r="M1081" s="214" t="n"/>
      <c r="N1081" s="214" t="n"/>
      <c r="O1081" s="214" t="n"/>
      <c r="P1081" s="214" t="n"/>
      <c r="Q1081" s="335" t="n"/>
      <c r="R1081" s="2310" t="inlineStr">
        <is>
          <t>N/A</t>
        </is>
      </c>
      <c r="S1081" s="2322" t="inlineStr">
        <is>
          <t>Pesos</t>
        </is>
      </c>
      <c r="T1081" s="2323" t="inlineStr">
        <is>
          <t>Hipotecario</t>
        </is>
      </c>
      <c r="U1081" s="2324" t="n">
        <v>1496000</v>
      </c>
      <c r="V1081" s="2324" t="n">
        <v>180</v>
      </c>
      <c r="W1081" s="2324" t="n">
        <v>166</v>
      </c>
      <c r="X1081" s="2321" t="n">
        <v>10.95</v>
      </c>
      <c r="Y1081" s="2324" t="n">
        <v>0</v>
      </c>
      <c r="Z1081" s="2324" t="n">
        <v>28473</v>
      </c>
      <c r="AA1081" s="2324" t="n">
        <v>34808</v>
      </c>
      <c r="AB1081" s="2324" t="n">
        <v>0</v>
      </c>
      <c r="AC1081" s="2324" t="n">
        <v>336841</v>
      </c>
      <c r="AD1081" s="2324" t="n">
        <v>1095877</v>
      </c>
      <c r="AE1081" s="2324" t="n">
        <v>125957401</v>
      </c>
      <c r="AF1081" s="3722" t="n">
        <v>200</v>
      </c>
      <c r="AG1081" s="2324" t="inlineStr">
        <is>
          <t>$4,500,000</t>
        </is>
      </c>
      <c r="AH1081" s="2343" t="inlineStr">
        <is>
          <t>Empleado</t>
        </is>
      </c>
      <c r="AI1081" s="214" t="n"/>
      <c r="AJ1081" s="2321" t="inlineStr">
        <is>
          <t>305 7166228</t>
        </is>
      </c>
      <c r="AK1081" s="2321" t="inlineStr">
        <is>
          <t>BOGOTA</t>
        </is>
      </c>
      <c r="AL1081" s="214" t="n"/>
      <c r="AM1081" s="220" t="n"/>
    </row>
    <row r="1082" ht="18" customHeight="1" thickBot="1">
      <c r="A1082" s="2633" t="inlineStr">
        <is>
          <t>DIEGO FERNANDO CAÑON MONTENEGRO</t>
        </is>
      </c>
      <c r="B1082" s="2902" t="n">
        <v>90000350115</v>
      </c>
      <c r="C1082" s="2305" t="n">
        <v>46120</v>
      </c>
      <c r="D1082" s="2304" t="inlineStr">
        <is>
          <t>Pendiente</t>
        </is>
      </c>
      <c r="E1082" s="2305" t="n">
        <v>46120</v>
      </c>
      <c r="F1082" s="2398" t="inlineStr">
        <is>
          <t>BANCOLOMBIA</t>
        </is>
      </c>
      <c r="G1082" s="225" t="n"/>
      <c r="H1082" s="2308" t="inlineStr">
        <is>
          <t>CM</t>
        </is>
      </c>
      <c r="I1082" s="225" t="n"/>
      <c r="J1082" s="225" t="n"/>
      <c r="K1082" s="225" t="n"/>
      <c r="L1082" s="225" t="n"/>
      <c r="M1082" s="225" t="n"/>
      <c r="N1082" s="225" t="n"/>
      <c r="O1082" s="225" t="n"/>
      <c r="P1082" s="225" t="n"/>
      <c r="Q1082" s="225" t="n"/>
      <c r="R1082" s="2313" t="n">
        <v>1049616432</v>
      </c>
      <c r="S1082" s="2311" t="inlineStr">
        <is>
          <t>Pesos</t>
        </is>
      </c>
      <c r="T1082" s="2312" t="inlineStr">
        <is>
          <t>Hipotecario</t>
        </is>
      </c>
      <c r="U1082" s="2313" t="n">
        <v>1338601</v>
      </c>
      <c r="V1082" s="2313" t="n">
        <v>151</v>
      </c>
      <c r="W1082" s="2313" t="n">
        <v>142</v>
      </c>
      <c r="X1082" s="2309" t="n">
        <v>11.2</v>
      </c>
      <c r="Y1082" s="2313" t="n">
        <v>0</v>
      </c>
      <c r="Z1082" s="2313" t="n">
        <v>31181</v>
      </c>
      <c r="AA1082" s="2313" t="n">
        <v>23904</v>
      </c>
      <c r="AB1082" s="2313" t="n">
        <v>15935</v>
      </c>
      <c r="AC1082" s="2313" t="n">
        <v>375287</v>
      </c>
      <c r="AD1082" s="2313" t="n">
        <v>892293</v>
      </c>
      <c r="AE1082" s="2313" t="n">
        <v>102242457</v>
      </c>
      <c r="AF1082" s="3653" t="n">
        <v>400</v>
      </c>
      <c r="AG1082" s="2313" t="inlineStr">
        <is>
          <t>$9,000,000</t>
        </is>
      </c>
      <c r="AH1082" s="2315" t="inlineStr">
        <is>
          <t>Empleado</t>
        </is>
      </c>
      <c r="AI1082" s="225" t="n"/>
      <c r="AJ1082" s="2309" t="inlineStr">
        <is>
          <t>316 8704795</t>
        </is>
      </c>
      <c r="AK1082" s="2309" t="inlineStr">
        <is>
          <t>BOGOTA</t>
        </is>
      </c>
      <c r="AL1082" s="225" t="n"/>
      <c r="AM1082" s="231" t="n"/>
    </row>
    <row r="1083" ht="18" customHeight="1" thickBot="1">
      <c r="A1083" s="3178" t="inlineStr">
        <is>
          <t>JENY PAOLA MORA ROBLES</t>
        </is>
      </c>
      <c r="B1083" s="2316" t="n">
        <v>90000323695</v>
      </c>
      <c r="C1083" s="2319" t="n">
        <v>46120</v>
      </c>
      <c r="D1083" s="2318" t="inlineStr">
        <is>
          <t>Pendiente</t>
        </is>
      </c>
      <c r="E1083" s="2319" t="n">
        <v>46120</v>
      </c>
      <c r="F1083" s="2339" t="inlineStr">
        <is>
          <t>BANCOLOMBIA</t>
        </is>
      </c>
      <c r="G1083" s="214" t="n"/>
      <c r="H1083" s="2453" t="inlineStr">
        <is>
          <t>CM</t>
        </is>
      </c>
      <c r="I1083" s="214" t="n"/>
      <c r="J1083" s="214" t="n"/>
      <c r="K1083" s="214" t="n"/>
      <c r="L1083" s="214" t="n"/>
      <c r="M1083" s="214" t="n"/>
      <c r="N1083" s="214" t="n"/>
      <c r="O1083" s="214" t="n"/>
      <c r="P1083" s="214" t="n"/>
      <c r="Q1083" s="214" t="n"/>
      <c r="R1083" s="2324" t="n">
        <v>52969580</v>
      </c>
      <c r="S1083" s="2322" t="inlineStr">
        <is>
          <t>Pesos</t>
        </is>
      </c>
      <c r="T1083" s="2323" t="inlineStr">
        <is>
          <t>Hipotecario</t>
        </is>
      </c>
      <c r="U1083" s="2324" t="n">
        <v>990704</v>
      </c>
      <c r="V1083" s="2324" t="n">
        <v>225</v>
      </c>
      <c r="W1083" s="2324" t="n">
        <v>211</v>
      </c>
      <c r="X1083" s="2321" t="n">
        <v>10</v>
      </c>
      <c r="Y1083" s="2324" t="n">
        <v>0</v>
      </c>
      <c r="Z1083" s="2324" t="n">
        <v>12465</v>
      </c>
      <c r="AA1083" s="2324" t="n">
        <v>16863</v>
      </c>
      <c r="AB1083" s="2324" t="n">
        <v>11241</v>
      </c>
      <c r="AC1083" s="2324" t="n">
        <v>176386</v>
      </c>
      <c r="AD1083" s="2324" t="n">
        <v>773681</v>
      </c>
      <c r="AE1083" s="2324" t="n">
        <v>97150715</v>
      </c>
      <c r="AF1083" s="2324" t="inlineStr">
        <is>
          <t>$100.000 a $300.000</t>
        </is>
      </c>
      <c r="AG1083" s="2324" t="inlineStr">
        <is>
          <t>$5,500,000</t>
        </is>
      </c>
      <c r="AH1083" s="2343" t="inlineStr">
        <is>
          <t>Empleado</t>
        </is>
      </c>
      <c r="AI1083" s="2321" t="inlineStr">
        <is>
          <t>jpmoraro@gmail.com</t>
        </is>
      </c>
      <c r="AJ1083" s="2324" t="n">
        <v>3143169441</v>
      </c>
      <c r="AK1083" s="214" t="n"/>
      <c r="AL1083" s="214" t="n"/>
      <c r="AM1083" s="220" t="n"/>
    </row>
    <row r="1084" ht="18" customHeight="1" thickBot="1">
      <c r="A1084" s="2827" t="inlineStr">
        <is>
          <t>SHIRLY MORENO RIVERA</t>
        </is>
      </c>
      <c r="B1084" s="2849" t="n">
        <v>134200379156</v>
      </c>
      <c r="C1084" s="2682" t="n">
        <v>46120</v>
      </c>
      <c r="D1084" s="2653" t="inlineStr">
        <is>
          <t>Pendiente</t>
        </is>
      </c>
      <c r="E1084" s="2682" t="n">
        <v>46120</v>
      </c>
      <c r="F1084" s="2999" t="inlineStr">
        <is>
          <t>CAJA SOCIAL</t>
        </is>
      </c>
      <c r="G1084" s="2684" t="n"/>
      <c r="H1084" s="2685" t="inlineStr">
        <is>
          <t>PROPIO</t>
        </is>
      </c>
      <c r="I1084" s="2269" t="n"/>
      <c r="J1084" s="2269" t="n"/>
      <c r="K1084" s="2269" t="n"/>
      <c r="L1084" s="2268" t="inlineStr">
        <is>
          <t>Imperio Financiero</t>
        </is>
      </c>
      <c r="M1084" s="2688" t="inlineStr">
        <is>
          <t>Miguel Andres Vega Torres</t>
        </is>
      </c>
      <c r="N1084" s="2269" t="n"/>
      <c r="O1084" s="2269" t="n"/>
      <c r="P1084" s="2269" t="n"/>
      <c r="Q1084" s="2269" t="n"/>
      <c r="R1084" s="3075" t="n">
        <v>1007627529</v>
      </c>
      <c r="S1084" s="2270" t="inlineStr">
        <is>
          <t>Pesos</t>
        </is>
      </c>
      <c r="T1084" s="2690" t="inlineStr">
        <is>
          <t>Hipotecario</t>
        </is>
      </c>
      <c r="U1084" s="2689" t="n">
        <v>906730</v>
      </c>
      <c r="V1084" s="2689" t="n">
        <v>96</v>
      </c>
      <c r="W1084" s="2689" t="n">
        <v>94</v>
      </c>
      <c r="X1084" s="2688" t="n">
        <v>12.55</v>
      </c>
      <c r="Y1084" s="2689" t="n">
        <v>0</v>
      </c>
      <c r="Z1084" s="2689" t="n">
        <v>10746</v>
      </c>
      <c r="AA1084" s="2689" t="n">
        <v>22556</v>
      </c>
      <c r="AB1084" s="2689" t="n">
        <v>18678</v>
      </c>
      <c r="AC1084" s="2689" t="n">
        <v>335244</v>
      </c>
      <c r="AD1084" s="2689" t="n">
        <v>519505</v>
      </c>
      <c r="AE1084" s="2689" t="n">
        <v>52470156</v>
      </c>
      <c r="AF1084" s="2689" t="inlineStr">
        <is>
          <t>$100.000 a $300.000</t>
        </is>
      </c>
      <c r="AG1084" s="2689" t="inlineStr">
        <is>
          <t>$5,500,000</t>
        </is>
      </c>
      <c r="AH1084" s="2268" t="inlineStr">
        <is>
          <t>Empleado</t>
        </is>
      </c>
      <c r="AI1084" s="2688" t="inlineStr">
        <is>
          <t>valeb082066@gmail.com</t>
        </is>
      </c>
      <c r="AJ1084" s="2689" t="n">
        <v>3182528483</v>
      </c>
      <c r="AK1084" s="2269" t="n"/>
      <c r="AL1084" s="2269" t="n"/>
      <c r="AM1084" s="2691" t="n"/>
    </row>
    <row r="1085" ht="18" customHeight="1" thickBot="1">
      <c r="A1085" s="2826" t="inlineStr">
        <is>
          <t>FABIOLA RODRIGUEZ VALENCIA</t>
        </is>
      </c>
      <c r="B1085" s="2316" t="n">
        <v>90000167070</v>
      </c>
      <c r="C1085" s="2855" t="n">
        <v>46120</v>
      </c>
      <c r="D1085" s="2658" t="inlineStr">
        <is>
          <t>Pendiente</t>
        </is>
      </c>
      <c r="E1085" s="2855" t="n">
        <v>46120</v>
      </c>
      <c r="F1085" s="3141" t="inlineStr">
        <is>
          <t>BANCOLOMBIA</t>
        </is>
      </c>
      <c r="G1085" s="2672" t="inlineStr">
        <is>
          <t>Se envía extracto al correo el 8 de abril por favor realizar estudio para una segunda reducción</t>
        </is>
      </c>
      <c r="H1085" s="2331" t="inlineStr">
        <is>
          <t>CM</t>
        </is>
      </c>
      <c r="I1085" s="2262" t="n"/>
      <c r="J1085" s="2262" t="n"/>
      <c r="K1085" s="2262" t="n"/>
      <c r="L1085" s="2658" t="inlineStr">
        <is>
          <t>Soluciones Financieras</t>
        </is>
      </c>
      <c r="M1085" s="2857" t="inlineStr">
        <is>
          <t>LORENA SALINAS</t>
        </is>
      </c>
      <c r="N1085" s="2262" t="n"/>
      <c r="O1085" s="2262" t="n"/>
      <c r="P1085" s="2262" t="n"/>
      <c r="Q1085" s="2858" t="n"/>
      <c r="R1085" s="2389" t="inlineStr">
        <is>
          <t>N/A</t>
        </is>
      </c>
      <c r="S1085" s="2661" t="inlineStr">
        <is>
          <t>Pesos</t>
        </is>
      </c>
      <c r="T1085" s="2859" t="inlineStr">
        <is>
          <t>Hipotecario</t>
        </is>
      </c>
      <c r="U1085" s="2860" t="n">
        <v>1125673</v>
      </c>
      <c r="V1085" s="2860" t="n">
        <v>129</v>
      </c>
      <c r="W1085" s="2860" t="n">
        <v>77</v>
      </c>
      <c r="X1085" s="2857" t="n">
        <v>9.9</v>
      </c>
      <c r="Y1085" s="2860" t="n">
        <v>454263</v>
      </c>
      <c r="Z1085" s="2860" t="n">
        <v>75742</v>
      </c>
      <c r="AA1085" s="2860" t="n">
        <v>13812</v>
      </c>
      <c r="AB1085" s="2860" t="n">
        <v>9207</v>
      </c>
      <c r="AC1085" s="2860" t="n">
        <v>801907</v>
      </c>
      <c r="AD1085" s="2860" t="n">
        <v>225005</v>
      </c>
      <c r="AE1085" s="2860" t="n">
        <v>85248285</v>
      </c>
      <c r="AF1085" s="3719" t="n">
        <v>300</v>
      </c>
      <c r="AG1085" s="2860" t="inlineStr">
        <is>
          <t>$4,500,000</t>
        </is>
      </c>
      <c r="AH1085" s="2263" t="inlineStr">
        <is>
          <t>Empleado</t>
        </is>
      </c>
      <c r="AI1085" s="2857" t="inlineStr">
        <is>
          <t>fabirv42@hotmail.com</t>
        </is>
      </c>
      <c r="AJ1085" s="2860" t="n">
        <v>3117856757</v>
      </c>
      <c r="AK1085" s="2857" t="inlineStr">
        <is>
          <t>JAMUNDI</t>
        </is>
      </c>
      <c r="AL1085" s="2262" t="n"/>
      <c r="AM1085" s="3116" t="n"/>
    </row>
    <row r="1086" ht="18" customHeight="1" thickBot="1">
      <c r="A1086" s="2633" t="inlineStr">
        <is>
          <t>ANDRES ALMEYDA ORTIZ</t>
        </is>
      </c>
      <c r="B1086" s="2302" t="inlineStr">
        <is>
          <t>600404220009623-3</t>
        </is>
      </c>
      <c r="C1086" s="2682" t="n">
        <v>46120</v>
      </c>
      <c r="D1086" s="2653" t="inlineStr">
        <is>
          <t>Pendiente</t>
        </is>
      </c>
      <c r="E1086" s="2682" t="n">
        <v>46120</v>
      </c>
      <c r="F1086" s="2325" t="inlineStr">
        <is>
          <t>DAVIVIENDA</t>
        </is>
      </c>
      <c r="G1086" s="2269" t="n"/>
      <c r="H1086" s="3073" t="inlineStr">
        <is>
          <t>VK 30%</t>
        </is>
      </c>
      <c r="I1086" s="2269" t="n"/>
      <c r="J1086" s="2269" t="n"/>
      <c r="K1086" s="2269" t="n"/>
      <c r="L1086" s="2269" t="n"/>
      <c r="M1086" s="2269" t="n"/>
      <c r="N1086" s="2269" t="n"/>
      <c r="O1086" s="2269" t="n"/>
      <c r="P1086" s="2269" t="n"/>
      <c r="Q1086" s="2851" t="n"/>
      <c r="R1086" s="2389" t="inlineStr">
        <is>
          <t>N/A</t>
        </is>
      </c>
      <c r="S1086" s="2270" t="inlineStr">
        <is>
          <t>Pesos</t>
        </is>
      </c>
      <c r="T1086" s="2874" t="inlineStr">
        <is>
          <t>Leasing H.</t>
        </is>
      </c>
      <c r="U1086" s="2689" t="n">
        <v>976737</v>
      </c>
      <c r="V1086" s="2689" t="n">
        <v>120</v>
      </c>
      <c r="W1086" s="2689" t="n">
        <v>86</v>
      </c>
      <c r="X1086" s="2688" t="n">
        <v>8.4</v>
      </c>
      <c r="Y1086" s="2689" t="n">
        <v>454263</v>
      </c>
      <c r="Z1086" s="2689" t="n">
        <v>0</v>
      </c>
      <c r="AA1086" s="2689" t="n">
        <v>0</v>
      </c>
      <c r="AB1086" s="2689" t="n">
        <v>0</v>
      </c>
      <c r="AC1086" s="2689" t="n">
        <v>784186</v>
      </c>
      <c r="AD1086" s="2689" t="n">
        <v>179696</v>
      </c>
      <c r="AE1086" s="2689" t="n">
        <v>93217666</v>
      </c>
      <c r="AF1086" s="2269" t="n"/>
      <c r="AG1086" s="2269" t="n"/>
      <c r="AH1086" s="2269" t="n"/>
      <c r="AI1086" s="2688" t="inlineStr">
        <is>
          <t>aaoalmeyda@hotmail.com</t>
        </is>
      </c>
      <c r="AJ1086" s="2689" t="n">
        <v>3023570420</v>
      </c>
      <c r="AK1086" s="2688" t="inlineStr">
        <is>
          <t>BUCARAMANGA</t>
        </is>
      </c>
      <c r="AL1086" s="2269" t="n"/>
      <c r="AM1086" s="2691" t="n"/>
    </row>
    <row r="1087" ht="18" customHeight="1" thickBot="1">
      <c r="A1087" s="2900" t="inlineStr">
        <is>
          <t>IBETH DAYYAN BOHORQUEZ PRIETO</t>
        </is>
      </c>
      <c r="B1087" s="210" t="n">
        <v>133201661165</v>
      </c>
      <c r="C1087" s="2855" t="n">
        <v>46121</v>
      </c>
      <c r="D1087" s="2658" t="inlineStr">
        <is>
          <t>Pendiente</t>
        </is>
      </c>
      <c r="E1087" s="2855" t="n">
        <v>46121</v>
      </c>
      <c r="F1087" s="3114" t="inlineStr">
        <is>
          <t>CAJA SOCIAL</t>
        </is>
      </c>
      <c r="G1087" s="2262" t="n"/>
      <c r="H1087" s="3112" t="inlineStr">
        <is>
          <t>PROPIO</t>
        </is>
      </c>
      <c r="I1087" s="2262" t="n"/>
      <c r="J1087" s="2262" t="n"/>
      <c r="K1087" s="2262" t="n"/>
      <c r="L1087" s="2658" t="inlineStr">
        <is>
          <t>Soluciones Financieras</t>
        </is>
      </c>
      <c r="M1087" s="2857" t="inlineStr">
        <is>
          <t>CAMILA PEÑA</t>
        </is>
      </c>
      <c r="N1087" s="2262" t="n"/>
      <c r="O1087" s="2262" t="n"/>
      <c r="P1087" s="2262" t="n"/>
      <c r="Q1087" s="2262" t="n"/>
      <c r="R1087" s="3115" t="n">
        <v>1030634007</v>
      </c>
      <c r="S1087" s="2661" t="inlineStr">
        <is>
          <t>Pesos</t>
        </is>
      </c>
      <c r="T1087" s="2859" t="inlineStr">
        <is>
          <t>Hipotecario</t>
        </is>
      </c>
      <c r="U1087" s="2860" t="n">
        <v>961390</v>
      </c>
      <c r="V1087" s="2860" t="n">
        <v>160</v>
      </c>
      <c r="W1087" s="2860" t="n">
        <v>151</v>
      </c>
      <c r="X1087" s="2857" t="n">
        <v>10</v>
      </c>
      <c r="Y1087" s="2860" t="n">
        <v>0</v>
      </c>
      <c r="Z1087" s="2860" t="n">
        <v>17263</v>
      </c>
      <c r="AA1087" s="2860" t="n">
        <v>28338</v>
      </c>
      <c r="AB1087" s="2860" t="n">
        <v>25478</v>
      </c>
      <c r="AC1087" s="2860" t="n">
        <v>266311</v>
      </c>
      <c r="AD1087" s="2860" t="n">
        <v>623999</v>
      </c>
      <c r="AE1087" s="2860" t="n">
        <v>78252894</v>
      </c>
      <c r="AF1087" s="3719" t="n">
        <v>200</v>
      </c>
      <c r="AG1087" s="2860" t="inlineStr">
        <is>
          <t>$3,500,000</t>
        </is>
      </c>
      <c r="AH1087" s="2262" t="n"/>
      <c r="AI1087" s="2857" t="inlineStr">
        <is>
          <t>id.bohorquez@hotmail.com</t>
        </is>
      </c>
      <c r="AJ1087" s="2857" t="inlineStr">
        <is>
          <t>573227198698 ext 3227271135</t>
        </is>
      </c>
      <c r="AK1087" s="2857" t="inlineStr">
        <is>
          <t>BOGOTA</t>
        </is>
      </c>
      <c r="AL1087" s="2262" t="n"/>
      <c r="AM1087" s="3116" t="n"/>
    </row>
    <row r="1088" ht="18" customFormat="1" customHeight="1" s="1314" thickBot="1">
      <c r="A1088" s="3425" t="inlineStr">
        <is>
          <t>MYRIAM GARCIA RENDON</t>
        </is>
      </c>
      <c r="B1088" s="2478" t="n">
        <v>133201722060</v>
      </c>
      <c r="C1088" s="2481" t="n">
        <v>46118</v>
      </c>
      <c r="D1088" s="2480" t="inlineStr">
        <is>
          <t>Pendiente</t>
        </is>
      </c>
      <c r="E1088" s="2481" t="n">
        <v>46118</v>
      </c>
      <c r="F1088" s="3426" t="inlineStr">
        <is>
          <t>CAJA SOCIAL</t>
        </is>
      </c>
      <c r="G1088" s="1339" t="n"/>
      <c r="H1088" s="2483" t="inlineStr">
        <is>
          <t>CM</t>
        </is>
      </c>
      <c r="I1088" s="1339" t="n"/>
      <c r="J1088" s="1339" t="n"/>
      <c r="K1088" s="1339" t="n"/>
      <c r="L1088" s="1339" t="n"/>
      <c r="M1088" s="1339" t="n"/>
      <c r="N1088" s="1339" t="n"/>
      <c r="O1088" s="1339" t="n"/>
      <c r="P1088" s="1339" t="n"/>
      <c r="Q1088" s="1472" t="n"/>
      <c r="R1088" s="2877" t="inlineStr">
        <is>
          <t>N/A</t>
        </is>
      </c>
      <c r="S1088" s="2486" t="inlineStr">
        <is>
          <t>Pesos</t>
        </is>
      </c>
      <c r="T1088" s="2530" t="inlineStr">
        <is>
          <t>Hipotecario</t>
        </is>
      </c>
      <c r="U1088" s="2487" t="n">
        <v>4298420</v>
      </c>
      <c r="V1088" s="2485" t="n">
        <v>120</v>
      </c>
      <c r="W1088" s="2485" t="n">
        <v>119</v>
      </c>
      <c r="X1088" s="2485" t="n">
        <v>11</v>
      </c>
      <c r="Y1088" s="2487" t="n">
        <v>0</v>
      </c>
      <c r="Z1088" s="2487" t="n">
        <v>205709</v>
      </c>
      <c r="AA1088" s="2487" t="n">
        <v>25150</v>
      </c>
      <c r="AB1088" s="2487" t="n">
        <v>22611</v>
      </c>
      <c r="AC1088" s="2487" t="n">
        <v>1424572</v>
      </c>
      <c r="AD1088" s="2487" t="n">
        <v>2620378</v>
      </c>
      <c r="AE1088" s="2487" t="n">
        <v>300000000</v>
      </c>
      <c r="AF1088" s="2487" t="inlineStr">
        <is>
          <t>$3,000,000</t>
        </is>
      </c>
      <c r="AG1088" s="2487" t="inlineStr">
        <is>
          <t>$10,000,000</t>
        </is>
      </c>
      <c r="AH1088" s="2486" t="inlineStr">
        <is>
          <t>Independiente</t>
        </is>
      </c>
      <c r="AI1088" s="2485" t="inlineStr">
        <is>
          <t>myriamgarcia077@hotmail.com</t>
        </is>
      </c>
      <c r="AJ1088" s="2485" t="inlineStr">
        <is>
          <t>+57 300 6090161</t>
        </is>
      </c>
      <c r="AK1088" s="2485" t="inlineStr">
        <is>
          <t>BOGOTA</t>
        </is>
      </c>
      <c r="AL1088" s="1339" t="n"/>
      <c r="AM1088" s="3427" t="inlineStr">
        <is>
          <t>NAN</t>
        </is>
      </c>
    </row>
    <row r="1089" ht="18" customHeight="1" thickBot="1">
      <c r="A1089" t="inlineStr">
        <is>
          <t>PAOLA ANDREA MENDOZA BELLO</t>
        </is>
      </c>
      <c r="B1089" s="2616" t="n">
        <v>90000352501</v>
      </c>
      <c r="C1089" s="2619" t="n">
        <v>46112</v>
      </c>
      <c r="D1089" s="2618" t="inlineStr">
        <is>
          <t>Pendiente</t>
        </is>
      </c>
      <c r="E1089" s="2619" t="n">
        <v>46121</v>
      </c>
      <c r="F1089" s="2881" t="inlineStr">
        <is>
          <t>BANCOLOMBIA</t>
        </is>
      </c>
      <c r="G1089" s="410" t="n"/>
      <c r="H1089" s="2698" t="inlineStr">
        <is>
          <t>CM</t>
        </is>
      </c>
      <c r="I1089" s="3428" t="n"/>
      <c r="J1089" s="410" t="n"/>
      <c r="K1089" s="410" t="n"/>
      <c r="L1089" s="2618" t="inlineStr">
        <is>
          <t>Soluciones Financieras</t>
        </is>
      </c>
      <c r="M1089" s="2623" t="inlineStr">
        <is>
          <t>LORENA SALINAS</t>
        </is>
      </c>
      <c r="N1089" s="410" t="n"/>
      <c r="O1089" s="410" t="n"/>
      <c r="P1089" s="410" t="n"/>
      <c r="Q1089" s="816" t="n"/>
      <c r="R1089" s="2295" t="inlineStr">
        <is>
          <t>N/A</t>
        </is>
      </c>
      <c r="S1089" s="2622" t="inlineStr">
        <is>
          <t>Pesos</t>
        </is>
      </c>
      <c r="T1089" s="2624" t="inlineStr">
        <is>
          <t>Hipotecario</t>
        </is>
      </c>
      <c r="U1089" s="2625" t="n">
        <v>2296201</v>
      </c>
      <c r="V1089" s="2625" t="n">
        <v>240</v>
      </c>
      <c r="W1089" s="2625" t="n">
        <v>231</v>
      </c>
      <c r="X1089" s="2623" t="n">
        <v>13</v>
      </c>
      <c r="Y1089" s="2625" t="n">
        <v>0</v>
      </c>
      <c r="Z1089" s="2625" t="n">
        <v>32899</v>
      </c>
      <c r="AA1089" s="2625" t="n">
        <v>22333</v>
      </c>
      <c r="AB1089" s="2625" t="n">
        <v>14888</v>
      </c>
      <c r="AC1089" s="2625" t="n">
        <v>209629</v>
      </c>
      <c r="AD1089" s="2625" t="n">
        <v>2016453</v>
      </c>
      <c r="AE1089" s="2625" t="n">
        <v>196483895</v>
      </c>
      <c r="AF1089" s="3685" t="n">
        <v>300</v>
      </c>
      <c r="AG1089" s="2625" t="inlineStr">
        <is>
          <t>$5,000,000</t>
        </is>
      </c>
      <c r="AH1089" s="2701" t="inlineStr">
        <is>
          <t>Empleado</t>
        </is>
      </c>
      <c r="AI1089" s="2623" t="inlineStr">
        <is>
          <t>paobelloth@gmail.com</t>
        </is>
      </c>
      <c r="AJ1089" s="2623" t="inlineStr">
        <is>
          <t>+57 312 4497785</t>
        </is>
      </c>
      <c r="AK1089" s="2623" t="inlineStr">
        <is>
          <t>BOGOTA</t>
        </is>
      </c>
      <c r="AL1089" s="410" t="n"/>
      <c r="AM1089" s="3268" t="inlineStr">
        <is>
          <t>NAN</t>
        </is>
      </c>
    </row>
    <row r="1090" ht="18" customHeight="1" thickBot="1">
      <c r="A1090" s="2823" t="inlineStr">
        <is>
          <t>LAURA NATALI GUTIERREZ LEON</t>
        </is>
      </c>
      <c r="B1090" s="3314" t="n">
        <v>109878347418</v>
      </c>
      <c r="C1090" s="2291" t="n">
        <v>46101</v>
      </c>
      <c r="D1090" s="3432" t="inlineStr">
        <is>
          <t>Actualizar</t>
        </is>
      </c>
      <c r="E1090" s="2832" t="n">
        <v>46121</v>
      </c>
      <c r="F1090" s="3433" t="inlineStr">
        <is>
          <t>FNA (Fondo Nacional del Ahorro)</t>
        </is>
      </c>
      <c r="G1090" s="568" t="n"/>
      <c r="H1090" s="2294" t="inlineStr">
        <is>
          <t>CM</t>
        </is>
      </c>
      <c r="I1090" s="568" t="n"/>
      <c r="J1090" s="2196" t="n"/>
      <c r="K1090" s="2114" t="n"/>
      <c r="L1090" s="3361" t="inlineStr">
        <is>
          <t>Finanzas a otro nivel</t>
        </is>
      </c>
      <c r="M1090" s="2299" t="inlineStr">
        <is>
          <t>PAULA OSORNO</t>
        </is>
      </c>
      <c r="N1090" s="2291" t="n">
        <v>46109</v>
      </c>
      <c r="O1090" s="505" t="n"/>
      <c r="P1090" s="3103" t="inlineStr">
        <is>
          <t>https://tinyurl.com/mr3bjuwc</t>
        </is>
      </c>
      <c r="Q1090" s="505" t="n"/>
      <c r="R1090" s="3269" t="n">
        <v>1098783474</v>
      </c>
      <c r="S1090" s="2296" t="inlineStr">
        <is>
          <t>Pesos</t>
        </is>
      </c>
      <c r="T1090" s="2297" t="inlineStr">
        <is>
          <t>Hipotecario</t>
        </is>
      </c>
      <c r="U1090" s="2298" t="n">
        <v>489426</v>
      </c>
      <c r="V1090" s="2298" t="n">
        <v>240</v>
      </c>
      <c r="W1090" s="2298" t="n">
        <v>216</v>
      </c>
      <c r="X1090" s="2298" t="n">
        <v>6.8</v>
      </c>
      <c r="Y1090" s="2298" t="n">
        <v>310623</v>
      </c>
      <c r="Z1090" s="2298" t="n">
        <v>28470</v>
      </c>
      <c r="AA1090" s="2298" t="n">
        <v>12564</v>
      </c>
      <c r="AB1090" s="2298" t="n">
        <v>16183</v>
      </c>
      <c r="AC1090" s="2298" t="n">
        <v>228462</v>
      </c>
      <c r="AD1090" s="2298" t="n">
        <v>521608</v>
      </c>
      <c r="AE1090" s="2298" t="n">
        <v>94883264</v>
      </c>
      <c r="AF1090" s="3652" t="n">
        <v>230</v>
      </c>
      <c r="AG1090" s="2298" t="inlineStr">
        <is>
          <t>$4,950,000</t>
        </is>
      </c>
      <c r="AH1090" s="3361" t="inlineStr">
        <is>
          <t>Emp/Ind</t>
        </is>
      </c>
      <c r="AI1090" s="2299" t="inlineStr">
        <is>
          <t>lauranatali.10@gmail.com</t>
        </is>
      </c>
      <c r="AJ1090" s="2298" t="n">
        <v>3112299212</v>
      </c>
      <c r="AK1090" s="2299" t="inlineStr">
        <is>
          <t>GIRON</t>
        </is>
      </c>
      <c r="AL1090" s="505" t="n"/>
      <c r="AM1090" s="838" t="n"/>
    </row>
    <row r="1091" ht="18" customHeight="1" thickBot="1">
      <c r="A1091" s="3429" t="inlineStr">
        <is>
          <t>MIGUEL ANGEL CIFUENTES FETIVA FETIVA</t>
        </is>
      </c>
      <c r="B1091" s="3364" t="inlineStr">
        <is>
          <t>600000100069914-5</t>
        </is>
      </c>
      <c r="C1091" s="3434" t="n">
        <v>46052</v>
      </c>
      <c r="D1091" s="2304" t="inlineStr">
        <is>
          <t>Actualizar</t>
        </is>
      </c>
      <c r="E1091" s="3434" t="n">
        <v>46121</v>
      </c>
      <c r="F1091" s="2320" t="inlineStr">
        <is>
          <t>DAVIVIENDA</t>
        </is>
      </c>
      <c r="G1091" s="3366" t="inlineStr">
        <is>
          <t>Por favor el Señor desea 3 Opciones quedando frente al Banco con $10' $11´y $12´
los seguros los paga anualizados a partir de Mayo
Gracias</t>
        </is>
      </c>
      <c r="H1091" s="3435" t="inlineStr">
        <is>
          <t>PROPIO</t>
        </is>
      </c>
      <c r="I1091" s="3366" t="inlineStr">
        <is>
          <t>Recordar que se puede radicar en la 5 cuota para inicar el proceso en la 6 cuota</t>
        </is>
      </c>
      <c r="J1091" s="3436" t="inlineStr">
        <is>
          <t>Resuelta</t>
        </is>
      </c>
      <c r="K1091" s="3367" t="n">
        <v>46071</v>
      </c>
      <c r="L1091" s="2725" t="inlineStr">
        <is>
          <t>Visionarios</t>
        </is>
      </c>
      <c r="M1091" s="3368" t="inlineStr">
        <is>
          <t>MARIELA BECERRA</t>
        </is>
      </c>
      <c r="N1091" s="225" t="n"/>
      <c r="O1091" s="225" t="n"/>
      <c r="P1091" s="245" t="inlineStr">
        <is>
          <t>https://tinyurl.com/ydc5exzb</t>
        </is>
      </c>
      <c r="Q1091" s="225" t="n"/>
      <c r="R1091" s="3437" t="n">
        <v>91215346</v>
      </c>
      <c r="S1091" s="2311" t="inlineStr">
        <is>
          <t>Pesos</t>
        </is>
      </c>
      <c r="T1091" s="2312" t="inlineStr">
        <is>
          <t>Hipotecario</t>
        </is>
      </c>
      <c r="U1091" s="3369" t="n">
        <v>6783000</v>
      </c>
      <c r="V1091" s="3369" t="n">
        <v>180</v>
      </c>
      <c r="W1091" s="3369" t="n">
        <v>176</v>
      </c>
      <c r="X1091" s="3369" t="n">
        <v>12.6</v>
      </c>
      <c r="Y1091" s="3369" t="n">
        <v>0</v>
      </c>
      <c r="Z1091" s="3369" t="n">
        <v>201054</v>
      </c>
      <c r="AA1091" s="3369" t="n">
        <v>496324</v>
      </c>
      <c r="AB1091" s="3369" t="n">
        <v>0</v>
      </c>
      <c r="AC1091" s="3369" t="n">
        <v>1058653</v>
      </c>
      <c r="AD1091" s="3369" t="n">
        <v>5076968</v>
      </c>
      <c r="AE1091" s="3369" t="n">
        <v>510654533</v>
      </c>
      <c r="AF1091" s="3369" t="inlineStr">
        <is>
          <t>$300.000 a $600.000</t>
        </is>
      </c>
      <c r="AG1091" s="3369" t="inlineStr">
        <is>
          <t>$25,000,000</t>
        </is>
      </c>
      <c r="AH1091" s="2315" t="inlineStr">
        <is>
          <t>Empleado</t>
        </is>
      </c>
      <c r="AI1091" s="3368" t="inlineStr">
        <is>
          <t>tomascifuentes@gmail.com</t>
        </is>
      </c>
      <c r="AJ1091" s="3369" t="n">
        <v>3168771604</v>
      </c>
      <c r="AK1091" s="225" t="n"/>
      <c r="AL1091" s="225" t="n"/>
      <c r="AM1091" s="231" t="n"/>
    </row>
    <row r="1092" ht="18" customHeight="1" thickBot="1">
      <c r="A1092" s="3180" t="inlineStr">
        <is>
          <t>BRENDA ZORAIDA PORRAS MOLINA</t>
        </is>
      </c>
      <c r="B1092" s="2316" t="inlineStr">
        <is>
          <t>570202750059715-1</t>
        </is>
      </c>
      <c r="C1092" s="2319" t="n">
        <v>46118</v>
      </c>
      <c r="D1092" s="2318" t="inlineStr">
        <is>
          <t>Actualizar</t>
        </is>
      </c>
      <c r="E1092" s="2319" t="n">
        <v>46121</v>
      </c>
      <c r="F1092" s="2320" t="inlineStr">
        <is>
          <t>DAVIVIENDA</t>
        </is>
      </c>
      <c r="G1092" s="2842" t="inlineStr">
        <is>
          <t>la vivienda es vis</t>
        </is>
      </c>
      <c r="H1092" s="2475" t="inlineStr">
        <is>
          <t>VK 30%</t>
        </is>
      </c>
      <c r="I1092" s="2321" t="inlineStr">
        <is>
          <t>Validar si la vivienda es VIS o no VIS para ingresos</t>
        </is>
      </c>
      <c r="J1092" s="3438" t="inlineStr">
        <is>
          <t>Cargada CRM</t>
        </is>
      </c>
      <c r="K1092" s="2319" t="n">
        <v>46121</v>
      </c>
      <c r="L1092" s="214" t="n"/>
      <c r="M1092" s="214" t="n"/>
      <c r="N1092" s="214" t="n"/>
      <c r="O1092" s="2319" t="n">
        <v>46121</v>
      </c>
      <c r="P1092" s="256" t="inlineStr">
        <is>
          <t>https://tinyurl.com/4fs9b4t4</t>
        </is>
      </c>
      <c r="Q1092" s="335" t="n"/>
      <c r="R1092" s="2310" t="inlineStr">
        <is>
          <t>N/A</t>
        </is>
      </c>
      <c r="S1092" s="2322" t="inlineStr">
        <is>
          <t>Pesos</t>
        </is>
      </c>
      <c r="T1092" s="2323" t="inlineStr">
        <is>
          <t>Hipotecario</t>
        </is>
      </c>
      <c r="U1092" s="2324" t="n">
        <v>171992</v>
      </c>
      <c r="V1092" s="2324" t="n">
        <v>240</v>
      </c>
      <c r="W1092" s="2324" t="n">
        <v>181</v>
      </c>
      <c r="X1092" s="2321" t="n">
        <v>9.5</v>
      </c>
      <c r="Y1092" s="2324" t="n">
        <v>88007</v>
      </c>
      <c r="Z1092" s="2324" t="n">
        <v>5802</v>
      </c>
      <c r="AA1092" s="2324" t="n">
        <v>17962</v>
      </c>
      <c r="AB1092" s="2324" t="n">
        <v>14422</v>
      </c>
      <c r="AC1092" s="2324" t="n">
        <v>57461</v>
      </c>
      <c r="AD1092" s="2324" t="n">
        <v>76111</v>
      </c>
      <c r="AE1092" s="2324" t="n">
        <v>21639729</v>
      </c>
      <c r="AF1092" s="214" t="n"/>
      <c r="AG1092" s="214" t="n"/>
      <c r="AH1092" s="2471" t="inlineStr">
        <is>
          <t>Vis Davivienda</t>
        </is>
      </c>
      <c r="AI1092" s="2321" t="inlineStr">
        <is>
          <t>byzporras15@gmail.com</t>
        </is>
      </c>
      <c r="AJ1092" s="2324" t="n">
        <v>3126271338</v>
      </c>
      <c r="AK1092" s="2321" t="inlineStr">
        <is>
          <t>BARRANQUILLA</t>
        </is>
      </c>
      <c r="AL1092" s="214" t="n"/>
      <c r="AM1092" s="220" t="n"/>
    </row>
    <row r="1093" ht="18" customHeight="1" thickBot="1">
      <c r="A1093" s="2633" t="inlineStr">
        <is>
          <t>CINDY VANESSA BETANCURTH NARANJO</t>
        </is>
      </c>
      <c r="B1093" s="3300" t="inlineStr">
        <is>
          <t>601010600120167-2</t>
        </is>
      </c>
      <c r="C1093" s="2305" t="n">
        <v>46106</v>
      </c>
      <c r="D1093" s="2472" t="inlineStr">
        <is>
          <t>Mora</t>
        </is>
      </c>
      <c r="E1093" s="2305" t="n">
        <v>46121</v>
      </c>
      <c r="F1093" s="2320" t="inlineStr">
        <is>
          <t>DAVIVIENDA</t>
        </is>
      </c>
      <c r="G1093" s="2842" t="inlineStr">
        <is>
          <t>se anexa extracto solicitado para realizar estudio, mas sin embargo el extracto enviado se encuentra en mora</t>
        </is>
      </c>
      <c r="H1093" s="2308" t="inlineStr">
        <is>
          <t>CM</t>
        </is>
      </c>
      <c r="I1093" s="3439" t="inlineStr">
        <is>
          <t>Solicitar extracto hipotecario, adjunto otra cosa.</t>
        </is>
      </c>
      <c r="J1093" s="225" t="n"/>
      <c r="K1093" s="225" t="n"/>
      <c r="L1093" s="2327" t="inlineStr">
        <is>
          <t>Finanzas a otro nivel</t>
        </is>
      </c>
      <c r="M1093" s="2309" t="inlineStr">
        <is>
          <t>NELLY ROA</t>
        </is>
      </c>
      <c r="N1093" s="225" t="n"/>
      <c r="O1093" s="2305" t="n">
        <v>46106</v>
      </c>
      <c r="P1093" s="225" t="n"/>
      <c r="Q1093" s="473" t="n"/>
      <c r="R1093" s="2310" t="inlineStr">
        <is>
          <t>N/A</t>
        </is>
      </c>
      <c r="S1093" s="2311" t="inlineStr">
        <is>
          <t>Pesos</t>
        </is>
      </c>
      <c r="T1093" s="2875" t="inlineStr">
        <is>
          <t>Leasing H.</t>
        </is>
      </c>
      <c r="U1093" s="2313" t="n">
        <v>1067737</v>
      </c>
      <c r="V1093" s="2313" t="n">
        <v>240</v>
      </c>
      <c r="W1093" s="2313" t="n">
        <v>183</v>
      </c>
      <c r="X1093" s="2313" t="n">
        <v>8.699999999999999</v>
      </c>
      <c r="Y1093" s="2313" t="n">
        <v>454263</v>
      </c>
      <c r="Z1093" s="2313" t="n">
        <v>125950</v>
      </c>
      <c r="AA1093" s="2313" t="n">
        <v>0</v>
      </c>
      <c r="AB1093" s="2313" t="n">
        <v>0</v>
      </c>
      <c r="AC1093" s="2313" t="n">
        <v>454263</v>
      </c>
      <c r="AD1093" s="2313" t="n">
        <v>995113</v>
      </c>
      <c r="AE1093" s="2313" t="n">
        <v>145688930</v>
      </c>
      <c r="AF1093" s="3653" t="n">
        <v>500</v>
      </c>
      <c r="AG1093" s="2313" t="inlineStr">
        <is>
          <t>$45,000,000</t>
        </is>
      </c>
      <c r="AH1093" s="2315" t="inlineStr">
        <is>
          <t>Empleado</t>
        </is>
      </c>
      <c r="AI1093" s="225" t="n"/>
      <c r="AJ1093" s="2309" t="inlineStr">
        <is>
          <t>301 2781728</t>
        </is>
      </c>
      <c r="AK1093" s="2309" t="inlineStr">
        <is>
          <t>PASTO</t>
        </is>
      </c>
      <c r="AL1093" s="225" t="n"/>
      <c r="AM1093" s="231" t="n"/>
    </row>
    <row r="1094" ht="18" customHeight="1" thickBot="1">
      <c r="A1094" s="3178" t="inlineStr">
        <is>
          <t>DANIELA VILLAFANE MENDEZ</t>
        </is>
      </c>
      <c r="B1094" s="2316" t="inlineStr">
        <is>
          <t>570119460055154-5</t>
        </is>
      </c>
      <c r="C1094" s="2319" t="n">
        <v>46113</v>
      </c>
      <c r="D1094" s="2523" t="inlineStr">
        <is>
          <t>Mora</t>
        </is>
      </c>
      <c r="E1094" s="2319" t="n">
        <v>46121</v>
      </c>
      <c r="F1094" s="2469" t="inlineStr">
        <is>
          <t>DAVIVIENDA</t>
        </is>
      </c>
      <c r="G1094" s="214" t="n"/>
      <c r="H1094" s="3440" t="inlineStr">
        <is>
          <t>CM</t>
        </is>
      </c>
      <c r="I1094" s="1058" t="inlineStr">
        <is>
          <t>Solicitar extracto</t>
        </is>
      </c>
      <c r="J1094" s="214" t="n"/>
      <c r="K1094" s="214" t="n"/>
      <c r="L1094" s="2332" t="inlineStr">
        <is>
          <t>Finanzas a otro nivel</t>
        </is>
      </c>
      <c r="M1094" s="2321" t="inlineStr">
        <is>
          <t>YULY HERNANDEZ</t>
        </is>
      </c>
      <c r="N1094" s="214" t="n"/>
      <c r="O1094" s="214" t="n"/>
      <c r="P1094" s="214" t="n"/>
      <c r="Q1094" s="214" t="n"/>
      <c r="R1094" s="2324" t="n">
        <v>1144071930</v>
      </c>
      <c r="S1094" s="2322" t="inlineStr">
        <is>
          <t>Pesos</t>
        </is>
      </c>
      <c r="T1094" s="2323" t="inlineStr">
        <is>
          <t>Hipotecario</t>
        </is>
      </c>
      <c r="U1094" s="2324" t="n">
        <v>1845000</v>
      </c>
      <c r="V1094" s="2324" t="n">
        <v>240</v>
      </c>
      <c r="W1094" s="2324" t="n">
        <v>238</v>
      </c>
      <c r="X1094" s="2321" t="n">
        <v>12.6</v>
      </c>
      <c r="Y1094" s="2324" t="n">
        <v>0</v>
      </c>
      <c r="Z1094" s="2324" t="n">
        <v>83410</v>
      </c>
      <c r="AA1094" s="2324" t="n">
        <v>0</v>
      </c>
      <c r="AB1094" s="2324" t="n">
        <v>0</v>
      </c>
      <c r="AC1094" s="2324" t="n">
        <v>0</v>
      </c>
      <c r="AD1094" s="2324" t="n">
        <v>1596420</v>
      </c>
      <c r="AE1094" s="2324" t="n">
        <v>162502264</v>
      </c>
      <c r="AF1094" s="3722" t="n">
        <v>200</v>
      </c>
      <c r="AG1094" s="2324" t="inlineStr">
        <is>
          <t>$5,000,000</t>
        </is>
      </c>
      <c r="AH1094" s="2322" t="inlineStr">
        <is>
          <t>Independiente</t>
        </is>
      </c>
      <c r="AI1094" s="214" t="n"/>
      <c r="AJ1094" s="2321" t="inlineStr">
        <is>
          <t>317 5578633</t>
        </is>
      </c>
      <c r="AK1094" s="2321" t="inlineStr">
        <is>
          <t>CALI</t>
        </is>
      </c>
      <c r="AL1094" s="214" t="n"/>
      <c r="AM1094" s="220" t="n"/>
    </row>
    <row r="1095" ht="18" customHeight="1" thickBot="1">
      <c r="A1095" s="3430" t="inlineStr">
        <is>
          <t>LINA JIMENEZ NOVOA</t>
        </is>
      </c>
      <c r="B1095" s="3441" t="n">
        <v>101022752701</v>
      </c>
      <c r="C1095" s="3442" t="n">
        <v>46094</v>
      </c>
      <c r="D1095" s="2711" t="inlineStr">
        <is>
          <t>Pendiente</t>
        </is>
      </c>
      <c r="E1095" s="3442" t="n">
        <v>46121</v>
      </c>
      <c r="F1095" s="3443" t="inlineStr">
        <is>
          <t>FNA (Fondo Nacional del Ahorro)</t>
        </is>
      </c>
      <c r="G1095" s="625" t="n"/>
      <c r="H1095" s="2714" t="inlineStr">
        <is>
          <t>CM</t>
        </is>
      </c>
      <c r="I1095" s="3444" t="inlineStr">
        <is>
          <t>Falta perfilamiento - fna</t>
        </is>
      </c>
      <c r="J1095" s="625" t="n"/>
      <c r="K1095" s="625" t="n"/>
      <c r="L1095" s="3445" t="inlineStr">
        <is>
          <t>Guardianes Del Ahorro</t>
        </is>
      </c>
      <c r="M1095" s="3444" t="inlineStr">
        <is>
          <t>SANDRA PATRICIA MORENO SOTELO</t>
        </is>
      </c>
      <c r="N1095" s="625" t="n"/>
      <c r="O1095" s="3442" t="n">
        <v>46094</v>
      </c>
      <c r="P1095" s="625" t="n"/>
      <c r="Q1095" s="625" t="n"/>
      <c r="R1095" s="3446" t="n">
        <v>1010227527</v>
      </c>
      <c r="S1095" s="2718" t="inlineStr">
        <is>
          <t>Pesos</t>
        </is>
      </c>
      <c r="T1095" s="3447" t="inlineStr">
        <is>
          <t>Hipotecario</t>
        </is>
      </c>
      <c r="U1095" s="3446" t="n">
        <v>571832</v>
      </c>
      <c r="V1095" s="3446" t="n">
        <v>240</v>
      </c>
      <c r="W1095" s="3446" t="n">
        <v>203</v>
      </c>
      <c r="X1095" s="3446" t="n">
        <v>0.068</v>
      </c>
      <c r="Y1095" s="3446" t="n">
        <v>0</v>
      </c>
      <c r="Z1095" s="3446" t="n">
        <v>19261</v>
      </c>
      <c r="AA1095" s="3446" t="n">
        <v>15209</v>
      </c>
      <c r="AB1095" s="3446" t="n">
        <v>11463</v>
      </c>
      <c r="AC1095" s="3446" t="n">
        <v>171897</v>
      </c>
      <c r="AD1095" s="3446" t="n">
        <v>354003</v>
      </c>
      <c r="AE1095" s="3446" t="n">
        <v>64394986</v>
      </c>
      <c r="AF1095" s="3738" t="n">
        <v>500</v>
      </c>
      <c r="AG1095" s="3446" t="inlineStr">
        <is>
          <t>$4,800,000</t>
        </is>
      </c>
      <c r="AH1095" s="2722" t="inlineStr">
        <is>
          <t>Empleado</t>
        </is>
      </c>
      <c r="AI1095" s="3444" t="inlineStr">
        <is>
          <t>linajimeneznovoa@gmail.com</t>
        </is>
      </c>
      <c r="AJ1095" s="3444" t="inlineStr">
        <is>
          <t>+57 318 8445823</t>
        </is>
      </c>
      <c r="AK1095" s="3444" t="inlineStr">
        <is>
          <t>BOGOTA</t>
        </is>
      </c>
      <c r="AL1095" s="625" t="n"/>
      <c r="AM1095" s="3449" t="inlineStr">
        <is>
          <t>NAN</t>
        </is>
      </c>
    </row>
    <row r="1096" ht="18" customHeight="1" thickBot="1">
      <c r="A1096" s="2824" t="inlineStr">
        <is>
          <t>HASBLEIDY TATIANA VELEZ PACHON</t>
        </is>
      </c>
      <c r="B1096" s="2316" t="n">
        <v>1156765102</v>
      </c>
      <c r="C1096" s="2319" t="n">
        <v>46111</v>
      </c>
      <c r="D1096" s="2318" t="inlineStr">
        <is>
          <t>Pendiente</t>
        </is>
      </c>
      <c r="E1096" s="2319" t="n">
        <v>46121</v>
      </c>
      <c r="F1096" s="3244" t="inlineStr">
        <is>
          <t>BANCO DE BOGOTA</t>
        </is>
      </c>
      <c r="G1096" s="214" t="n"/>
      <c r="H1096" s="2453" t="inlineStr">
        <is>
          <t>CM</t>
        </is>
      </c>
      <c r="I1096" s="2321" t="inlineStr">
        <is>
          <t>Falta perfilamiento - Bogota</t>
        </is>
      </c>
      <c r="J1096" s="214" t="n"/>
      <c r="K1096" s="214" t="n"/>
      <c r="L1096" s="2332" t="inlineStr">
        <is>
          <t>Finanzas a otro nivel</t>
        </is>
      </c>
      <c r="M1096" s="2321" t="inlineStr">
        <is>
          <t>CAROLINA MORA</t>
        </is>
      </c>
      <c r="N1096" s="214" t="n"/>
      <c r="O1096" s="214" t="n"/>
      <c r="P1096" s="214" t="n"/>
      <c r="Q1096" s="214" t="n"/>
      <c r="R1096" s="2335" t="n">
        <v>1070983156</v>
      </c>
      <c r="S1096" s="2322" t="inlineStr">
        <is>
          <t>Pesos</t>
        </is>
      </c>
      <c r="T1096" s="2323" t="inlineStr">
        <is>
          <t>Hipotecario</t>
        </is>
      </c>
      <c r="U1096" s="2324" t="n">
        <v>859708</v>
      </c>
      <c r="V1096" s="2324" t="n">
        <v>240</v>
      </c>
      <c r="W1096" s="2324" t="n">
        <v>239</v>
      </c>
      <c r="X1096" s="2321" t="n">
        <v>14.29</v>
      </c>
      <c r="Y1096" s="2324" t="n">
        <v>0</v>
      </c>
      <c r="Z1096" s="2324" t="n">
        <v>10295</v>
      </c>
      <c r="AA1096" s="2324" t="n">
        <v>21202</v>
      </c>
      <c r="AB1096" s="2324" t="n">
        <v>21700</v>
      </c>
      <c r="AC1096" s="2324" t="n">
        <v>55775</v>
      </c>
      <c r="AD1096" s="2324" t="n">
        <v>750735</v>
      </c>
      <c r="AE1096" s="2324" t="n">
        <v>67533639</v>
      </c>
      <c r="AF1096" s="3722" t="n">
        <v>400</v>
      </c>
      <c r="AG1096" s="2324" t="inlineStr">
        <is>
          <t>$2,600,000</t>
        </is>
      </c>
      <c r="AH1096" s="2343" t="inlineStr">
        <is>
          <t>Empleado</t>
        </is>
      </c>
      <c r="AI1096" s="2321" t="inlineStr">
        <is>
          <t>hasbleidy113@outlook.com</t>
        </is>
      </c>
      <c r="AJ1096" s="2321" t="inlineStr">
        <is>
          <t>+57 323 2909447</t>
        </is>
      </c>
      <c r="AK1096" s="2321" t="inlineStr">
        <is>
          <t>FACATATIVA</t>
        </is>
      </c>
      <c r="AL1096" s="214" t="n"/>
      <c r="AM1096" s="3188" t="inlineStr">
        <is>
          <t>NAN</t>
        </is>
      </c>
    </row>
    <row r="1097" ht="18" customHeight="1" thickBot="1">
      <c r="A1097" s="3180" t="inlineStr">
        <is>
          <t>ROSA YOLANDA LOPEZ LEMUS</t>
        </is>
      </c>
      <c r="B1097" s="2302" t="n">
        <v>90000401201</v>
      </c>
      <c r="C1097" s="2305" t="n">
        <v>46112</v>
      </c>
      <c r="D1097" s="2304" t="inlineStr">
        <is>
          <t>Pendiente</t>
        </is>
      </c>
      <c r="E1097" s="2305" t="n">
        <v>46121</v>
      </c>
      <c r="F1097" s="2398" t="inlineStr">
        <is>
          <t>BANCOLOMBIA</t>
        </is>
      </c>
      <c r="G1097" s="225" t="n"/>
      <c r="H1097" s="2308" t="inlineStr">
        <is>
          <t>CM</t>
        </is>
      </c>
      <c r="I1097" s="2309" t="inlineStr">
        <is>
          <t>por favor solicitar a tu cliente el extracto que le hace llegar el banco. El documento enviado no tiene informacion completa y no sirve para la realizacion del estudio</t>
        </is>
      </c>
      <c r="J1097" s="3424" t="inlineStr">
        <is>
          <t>Cargada CRM</t>
        </is>
      </c>
      <c r="K1097" s="2305" t="n">
        <v>46113</v>
      </c>
      <c r="L1097" s="2327" t="inlineStr">
        <is>
          <t>Finanzas a otro nivel</t>
        </is>
      </c>
      <c r="M1097" s="2309" t="inlineStr">
        <is>
          <t>NELLY ROA</t>
        </is>
      </c>
      <c r="N1097" s="2305" t="n">
        <v>46114</v>
      </c>
      <c r="O1097" s="225" t="n"/>
      <c r="P1097" s="225" t="n"/>
      <c r="Q1097" s="473" t="n"/>
      <c r="R1097" s="2310" t="inlineStr">
        <is>
          <t>N/A</t>
        </is>
      </c>
      <c r="S1097" s="2311" t="inlineStr">
        <is>
          <t>Pesos</t>
        </is>
      </c>
      <c r="T1097" s="2312" t="inlineStr">
        <is>
          <t>Hipotecario</t>
        </is>
      </c>
      <c r="U1097" s="2313" t="n">
        <v>342219</v>
      </c>
      <c r="V1097" s="2313" t="n">
        <v>360</v>
      </c>
      <c r="W1097" s="2313" t="n">
        <v>360</v>
      </c>
      <c r="X1097" s="2309" t="n">
        <v>6.6</v>
      </c>
      <c r="Y1097" s="2313" t="n">
        <v>0</v>
      </c>
      <c r="Z1097" s="2313" t="n">
        <v>4704</v>
      </c>
      <c r="AA1097" s="2313" t="n">
        <v>9210</v>
      </c>
      <c r="AB1097" s="2313" t="n">
        <v>6140</v>
      </c>
      <c r="AC1097" s="2313" t="n">
        <v>0</v>
      </c>
      <c r="AD1097" s="2313" t="n">
        <v>0</v>
      </c>
      <c r="AE1097" s="2313" t="n">
        <v>51440424</v>
      </c>
      <c r="AF1097" s="3653" t="n">
        <v>200</v>
      </c>
      <c r="AG1097" s="2313" t="inlineStr">
        <is>
          <t>$5,800,000</t>
        </is>
      </c>
      <c r="AH1097" s="2311" t="inlineStr">
        <is>
          <t>Independiente</t>
        </is>
      </c>
      <c r="AI1097" s="2309" t="inlineStr">
        <is>
          <t>rosalemus970@gmail.com</t>
        </is>
      </c>
      <c r="AJ1097" s="2309" t="inlineStr">
        <is>
          <t>+57 304 6232438</t>
        </is>
      </c>
      <c r="AK1097" s="2309" t="inlineStr">
        <is>
          <t>VALLEDUPAR</t>
        </is>
      </c>
      <c r="AL1097" s="225" t="n"/>
      <c r="AM1097" s="3187" t="inlineStr">
        <is>
          <t>NAN</t>
        </is>
      </c>
    </row>
    <row r="1098" ht="18" customHeight="1" thickBot="1">
      <c r="A1098" s="3178" t="inlineStr">
        <is>
          <t>ANGIE CAROLINA GUZMAN FORERO</t>
        </is>
      </c>
      <c r="B1098" s="210" t="n">
        <v>133201556155</v>
      </c>
      <c r="C1098" s="2319" t="n">
        <v>46113</v>
      </c>
      <c r="D1098" s="2318" t="inlineStr">
        <is>
          <t>Pendiente</t>
        </is>
      </c>
      <c r="E1098" s="2319" t="n">
        <v>46121</v>
      </c>
      <c r="F1098" s="2730" t="inlineStr">
        <is>
          <t>CAJA SOCIAL</t>
        </is>
      </c>
      <c r="G1098" s="214" t="n"/>
      <c r="H1098" s="2453" t="inlineStr">
        <is>
          <t>CM</t>
        </is>
      </c>
      <c r="I1098" s="2321" t="inlineStr">
        <is>
          <t>Solicitar extracto hipotecario.</t>
        </is>
      </c>
      <c r="J1098" s="214" t="n"/>
      <c r="K1098" s="214" t="n"/>
      <c r="L1098" s="2471" t="inlineStr">
        <is>
          <t>Guardianes Del Ahorro</t>
        </is>
      </c>
      <c r="M1098" s="2321" t="inlineStr">
        <is>
          <t>SANDRA PATRICIA MORENO</t>
        </is>
      </c>
      <c r="N1098" s="214" t="n"/>
      <c r="O1098" s="2319" t="n">
        <v>46113</v>
      </c>
      <c r="P1098" s="214" t="n"/>
      <c r="Q1098" s="214" t="n"/>
      <c r="R1098" s="2324" t="n">
        <v>1023959370</v>
      </c>
      <c r="S1098" s="2322" t="inlineStr">
        <is>
          <t>Pesos</t>
        </is>
      </c>
      <c r="T1098" s="2323" t="inlineStr">
        <is>
          <t>Hipotecario</t>
        </is>
      </c>
      <c r="U1098" s="2324" t="n">
        <v>1463920</v>
      </c>
      <c r="V1098" s="2324" t="n">
        <v>166</v>
      </c>
      <c r="W1098" s="2324" t="n">
        <v>149</v>
      </c>
      <c r="X1098" s="2321" t="n">
        <v>10.8</v>
      </c>
      <c r="Y1098" s="2324" t="n">
        <v>0</v>
      </c>
      <c r="Z1098" s="2324" t="n">
        <v>24674</v>
      </c>
      <c r="AA1098" s="2324" t="n">
        <v>26245</v>
      </c>
      <c r="AB1098" s="2324" t="n">
        <v>23596</v>
      </c>
      <c r="AC1098" s="2324" t="n">
        <v>385916</v>
      </c>
      <c r="AD1098" s="2324" t="n">
        <v>1003488</v>
      </c>
      <c r="AE1098" s="2324" t="n">
        <v>116915670</v>
      </c>
      <c r="AF1098" s="3722" t="n">
        <v>150</v>
      </c>
      <c r="AG1098" s="2324" t="inlineStr">
        <is>
          <t>$5,000,000</t>
        </is>
      </c>
      <c r="AH1098" s="2322" t="inlineStr">
        <is>
          <t>Independiente</t>
        </is>
      </c>
      <c r="AI1098" s="2321" t="inlineStr">
        <is>
          <t>angiecarito333@gmail.com</t>
        </is>
      </c>
      <c r="AJ1098" s="2321" t="inlineStr">
        <is>
          <t>+57 310 3412655</t>
        </is>
      </c>
      <c r="AK1098" s="2321" t="inlineStr">
        <is>
          <t>BOGOTA</t>
        </is>
      </c>
      <c r="AL1098" s="214" t="n"/>
      <c r="AM1098" s="3188" t="inlineStr">
        <is>
          <t>NAN</t>
        </is>
      </c>
    </row>
    <row r="1099" ht="18" customHeight="1" thickBot="1">
      <c r="A1099" s="2633" t="inlineStr">
        <is>
          <t>KARINA MARIA SILVA GARCIA</t>
        </is>
      </c>
      <c r="B1099" s="2302" t="n">
        <v>103057769318</v>
      </c>
      <c r="C1099" s="2305" t="n">
        <v>46119</v>
      </c>
      <c r="D1099" s="2304" t="inlineStr">
        <is>
          <t>Pendiente</t>
        </is>
      </c>
      <c r="E1099" s="2305" t="n">
        <v>46121</v>
      </c>
      <c r="F1099" s="2500" t="inlineStr">
        <is>
          <t>FNA (Fondo Nacional del Ahorro)</t>
        </is>
      </c>
      <c r="G1099" s="225" t="n"/>
      <c r="H1099" s="2308" t="inlineStr">
        <is>
          <t>CM</t>
        </is>
      </c>
      <c r="I1099" s="2309" t="inlineStr">
        <is>
          <t>Falta perfilamiento- FNA</t>
        </is>
      </c>
      <c r="J1099" s="225" t="n"/>
      <c r="K1099" s="225" t="n"/>
      <c r="L1099" s="2327" t="inlineStr">
        <is>
          <t>Finanzas a otro nivel</t>
        </is>
      </c>
      <c r="M1099" s="2309" t="inlineStr">
        <is>
          <t>MIREYA TOLOZA</t>
        </is>
      </c>
      <c r="N1099" s="225" t="n"/>
      <c r="O1099" s="2305" t="n">
        <v>46119</v>
      </c>
      <c r="P1099" s="225" t="n"/>
      <c r="Q1099" s="225" t="n"/>
      <c r="R1099" s="2313" t="n">
        <v>1030577693</v>
      </c>
      <c r="S1099" s="2311" t="inlineStr">
        <is>
          <t>Pesos</t>
        </is>
      </c>
      <c r="T1099" s="2312" t="inlineStr">
        <is>
          <t>Hipotecario</t>
        </is>
      </c>
      <c r="U1099" s="2313" t="n">
        <v>823909</v>
      </c>
      <c r="V1099" s="2313" t="n">
        <v>210</v>
      </c>
      <c r="W1099" s="2313" t="n">
        <v>176</v>
      </c>
      <c r="X1099" s="2309" t="n">
        <v>0.08500000000000001</v>
      </c>
      <c r="Y1099" s="2313" t="n">
        <v>0</v>
      </c>
      <c r="Z1099" s="2313" t="n">
        <v>23686</v>
      </c>
      <c r="AA1099" s="2313" t="n">
        <v>12419</v>
      </c>
      <c r="AB1099" s="2313" t="n">
        <v>16517</v>
      </c>
      <c r="AC1099" s="2313" t="n">
        <v>231080</v>
      </c>
      <c r="AD1099" s="2313" t="n">
        <v>540207</v>
      </c>
      <c r="AE1099" s="2313" t="n">
        <v>79191922</v>
      </c>
      <c r="AF1099" s="3653" t="n">
        <v>200</v>
      </c>
      <c r="AG1099" s="2313" t="inlineStr">
        <is>
          <t>$4,450,000</t>
        </is>
      </c>
      <c r="AH1099" s="2315" t="inlineStr">
        <is>
          <t>Empleado</t>
        </is>
      </c>
      <c r="AI1099" s="2309" t="inlineStr">
        <is>
          <t>karinasilvag08@gmail.com</t>
        </is>
      </c>
      <c r="AJ1099" s="2309" t="inlineStr">
        <is>
          <t>+57 300 7031793</t>
        </is>
      </c>
      <c r="AK1099" s="2309" t="inlineStr">
        <is>
          <t>BOGOTA</t>
        </is>
      </c>
      <c r="AL1099" s="225" t="n"/>
      <c r="AM1099" s="3187" t="inlineStr">
        <is>
          <t>NAN</t>
        </is>
      </c>
    </row>
    <row r="1100" ht="18" customHeight="1" thickBot="1">
      <c r="A1100" s="2826" t="inlineStr">
        <is>
          <t>IBETH DAYYAN BOHORQUEZ PRIETO</t>
        </is>
      </c>
      <c r="B1100" s="210" t="n">
        <v>133201661165</v>
      </c>
      <c r="C1100" s="2855" t="n">
        <v>46121</v>
      </c>
      <c r="D1100" s="2658" t="inlineStr">
        <is>
          <t>Pendiente</t>
        </is>
      </c>
      <c r="E1100" s="2855" t="n">
        <v>46121</v>
      </c>
      <c r="F1100" s="3114" t="inlineStr">
        <is>
          <t>CAJA SOCIAL</t>
        </is>
      </c>
      <c r="G1100" s="2262" t="n"/>
      <c r="H1100" s="3112" t="inlineStr">
        <is>
          <t>PROPIO</t>
        </is>
      </c>
      <c r="I1100" s="2262" t="n"/>
      <c r="J1100" s="2262" t="n"/>
      <c r="K1100" s="2262" t="n"/>
      <c r="L1100" s="2658" t="inlineStr">
        <is>
          <t>Soluciones Financieras</t>
        </is>
      </c>
      <c r="M1100" s="2857" t="inlineStr">
        <is>
          <t>CAMILA PEÑA</t>
        </is>
      </c>
      <c r="N1100" s="2262" t="n"/>
      <c r="O1100" s="2262" t="n"/>
      <c r="P1100" s="2262" t="n"/>
      <c r="Q1100" s="2262" t="n"/>
      <c r="R1100" s="3115" t="n">
        <v>1030634007</v>
      </c>
      <c r="S1100" s="2661" t="inlineStr">
        <is>
          <t>Pesos</t>
        </is>
      </c>
      <c r="T1100" s="2859" t="inlineStr">
        <is>
          <t>Hipotecario</t>
        </is>
      </c>
      <c r="U1100" s="2860" t="n">
        <v>961390</v>
      </c>
      <c r="V1100" s="2860" t="n">
        <v>160</v>
      </c>
      <c r="W1100" s="2860" t="n">
        <v>151</v>
      </c>
      <c r="X1100" s="2857" t="n">
        <v>10</v>
      </c>
      <c r="Y1100" s="2860" t="n">
        <v>0</v>
      </c>
      <c r="Z1100" s="2860" t="n">
        <v>17263</v>
      </c>
      <c r="AA1100" s="2860" t="n">
        <v>28338</v>
      </c>
      <c r="AB1100" s="2860" t="n">
        <v>25478</v>
      </c>
      <c r="AC1100" s="2860" t="n">
        <v>266311</v>
      </c>
      <c r="AD1100" s="2860" t="n">
        <v>623999</v>
      </c>
      <c r="AE1100" s="2860" t="n">
        <v>78252894</v>
      </c>
      <c r="AF1100" s="3719" t="n">
        <v>200</v>
      </c>
      <c r="AG1100" s="2860" t="inlineStr">
        <is>
          <t>$3,500,000</t>
        </is>
      </c>
      <c r="AH1100" s="2262" t="n"/>
      <c r="AI1100" s="2857" t="inlineStr">
        <is>
          <t>id.bohorquez@hotmail.com</t>
        </is>
      </c>
      <c r="AJ1100" s="2857" t="inlineStr">
        <is>
          <t>573227198698 ext 3227271135</t>
        </is>
      </c>
      <c r="AK1100" s="2857" t="inlineStr">
        <is>
          <t>BOGOTA</t>
        </is>
      </c>
      <c r="AL1100" s="2262" t="n"/>
      <c r="AM1100" s="3116" t="n"/>
    </row>
    <row r="1101" ht="18" customHeight="1" thickBot="1">
      <c r="A1101" s="2827" t="inlineStr">
        <is>
          <t>YURI JISSETTE MARTINEZ TIQUE</t>
        </is>
      </c>
      <c r="B1101" s="2849" t="inlineStr">
        <is>
          <t>570000500560477-3</t>
        </is>
      </c>
      <c r="C1101" s="2682" t="n">
        <v>46121</v>
      </c>
      <c r="D1101" s="2653" t="inlineStr">
        <is>
          <t>Pendiente</t>
        </is>
      </c>
      <c r="E1101" s="2682" t="n">
        <v>46121</v>
      </c>
      <c r="F1101" s="2325" t="inlineStr">
        <is>
          <t>DAVIVIENDA</t>
        </is>
      </c>
      <c r="G1101" s="2269" t="n"/>
      <c r="H1101" s="3073" t="inlineStr">
        <is>
          <t>VK 25%</t>
        </is>
      </c>
      <c r="I1101" s="2269" t="n"/>
      <c r="J1101" s="2269" t="n"/>
      <c r="K1101" s="2269" t="n"/>
      <c r="L1101" s="2269" t="n"/>
      <c r="M1101" s="2269" t="n"/>
      <c r="N1101" s="2269" t="n"/>
      <c r="O1101" s="2269" t="n"/>
      <c r="P1101" s="2269" t="n"/>
      <c r="Q1101" s="2851" t="n"/>
      <c r="R1101" s="2389" t="inlineStr">
        <is>
          <t>N/A</t>
        </is>
      </c>
      <c r="S1101" s="2270" t="inlineStr">
        <is>
          <t>Pesos</t>
        </is>
      </c>
      <c r="T1101" s="2690" t="inlineStr">
        <is>
          <t>Hipotecario</t>
        </is>
      </c>
      <c r="U1101" s="2689" t="n">
        <v>1233000</v>
      </c>
      <c r="V1101" s="2689" t="n">
        <v>240</v>
      </c>
      <c r="W1101" s="2689" t="n">
        <v>225</v>
      </c>
      <c r="X1101" s="2688" t="n">
        <v>10.95</v>
      </c>
      <c r="Y1101" s="2689" t="n">
        <v>0</v>
      </c>
      <c r="Z1101" s="2689" t="n">
        <v>86189</v>
      </c>
      <c r="AA1101" s="2689" t="n">
        <v>52412</v>
      </c>
      <c r="AB1101" s="2689" t="n">
        <v>0</v>
      </c>
      <c r="AC1101" s="2689" t="n">
        <v>161481</v>
      </c>
      <c r="AD1101" s="2689" t="n">
        <v>932917</v>
      </c>
      <c r="AE1101" s="2689" t="n">
        <v>108081568</v>
      </c>
      <c r="AF1101" s="2269" t="n"/>
      <c r="AG1101" s="2269" t="n"/>
      <c r="AH1101" s="2269" t="n"/>
      <c r="AI1101" s="2688" t="inlineStr">
        <is>
          <t>yurijmartinezt@gmail.com</t>
        </is>
      </c>
      <c r="AJ1101" s="2689" t="n">
        <v>3165128222</v>
      </c>
      <c r="AK1101" s="2688" t="inlineStr">
        <is>
          <t>BOGOTA</t>
        </is>
      </c>
      <c r="AL1101" s="2269" t="n"/>
      <c r="AM1101" s="2691" t="n"/>
    </row>
    <row r="1102" ht="18" customHeight="1" thickBot="1">
      <c r="A1102" s="2826" t="inlineStr">
        <is>
          <t>CHRISTIAN RAMIREZ MARTINEZ</t>
        </is>
      </c>
      <c r="B1102" s="2854" t="n">
        <v>90000388154</v>
      </c>
      <c r="C1102" s="2855" t="n">
        <v>46121</v>
      </c>
      <c r="D1102" s="2658" t="inlineStr">
        <is>
          <t>Pendiente</t>
        </is>
      </c>
      <c r="E1102" s="2855" t="n">
        <v>46121</v>
      </c>
      <c r="F1102" s="2995" t="inlineStr">
        <is>
          <t>BANCOLOMBIA</t>
        </is>
      </c>
      <c r="G1102" s="2262" t="n"/>
      <c r="H1102" s="2331" t="inlineStr">
        <is>
          <t>CM</t>
        </is>
      </c>
      <c r="I1102" s="2262" t="n"/>
      <c r="J1102" s="2262" t="n"/>
      <c r="K1102" s="2262" t="n"/>
      <c r="L1102" s="2262" t="n"/>
      <c r="M1102" s="2262" t="n"/>
      <c r="N1102" s="2262" t="n"/>
      <c r="O1102" s="2262" t="n"/>
      <c r="P1102" s="2262" t="n"/>
      <c r="Q1102" s="2858" t="n"/>
      <c r="R1102" s="2389" t="inlineStr">
        <is>
          <t>N/A</t>
        </is>
      </c>
      <c r="S1102" s="2661" t="inlineStr">
        <is>
          <t>Pesos</t>
        </is>
      </c>
      <c r="T1102" s="2859" t="inlineStr">
        <is>
          <t>Hipotecario</t>
        </is>
      </c>
      <c r="U1102" s="2860" t="n">
        <v>1337978</v>
      </c>
      <c r="V1102" s="2857" t="n">
        <v>240</v>
      </c>
      <c r="W1102" s="2857" t="n">
        <v>237</v>
      </c>
      <c r="X1102" s="2857" t="n">
        <v>0.116</v>
      </c>
      <c r="Y1102" s="2860" t="n">
        <v>0</v>
      </c>
      <c r="Z1102" s="2860" t="n">
        <v>14063</v>
      </c>
      <c r="AA1102" s="2860" t="n">
        <v>18910</v>
      </c>
      <c r="AB1102" s="2860" t="n">
        <v>12606</v>
      </c>
      <c r="AC1102" s="2860" t="n">
        <v>146574</v>
      </c>
      <c r="AD1102" s="2860" t="n">
        <v>1145825</v>
      </c>
      <c r="AE1102" s="2860" t="n">
        <v>125007293</v>
      </c>
      <c r="AF1102" s="2860" t="inlineStr">
        <is>
          <t>$4,600,000</t>
        </is>
      </c>
      <c r="AG1102" s="2860" t="inlineStr">
        <is>
          <t>$8,000,000</t>
        </is>
      </c>
      <c r="AH1102" s="2263" t="inlineStr">
        <is>
          <t>Empleado</t>
        </is>
      </c>
      <c r="AI1102" s="2857" t="inlineStr">
        <is>
          <t>christian.ram022@gmail.com</t>
        </is>
      </c>
      <c r="AJ1102" s="2857" t="inlineStr">
        <is>
          <t>+57 312 3822046</t>
        </is>
      </c>
      <c r="AK1102" s="2857" t="inlineStr">
        <is>
          <t>BOGOTA</t>
        </is>
      </c>
      <c r="AL1102" s="2262" t="n"/>
      <c r="AM1102" s="2862" t="inlineStr">
        <is>
          <t>NAN</t>
        </is>
      </c>
    </row>
    <row r="1103" ht="18" customHeight="1" thickBot="1">
      <c r="A1103" s="2827" t="inlineStr">
        <is>
          <t>DIEGO FERNANDO RODRIGUEZ URREGO</t>
        </is>
      </c>
      <c r="B1103" s="2849" t="inlineStr">
        <is>
          <t>570040770073693-6</t>
        </is>
      </c>
      <c r="C1103" s="2682" t="n">
        <v>46121</v>
      </c>
      <c r="D1103" s="2653" t="inlineStr">
        <is>
          <t>Pendiente</t>
        </is>
      </c>
      <c r="E1103" s="2682" t="n">
        <v>46121</v>
      </c>
      <c r="F1103" s="2325" t="inlineStr">
        <is>
          <t>DAVIVIENDA</t>
        </is>
      </c>
      <c r="G1103" s="2269" t="n"/>
      <c r="H1103" s="2326" t="inlineStr">
        <is>
          <t>CM</t>
        </is>
      </c>
      <c r="I1103" s="2269" t="n"/>
      <c r="J1103" s="2269" t="n"/>
      <c r="K1103" s="2269" t="n"/>
      <c r="L1103" s="2269" t="n"/>
      <c r="M1103" s="2269" t="n"/>
      <c r="N1103" s="2269" t="n"/>
      <c r="O1103" s="2269" t="n"/>
      <c r="P1103" s="2269" t="n"/>
      <c r="Q1103" s="2851" t="n"/>
      <c r="R1103" s="2389" t="inlineStr">
        <is>
          <t>N/A</t>
        </is>
      </c>
      <c r="S1103" s="2270" t="inlineStr">
        <is>
          <t>Pesos</t>
        </is>
      </c>
      <c r="T1103" s="2690" t="inlineStr">
        <is>
          <t>Hipotecario</t>
        </is>
      </c>
      <c r="U1103" s="2689" t="n">
        <v>1465000</v>
      </c>
      <c r="V1103" s="2688" t="n">
        <v>180</v>
      </c>
      <c r="W1103" s="2688" t="n">
        <v>164</v>
      </c>
      <c r="X1103" s="2688" t="n">
        <v>0.1095</v>
      </c>
      <c r="Y1103" s="2689" t="n">
        <v>0</v>
      </c>
      <c r="Z1103" s="2689" t="n">
        <v>53058</v>
      </c>
      <c r="AA1103" s="2689" t="n">
        <v>53158</v>
      </c>
      <c r="AB1103" s="2689" t="n">
        <v>0</v>
      </c>
      <c r="AC1103" s="2689" t="n">
        <v>327648</v>
      </c>
      <c r="AD1103" s="2689" t="n">
        <v>1044136</v>
      </c>
      <c r="AE1103" s="2689" t="n">
        <v>119875980</v>
      </c>
      <c r="AF1103" s="3715" t="n">
        <v>200</v>
      </c>
      <c r="AG1103" s="2689" t="inlineStr">
        <is>
          <t>$4,762,000</t>
        </is>
      </c>
      <c r="AH1103" s="2268" t="inlineStr">
        <is>
          <t>Empleado</t>
        </is>
      </c>
      <c r="AI1103" s="2688" t="inlineStr">
        <is>
          <t>rodriguezdfu@gmail.com</t>
        </is>
      </c>
      <c r="AJ1103" s="2688" t="inlineStr">
        <is>
          <t>+57 300 8734190</t>
        </is>
      </c>
      <c r="AK1103" s="2688" t="inlineStr">
        <is>
          <t>BOGOTA</t>
        </is>
      </c>
      <c r="AL1103" s="2269" t="n"/>
      <c r="AM1103" s="2853" t="inlineStr">
        <is>
          <t>NAN</t>
        </is>
      </c>
    </row>
    <row r="1104" ht="18" customHeight="1" thickBot="1">
      <c r="A1104" s="2900" t="inlineStr">
        <is>
          <t>GINA PAOLA GAMBOA MEDINA</t>
        </is>
      </c>
      <c r="B1104" s="2854" t="inlineStr">
        <is>
          <t>600047550018336-4</t>
        </is>
      </c>
      <c r="C1104" s="2855" t="n">
        <v>46121</v>
      </c>
      <c r="D1104" s="2658" t="inlineStr">
        <is>
          <t>Pendiente</t>
        </is>
      </c>
      <c r="E1104" s="2855" t="n">
        <v>46121</v>
      </c>
      <c r="F1104" s="2329" t="inlineStr">
        <is>
          <t>DAVIVIENDA</t>
        </is>
      </c>
      <c r="G1104" s="2262" t="n"/>
      <c r="H1104" s="2331" t="inlineStr">
        <is>
          <t>CM</t>
        </is>
      </c>
      <c r="I1104" s="2262" t="n"/>
      <c r="J1104" s="2262" t="n"/>
      <c r="K1104" s="2262" t="n"/>
      <c r="L1104" s="2262" t="n"/>
      <c r="M1104" s="2262" t="n"/>
      <c r="N1104" s="2262" t="n"/>
      <c r="O1104" s="2262" t="n"/>
      <c r="P1104" s="2262" t="n"/>
      <c r="Q1104" s="2858" t="n"/>
      <c r="R1104" s="2389" t="inlineStr">
        <is>
          <t>N/A</t>
        </is>
      </c>
      <c r="S1104" s="2661" t="inlineStr">
        <is>
          <t>Pesos</t>
        </is>
      </c>
      <c r="T1104" s="3140" t="inlineStr">
        <is>
          <t>Leasing H.</t>
        </is>
      </c>
      <c r="U1104" s="2860" t="n">
        <v>2046000</v>
      </c>
      <c r="V1104" s="2857" t="n">
        <v>180</v>
      </c>
      <c r="W1104" s="2857" t="n">
        <v>101</v>
      </c>
      <c r="X1104" s="2857" t="n">
        <v>0.095</v>
      </c>
      <c r="Y1104" s="2860" t="n">
        <v>0</v>
      </c>
      <c r="Z1104" s="2860" t="n">
        <v>0</v>
      </c>
      <c r="AA1104" s="2860" t="n">
        <v>0</v>
      </c>
      <c r="AB1104" s="2860" t="n">
        <v>0</v>
      </c>
      <c r="AC1104" s="2860" t="n">
        <v>958855</v>
      </c>
      <c r="AD1104" s="2860" t="n">
        <v>1086145</v>
      </c>
      <c r="AE1104" s="2860" t="n">
        <v>142114660</v>
      </c>
      <c r="AF1104" s="3719" t="n">
        <v>300</v>
      </c>
      <c r="AG1104" s="2860" t="inlineStr">
        <is>
          <t>$25,000,000</t>
        </is>
      </c>
      <c r="AH1104" s="2661" t="inlineStr">
        <is>
          <t>Independiente</t>
        </is>
      </c>
      <c r="AI1104" s="2857" t="inlineStr">
        <is>
          <t>tuestilocreativo@gmail.com</t>
        </is>
      </c>
      <c r="AJ1104" s="2857" t="inlineStr">
        <is>
          <t>+57 304 4838470</t>
        </is>
      </c>
      <c r="AK1104" s="2857" t="inlineStr">
        <is>
          <t>BOGOTA</t>
        </is>
      </c>
      <c r="AL1104" s="2262" t="n"/>
      <c r="AM1104" s="2862" t="inlineStr">
        <is>
          <t>NAN</t>
        </is>
      </c>
    </row>
    <row r="1105" ht="18" customHeight="1" thickBot="1">
      <c r="A1105" s="3237" t="inlineStr">
        <is>
          <t>MARIA SOLEIDA TIQUE ORTIZ</t>
        </is>
      </c>
      <c r="B1105" s="2849" t="inlineStr">
        <is>
          <t>570030780512698-5</t>
        </is>
      </c>
      <c r="C1105" s="2682" t="n">
        <v>46121</v>
      </c>
      <c r="D1105" s="2653" t="inlineStr">
        <is>
          <t>Pendiente</t>
        </is>
      </c>
      <c r="E1105" s="2682" t="n">
        <v>46121</v>
      </c>
      <c r="F1105" s="2325" t="inlineStr">
        <is>
          <t>DAVIVIENDA</t>
        </is>
      </c>
      <c r="G1105" s="2269" t="n"/>
      <c r="H1105" s="2326" t="inlineStr">
        <is>
          <t>CM</t>
        </is>
      </c>
      <c r="I1105" s="2269" t="n"/>
      <c r="J1105" s="2269" t="n"/>
      <c r="K1105" s="2269" t="n"/>
      <c r="L1105" s="2269" t="n"/>
      <c r="M1105" s="2269" t="n"/>
      <c r="N1105" s="2269" t="n"/>
      <c r="O1105" s="2269" t="n"/>
      <c r="P1105" s="2269" t="n"/>
      <c r="Q1105" s="2851" t="n"/>
      <c r="R1105" s="2389" t="inlineStr">
        <is>
          <t>N/A</t>
        </is>
      </c>
      <c r="S1105" s="2270" t="inlineStr">
        <is>
          <t>Pesos</t>
        </is>
      </c>
      <c r="T1105" s="2690" t="inlineStr">
        <is>
          <t>Hipotecario</t>
        </is>
      </c>
      <c r="U1105" s="2689" t="n">
        <v>1491000</v>
      </c>
      <c r="V1105" s="2688" t="n">
        <v>240</v>
      </c>
      <c r="W1105" s="2688" t="n">
        <v>236</v>
      </c>
      <c r="X1105" s="2688" t="n">
        <v>0.126</v>
      </c>
      <c r="Y1105" s="2689" t="n">
        <v>0</v>
      </c>
      <c r="Z1105" s="2689" t="n">
        <v>93648</v>
      </c>
      <c r="AA1105" s="2689" t="n">
        <v>90456</v>
      </c>
      <c r="AB1105" s="2689" t="n">
        <v>0</v>
      </c>
      <c r="AC1105" s="2689" t="n">
        <v>265361</v>
      </c>
      <c r="AD1105" s="2689" t="n">
        <v>2532639</v>
      </c>
      <c r="AE1105" s="2689" t="n">
        <v>127391388</v>
      </c>
      <c r="AF1105" s="3715" t="n">
        <v>300</v>
      </c>
      <c r="AG1105" s="2689" t="inlineStr">
        <is>
          <t>$2,800,000</t>
        </is>
      </c>
      <c r="AH1105" s="2268" t="inlineStr">
        <is>
          <t>Empleado</t>
        </is>
      </c>
      <c r="AI1105" s="2688" t="inlineStr">
        <is>
          <t>merys8786@gmail.com</t>
        </is>
      </c>
      <c r="AJ1105" s="2688" t="inlineStr">
        <is>
          <t>+57 312 5084833</t>
        </is>
      </c>
      <c r="AK1105" s="2688" t="inlineStr">
        <is>
          <t>BOGOTA D C</t>
        </is>
      </c>
      <c r="AL1105" s="2269" t="n"/>
      <c r="AM1105" s="2853" t="inlineStr">
        <is>
          <t>NAN</t>
        </is>
      </c>
    </row>
    <row r="1106" ht="18" customHeight="1" thickBot="1">
      <c r="A1106" s="3351" t="inlineStr">
        <is>
          <t>MONICA PATRICIA CARRILLO PEÑA</t>
        </is>
      </c>
      <c r="B1106" s="2854" t="n">
        <v>133200821899</v>
      </c>
      <c r="C1106" s="2855" t="n">
        <v>46121</v>
      </c>
      <c r="D1106" s="2658" t="inlineStr">
        <is>
          <t>Pendiente</t>
        </is>
      </c>
      <c r="E1106" s="2855" t="n">
        <v>46121</v>
      </c>
      <c r="F1106" s="3114" t="inlineStr">
        <is>
          <t>CAJA SOCIAL</t>
        </is>
      </c>
      <c r="G1106" s="2262" t="n"/>
      <c r="H1106" s="3176" t="inlineStr">
        <is>
          <t>VK 30%</t>
        </is>
      </c>
      <c r="I1106" s="2262" t="n"/>
      <c r="J1106" s="2262" t="n"/>
      <c r="K1106" s="2262" t="n"/>
      <c r="L1106" s="2856" t="inlineStr">
        <is>
          <t>Visionarios</t>
        </is>
      </c>
      <c r="M1106" s="2857" t="inlineStr">
        <is>
          <t>Adriana Castellanos Herrera</t>
        </is>
      </c>
      <c r="N1106" s="2262" t="n"/>
      <c r="O1106" s="2262" t="n"/>
      <c r="P1106" s="2262" t="n"/>
      <c r="Q1106" s="2262" t="n"/>
      <c r="R1106" s="2860" t="n">
        <v>63547721</v>
      </c>
      <c r="S1106" s="2661" t="inlineStr">
        <is>
          <t>Pesos</t>
        </is>
      </c>
      <c r="T1106" s="2859" t="inlineStr">
        <is>
          <t>Hipotecario</t>
        </is>
      </c>
      <c r="U1106" s="2860" t="n">
        <v>728928</v>
      </c>
      <c r="V1106" s="2860" t="n">
        <v>240</v>
      </c>
      <c r="W1106" s="2860" t="n">
        <v>189</v>
      </c>
      <c r="X1106" s="2857" t="n">
        <v>7.45</v>
      </c>
      <c r="Y1106" s="2860" t="n">
        <v>237352</v>
      </c>
      <c r="Z1106" s="2860" t="n">
        <v>56304</v>
      </c>
      <c r="AA1106" s="2860" t="n">
        <v>22050</v>
      </c>
      <c r="AB1106" s="2860" t="n">
        <v>19824</v>
      </c>
      <c r="AC1106" s="2860" t="n">
        <v>210163</v>
      </c>
      <c r="AD1106" s="2860" t="n">
        <v>657938</v>
      </c>
      <c r="AE1106" s="2860" t="n">
        <v>72502076</v>
      </c>
      <c r="AF1106" s="2860" t="inlineStr">
        <is>
          <t>Acorde al estado del Crédito</t>
        </is>
      </c>
      <c r="AG1106" s="2860" t="inlineStr">
        <is>
          <t>$4,000,000</t>
        </is>
      </c>
      <c r="AH1106" s="2263" t="inlineStr">
        <is>
          <t>Empleado</t>
        </is>
      </c>
      <c r="AI1106" s="2857" t="inlineStr">
        <is>
          <t>monicacarillopena@gmail.com</t>
        </is>
      </c>
      <c r="AJ1106" s="2860" t="n">
        <v>3024343451</v>
      </c>
      <c r="AK1106" s="2262" t="n"/>
      <c r="AL1106" s="2262" t="n"/>
      <c r="AM1106" s="3116" t="n"/>
    </row>
    <row r="1107" ht="18" customHeight="1" thickBot="1">
      <c r="A1107" s="2825" t="inlineStr">
        <is>
          <t>ALFONSO RODRIGUEZ BELTRAN</t>
        </is>
      </c>
      <c r="B1107" s="2849" t="n">
        <v>1155220951</v>
      </c>
      <c r="C1107" s="2682" t="n">
        <v>46121</v>
      </c>
      <c r="D1107" s="2653" t="inlineStr">
        <is>
          <t>Pendiente</t>
        </is>
      </c>
      <c r="E1107" s="2682" t="n">
        <v>46121</v>
      </c>
      <c r="F1107" s="2863" t="inlineStr">
        <is>
          <t>BANCO DE BOGOTA</t>
        </is>
      </c>
      <c r="G1107" s="2269" t="n"/>
      <c r="H1107" s="2685" t="inlineStr">
        <is>
          <t>PROPIO</t>
        </is>
      </c>
      <c r="I1107" s="2269" t="n"/>
      <c r="J1107" s="2269" t="n"/>
      <c r="K1107" s="2269" t="n"/>
      <c r="L1107" s="2687" t="inlineStr">
        <is>
          <t>Guardianes Del Ahorro</t>
        </is>
      </c>
      <c r="M1107" s="2688" t="inlineStr">
        <is>
          <t>Juan Carlos Hidalgo Mosquera</t>
        </is>
      </c>
      <c r="N1107" s="2269" t="n"/>
      <c r="O1107" s="2269" t="n"/>
      <c r="P1107" s="2269" t="n"/>
      <c r="Q1107" s="2269" t="n"/>
      <c r="R1107" s="2689" t="n">
        <v>79132987</v>
      </c>
      <c r="S1107" s="2270" t="inlineStr">
        <is>
          <t>Pesos</t>
        </is>
      </c>
      <c r="T1107" s="2690" t="inlineStr">
        <is>
          <t>Hipotecario</t>
        </is>
      </c>
      <c r="U1107" s="2689" t="n">
        <v>2893836</v>
      </c>
      <c r="V1107" s="2689" t="n">
        <v>240</v>
      </c>
      <c r="W1107" s="2689" t="n">
        <v>237</v>
      </c>
      <c r="X1107" s="2688" t="n">
        <v>13.21</v>
      </c>
      <c r="Y1107" s="2689" t="n">
        <v>0</v>
      </c>
      <c r="Z1107" s="2689" t="n">
        <v>154380</v>
      </c>
      <c r="AA1107" s="2689" t="n">
        <v>75838</v>
      </c>
      <c r="AB1107" s="2689" t="n">
        <v>32101</v>
      </c>
      <c r="AC1107" s="2689" t="n">
        <v>224306</v>
      </c>
      <c r="AD1107" s="2689" t="n">
        <v>2407209</v>
      </c>
      <c r="AE1107" s="2689" t="n">
        <v>233088829</v>
      </c>
      <c r="AF1107" s="2689" t="inlineStr">
        <is>
          <t>$100.000 a $300.000</t>
        </is>
      </c>
      <c r="AG1107" s="2689" t="inlineStr">
        <is>
          <t>$10,000,000</t>
        </is>
      </c>
      <c r="AH1107" s="2268" t="inlineStr">
        <is>
          <t>Empleado</t>
        </is>
      </c>
      <c r="AI1107" s="2688" t="inlineStr">
        <is>
          <t>karen.rodriguez@gmail.com</t>
        </is>
      </c>
      <c r="AJ1107" s="2689" t="n">
        <v>3002739006</v>
      </c>
      <c r="AK1107" s="2269" t="n"/>
      <c r="AL1107" s="2269" t="n"/>
      <c r="AM1107" s="2691" t="n"/>
    </row>
    <row r="1108" ht="18" customHeight="1" thickBot="1">
      <c r="A1108" s="2826" t="inlineStr">
        <is>
          <t>VIVIANA CANTILLO MONTOYA</t>
        </is>
      </c>
      <c r="B1108" s="2854" t="n">
        <v>134200337215</v>
      </c>
      <c r="C1108" s="2855" t="n">
        <v>46121</v>
      </c>
      <c r="D1108" s="2658" t="inlineStr">
        <is>
          <t>Pendiente</t>
        </is>
      </c>
      <c r="E1108" s="2855" t="n">
        <v>46121</v>
      </c>
      <c r="F1108" s="3114" t="inlineStr">
        <is>
          <t>CAJA SOCIAL</t>
        </is>
      </c>
      <c r="G1108" s="2262" t="n"/>
      <c r="H1108" s="3112" t="inlineStr">
        <is>
          <t>PROPIO</t>
        </is>
      </c>
      <c r="I1108" s="2262" t="n"/>
      <c r="J1108" s="2262" t="n"/>
      <c r="K1108" s="2262" t="n"/>
      <c r="L1108" s="3139" t="inlineStr">
        <is>
          <t>Finanzas a otro nivel</t>
        </is>
      </c>
      <c r="M1108" s="2857" t="inlineStr">
        <is>
          <t>YULY HERNANDEZ</t>
        </is>
      </c>
      <c r="N1108" s="2262" t="n"/>
      <c r="O1108" s="2262" t="n"/>
      <c r="P1108" s="2262" t="n"/>
      <c r="Q1108" s="2262" t="n"/>
      <c r="R1108" s="2860" t="n">
        <v>1024496480</v>
      </c>
      <c r="S1108" s="2661" t="inlineStr">
        <is>
          <t>Pesos</t>
        </is>
      </c>
      <c r="T1108" s="2859" t="inlineStr">
        <is>
          <t>Hipotecario</t>
        </is>
      </c>
      <c r="U1108" s="2860" t="n">
        <v>1628200</v>
      </c>
      <c r="V1108" s="2860" t="n">
        <v>120</v>
      </c>
      <c r="W1108" s="2860" t="n">
        <v>114</v>
      </c>
      <c r="X1108" s="2857" t="n">
        <v>11.55</v>
      </c>
      <c r="Y1108" s="2860" t="n">
        <v>0</v>
      </c>
      <c r="Z1108" s="2860" t="n">
        <v>48255</v>
      </c>
      <c r="AA1108" s="2860" t="n">
        <v>28819</v>
      </c>
      <c r="AB1108" s="2860" t="n">
        <v>25910</v>
      </c>
      <c r="AC1108" s="2860" t="n">
        <v>535183</v>
      </c>
      <c r="AD1108" s="2860" t="n">
        <v>990032</v>
      </c>
      <c r="AE1108" s="2860" t="n">
        <v>108198287</v>
      </c>
      <c r="AF1108" s="2860" t="inlineStr">
        <is>
          <t>$600.000 a $900.000</t>
        </is>
      </c>
      <c r="AG1108" s="2860" t="inlineStr">
        <is>
          <t>$10,009,999</t>
        </is>
      </c>
      <c r="AH1108" s="2263" t="inlineStr">
        <is>
          <t>Empleado</t>
        </is>
      </c>
      <c r="AI1108" s="2857" t="inlineStr">
        <is>
          <t>montoyavican_25@outlook.com</t>
        </is>
      </c>
      <c r="AJ1108" s="2860" t="n">
        <v>3118093066</v>
      </c>
      <c r="AK1108" s="2262" t="n"/>
      <c r="AL1108" s="2262" t="n"/>
      <c r="AM1108" s="3116" t="n"/>
    </row>
    <row r="1109" ht="18" customHeight="1" thickBot="1">
      <c r="A1109" s="2827" t="inlineStr">
        <is>
          <t>JOSE FABIAN MACHADO LEON</t>
        </is>
      </c>
      <c r="B1109" s="2849" t="n">
        <v>107130276912</v>
      </c>
      <c r="C1109" s="2682" t="n">
        <v>46121</v>
      </c>
      <c r="D1109" s="2653" t="inlineStr">
        <is>
          <t>Pendiente</t>
        </is>
      </c>
      <c r="E1109" s="2682" t="n">
        <v>46121</v>
      </c>
      <c r="F1109" s="3279" t="inlineStr">
        <is>
          <t>FNA (Fondo Nacional del Ahorro)</t>
        </is>
      </c>
      <c r="G1109" s="2269" t="n"/>
      <c r="H1109" s="3073" t="inlineStr">
        <is>
          <t>VK 25%</t>
        </is>
      </c>
      <c r="I1109" s="2269" t="n"/>
      <c r="J1109" s="2269" t="n"/>
      <c r="K1109" s="2269" t="n"/>
      <c r="L1109" s="2687" t="inlineStr">
        <is>
          <t>Guardianes Del Ahorro</t>
        </is>
      </c>
      <c r="M1109" s="2688" t="inlineStr">
        <is>
          <t>Angela Chaparro</t>
        </is>
      </c>
      <c r="N1109" s="2269" t="n"/>
      <c r="O1109" s="2269" t="n"/>
      <c r="P1109" s="2269" t="n"/>
      <c r="Q1109" s="2269" t="n"/>
      <c r="R1109" s="2689" t="n">
        <v>1071302769</v>
      </c>
      <c r="S1109" s="2270" t="inlineStr">
        <is>
          <t>Pesos</t>
        </is>
      </c>
      <c r="T1109" s="2690" t="inlineStr">
        <is>
          <t>Hipotecario</t>
        </is>
      </c>
      <c r="U1109" s="2689" t="n">
        <v>0</v>
      </c>
      <c r="V1109" s="2689" t="n">
        <v>152</v>
      </c>
      <c r="W1109" s="2689" t="n">
        <v>109</v>
      </c>
      <c r="X1109" s="2688" t="n">
        <v>8.5</v>
      </c>
      <c r="Y1109" s="2689" t="n">
        <v>0</v>
      </c>
      <c r="Z1109" s="2689" t="n">
        <v>13921</v>
      </c>
      <c r="AA1109" s="2689" t="n">
        <v>11173</v>
      </c>
      <c r="AB1109" s="2689" t="n">
        <v>0</v>
      </c>
      <c r="AC1109" s="2689" t="n">
        <v>287445</v>
      </c>
      <c r="AD1109" s="2689" t="n">
        <v>317509</v>
      </c>
      <c r="AE1109" s="2689" t="n">
        <v>46545294</v>
      </c>
      <c r="AF1109" s="2689" t="inlineStr">
        <is>
          <t>$100.000 a $300.000</t>
        </is>
      </c>
      <c r="AG1109" s="2689" t="inlineStr">
        <is>
          <t>$4,000,000</t>
        </is>
      </c>
      <c r="AH1109" s="2268" t="inlineStr">
        <is>
          <t>Empleado</t>
        </is>
      </c>
      <c r="AI1109" s="2688" t="inlineStr">
        <is>
          <t>jfabianmachado@hotmail.com</t>
        </is>
      </c>
      <c r="AJ1109" s="2689" t="n">
        <v>3208266901</v>
      </c>
      <c r="AK1109" s="2269" t="n"/>
      <c r="AL1109" s="2269" t="n"/>
      <c r="AM1109" s="2691" t="n"/>
    </row>
    <row r="1110" ht="18" customHeight="1" thickBot="1">
      <c r="A1110" s="2826" t="inlineStr">
        <is>
          <t>ANGIE VANESA CANASTEROS SIABATO</t>
        </is>
      </c>
      <c r="B1110" s="2907" t="inlineStr">
        <is>
          <t>3229988-3</t>
        </is>
      </c>
      <c r="C1110" s="2855" t="n">
        <v>46121</v>
      </c>
      <c r="D1110" s="2658" t="inlineStr">
        <is>
          <t>Pendiente</t>
        </is>
      </c>
      <c r="E1110" s="2855" t="n">
        <v>46121</v>
      </c>
      <c r="F1110" s="3110" t="inlineStr">
        <is>
          <t>AV VILLAS</t>
        </is>
      </c>
      <c r="G1110" s="2262" t="n"/>
      <c r="H1110" s="3112" t="inlineStr">
        <is>
          <t>PROPIO</t>
        </is>
      </c>
      <c r="I1110" s="2262" t="n"/>
      <c r="J1110" s="2262" t="n"/>
      <c r="K1110" s="2262" t="n"/>
      <c r="L1110" s="3139" t="inlineStr">
        <is>
          <t>Finanzas a otro nivel</t>
        </is>
      </c>
      <c r="M1110" s="2857" t="inlineStr">
        <is>
          <t>NELLY JANETH ROA GONZALEZ</t>
        </is>
      </c>
      <c r="N1110" s="2262" t="n"/>
      <c r="O1110" s="2262" t="n"/>
      <c r="P1110" s="2262" t="n"/>
      <c r="Q1110" s="2262" t="n"/>
      <c r="R1110" s="2860" t="n">
        <v>1024547925</v>
      </c>
      <c r="S1110" s="2661" t="inlineStr">
        <is>
          <t>Pesos</t>
        </is>
      </c>
      <c r="T1110" s="2859" t="inlineStr">
        <is>
          <t>Hipotecario</t>
        </is>
      </c>
      <c r="U1110" s="2860" t="n">
        <v>1432395</v>
      </c>
      <c r="V1110" s="2860" t="n">
        <v>240</v>
      </c>
      <c r="W1110" s="2860" t="n">
        <v>217</v>
      </c>
      <c r="X1110" s="2857" t="n">
        <v>10.9</v>
      </c>
      <c r="Y1110" s="2860" t="n">
        <v>0</v>
      </c>
      <c r="Z1110" s="2860" t="n">
        <v>32255</v>
      </c>
      <c r="AA1110" s="2860" t="n">
        <v>23879</v>
      </c>
      <c r="AB1110" s="2860" t="n">
        <v>0</v>
      </c>
      <c r="AC1110" s="2860" t="n">
        <v>212158</v>
      </c>
      <c r="AD1110" s="2860" t="n">
        <v>1165549</v>
      </c>
      <c r="AE1110" s="2860" t="n">
        <v>134608166</v>
      </c>
      <c r="AF1110" s="2860" t="inlineStr">
        <is>
          <t>100000 A 400000</t>
        </is>
      </c>
      <c r="AG1110" s="2860" t="inlineStr">
        <is>
          <t>$6,000,000</t>
        </is>
      </c>
      <c r="AH1110" s="2263" t="inlineStr">
        <is>
          <t>Empleado</t>
        </is>
      </c>
      <c r="AI1110" s="2857" t="inlineStr">
        <is>
          <t>vanessacanasteros@outlook.com</t>
        </is>
      </c>
      <c r="AJ1110" s="2860" t="n">
        <v>3138665903</v>
      </c>
      <c r="AK1110" s="2262" t="n"/>
      <c r="AL1110" s="2262" t="n"/>
      <c r="AM1110" s="3116" t="n"/>
    </row>
    <row r="1111" ht="18" customHeight="1" thickBot="1">
      <c r="A1111" s="2827" t="inlineStr">
        <is>
          <t>BRIGITH PAOLA GUAQUETA GALINDO</t>
        </is>
      </c>
      <c r="B1111" s="1984" t="n">
        <v>556385097</v>
      </c>
      <c r="C1111" s="2682" t="n">
        <v>46121</v>
      </c>
      <c r="D1111" s="2653" t="inlineStr">
        <is>
          <t>Pendiente</t>
        </is>
      </c>
      <c r="E1111" s="2682" t="n">
        <v>46121</v>
      </c>
      <c r="F1111" s="2863" t="inlineStr">
        <is>
          <t>BANCO DE BOGOTA</t>
        </is>
      </c>
      <c r="G1111" s="2684" t="n"/>
      <c r="H1111" s="2685" t="inlineStr">
        <is>
          <t>PROPIO</t>
        </is>
      </c>
      <c r="I1111" s="2269" t="n"/>
      <c r="J1111" s="2269" t="n"/>
      <c r="K1111" s="2269" t="n"/>
      <c r="L1111" s="2687" t="inlineStr">
        <is>
          <t>Guardianes Del Ahorro</t>
        </is>
      </c>
      <c r="M1111" s="2688" t="inlineStr">
        <is>
          <t>Yissel León</t>
        </is>
      </c>
      <c r="N1111" s="2269" t="n"/>
      <c r="O1111" s="2269" t="n"/>
      <c r="P1111" s="2269" t="n"/>
      <c r="Q1111" s="2269" t="n"/>
      <c r="R1111" s="2689" t="n">
        <v>1032494133</v>
      </c>
      <c r="S1111" s="2270" t="inlineStr">
        <is>
          <t>Pesos</t>
        </is>
      </c>
      <c r="T1111" s="2690" t="inlineStr">
        <is>
          <t>Hipotecario</t>
        </is>
      </c>
      <c r="U1111" s="2689" t="n">
        <v>562381</v>
      </c>
      <c r="V1111" s="2689" t="n">
        <v>230</v>
      </c>
      <c r="W1111" s="2689" t="n">
        <v>162</v>
      </c>
      <c r="X1111" s="2688" t="n">
        <v>7.47</v>
      </c>
      <c r="Y1111" s="2689" t="n">
        <v>195122</v>
      </c>
      <c r="Z1111" s="2689" t="n">
        <v>0</v>
      </c>
      <c r="AA1111" s="2689" t="n">
        <v>0</v>
      </c>
      <c r="AB1111" s="2689" t="n">
        <v>0</v>
      </c>
      <c r="AC1111" s="2689" t="n">
        <v>216710</v>
      </c>
      <c r="AD1111" s="2689" t="n">
        <v>540793</v>
      </c>
      <c r="AE1111" s="2689" t="n">
        <v>59820435</v>
      </c>
      <c r="AF1111" s="2689" t="inlineStr">
        <is>
          <t>$100.000 a $300.000</t>
        </is>
      </c>
      <c r="AG1111" s="2689" t="inlineStr">
        <is>
          <t>$2,900,000</t>
        </is>
      </c>
      <c r="AH1111" s="2268" t="inlineStr">
        <is>
          <t>Empleado</t>
        </is>
      </c>
      <c r="AI1111" s="2688" t="inlineStr">
        <is>
          <t>brigithguaqueta@gmail.com</t>
        </is>
      </c>
      <c r="AJ1111" s="2689" t="n">
        <v>3106973621</v>
      </c>
      <c r="AK1111" s="2269" t="n"/>
      <c r="AL1111" s="2269" t="n"/>
      <c r="AM1111" s="2691" t="n"/>
    </row>
    <row r="1112" ht="18" customHeight="1" thickBot="1">
      <c r="A1112" s="3431" t="inlineStr">
        <is>
          <t>JULIAN CAMILO URREA GALARZA</t>
        </is>
      </c>
      <c r="B1112" s="3450" t="n">
        <v>90000268081</v>
      </c>
      <c r="C1112" s="3451" t="n">
        <v>46029</v>
      </c>
      <c r="D1112" s="2318" t="inlineStr">
        <is>
          <t>Actualizar</t>
        </is>
      </c>
      <c r="E1112" s="3452" t="n">
        <v>46122</v>
      </c>
      <c r="F1112" s="3072" t="inlineStr">
        <is>
          <t>BANCOLOMBIA</t>
        </is>
      </c>
      <c r="G1112" s="3366" t="inlineStr">
        <is>
          <t>Buenos días, por favor me pueden colaborar para el día de hoy con un nuevo estudio para el cliente, donde se vea reflejado si es posible que la cuota quede en 1.500.000 y el tiempo a 4 años. Gracias.</t>
        </is>
      </c>
      <c r="H1112" s="2453" t="inlineStr">
        <is>
          <t>CM</t>
        </is>
      </c>
      <c r="I1112" s="214" t="n"/>
      <c r="J1112" s="3453" t="inlineStr">
        <is>
          <t>Resuelta</t>
        </is>
      </c>
      <c r="K1112" s="2319" t="n">
        <v>46121</v>
      </c>
      <c r="L1112" s="2318" t="inlineStr">
        <is>
          <t>Soluciones Financieras</t>
        </is>
      </c>
      <c r="M1112" s="3454" t="inlineStr">
        <is>
          <t>MIRYAM ROA</t>
        </is>
      </c>
      <c r="N1112" s="3452" t="n">
        <v>46030</v>
      </c>
      <c r="O1112" s="3452" t="n">
        <v>46121</v>
      </c>
      <c r="P1112" s="256" t="inlineStr">
        <is>
          <t>https://tinyurl.com/3ejc2b79</t>
        </is>
      </c>
      <c r="Q1112" s="214" t="n"/>
      <c r="R1112" s="3454" t="n">
        <v>1014222879</v>
      </c>
      <c r="S1112" s="2322" t="inlineStr">
        <is>
          <t>Pesos</t>
        </is>
      </c>
      <c r="T1112" s="2323" t="inlineStr">
        <is>
          <t>Hipotecario</t>
        </is>
      </c>
      <c r="U1112" s="3455" t="n">
        <v>3078850</v>
      </c>
      <c r="V1112" s="3455" t="n">
        <v>120</v>
      </c>
      <c r="W1112" s="3455" t="n">
        <v>94</v>
      </c>
      <c r="X1112" s="3455" t="n">
        <v>11.83</v>
      </c>
      <c r="Y1112" s="3455" t="n">
        <v>0</v>
      </c>
      <c r="Z1112" s="3455" t="n">
        <v>51792</v>
      </c>
      <c r="AA1112" s="3455" t="n">
        <v>30260</v>
      </c>
      <c r="AB1112" s="3455" t="n">
        <v>20172</v>
      </c>
      <c r="AC1112" s="3455" t="n">
        <v>1229089</v>
      </c>
      <c r="AD1112" s="3455" t="n">
        <v>1747536</v>
      </c>
      <c r="AE1112" s="3455" t="n">
        <v>185880216</v>
      </c>
      <c r="AF1112" s="3455" t="inlineStr">
        <is>
          <t>$1,000,000</t>
        </is>
      </c>
      <c r="AG1112" s="3455" t="inlineStr">
        <is>
          <t>$13,000,000</t>
        </is>
      </c>
      <c r="AH1112" s="2343" t="inlineStr">
        <is>
          <t>Empleado</t>
        </is>
      </c>
      <c r="AI1112" s="3454" t="inlineStr">
        <is>
          <t>ladymlb@hotmail.com</t>
        </is>
      </c>
      <c r="AJ1112" s="3454" t="n">
        <v>3013959756</v>
      </c>
      <c r="AK1112" s="3454" t="inlineStr">
        <is>
          <t>BOGOTA</t>
        </is>
      </c>
      <c r="AL1112" s="214" t="n"/>
      <c r="AM1112" s="220" t="n"/>
    </row>
    <row r="1113" ht="18" customFormat="1" customHeight="1" s="1314" thickBot="1">
      <c r="A1113" s="3456" t="inlineStr">
        <is>
          <t>DIANA XIMENA MARIACA NARVAEZ</t>
        </is>
      </c>
      <c r="B1113" s="2478" t="inlineStr">
        <is>
          <t>570119600097106-6</t>
        </is>
      </c>
      <c r="C1113" s="2481" t="n">
        <v>46112</v>
      </c>
      <c r="D1113" s="2480" t="inlineStr">
        <is>
          <t>Actualizar</t>
        </is>
      </c>
      <c r="E1113" s="2481" t="n">
        <v>46122</v>
      </c>
      <c r="F1113" s="3457" t="inlineStr">
        <is>
          <t>DAVIVIENDA</t>
        </is>
      </c>
      <c r="G1113" s="3458" t="inlineStr">
        <is>
          <t>cliente interesada por favor realizar estudio con vivienda VIS</t>
        </is>
      </c>
      <c r="H1113" s="2483" t="inlineStr">
        <is>
          <t>CM</t>
        </is>
      </c>
      <c r="I1113" s="2485" t="inlineStr">
        <is>
          <t>Validar si la vivienda es VIS o no VIS para ingresos</t>
        </is>
      </c>
      <c r="J1113" s="2483" t="inlineStr">
        <is>
          <t>Cargada CRM</t>
        </is>
      </c>
      <c r="K1113" s="2481" t="n">
        <v>46113</v>
      </c>
      <c r="L1113" s="2530" t="inlineStr">
        <is>
          <t>Finanzas a otro nivel</t>
        </is>
      </c>
      <c r="M1113" s="2485" t="inlineStr">
        <is>
          <t>NELLY ROA</t>
        </is>
      </c>
      <c r="N1113" s="2481" t="n">
        <v>46114</v>
      </c>
      <c r="O1113" s="1339" t="n"/>
      <c r="P1113" s="3459" t="inlineStr">
        <is>
          <t>https://tinyurl.com/3np7xdan</t>
        </is>
      </c>
      <c r="Q1113" s="1339" t="n"/>
      <c r="R1113" s="2487" t="n">
        <v>1061769692</v>
      </c>
      <c r="S1113" s="2486" t="inlineStr">
        <is>
          <t>Pesos</t>
        </is>
      </c>
      <c r="T1113" s="2530" t="inlineStr">
        <is>
          <t>Hipotecario</t>
        </is>
      </c>
      <c r="U1113" s="2487" t="n">
        <v>1128000</v>
      </c>
      <c r="V1113" s="2487" t="n">
        <v>240</v>
      </c>
      <c r="W1113" s="2487" t="n">
        <v>232</v>
      </c>
      <c r="X1113" s="2485" t="n">
        <v>11.3</v>
      </c>
      <c r="Y1113" s="2487" t="n">
        <v>0</v>
      </c>
      <c r="Z1113" s="2487" t="n">
        <v>24006</v>
      </c>
      <c r="AA1113" s="2487" t="n">
        <v>30322</v>
      </c>
      <c r="AB1113" s="2487" t="n">
        <v>0</v>
      </c>
      <c r="AC1113" s="2487" t="n">
        <v>134340</v>
      </c>
      <c r="AD1113" s="2487" t="n">
        <v>939332</v>
      </c>
      <c r="AE1113" s="2487" t="n">
        <v>104738929</v>
      </c>
      <c r="AF1113" s="3739" t="n">
        <v>200</v>
      </c>
      <c r="AG1113" s="2487" t="inlineStr">
        <is>
          <t>$4,100,000</t>
        </is>
      </c>
      <c r="AH1113" s="2484" t="inlineStr">
        <is>
          <t>Vis Davivienda</t>
        </is>
      </c>
      <c r="AI1113" s="2485" t="inlineStr">
        <is>
          <t>dianitha940310@hotmail.com</t>
        </is>
      </c>
      <c r="AJ1113" s="2485" t="inlineStr">
        <is>
          <t>+57 302 3359588</t>
        </is>
      </c>
      <c r="AK1113" s="2485" t="inlineStr">
        <is>
          <t>POPAYAN</t>
        </is>
      </c>
      <c r="AL1113" s="1339" t="n"/>
      <c r="AM1113" s="3427" t="inlineStr">
        <is>
          <t>NAN</t>
        </is>
      </c>
    </row>
    <row r="1114" ht="18" customHeight="1" thickBot="1">
      <c r="A1114" s="552" t="inlineStr">
        <is>
          <t>CRISTIAN HERNANDEZ VICTORIA PALACIO</t>
        </is>
      </c>
      <c r="B1114" s="210" t="n">
        <v>204119078232</v>
      </c>
      <c r="C1114" s="251" t="n">
        <v>45754</v>
      </c>
      <c r="D1114" s="348" t="inlineStr">
        <is>
          <t>Pendiente</t>
        </is>
      </c>
      <c r="E1114" s="386" t="n">
        <v>45755</v>
      </c>
      <c r="F1114" s="398" t="inlineStr">
        <is>
          <t>COLPATRIA</t>
        </is>
      </c>
      <c r="G1114" s="214" t="n"/>
      <c r="H1114" s="349" t="inlineStr">
        <is>
          <t>CM</t>
        </is>
      </c>
      <c r="I1114" s="214" t="n"/>
      <c r="J1114" s="214" t="n"/>
      <c r="K1114" s="214" t="n"/>
      <c r="L1114" s="392" t="inlineStr">
        <is>
          <t>Finanzas a otro nivel</t>
        </is>
      </c>
      <c r="M1114" s="254" t="inlineStr">
        <is>
          <t>CAROLINA MORA</t>
        </is>
      </c>
      <c r="N1114" s="214" t="n"/>
      <c r="O1114" s="214" t="n"/>
      <c r="P1114" s="214" t="n"/>
      <c r="Q1114" s="214" t="n"/>
      <c r="R1114" s="254" t="n">
        <v>1233502757</v>
      </c>
      <c r="S1114" s="257" t="inlineStr">
        <is>
          <t>Pesos</t>
        </is>
      </c>
      <c r="T1114" s="258" t="inlineStr">
        <is>
          <t>Hipotecario</t>
        </is>
      </c>
      <c r="U1114" s="739" t="n">
        <v>1405664</v>
      </c>
      <c r="V1114" s="254" t="n">
        <v>300</v>
      </c>
      <c r="W1114" s="254" t="n">
        <v>291</v>
      </c>
      <c r="X1114" s="739" t="inlineStr">
        <is>
          <t>15.58%</t>
        </is>
      </c>
      <c r="Y1114" s="739" t="n">
        <v>0</v>
      </c>
      <c r="Z1114" s="739" t="n">
        <v>74507</v>
      </c>
      <c r="AA1114" s="739" t="n">
        <v>0</v>
      </c>
      <c r="AB1114" s="739" t="n">
        <v>0</v>
      </c>
      <c r="AC1114" s="739" t="n">
        <v>0</v>
      </c>
      <c r="AD1114" s="739" t="n">
        <v>1331156</v>
      </c>
      <c r="AE1114" s="739" t="n">
        <v>105800000</v>
      </c>
      <c r="AF1114" s="3660" t="n">
        <v>400</v>
      </c>
      <c r="AG1114" s="739" t="inlineStr">
        <is>
          <t>$5,000,000</t>
        </is>
      </c>
      <c r="AH1114" s="259" t="inlineStr">
        <is>
          <t>Empleado</t>
        </is>
      </c>
      <c r="AI1114" s="254" t="inlineStr">
        <is>
          <t>cris.leo_361@hotmail.com</t>
        </is>
      </c>
      <c r="AJ1114" s="254" t="n">
        <v>3204444325</v>
      </c>
      <c r="AK1114" s="254" t="inlineStr">
        <is>
          <t>BOGOTA</t>
        </is>
      </c>
      <c r="AL1114" s="214" t="n"/>
      <c r="AM1114" s="220" t="n"/>
    </row>
    <row r="1115" ht="18" customHeight="1" thickBot="1">
      <c r="A1115" s="745" t="inlineStr">
        <is>
          <t>FREDY HERNANDEZ GUERRERO</t>
        </is>
      </c>
      <c r="B1115" s="221" t="inlineStr">
        <is>
          <t>600032306531269-9</t>
        </is>
      </c>
      <c r="C1115" s="240" t="n">
        <v>45755</v>
      </c>
      <c r="D1115" s="343" t="inlineStr">
        <is>
          <t>Pendiente</t>
        </is>
      </c>
      <c r="E1115" s="378" t="n">
        <v>45755</v>
      </c>
      <c r="F1115" s="333" t="inlineStr">
        <is>
          <t>DAVIVIENDA</t>
        </is>
      </c>
      <c r="G1115" s="225" t="n"/>
      <c r="H1115" s="344" t="inlineStr">
        <is>
          <t>CM</t>
        </is>
      </c>
      <c r="I1115" s="225" t="n"/>
      <c r="J1115" s="225" t="n"/>
      <c r="K1115" s="225" t="n"/>
      <c r="L1115" s="225" t="n"/>
      <c r="M1115" s="225" t="n"/>
      <c r="N1115" s="225" t="n"/>
      <c r="O1115" s="225" t="n"/>
      <c r="P1115" s="225" t="n"/>
      <c r="Q1115" s="225" t="n"/>
      <c r="R1115" s="242" t="n">
        <v>80720039</v>
      </c>
      <c r="S1115" s="246" t="inlineStr">
        <is>
          <t>Pesos</t>
        </is>
      </c>
      <c r="T1115" s="448" t="inlineStr">
        <is>
          <t>Leasing H.</t>
        </is>
      </c>
      <c r="U1115" s="741" t="n">
        <v>2127000</v>
      </c>
      <c r="V1115" s="242" t="n">
        <v>240</v>
      </c>
      <c r="W1115" s="242" t="n">
        <v>238</v>
      </c>
      <c r="X1115" s="741" t="inlineStr">
        <is>
          <t>10.95%</t>
        </is>
      </c>
      <c r="Y1115" s="741" t="n">
        <v>0</v>
      </c>
      <c r="Z1115" s="741" t="n">
        <v>78726</v>
      </c>
      <c r="AA1115" s="741" t="n">
        <v>59118</v>
      </c>
      <c r="AB1115" s="741" t="n">
        <v>0</v>
      </c>
      <c r="AC1115" s="741" t="n">
        <v>260919</v>
      </c>
      <c r="AD1115" s="741" t="n">
        <v>1728236</v>
      </c>
      <c r="AE1115" s="741" t="n">
        <v>199876821</v>
      </c>
      <c r="AF1115" s="3661" t="n">
        <v>300</v>
      </c>
      <c r="AG1115" s="741" t="inlineStr">
        <is>
          <t>$8,000,000</t>
        </is>
      </c>
      <c r="AH1115" s="248" t="inlineStr">
        <is>
          <t>Empleado</t>
        </is>
      </c>
      <c r="AI1115" s="242" t="inlineStr">
        <is>
          <t>fredyhernandezguerrero445@gmail.com</t>
        </is>
      </c>
      <c r="AJ1115" s="242" t="n">
        <v>3202126226</v>
      </c>
      <c r="AK1115" s="242" t="inlineStr">
        <is>
          <t>BOGOTA</t>
        </is>
      </c>
      <c r="AL1115" s="225" t="n"/>
      <c r="AM1115" s="231" t="n"/>
    </row>
    <row r="1116" ht="18" customHeight="1" thickBot="1">
      <c r="A1116" s="558" t="inlineStr">
        <is>
          <t>KAREN VANESSA FERNANDEZ VELASCO</t>
        </is>
      </c>
      <c r="B1116" s="210" t="inlineStr">
        <is>
          <t>570101790026677-1</t>
        </is>
      </c>
      <c r="C1116" s="251" t="n">
        <v>45755</v>
      </c>
      <c r="D1116" s="348" t="inlineStr">
        <is>
          <t>Pendiente</t>
        </is>
      </c>
      <c r="E1116" s="386" t="n">
        <v>45755</v>
      </c>
      <c r="F1116" s="262" t="inlineStr">
        <is>
          <t>DAVIVIENDA</t>
        </is>
      </c>
      <c r="G1116" s="565" t="n"/>
      <c r="H1116" s="349" t="inlineStr">
        <is>
          <t>CM</t>
        </is>
      </c>
      <c r="I1116" s="214" t="n"/>
      <c r="J1116" s="214" t="n"/>
      <c r="K1116" s="214" t="n"/>
      <c r="L1116" s="214" t="n"/>
      <c r="M1116" s="214" t="n"/>
      <c r="N1116" s="214" t="n"/>
      <c r="O1116" s="214" t="n"/>
      <c r="P1116" s="214" t="n"/>
      <c r="Q1116" s="214" t="n"/>
      <c r="R1116" s="254" t="n">
        <v>1144150645</v>
      </c>
      <c r="S1116" s="257" t="inlineStr">
        <is>
          <t>Pesos</t>
        </is>
      </c>
      <c r="T1116" s="258" t="inlineStr">
        <is>
          <t>Hipotecario</t>
        </is>
      </c>
      <c r="U1116" s="739" t="n">
        <v>1461000</v>
      </c>
      <c r="V1116" s="254" t="n">
        <v>240</v>
      </c>
      <c r="W1116" s="254" t="n">
        <v>211</v>
      </c>
      <c r="X1116" s="739" t="inlineStr">
        <is>
          <t>16.05%</t>
        </is>
      </c>
      <c r="Y1116" s="739" t="n">
        <v>0</v>
      </c>
      <c r="Z1116" s="739" t="n">
        <v>23414</v>
      </c>
      <c r="AA1116" s="739" t="n">
        <v>34374</v>
      </c>
      <c r="AB1116" s="739" t="n">
        <v>0</v>
      </c>
      <c r="AC1116" s="739" t="n">
        <v>100640</v>
      </c>
      <c r="AD1116" s="739" t="n">
        <v>1302572</v>
      </c>
      <c r="AE1116" s="739" t="n">
        <v>104401068</v>
      </c>
      <c r="AF1116" s="3660" t="n">
        <v>200</v>
      </c>
      <c r="AG1116" s="739" t="inlineStr">
        <is>
          <t>$8,000,000</t>
        </is>
      </c>
      <c r="AH1116" s="259" t="inlineStr">
        <is>
          <t>Empleado</t>
        </is>
      </c>
      <c r="AI1116" s="254" t="inlineStr">
        <is>
          <t>vanessa9106@hotmail.com</t>
        </is>
      </c>
      <c r="AJ1116" s="254" t="n">
        <v>3136666064</v>
      </c>
      <c r="AK1116" s="254" t="inlineStr">
        <is>
          <t>CALI</t>
        </is>
      </c>
      <c r="AL1116" s="214" t="n"/>
      <c r="AM1116" s="220" t="n"/>
    </row>
    <row r="1117" ht="18" customHeight="1" thickBot="1">
      <c r="A1117" s="548" t="inlineStr">
        <is>
          <t>DAYSI NAIROBI FERNANDEZ VEGA</t>
        </is>
      </c>
      <c r="B1117" s="221" t="n">
        <v>90000340508</v>
      </c>
      <c r="C1117" s="240" t="n">
        <v>45755</v>
      </c>
      <c r="D1117" s="343" t="inlineStr">
        <is>
          <t>Pendiente</t>
        </is>
      </c>
      <c r="E1117" s="378" t="n">
        <v>45755</v>
      </c>
      <c r="F1117" s="579" t="inlineStr">
        <is>
          <t>BANCOLOMBIA</t>
        </is>
      </c>
      <c r="G1117" s="593" t="inlineStr">
        <is>
          <t>esta cliente hizo cambio de uvr a pesos.</t>
        </is>
      </c>
      <c r="H1117" s="397" t="inlineStr">
        <is>
          <t>PROPIO</t>
        </is>
      </c>
      <c r="I1117" s="225" t="n"/>
      <c r="J1117" s="225" t="n"/>
      <c r="K1117" s="225" t="n"/>
      <c r="L1117" s="440" t="inlineStr">
        <is>
          <t>Finanzas a otro nivel</t>
        </is>
      </c>
      <c r="M1117" s="242" t="inlineStr">
        <is>
          <t>SORAYA PANTOJA</t>
        </is>
      </c>
      <c r="N1117" s="225" t="n"/>
      <c r="O1117" s="225" t="n"/>
      <c r="P1117" s="225" t="n"/>
      <c r="Q1117" s="225" t="n"/>
      <c r="R1117" s="242" t="n">
        <v>1090382166</v>
      </c>
      <c r="S1117" s="246" t="inlineStr">
        <is>
          <t>Pesos</t>
        </is>
      </c>
      <c r="T1117" s="247" t="inlineStr">
        <is>
          <t>Hipotecario</t>
        </is>
      </c>
      <c r="U1117" s="741" t="n">
        <v>422269</v>
      </c>
      <c r="V1117" s="242" t="n">
        <v>240</v>
      </c>
      <c r="W1117" s="242" t="n">
        <v>192</v>
      </c>
      <c r="X1117" s="741" t="inlineStr">
        <is>
          <t>7.84%</t>
        </is>
      </c>
      <c r="Y1117" s="741" t="n">
        <v>190784</v>
      </c>
      <c r="Z1117" s="741" t="n">
        <v>6785</v>
      </c>
      <c r="AA1117" s="741" t="n">
        <v>7725</v>
      </c>
      <c r="AB1117" s="741" t="n">
        <v>5150</v>
      </c>
      <c r="AC1117" s="741" t="n">
        <v>230964</v>
      </c>
      <c r="AD1117" s="741" t="n">
        <v>171644</v>
      </c>
      <c r="AE1117" s="741" t="n">
        <v>44680865</v>
      </c>
      <c r="AF1117" s="242" t="inlineStr">
        <is>
          <t>50-300</t>
        </is>
      </c>
      <c r="AG1117" s="741" t="inlineStr">
        <is>
          <t>$3,500,000</t>
        </is>
      </c>
      <c r="AH1117" s="248" t="inlineStr">
        <is>
          <t>Empleado</t>
        </is>
      </c>
      <c r="AI1117" s="242" t="inlineStr">
        <is>
          <t>daysinairobifernandezvega@gmail.com</t>
        </is>
      </c>
      <c r="AJ1117" s="242" t="n">
        <v>3138487189</v>
      </c>
      <c r="AK1117" s="225" t="n"/>
      <c r="AL1117" s="225" t="n"/>
      <c r="AM1117" s="231" t="n"/>
    </row>
    <row r="1118" ht="18" customHeight="1" thickBot="1">
      <c r="A1118" s="552" t="inlineStr">
        <is>
          <t>OSCAR DAVID RAMOS LOPEZ</t>
        </is>
      </c>
      <c r="B1118" s="210" t="n">
        <v>90000338944</v>
      </c>
      <c r="C1118" s="251" t="n">
        <v>45755</v>
      </c>
      <c r="D1118" s="348" t="inlineStr">
        <is>
          <t>Pendiente</t>
        </is>
      </c>
      <c r="E1118" s="386" t="n">
        <v>45755</v>
      </c>
      <c r="F1118" s="267" t="inlineStr">
        <is>
          <t>BANCOLOMBIA</t>
        </is>
      </c>
      <c r="G1118" s="214" t="n"/>
      <c r="H1118" s="352" t="inlineStr">
        <is>
          <t>PROPIO</t>
        </is>
      </c>
      <c r="I1118" s="214" t="n"/>
      <c r="J1118" s="214" t="n"/>
      <c r="K1118" s="214" t="n"/>
      <c r="L1118" s="257" t="inlineStr">
        <is>
          <t>Lideres del futuro</t>
        </is>
      </c>
      <c r="M1118" s="254" t="inlineStr">
        <is>
          <t>Camilo Andres Martinez Ibarra</t>
        </is>
      </c>
      <c r="N1118" s="214" t="n"/>
      <c r="O1118" s="214" t="n"/>
      <c r="P1118" s="214" t="n"/>
      <c r="Q1118" s="214" t="n"/>
      <c r="R1118" s="254" t="n">
        <v>1126002254</v>
      </c>
      <c r="S1118" s="257" t="inlineStr">
        <is>
          <t>Pesos</t>
        </is>
      </c>
      <c r="T1118" s="258" t="inlineStr">
        <is>
          <t>Hipotecario</t>
        </is>
      </c>
      <c r="U1118" s="739" t="n">
        <v>2730106</v>
      </c>
      <c r="V1118" s="254" t="n">
        <v>240</v>
      </c>
      <c r="W1118" s="254" t="n">
        <v>239</v>
      </c>
      <c r="X1118" s="739" t="inlineStr">
        <is>
          <t>14.3%</t>
        </is>
      </c>
      <c r="Y1118" s="739" t="n">
        <v>0</v>
      </c>
      <c r="Z1118" s="739" t="n">
        <v>24583</v>
      </c>
      <c r="AA1118" s="739" t="n">
        <v>35242</v>
      </c>
      <c r="AB1118" s="739" t="n">
        <v>23494</v>
      </c>
      <c r="AC1118" s="739" t="n">
        <v>182723</v>
      </c>
      <c r="AD1118" s="739" t="n">
        <v>2464063</v>
      </c>
      <c r="AE1118" s="739" t="n">
        <v>216929634</v>
      </c>
      <c r="AF1118" s="254" t="inlineStr">
        <is>
          <t>300-600</t>
        </is>
      </c>
      <c r="AG1118" s="739" t="inlineStr">
        <is>
          <t>$8,500,000</t>
        </is>
      </c>
      <c r="AH1118" s="259" t="inlineStr">
        <is>
          <t>Empleado</t>
        </is>
      </c>
      <c r="AI1118" s="254" t="inlineStr">
        <is>
          <t>Oscardramoslopez@gmail.com</t>
        </is>
      </c>
      <c r="AJ1118" s="254" t="n">
        <v>3182101480</v>
      </c>
      <c r="AK1118" s="214" t="n"/>
      <c r="AL1118" s="214" t="n"/>
      <c r="AM1118" s="220" t="n"/>
    </row>
    <row r="1119" ht="18" customHeight="1" thickBot="1">
      <c r="A1119" s="341" t="inlineStr">
        <is>
          <t>LADY YOHANA TORRES POSSO</t>
        </is>
      </c>
      <c r="B1119" s="221" t="n">
        <v>504119026474</v>
      </c>
      <c r="C1119" s="240" t="n">
        <v>45755</v>
      </c>
      <c r="D1119" s="343" t="inlineStr">
        <is>
          <t>Pendiente</t>
        </is>
      </c>
      <c r="E1119" s="378" t="n">
        <v>45755</v>
      </c>
      <c r="F1119" s="459" t="inlineStr">
        <is>
          <t>COLPATRIA</t>
        </is>
      </c>
      <c r="G1119" s="225" t="n"/>
      <c r="H1119" s="397" t="inlineStr">
        <is>
          <t>PROPIO</t>
        </is>
      </c>
      <c r="I1119" s="225" t="n"/>
      <c r="J1119" s="225" t="n"/>
      <c r="K1119" s="225" t="n"/>
      <c r="L1119" s="248" t="inlineStr">
        <is>
          <t>Imperio Financiero</t>
        </is>
      </c>
      <c r="M1119" s="242" t="inlineStr">
        <is>
          <t>JOSE ALDEMAR INFANTE ROZO</t>
        </is>
      </c>
      <c r="N1119" s="225" t="n"/>
      <c r="O1119" s="225" t="n"/>
      <c r="P1119" s="225" t="n"/>
      <c r="Q1119" s="225" t="n"/>
      <c r="R1119" s="242" t="n">
        <v>1017171684</v>
      </c>
      <c r="S1119" s="246" t="inlineStr">
        <is>
          <t>Pesos</t>
        </is>
      </c>
      <c r="T1119" s="247" t="inlineStr">
        <is>
          <t>Hipotecario</t>
        </is>
      </c>
      <c r="U1119" s="741" t="n">
        <v>502867</v>
      </c>
      <c r="V1119" s="242" t="n">
        <v>228</v>
      </c>
      <c r="W1119" s="242" t="n">
        <v>189</v>
      </c>
      <c r="X1119" s="741" t="inlineStr">
        <is>
          <t>8.45%</t>
        </is>
      </c>
      <c r="Y1119" s="741" t="n">
        <v>258022</v>
      </c>
      <c r="Z1119" s="741" t="n">
        <v>20871</v>
      </c>
      <c r="AA1119" s="741" t="n">
        <v>0</v>
      </c>
      <c r="AB1119" s="741" t="n">
        <v>0</v>
      </c>
      <c r="AC1119" s="741" t="n">
        <v>204821</v>
      </c>
      <c r="AD1119" s="741" t="n">
        <v>535195</v>
      </c>
      <c r="AE1119" s="741" t="n">
        <v>78610963</v>
      </c>
      <c r="AF1119" s="242" t="inlineStr">
        <is>
          <t>Acorde al estado del Crédito</t>
        </is>
      </c>
      <c r="AG1119" s="741" t="inlineStr">
        <is>
          <t>$5,989,000</t>
        </is>
      </c>
      <c r="AH1119" s="248" t="inlineStr">
        <is>
          <t>Empleado</t>
        </is>
      </c>
      <c r="AI1119" s="242" t="inlineStr">
        <is>
          <t>ladytorres.18@gmail.com</t>
        </is>
      </c>
      <c r="AJ1119" s="242" t="n">
        <v>3113070911</v>
      </c>
      <c r="AK1119" s="225" t="n"/>
      <c r="AL1119" s="225" t="n"/>
      <c r="AM1119" s="231" t="n"/>
    </row>
    <row r="1120" ht="18" customHeight="1" thickBot="1">
      <c r="A1120" s="558" t="inlineStr">
        <is>
          <t>MIGUEL LOZANO RAMIREZ</t>
        </is>
      </c>
      <c r="B1120" s="274" t="n">
        <v>134200195396</v>
      </c>
      <c r="C1120" s="420" t="n">
        <v>45755</v>
      </c>
      <c r="D1120" s="421" t="inlineStr">
        <is>
          <t>Pendiente</t>
        </is>
      </c>
      <c r="E1120" s="422" t="n">
        <v>45755</v>
      </c>
      <c r="F1120" s="428" t="inlineStr">
        <is>
          <t>CAJA SOCIAL</t>
        </is>
      </c>
      <c r="G1120" s="278" t="n"/>
      <c r="H1120" s="424" t="inlineStr">
        <is>
          <t>PROPIO</t>
        </is>
      </c>
      <c r="I1120" s="278" t="n"/>
      <c r="J1120" s="278" t="n"/>
      <c r="K1120" s="278" t="n"/>
      <c r="L1120" s="447" t="inlineStr">
        <is>
          <t>Finanzas a otro nivel</t>
        </is>
      </c>
      <c r="M1120" s="425" t="inlineStr">
        <is>
          <t>Sandra Patricia Moreno Sotelo</t>
        </is>
      </c>
      <c r="N1120" s="278" t="n"/>
      <c r="O1120" s="278" t="n"/>
      <c r="P1120" s="278" t="n"/>
      <c r="Q1120" s="278" t="n"/>
      <c r="R1120" s="425" t="n">
        <v>79647700</v>
      </c>
      <c r="S1120" s="426" t="inlineStr">
        <is>
          <t>Pesos</t>
        </is>
      </c>
      <c r="T1120" s="427" t="inlineStr">
        <is>
          <t>Hipotecario</t>
        </is>
      </c>
      <c r="U1120" s="742" t="n">
        <v>1224010</v>
      </c>
      <c r="V1120" s="425" t="n">
        <v>240</v>
      </c>
      <c r="W1120" s="425" t="n">
        <v>234</v>
      </c>
      <c r="X1120" s="840" t="n">
        <v>0.1</v>
      </c>
      <c r="Y1120" s="742" t="n">
        <v>0</v>
      </c>
      <c r="Z1120" s="742" t="n">
        <v>46777</v>
      </c>
      <c r="AA1120" s="742" t="n">
        <v>28043</v>
      </c>
      <c r="AB1120" s="742" t="n">
        <v>25213</v>
      </c>
      <c r="AC1120" s="742" t="n">
        <v>173977</v>
      </c>
      <c r="AD1120" s="742" t="n">
        <v>950032</v>
      </c>
      <c r="AE1120" s="742" t="n">
        <v>119139188</v>
      </c>
      <c r="AF1120" s="425" t="inlineStr">
        <is>
          <t>300-600</t>
        </is>
      </c>
      <c r="AG1120" s="742" t="inlineStr">
        <is>
          <t>$19,000,000</t>
        </is>
      </c>
      <c r="AH1120" s="428" t="inlineStr">
        <is>
          <t>Empleado</t>
        </is>
      </c>
      <c r="AI1120" s="425" t="inlineStr">
        <is>
          <t>miguellozano16@hotmail.com</t>
        </is>
      </c>
      <c r="AJ1120" s="425" t="n">
        <v>3102816111</v>
      </c>
      <c r="AK1120" s="278" t="n"/>
      <c r="AL1120" s="278" t="n"/>
      <c r="AM1120" s="286" t="n"/>
    </row>
    <row r="1121" ht="18" customHeight="1" thickBot="1">
      <c r="A1121" s="841" t="inlineStr">
        <is>
          <t>ROSALBA CARDONA GIRALDO</t>
        </is>
      </c>
      <c r="B1121" s="502" t="n">
        <v>954458130</v>
      </c>
      <c r="C1121" s="404" t="n">
        <v>45755</v>
      </c>
      <c r="D1121" s="405" t="inlineStr">
        <is>
          <t>Pendiente</t>
        </is>
      </c>
      <c r="E1121" s="406" t="n">
        <v>45757</v>
      </c>
      <c r="F1121" s="538" t="inlineStr">
        <is>
          <t>BANCO DE BOGOTA</t>
        </is>
      </c>
      <c r="G1121" s="410" t="n"/>
      <c r="H1121" s="409" t="inlineStr">
        <is>
          <t>CM</t>
        </is>
      </c>
      <c r="I1121" s="410" t="n"/>
      <c r="J1121" s="410" t="n"/>
      <c r="K1121" s="410" t="n"/>
      <c r="L1121" s="410" t="n"/>
      <c r="M1121" s="410" t="n"/>
      <c r="N1121" s="410" t="n"/>
      <c r="O1121" s="410" t="n"/>
      <c r="P1121" s="410" t="n"/>
      <c r="Q1121" s="410" t="n"/>
      <c r="R1121" s="414" t="n">
        <v>21492680</v>
      </c>
      <c r="S1121" s="412" t="inlineStr">
        <is>
          <t>Pesos</t>
        </is>
      </c>
      <c r="T1121" s="413" t="inlineStr">
        <is>
          <t>Hipotecario</t>
        </is>
      </c>
      <c r="U1121" s="818" t="n">
        <v>978811</v>
      </c>
      <c r="V1121" s="414" t="n">
        <v>180</v>
      </c>
      <c r="W1121" s="414" t="n">
        <v>163</v>
      </c>
      <c r="X1121" s="818" t="inlineStr">
        <is>
          <t>11.24%</t>
        </is>
      </c>
      <c r="Y1121" s="818" t="n">
        <v>0</v>
      </c>
      <c r="Z1121" s="818" t="n">
        <v>19038</v>
      </c>
      <c r="AA1121" s="818" t="n">
        <v>21214</v>
      </c>
      <c r="AB1121" s="818" t="n">
        <v>0</v>
      </c>
      <c r="AC1121" s="818" t="n">
        <v>194982</v>
      </c>
      <c r="AD1121" s="818" t="n">
        <v>743576</v>
      </c>
      <c r="AE1121" s="818" t="n">
        <v>81167551</v>
      </c>
      <c r="AF1121" s="3670" t="n">
        <v>200</v>
      </c>
      <c r="AG1121" s="818" t="inlineStr">
        <is>
          <t>$3,500,000</t>
        </is>
      </c>
      <c r="AH1121" s="412" t="inlineStr">
        <is>
          <t>Independiente</t>
        </is>
      </c>
      <c r="AI1121" s="414" t="inlineStr">
        <is>
          <t>albacell@hotmail.com</t>
        </is>
      </c>
      <c r="AJ1121" s="414" t="n">
        <v>3017851407</v>
      </c>
      <c r="AK1121" s="414" t="inlineStr">
        <is>
          <t>MARINILLA</t>
        </is>
      </c>
      <c r="AL1121" s="410" t="n"/>
      <c r="AM1121" s="416" t="n"/>
    </row>
    <row r="1122" ht="18" customHeight="1" thickBot="1">
      <c r="A1122" s="745" t="inlineStr">
        <is>
          <t>DEISY LORENA CANO GONZALEZ</t>
        </is>
      </c>
      <c r="B1122" s="221" t="n">
        <v>1053121137</v>
      </c>
      <c r="C1122" s="240" t="n">
        <v>45757</v>
      </c>
      <c r="D1122" s="343" t="inlineStr">
        <is>
          <t>Pendiente</t>
        </is>
      </c>
      <c r="E1122" s="378" t="n">
        <v>45757</v>
      </c>
      <c r="F1122" s="224" t="inlineStr">
        <is>
          <t>BANCO DE BOGOTA</t>
        </is>
      </c>
      <c r="G1122" s="225" t="n"/>
      <c r="H1122" s="397" t="inlineStr">
        <is>
          <t>PROPIO</t>
        </is>
      </c>
      <c r="I1122" s="225" t="n"/>
      <c r="J1122" s="225" t="n"/>
      <c r="K1122" s="225" t="n"/>
      <c r="L1122" s="246" t="inlineStr">
        <is>
          <t>Lideres del futuro</t>
        </is>
      </c>
      <c r="M1122" s="242" t="inlineStr">
        <is>
          <t>Andrea Martínez</t>
        </is>
      </c>
      <c r="N1122" s="225" t="n"/>
      <c r="O1122" s="225" t="n"/>
      <c r="P1122" s="225" t="n"/>
      <c r="Q1122" s="225" t="n"/>
      <c r="R1122" s="242" t="n">
        <v>1152447135</v>
      </c>
      <c r="S1122" s="246" t="inlineStr">
        <is>
          <t>Pesos</t>
        </is>
      </c>
      <c r="T1122" s="247" t="inlineStr">
        <is>
          <t>Hipotecario</t>
        </is>
      </c>
      <c r="U1122" s="741" t="n">
        <v>1374126</v>
      </c>
      <c r="V1122" s="242" t="n">
        <v>360</v>
      </c>
      <c r="W1122" s="242" t="n">
        <v>350</v>
      </c>
      <c r="X1122" s="741" t="inlineStr">
        <is>
          <t>11.39%</t>
        </is>
      </c>
      <c r="Y1122" s="741" t="n">
        <v>0</v>
      </c>
      <c r="Z1122" s="741" t="n">
        <v>24211</v>
      </c>
      <c r="AA1122" s="741" t="n">
        <v>34671</v>
      </c>
      <c r="AB1122" s="741" t="n">
        <v>31700</v>
      </c>
      <c r="AC1122" s="741" t="n">
        <v>0</v>
      </c>
      <c r="AD1122" s="741" t="n">
        <v>1283544</v>
      </c>
      <c r="AE1122" s="741" t="n">
        <v>137093082</v>
      </c>
      <c r="AF1122" s="242" t="inlineStr">
        <is>
          <t>300-600</t>
        </is>
      </c>
      <c r="AG1122" s="741" t="inlineStr">
        <is>
          <t>$5,800,000</t>
        </is>
      </c>
      <c r="AH1122" s="248" t="inlineStr">
        <is>
          <t>Empleado</t>
        </is>
      </c>
      <c r="AI1122" s="242" t="inlineStr">
        <is>
          <t>deisy011@hotmail.com</t>
        </is>
      </c>
      <c r="AJ1122" s="242" t="n">
        <v>3205112948</v>
      </c>
      <c r="AK1122" s="225" t="n"/>
      <c r="AL1122" s="225" t="n"/>
      <c r="AM1122" s="231" t="n"/>
    </row>
    <row r="1123" ht="18" customHeight="1" thickBot="1">
      <c r="A1123" s="552" t="inlineStr">
        <is>
          <t>MARCELA ARANGO ARAMBURO</t>
        </is>
      </c>
      <c r="B1123" s="210" t="n">
        <v>90000309832</v>
      </c>
      <c r="C1123" s="251" t="n">
        <v>45757</v>
      </c>
      <c r="D1123" s="348" t="inlineStr">
        <is>
          <t>Pendiente</t>
        </is>
      </c>
      <c r="E1123" s="386" t="n">
        <v>45757</v>
      </c>
      <c r="F1123" s="267" t="inlineStr">
        <is>
          <t>BANCOLOMBIA</t>
        </is>
      </c>
      <c r="G1123" s="214" t="n"/>
      <c r="H1123" s="352" t="inlineStr">
        <is>
          <t>PROPIO</t>
        </is>
      </c>
      <c r="I1123" s="214" t="n"/>
      <c r="J1123" s="214" t="n"/>
      <c r="K1123" s="214" t="n"/>
      <c r="L1123" s="392" t="inlineStr">
        <is>
          <t>Finanzas a otro nivel</t>
        </is>
      </c>
      <c r="M1123" s="254" t="inlineStr">
        <is>
          <t>MIREYA TOLOZA FLOREZ</t>
        </is>
      </c>
      <c r="N1123" s="214" t="n"/>
      <c r="O1123" s="214" t="n"/>
      <c r="P1123" s="214" t="n"/>
      <c r="Q1123" s="214" t="n"/>
      <c r="R1123" s="254" t="n">
        <v>43869159</v>
      </c>
      <c r="S1123" s="257" t="inlineStr">
        <is>
          <t>Pesos</t>
        </is>
      </c>
      <c r="T1123" s="258" t="inlineStr">
        <is>
          <t>Hipotecario</t>
        </is>
      </c>
      <c r="U1123" s="739" t="n">
        <v>1109691</v>
      </c>
      <c r="V1123" s="254" t="n">
        <v>180</v>
      </c>
      <c r="W1123" s="254" t="n">
        <v>175</v>
      </c>
      <c r="X1123" s="821" t="n">
        <v>0.1</v>
      </c>
      <c r="Y1123" s="739" t="n">
        <v>0</v>
      </c>
      <c r="Z1123" s="739" t="n">
        <v>27156</v>
      </c>
      <c r="AA1123" s="739" t="n">
        <v>17342</v>
      </c>
      <c r="AB1123" s="739" t="n">
        <v>11561</v>
      </c>
      <c r="AC1123" s="739" t="n">
        <v>260373</v>
      </c>
      <c r="AD1123" s="739" t="n">
        <v>793259</v>
      </c>
      <c r="AE1123" s="739" t="n">
        <v>99729010</v>
      </c>
      <c r="AF1123" s="254" t="inlineStr">
        <is>
          <t>300-600</t>
        </is>
      </c>
      <c r="AG1123" s="739" t="inlineStr">
        <is>
          <t>$9,000,000</t>
        </is>
      </c>
      <c r="AH1123" s="259" t="inlineStr">
        <is>
          <t>Empleado</t>
        </is>
      </c>
      <c r="AI1123" s="254" t="inlineStr">
        <is>
          <t>marcearangoa@gmail.com</t>
        </is>
      </c>
      <c r="AJ1123" s="254" t="n">
        <v>3124359293</v>
      </c>
      <c r="AK1123" s="214" t="n"/>
      <c r="AL1123" s="214" t="n"/>
      <c r="AM1123" s="220" t="n"/>
    </row>
    <row r="1124" ht="18" customHeight="1" thickBot="1">
      <c r="A1124" s="745" t="inlineStr">
        <is>
          <t>RUDI TATIANA ROLDAN PERDOMO</t>
        </is>
      </c>
      <c r="B1124" s="221" t="n">
        <v>953575407</v>
      </c>
      <c r="C1124" s="240" t="n">
        <v>45757</v>
      </c>
      <c r="D1124" s="343" t="inlineStr">
        <is>
          <t>Pendiente</t>
        </is>
      </c>
      <c r="E1124" s="378" t="n">
        <v>45757</v>
      </c>
      <c r="F1124" s="224" t="inlineStr">
        <is>
          <t>BANCO DE BOGOTA</t>
        </is>
      </c>
      <c r="G1124" s="225" t="n"/>
      <c r="H1124" s="344" t="inlineStr">
        <is>
          <t>CM</t>
        </is>
      </c>
      <c r="I1124" s="225" t="n"/>
      <c r="J1124" s="225" t="n"/>
      <c r="K1124" s="225" t="n"/>
      <c r="L1124" s="440" t="inlineStr">
        <is>
          <t>Finanzas a otro nivel</t>
        </is>
      </c>
      <c r="M1124" s="242" t="inlineStr">
        <is>
          <t>MIREYA TOLOZA FLOREZ</t>
        </is>
      </c>
      <c r="N1124" s="225" t="n"/>
      <c r="O1124" s="225" t="n"/>
      <c r="P1124" s="225" t="n"/>
      <c r="Q1124" s="225" t="n"/>
      <c r="R1124" s="242" t="n">
        <v>1024549848</v>
      </c>
      <c r="S1124" s="246" t="inlineStr">
        <is>
          <t>Pesos</t>
        </is>
      </c>
      <c r="T1124" s="247" t="inlineStr">
        <is>
          <t>Hipotecario</t>
        </is>
      </c>
      <c r="U1124" s="741" t="n">
        <v>494308</v>
      </c>
      <c r="V1124" s="242" t="n">
        <v>144</v>
      </c>
      <c r="W1124" s="242" t="n">
        <v>128</v>
      </c>
      <c r="X1124" s="741" t="inlineStr">
        <is>
          <t>12.58%</t>
        </is>
      </c>
      <c r="Y1124" s="741" t="n">
        <v>138843</v>
      </c>
      <c r="Z1124" s="741" t="n">
        <v>6066</v>
      </c>
      <c r="AA1124" s="741" t="n">
        <v>18625</v>
      </c>
      <c r="AB1124" s="741" t="n">
        <v>0</v>
      </c>
      <c r="AC1124" s="741" t="n">
        <v>131349</v>
      </c>
      <c r="AD1124" s="741" t="n">
        <v>477110</v>
      </c>
      <c r="AE1124" s="741" t="n">
        <v>34311321</v>
      </c>
      <c r="AF1124" s="242" t="inlineStr">
        <is>
          <t>50-300</t>
        </is>
      </c>
      <c r="AG1124" s="741" t="inlineStr">
        <is>
          <t>$2,500,000</t>
        </is>
      </c>
      <c r="AH1124" s="248" t="inlineStr">
        <is>
          <t>Empleado</t>
        </is>
      </c>
      <c r="AI1124" s="242" t="inlineStr">
        <is>
          <t>tatiana.rolperdomo@gmail.com</t>
        </is>
      </c>
      <c r="AJ1124" s="242" t="n">
        <v>3004154361</v>
      </c>
      <c r="AK1124" s="242" t="inlineStr">
        <is>
          <t>BOGOTA</t>
        </is>
      </c>
      <c r="AL1124" s="225" t="n"/>
      <c r="AM1124" s="231" t="n"/>
    </row>
    <row r="1125" ht="18" customHeight="1" thickBot="1">
      <c r="A1125" s="552" t="inlineStr">
        <is>
          <t>JURANI ESPERANZA SUSA HILARION</t>
        </is>
      </c>
      <c r="B1125" s="210" t="n">
        <v>557471795</v>
      </c>
      <c r="C1125" s="251" t="n">
        <v>45757</v>
      </c>
      <c r="D1125" s="348" t="inlineStr">
        <is>
          <t>Pendiente</t>
        </is>
      </c>
      <c r="E1125" s="386" t="n">
        <v>45757</v>
      </c>
      <c r="F1125" s="213" t="inlineStr">
        <is>
          <t>BANCO DE BOGOTA</t>
        </is>
      </c>
      <c r="G1125" s="214" t="n"/>
      <c r="H1125" s="214" t="n"/>
      <c r="I1125" s="214" t="n"/>
      <c r="J1125" s="214" t="n"/>
      <c r="K1125" s="214" t="n"/>
      <c r="L1125" s="392" t="inlineStr">
        <is>
          <t>Finanzas a otro nivel</t>
        </is>
      </c>
      <c r="M1125" s="254" t="inlineStr">
        <is>
          <t>Sandra Patricia Moreno Sotelo</t>
        </is>
      </c>
      <c r="N1125" s="214" t="n"/>
      <c r="O1125" s="214" t="n"/>
      <c r="P1125" s="214" t="n"/>
      <c r="Q1125" s="214" t="n"/>
      <c r="R1125" s="254" t="n">
        <v>1032399280</v>
      </c>
      <c r="S1125" s="257" t="inlineStr">
        <is>
          <t>Pesos</t>
        </is>
      </c>
      <c r="T1125" s="258" t="inlineStr">
        <is>
          <t>Hipotecario</t>
        </is>
      </c>
      <c r="U1125" s="739" t="n">
        <v>671591</v>
      </c>
      <c r="V1125" s="254" t="n">
        <v>180</v>
      </c>
      <c r="W1125" s="254" t="n">
        <v>127</v>
      </c>
      <c r="X1125" s="739" t="inlineStr">
        <is>
          <t>5.2%</t>
        </is>
      </c>
      <c r="Y1125" s="739" t="n">
        <v>197160</v>
      </c>
      <c r="Z1125" s="739" t="n">
        <v>30173</v>
      </c>
      <c r="AA1125" s="739" t="n">
        <v>30100</v>
      </c>
      <c r="AB1125" s="739" t="n">
        <v>0</v>
      </c>
      <c r="AC1125" s="739" t="n">
        <v>355899</v>
      </c>
      <c r="AD1125" s="739" t="n">
        <v>452579</v>
      </c>
      <c r="AE1125" s="739" t="n">
        <v>60412957</v>
      </c>
      <c r="AF1125" s="254" t="inlineStr">
        <is>
          <t>50-300</t>
        </is>
      </c>
      <c r="AG1125" s="739" t="inlineStr">
        <is>
          <t>$3,254,000</t>
        </is>
      </c>
      <c r="AH1125" s="259" t="inlineStr">
        <is>
          <t>Empleado</t>
        </is>
      </c>
      <c r="AI1125" s="254" t="inlineStr">
        <is>
          <t>yabuyjusu@yahoo.com</t>
        </is>
      </c>
      <c r="AJ1125" s="254" t="n">
        <v>3108083176</v>
      </c>
      <c r="AK1125" s="214" t="n"/>
      <c r="AL1125" s="214" t="n"/>
      <c r="AM1125" s="220" t="n"/>
    </row>
    <row r="1126" ht="18" customHeight="1" thickBot="1">
      <c r="A1126" s="745" t="inlineStr">
        <is>
          <t>GLADYS ISABEL PEREZ GUERRA</t>
        </is>
      </c>
      <c r="B1126" s="221" t="n">
        <v>254187464</v>
      </c>
      <c r="C1126" s="240" t="n">
        <v>45757</v>
      </c>
      <c r="D1126" s="343" t="inlineStr">
        <is>
          <t>Pendiente</t>
        </is>
      </c>
      <c r="E1126" s="378" t="n">
        <v>45757</v>
      </c>
      <c r="F1126" s="224" t="inlineStr">
        <is>
          <t>BANCO DE BOGOTA</t>
        </is>
      </c>
      <c r="G1126" s="225" t="n"/>
      <c r="H1126" s="225" t="n"/>
      <c r="I1126" s="225" t="n"/>
      <c r="J1126" s="225" t="n"/>
      <c r="K1126" s="225" t="n"/>
      <c r="L1126" s="440" t="inlineStr">
        <is>
          <t>Finanzas a otro nivel</t>
        </is>
      </c>
      <c r="M1126" s="242" t="inlineStr">
        <is>
          <t>NELLY JANETH ROA GONZALEZ</t>
        </is>
      </c>
      <c r="N1126" s="225" t="n"/>
      <c r="O1126" s="225" t="n"/>
      <c r="P1126" s="225" t="n"/>
      <c r="Q1126" s="225" t="n"/>
      <c r="R1126" s="242" t="n">
        <v>20704398</v>
      </c>
      <c r="S1126" s="246" t="inlineStr">
        <is>
          <t>Pesos</t>
        </is>
      </c>
      <c r="T1126" s="247" t="inlineStr">
        <is>
          <t>Hipotecario</t>
        </is>
      </c>
      <c r="U1126" s="741" t="n">
        <v>1222582</v>
      </c>
      <c r="V1126" s="242" t="n">
        <v>240</v>
      </c>
      <c r="W1126" s="242" t="n">
        <v>109</v>
      </c>
      <c r="X1126" s="741" t="inlineStr">
        <is>
          <t>9.5%</t>
        </is>
      </c>
      <c r="Y1126" s="741" t="n">
        <v>0</v>
      </c>
      <c r="Z1126" s="741" t="n">
        <v>28138</v>
      </c>
      <c r="AA1126" s="741" t="n">
        <v>51571</v>
      </c>
      <c r="AB1126" s="741" t="n">
        <v>0</v>
      </c>
      <c r="AC1126" s="741" t="n">
        <v>500418</v>
      </c>
      <c r="AD1126" s="741" t="n">
        <v>642454</v>
      </c>
      <c r="AE1126" s="741" t="n">
        <v>85048635</v>
      </c>
      <c r="AF1126" s="242" t="inlineStr">
        <is>
          <t>100.000 a 1000.000</t>
        </is>
      </c>
      <c r="AG1126" s="741" t="inlineStr">
        <is>
          <t>$13,000,000</t>
        </is>
      </c>
      <c r="AH1126" s="248" t="inlineStr">
        <is>
          <t>Empleado</t>
        </is>
      </c>
      <c r="AI1126" s="242" t="inlineStr">
        <is>
          <t>glapegue23@hotmail.com</t>
        </is>
      </c>
      <c r="AJ1126" s="242" t="n">
        <v>3183879779</v>
      </c>
      <c r="AK1126" s="225" t="n"/>
      <c r="AL1126" s="225" t="n"/>
      <c r="AM1126" s="231" t="n"/>
    </row>
    <row r="1127" ht="18" customHeight="1" thickBot="1">
      <c r="A1127" s="552" t="inlineStr">
        <is>
          <t>YESID ALEXANDER OSORIO JARAMILLO</t>
        </is>
      </c>
      <c r="B1127" s="210" t="n">
        <v>90000303751</v>
      </c>
      <c r="C1127" s="251" t="n">
        <v>45757</v>
      </c>
      <c r="D1127" s="348" t="inlineStr">
        <is>
          <t>Pendiente</t>
        </is>
      </c>
      <c r="E1127" s="386" t="n">
        <v>45757</v>
      </c>
      <c r="F1127" s="267" t="inlineStr">
        <is>
          <t>BANCOLOMBIA</t>
        </is>
      </c>
      <c r="G1127" s="565" t="n"/>
      <c r="H1127" s="349" t="inlineStr">
        <is>
          <t>CM</t>
        </is>
      </c>
      <c r="I1127" s="214" t="n"/>
      <c r="J1127" s="214" t="n"/>
      <c r="K1127" s="214" t="n"/>
      <c r="L1127" s="214" t="n"/>
      <c r="M1127" s="214" t="n"/>
      <c r="N1127" s="214" t="n"/>
      <c r="O1127" s="214" t="n"/>
      <c r="P1127" s="214" t="n"/>
      <c r="Q1127" s="214" t="n"/>
      <c r="R1127" s="254" t="n">
        <v>1036633865</v>
      </c>
      <c r="S1127" s="257" t="inlineStr">
        <is>
          <t>Pesos</t>
        </is>
      </c>
      <c r="T1127" s="258" t="inlineStr">
        <is>
          <t>Hipotecario</t>
        </is>
      </c>
      <c r="U1127" s="739" t="n">
        <v>1165137</v>
      </c>
      <c r="V1127" s="254" t="n">
        <v>236</v>
      </c>
      <c r="W1127" s="254" t="n">
        <v>230</v>
      </c>
      <c r="X1127" s="821" t="n">
        <v>0.11</v>
      </c>
      <c r="Y1127" s="739" t="n">
        <v>0</v>
      </c>
      <c r="Z1127" s="739" t="n">
        <v>13189</v>
      </c>
      <c r="AA1127" s="739" t="n">
        <v>16634</v>
      </c>
      <c r="AB1127" s="739" t="n">
        <v>11089</v>
      </c>
      <c r="AC1127" s="739" t="n">
        <v>149496</v>
      </c>
      <c r="AD1127" s="739" t="n">
        <v>974728</v>
      </c>
      <c r="AE1127" s="739" t="n">
        <v>111632728</v>
      </c>
      <c r="AF1127" s="3660" t="n">
        <v>300</v>
      </c>
      <c r="AG1127" s="739" t="inlineStr">
        <is>
          <t>$5,000,000</t>
        </is>
      </c>
      <c r="AH1127" s="259" t="inlineStr">
        <is>
          <t>Empleado</t>
        </is>
      </c>
      <c r="AI1127" s="254" t="inlineStr">
        <is>
          <t>yesidosorio20@hotmail.com</t>
        </is>
      </c>
      <c r="AJ1127" s="254" t="n">
        <v>3014740092</v>
      </c>
      <c r="AK1127" s="254" t="inlineStr">
        <is>
          <t>CALDAS</t>
        </is>
      </c>
      <c r="AL1127" s="214" t="n"/>
      <c r="AM1127" s="220" t="n"/>
    </row>
    <row r="1128" ht="18" customHeight="1" thickBot="1">
      <c r="A1128" s="842" t="inlineStr">
        <is>
          <t>DIEGO ALEJANDRO BEDOYA URIBE</t>
        </is>
      </c>
      <c r="B1128" s="221" t="n">
        <v>133201600374</v>
      </c>
      <c r="C1128" s="240" t="n">
        <v>45723</v>
      </c>
      <c r="D1128" s="343" t="inlineStr">
        <is>
          <t>Actualizar</t>
        </is>
      </c>
      <c r="E1128" s="378" t="n">
        <v>45758</v>
      </c>
      <c r="F1128" s="574" t="inlineStr">
        <is>
          <t>CAJA SOCIAL</t>
        </is>
      </c>
      <c r="G1128" s="562" t="inlineStr">
        <is>
          <t xml:space="preserve">Buen dia, el cliente informa que realizo en abono de 90 mm envia proyección de pagos para realizar nuevo estudio.
</t>
        </is>
      </c>
      <c r="H1128" s="344" t="inlineStr">
        <is>
          <t>CM</t>
        </is>
      </c>
      <c r="I1128" s="225" t="n"/>
      <c r="J1128" s="549" t="inlineStr">
        <is>
          <t>Resuelta</t>
        </is>
      </c>
      <c r="K1128" s="378" t="n">
        <v>45723</v>
      </c>
      <c r="L1128" s="343" t="inlineStr">
        <is>
          <t>Soluciones Financieras</t>
        </is>
      </c>
      <c r="M1128" s="242" t="inlineStr">
        <is>
          <t>YENNY BELTRAN</t>
        </is>
      </c>
      <c r="N1128" s="240" t="n">
        <v>45726</v>
      </c>
      <c r="O1128" s="225" t="n"/>
      <c r="P1128" s="245" t="inlineStr">
        <is>
          <t>https://tinyurl.com/ytktuf98</t>
        </is>
      </c>
      <c r="Q1128" s="225" t="n"/>
      <c r="R1128" s="242" t="n">
        <v>1144055501</v>
      </c>
      <c r="S1128" s="246" t="inlineStr">
        <is>
          <t>Pesos</t>
        </is>
      </c>
      <c r="T1128" s="247" t="inlineStr">
        <is>
          <t>Hipotecario</t>
        </is>
      </c>
      <c r="U1128" s="741" t="n">
        <v>2017128</v>
      </c>
      <c r="V1128" s="242" t="n">
        <v>77</v>
      </c>
      <c r="W1128" s="242" t="n">
        <v>77</v>
      </c>
      <c r="X1128" s="811" t="n">
        <v>10.8</v>
      </c>
      <c r="Y1128" s="741" t="n">
        <v>0</v>
      </c>
      <c r="Z1128" s="741" t="n">
        <v>94370</v>
      </c>
      <c r="AA1128" s="741" t="n">
        <v>0</v>
      </c>
      <c r="AB1128" s="741" t="n">
        <v>0</v>
      </c>
      <c r="AC1128" s="741" t="n">
        <v>1018359</v>
      </c>
      <c r="AD1128" s="741" t="n">
        <v>904399</v>
      </c>
      <c r="AE1128" s="741" t="n">
        <v>104352609</v>
      </c>
      <c r="AF1128" s="741" t="inlineStr">
        <is>
          <t>$1,000,000</t>
        </is>
      </c>
      <c r="AG1128" s="741" t="inlineStr">
        <is>
          <t>$12,000,000</t>
        </is>
      </c>
      <c r="AH1128" s="248" t="inlineStr">
        <is>
          <t>Empleado</t>
        </is>
      </c>
      <c r="AI1128" s="242" t="inlineStr">
        <is>
          <t>diego_30_09@hotmail.com</t>
        </is>
      </c>
      <c r="AJ1128" s="242" t="n">
        <v>3177661291</v>
      </c>
      <c r="AK1128" s="242" t="inlineStr">
        <is>
          <t>BUGA</t>
        </is>
      </c>
      <c r="AL1128" s="225" t="n"/>
      <c r="AM1128" s="231" t="n"/>
    </row>
    <row r="1129" ht="18" customHeight="1" thickBot="1">
      <c r="A1129" s="843" t="inlineStr">
        <is>
          <t>SILVIA MERCEDES NAVARRO AGUAS</t>
        </is>
      </c>
      <c r="B1129" s="210" t="n">
        <v>1054319020</v>
      </c>
      <c r="C1129" s="251" t="n">
        <v>45756</v>
      </c>
      <c r="D1129" s="348" t="inlineStr">
        <is>
          <t>Pendiente</t>
        </is>
      </c>
      <c r="E1129" s="386" t="n">
        <v>45758</v>
      </c>
      <c r="F1129" s="213" t="inlineStr">
        <is>
          <t>BANCO DE BOGOTA</t>
        </is>
      </c>
      <c r="G1129" s="214" t="n"/>
      <c r="H1129" s="349" t="inlineStr">
        <is>
          <t>CM</t>
        </is>
      </c>
      <c r="I1129" s="214" t="n"/>
      <c r="J1129" s="214" t="n"/>
      <c r="K1129" s="214" t="n"/>
      <c r="L1129" s="392" t="inlineStr">
        <is>
          <t>Finanzas a otro nivel</t>
        </is>
      </c>
      <c r="M1129" s="254" t="inlineStr">
        <is>
          <t>MIREYA TOLOZA</t>
        </is>
      </c>
      <c r="N1129" s="214" t="n"/>
      <c r="O1129" s="214" t="n"/>
      <c r="P1129" s="214" t="n"/>
      <c r="Q1129" s="214" t="n"/>
      <c r="R1129" s="573" t="n">
        <v>1047414995</v>
      </c>
      <c r="S1129" s="257" t="inlineStr">
        <is>
          <t>Pesos</t>
        </is>
      </c>
      <c r="T1129" s="258" t="inlineStr">
        <is>
          <t>Hipotecario</t>
        </is>
      </c>
      <c r="U1129" s="739" t="n">
        <v>1700468</v>
      </c>
      <c r="V1129" s="254" t="n">
        <v>360</v>
      </c>
      <c r="W1129" s="254" t="n">
        <v>353</v>
      </c>
      <c r="X1129" s="739" t="inlineStr">
        <is>
          <t>12.01%</t>
        </is>
      </c>
      <c r="Y1129" s="739" t="n">
        <v>0</v>
      </c>
      <c r="Z1129" s="739" t="n">
        <v>35616</v>
      </c>
      <c r="AA1129" s="739" t="n">
        <v>41402</v>
      </c>
      <c r="AB1129" s="739" t="n">
        <v>21700</v>
      </c>
      <c r="AC1129" s="739" t="n">
        <v>0</v>
      </c>
      <c r="AD1129" s="739" t="n">
        <v>1601750</v>
      </c>
      <c r="AE1129" s="739" t="n">
        <v>163757016</v>
      </c>
      <c r="AF1129" s="3660" t="n">
        <v>100</v>
      </c>
      <c r="AG1129" s="739" t="inlineStr">
        <is>
          <t>$5,000,000</t>
        </is>
      </c>
      <c r="AH1129" s="259" t="inlineStr">
        <is>
          <t>Empleado</t>
        </is>
      </c>
      <c r="AI1129" s="254" t="inlineStr">
        <is>
          <t>navarroaguas@gmail.com</t>
        </is>
      </c>
      <c r="AJ1129" s="254" t="n">
        <v>3147808903</v>
      </c>
      <c r="AK1129" s="254" t="inlineStr">
        <is>
          <t>CARTAGENA</t>
        </is>
      </c>
      <c r="AL1129" s="214" t="n"/>
      <c r="AM1129" s="220" t="n"/>
    </row>
    <row r="1130" ht="18" customHeight="1" thickBot="1">
      <c r="A1130" s="548" t="inlineStr">
        <is>
          <t>NARCISO ANDRES CHICAGUY SEGURA</t>
        </is>
      </c>
      <c r="B1130" s="221" t="n">
        <v>90000265963</v>
      </c>
      <c r="C1130" s="240" t="n">
        <v>45758</v>
      </c>
      <c r="D1130" s="343" t="inlineStr">
        <is>
          <t>Pendiente</t>
        </is>
      </c>
      <c r="E1130" s="378" t="n">
        <v>45758</v>
      </c>
      <c r="F1130" s="241" t="inlineStr">
        <is>
          <t>BANCOLOMBIA</t>
        </is>
      </c>
      <c r="G1130" s="225" t="n"/>
      <c r="H1130" s="243" t="inlineStr">
        <is>
          <t>VK 30%</t>
        </is>
      </c>
      <c r="I1130" s="225" t="n"/>
      <c r="J1130" s="225" t="n"/>
      <c r="K1130" s="225" t="n"/>
      <c r="L1130" s="440" t="inlineStr">
        <is>
          <t>Finanzas a otro nivel</t>
        </is>
      </c>
      <c r="M1130" s="242" t="inlineStr">
        <is>
          <t>NELLY ROA</t>
        </is>
      </c>
      <c r="N1130" s="225" t="n"/>
      <c r="O1130" s="225" t="n"/>
      <c r="P1130" s="225" t="n"/>
      <c r="Q1130" s="473" t="n"/>
      <c r="R1130" s="390" t="inlineStr">
        <is>
          <t>N/A</t>
        </is>
      </c>
      <c r="S1130" s="246" t="inlineStr">
        <is>
          <t>Pesos</t>
        </is>
      </c>
      <c r="T1130" s="247" t="inlineStr">
        <is>
          <t>Hipotecario</t>
        </is>
      </c>
      <c r="U1130" s="741" t="n">
        <v>1609499</v>
      </c>
      <c r="V1130" s="242" t="n">
        <v>246</v>
      </c>
      <c r="W1130" s="242" t="n">
        <v>229</v>
      </c>
      <c r="X1130" s="741" t="inlineStr">
        <is>
          <t>15.45%</t>
        </is>
      </c>
      <c r="Y1130" s="741" t="n">
        <v>0</v>
      </c>
      <c r="Z1130" s="741" t="n">
        <v>24406</v>
      </c>
      <c r="AA1130" s="741" t="n">
        <v>18193</v>
      </c>
      <c r="AB1130" s="741" t="n">
        <v>12128</v>
      </c>
      <c r="AC1130" s="741" t="n">
        <v>0</v>
      </c>
      <c r="AD1130" s="741" t="n">
        <v>0</v>
      </c>
      <c r="AE1130" s="741" t="n">
        <v>130638876</v>
      </c>
      <c r="AF1130" s="225" t="n"/>
      <c r="AG1130" s="225" t="n"/>
      <c r="AH1130" s="248" t="inlineStr">
        <is>
          <t>Empleado</t>
        </is>
      </c>
      <c r="AI1130" s="242" t="inlineStr">
        <is>
          <t>speedtruck2@hotmail.com</t>
        </is>
      </c>
      <c r="AJ1130" s="242" t="n">
        <v>3118316232</v>
      </c>
      <c r="AK1130" s="242" t="inlineStr">
        <is>
          <t>BOGOTA</t>
        </is>
      </c>
      <c r="AL1130" s="225" t="n"/>
      <c r="AM1130" s="231" t="n"/>
    </row>
    <row r="1131" ht="18" customHeight="1" thickBot="1">
      <c r="A1131" s="558" t="inlineStr">
        <is>
          <t>JENNY KARINA GARCIA PALENCIA</t>
        </is>
      </c>
      <c r="B1131" s="210" t="inlineStr">
        <is>
          <t>570606600177012-9</t>
        </is>
      </c>
      <c r="C1131" s="251" t="n">
        <v>45758</v>
      </c>
      <c r="D1131" s="348" t="inlineStr">
        <is>
          <t>Pendiente</t>
        </is>
      </c>
      <c r="E1131" s="386" t="n">
        <v>45758</v>
      </c>
      <c r="F1131" s="262" t="inlineStr">
        <is>
          <t>DAVIVIENDA</t>
        </is>
      </c>
      <c r="G1131" s="214" t="n"/>
      <c r="H1131" s="352" t="inlineStr">
        <is>
          <t>PROPIO</t>
        </is>
      </c>
      <c r="I1131" s="214" t="n"/>
      <c r="J1131" s="214" t="n"/>
      <c r="K1131" s="214" t="n"/>
      <c r="L1131" s="392" t="inlineStr">
        <is>
          <t>Finanzas a otro nivel</t>
        </is>
      </c>
      <c r="M1131" s="254" t="inlineStr">
        <is>
          <t>SORAYA PANTOJA OSPINA</t>
        </is>
      </c>
      <c r="N1131" s="214" t="n"/>
      <c r="O1131" s="214" t="n"/>
      <c r="P1131" s="214" t="n"/>
      <c r="Q1131" s="214" t="n"/>
      <c r="R1131" s="254" t="n">
        <v>1093746594</v>
      </c>
      <c r="S1131" s="257" t="inlineStr">
        <is>
          <t>Pesos</t>
        </is>
      </c>
      <c r="T1131" s="258" t="inlineStr">
        <is>
          <t>Hipotecario</t>
        </is>
      </c>
      <c r="U1131" s="739" t="n">
        <v>532231</v>
      </c>
      <c r="V1131" s="254" t="n">
        <v>240</v>
      </c>
      <c r="W1131" s="254" t="n">
        <v>206</v>
      </c>
      <c r="X1131" s="739" t="inlineStr">
        <is>
          <t>12.55%</t>
        </is>
      </c>
      <c r="Y1131" s="739" t="n">
        <v>197768</v>
      </c>
      <c r="Z1131" s="739" t="n">
        <v>13986</v>
      </c>
      <c r="AA1131" s="739" t="n">
        <v>26282</v>
      </c>
      <c r="AB1131" s="739" t="n">
        <v>0</v>
      </c>
      <c r="AC1131" s="739" t="n">
        <v>94139</v>
      </c>
      <c r="AD1131" s="739" t="n">
        <v>397685</v>
      </c>
      <c r="AE1131" s="739" t="n">
        <v>60450963</v>
      </c>
      <c r="AF1131" s="254" t="inlineStr">
        <is>
          <t>50-300</t>
        </is>
      </c>
      <c r="AG1131" s="739" t="inlineStr">
        <is>
          <t>$5,200,000</t>
        </is>
      </c>
      <c r="AH1131" s="458" t="inlineStr">
        <is>
          <t>Vis Davivienda</t>
        </is>
      </c>
      <c r="AI1131" s="254" t="inlineStr">
        <is>
          <t>jekax03@hotmail.com</t>
        </is>
      </c>
      <c r="AJ1131" s="254" t="n">
        <v>3204301394</v>
      </c>
      <c r="AK1131" s="214" t="n"/>
      <c r="AL1131" s="214" t="n"/>
      <c r="AM1131" s="220" t="n"/>
    </row>
    <row r="1132" ht="18" customHeight="1" thickBot="1">
      <c r="A1132" s="548" t="inlineStr">
        <is>
          <t>ANDERSON CAICEDO VALENCIA</t>
        </is>
      </c>
      <c r="B1132" s="221" t="inlineStr">
        <is>
          <t>570045540045516-6</t>
        </is>
      </c>
      <c r="C1132" s="240" t="n">
        <v>45758</v>
      </c>
      <c r="D1132" s="456" t="inlineStr">
        <is>
          <t>Mora</t>
        </is>
      </c>
      <c r="E1132" s="378" t="n">
        <v>45758</v>
      </c>
      <c r="F1132" s="333" t="inlineStr">
        <is>
          <t>DAVIVIENDA</t>
        </is>
      </c>
      <c r="G1132" s="225" t="n"/>
      <c r="H1132" s="344" t="inlineStr">
        <is>
          <t>CM</t>
        </is>
      </c>
      <c r="I1132" s="225" t="n"/>
      <c r="J1132" s="225" t="n"/>
      <c r="K1132" s="225" t="n"/>
      <c r="L1132" s="343" t="inlineStr">
        <is>
          <t>Soluciones Financieras</t>
        </is>
      </c>
      <c r="M1132" s="242" t="inlineStr">
        <is>
          <t>MIRYAM ROA</t>
        </is>
      </c>
      <c r="N1132" s="225" t="n"/>
      <c r="O1132" s="225" t="n"/>
      <c r="P1132" s="225" t="n"/>
      <c r="Q1132" s="225" t="n"/>
      <c r="R1132" s="242" t="n">
        <v>1032415712</v>
      </c>
      <c r="S1132" s="246" t="inlineStr">
        <is>
          <t>Pesos</t>
        </is>
      </c>
      <c r="T1132" s="247" t="inlineStr">
        <is>
          <t>Hipotecario</t>
        </is>
      </c>
      <c r="U1132" s="741" t="n">
        <v>1670000</v>
      </c>
      <c r="V1132" s="242" t="n">
        <v>240</v>
      </c>
      <c r="W1132" s="242" t="n">
        <v>238</v>
      </c>
      <c r="X1132" s="741" t="inlineStr">
        <is>
          <t>11.2%</t>
        </is>
      </c>
      <c r="Y1132" s="741" t="n">
        <v>0</v>
      </c>
      <c r="Z1132" s="741" t="n">
        <v>79795</v>
      </c>
      <c r="AA1132" s="741" t="n">
        <v>0</v>
      </c>
      <c r="AB1132" s="741" t="n">
        <v>0</v>
      </c>
      <c r="AC1132" s="741" t="n">
        <v>0</v>
      </c>
      <c r="AD1132" s="741" t="n">
        <v>1137396</v>
      </c>
      <c r="AE1132" s="741" t="n">
        <v>129309418</v>
      </c>
      <c r="AF1132" s="3661" t="n">
        <v>500</v>
      </c>
      <c r="AG1132" s="741" t="inlineStr">
        <is>
          <t>$7,000,000</t>
        </is>
      </c>
      <c r="AH1132" s="248" t="inlineStr">
        <is>
          <t>Empleado</t>
        </is>
      </c>
      <c r="AI1132" s="242" t="inlineStr">
        <is>
          <t>anderca30@gmail.com</t>
        </is>
      </c>
      <c r="AJ1132" s="242" t="n">
        <v>3058750921</v>
      </c>
      <c r="AK1132" s="242" t="inlineStr">
        <is>
          <t>BOGOTA</t>
        </is>
      </c>
      <c r="AL1132" s="225" t="n"/>
      <c r="AM1132" s="231" t="n"/>
    </row>
    <row r="1133" ht="18" customHeight="1" thickBot="1">
      <c r="A1133" s="845" t="inlineStr">
        <is>
          <t>SEBASTIAN ARANGO CALDERON</t>
        </is>
      </c>
      <c r="B1133" s="825" t="n">
        <v>10990306129</v>
      </c>
      <c r="C1133" s="826" t="n">
        <v>45759</v>
      </c>
      <c r="D1133" s="827" t="inlineStr">
        <is>
          <t>Pendiente</t>
        </is>
      </c>
      <c r="E1133" s="828" t="n">
        <v>45759</v>
      </c>
      <c r="F1133" s="846" t="inlineStr">
        <is>
          <t>BANCOLOMBIA</t>
        </is>
      </c>
      <c r="G1133" s="505" t="n"/>
      <c r="H1133" s="830" t="inlineStr">
        <is>
          <t>CM</t>
        </is>
      </c>
      <c r="I1133" s="505" t="n"/>
      <c r="J1133" s="505" t="n"/>
      <c r="K1133" s="505" t="n"/>
      <c r="L1133" s="847" t="inlineStr">
        <is>
          <t>CM</t>
        </is>
      </c>
      <c r="M1133" s="505" t="n"/>
      <c r="N1133" s="505" t="n"/>
      <c r="O1133" s="505" t="n"/>
      <c r="P1133" s="505" t="n"/>
      <c r="Q1133" s="505" t="n"/>
      <c r="R1133" s="832" t="n">
        <v>10990306129</v>
      </c>
      <c r="S1133" s="833" t="inlineStr">
        <is>
          <t>Pesos</t>
        </is>
      </c>
      <c r="T1133" s="834" t="inlineStr">
        <is>
          <t>Hipotecario</t>
        </is>
      </c>
      <c r="U1133" s="835" t="n">
        <v>1264297</v>
      </c>
      <c r="V1133" s="832" t="n">
        <v>243</v>
      </c>
      <c r="W1133" s="832" t="n">
        <v>147</v>
      </c>
      <c r="X1133" s="835" t="inlineStr">
        <is>
          <t>12.05%</t>
        </is>
      </c>
      <c r="Y1133" s="835" t="n">
        <v>0</v>
      </c>
      <c r="Z1133" s="835" t="n">
        <v>14361</v>
      </c>
      <c r="AA1133" s="835" t="n">
        <v>0</v>
      </c>
      <c r="AB1133" s="835" t="n">
        <v>0</v>
      </c>
      <c r="AC1133" s="835" t="n">
        <v>324333</v>
      </c>
      <c r="AD1133" s="835" t="n">
        <v>925602</v>
      </c>
      <c r="AE1133" s="835" t="n">
        <v>100450445</v>
      </c>
      <c r="AF1133" s="3689" t="n">
        <v>100</v>
      </c>
      <c r="AG1133" s="835" t="inlineStr">
        <is>
          <t>$6,300,000</t>
        </is>
      </c>
      <c r="AH1133" s="837" t="inlineStr">
        <is>
          <t>Empleado</t>
        </is>
      </c>
      <c r="AI1133" s="832" t="inlineStr">
        <is>
          <t>sebarango03@gmail.com</t>
        </is>
      </c>
      <c r="AJ1133" s="832" t="n">
        <v>3206521292</v>
      </c>
      <c r="AK1133" s="832" t="inlineStr">
        <is>
          <t>sabaneta</t>
        </is>
      </c>
      <c r="AL1133" s="505" t="n"/>
      <c r="AM1133" s="838" t="n"/>
    </row>
    <row r="1134" ht="18" customHeight="1" thickBot="1">
      <c r="A1134" s="842" t="inlineStr">
        <is>
          <t>AMALFI DE LA CRUZ HERRERA VALDEZ</t>
        </is>
      </c>
      <c r="B1134" s="221" t="n">
        <v>90000215171</v>
      </c>
      <c r="C1134" s="240" t="n">
        <v>45759</v>
      </c>
      <c r="D1134" s="343" t="inlineStr">
        <is>
          <t>Pendiente</t>
        </is>
      </c>
      <c r="E1134" s="378" t="n">
        <v>45759</v>
      </c>
      <c r="F1134" s="241" t="inlineStr">
        <is>
          <t>BANCOLOMBIA</t>
        </is>
      </c>
      <c r="G1134" s="225" t="n"/>
      <c r="H1134" s="344" t="inlineStr">
        <is>
          <t>CM</t>
        </is>
      </c>
      <c r="I1134" s="225" t="n"/>
      <c r="J1134" s="225" t="n"/>
      <c r="K1134" s="225" t="n"/>
      <c r="L1134" s="345" t="inlineStr">
        <is>
          <t>CM</t>
        </is>
      </c>
      <c r="M1134" s="225" t="n"/>
      <c r="N1134" s="225" t="n"/>
      <c r="O1134" s="225" t="n"/>
      <c r="P1134" s="225" t="n"/>
      <c r="Q1134" s="225" t="n"/>
      <c r="R1134" s="242" t="n">
        <v>45480062</v>
      </c>
      <c r="S1134" s="246" t="inlineStr">
        <is>
          <t>Pesos</t>
        </is>
      </c>
      <c r="T1134" s="247" t="inlineStr">
        <is>
          <t>Hipotecario</t>
        </is>
      </c>
      <c r="U1134" s="741" t="n">
        <v>1684851</v>
      </c>
      <c r="V1134" s="242" t="n">
        <v>180</v>
      </c>
      <c r="W1134" s="242" t="n">
        <v>151</v>
      </c>
      <c r="X1134" s="741" t="inlineStr">
        <is>
          <t>16.05%</t>
        </is>
      </c>
      <c r="Y1134" s="741" t="n">
        <v>0</v>
      </c>
      <c r="Z1134" s="741" t="n">
        <v>66424</v>
      </c>
      <c r="AA1134" s="741" t="n">
        <v>16241</v>
      </c>
      <c r="AB1134" s="741" t="n">
        <v>10827</v>
      </c>
      <c r="AC1134" s="741" t="n">
        <v>241533</v>
      </c>
      <c r="AD1134" s="741" t="n">
        <v>1349825</v>
      </c>
      <c r="AE1134" s="741" t="n">
        <v>107947958</v>
      </c>
      <c r="AF1134" s="3740" t="n">
        <v>200</v>
      </c>
      <c r="AG1134" s="741" t="inlineStr">
        <is>
          <t>$6,000,000</t>
        </is>
      </c>
      <c r="AH1134" s="248" t="inlineStr">
        <is>
          <t>Empleado</t>
        </is>
      </c>
      <c r="AI1134" s="242" t="inlineStr">
        <is>
          <t>samuelmafioli2405@gmail.com</t>
        </is>
      </c>
      <c r="AJ1134" s="242" t="n">
        <v>3214139116</v>
      </c>
      <c r="AK1134" s="242" t="inlineStr">
        <is>
          <t>Cartagena</t>
        </is>
      </c>
      <c r="AL1134" s="225" t="n"/>
      <c r="AM1134" s="231" t="n"/>
    </row>
    <row r="1135" ht="18" customHeight="1" thickBot="1">
      <c r="A1135" s="843" t="inlineStr">
        <is>
          <t>MARIA INES DIAZ RIVERA</t>
        </is>
      </c>
      <c r="B1135" s="274" t="n">
        <v>455953067</v>
      </c>
      <c r="C1135" s="420" t="n">
        <v>45760</v>
      </c>
      <c r="D1135" s="421" t="inlineStr">
        <is>
          <t>Pendiente</t>
        </is>
      </c>
      <c r="E1135" s="422" t="n">
        <v>45760</v>
      </c>
      <c r="F1135" s="445" t="inlineStr">
        <is>
          <t>BANCO DE BOGOTA</t>
        </is>
      </c>
      <c r="G1135" s="278" t="n"/>
      <c r="H1135" s="424" t="inlineStr">
        <is>
          <t>PROPIO</t>
        </is>
      </c>
      <c r="I1135" s="278" t="n"/>
      <c r="J1135" s="278" t="n"/>
      <c r="K1135" s="278" t="n"/>
      <c r="L1135" s="423" t="inlineStr">
        <is>
          <t>Visionarios</t>
        </is>
      </c>
      <c r="M1135" s="425" t="inlineStr">
        <is>
          <t>patricia lucia escobar</t>
        </is>
      </c>
      <c r="N1135" s="278" t="n"/>
      <c r="O1135" s="278" t="n"/>
      <c r="P1135" s="278" t="n"/>
      <c r="Q1135" s="278" t="n"/>
      <c r="R1135" s="425" t="n">
        <v>41677564</v>
      </c>
      <c r="S1135" s="426" t="inlineStr">
        <is>
          <t>Pesos</t>
        </is>
      </c>
      <c r="T1135" s="427" t="inlineStr">
        <is>
          <t>Hipotecario</t>
        </is>
      </c>
      <c r="U1135" s="742" t="n">
        <v>1273783</v>
      </c>
      <c r="V1135" s="425" t="n">
        <v>159</v>
      </c>
      <c r="W1135" s="425" t="n">
        <v>85</v>
      </c>
      <c r="X1135" s="742" t="inlineStr">
        <is>
          <t>9.6%</t>
        </is>
      </c>
      <c r="Y1135" s="742" t="n">
        <v>0</v>
      </c>
      <c r="Z1135" s="742" t="n">
        <v>57448</v>
      </c>
      <c r="AA1135" s="742" t="n">
        <v>65217</v>
      </c>
      <c r="AB1135" s="742" t="n">
        <v>0</v>
      </c>
      <c r="AC1135" s="742" t="n">
        <v>608183</v>
      </c>
      <c r="AD1135" s="742" t="n">
        <v>542934</v>
      </c>
      <c r="AE1135" s="742" t="n">
        <v>70696534</v>
      </c>
      <c r="AF1135" s="3663" t="n">
        <v>200</v>
      </c>
      <c r="AG1135" s="742" t="inlineStr">
        <is>
          <t>$6,000,000</t>
        </is>
      </c>
      <c r="AH1135" s="428" t="inlineStr">
        <is>
          <t>Empleado</t>
        </is>
      </c>
      <c r="AI1135" s="425" t="inlineStr">
        <is>
          <t>maindi8490@hotmail.com</t>
        </is>
      </c>
      <c r="AJ1135" s="425" t="n">
        <v>3164701802</v>
      </c>
      <c r="AK1135" s="425" t="inlineStr">
        <is>
          <t>bogota</t>
        </is>
      </c>
      <c r="AL1135" s="278" t="n"/>
      <c r="AM1135" s="286" t="n"/>
    </row>
    <row r="1136" ht="18" customHeight="1" thickBot="1">
      <c r="A1136" s="824" t="inlineStr">
        <is>
          <t>DIANA ARIAS</t>
        </is>
      </c>
      <c r="B1136" s="849" t="n"/>
      <c r="C1136" s="826" t="n">
        <v>45755</v>
      </c>
      <c r="D1136" s="827" t="inlineStr">
        <is>
          <t>Pendiente</t>
        </is>
      </c>
      <c r="E1136" s="828" t="n">
        <v>45759</v>
      </c>
      <c r="F1136" s="850" t="inlineStr">
        <is>
          <t>COLPATRIA</t>
        </is>
      </c>
      <c r="G1136" s="505" t="n"/>
      <c r="H1136" s="830" t="inlineStr">
        <is>
          <t>CM</t>
        </is>
      </c>
      <c r="I1136" s="505" t="n"/>
      <c r="J1136" s="505" t="n"/>
      <c r="K1136" s="505" t="n"/>
      <c r="L1136" s="505" t="n"/>
      <c r="M1136" s="505" t="n"/>
      <c r="N1136" s="505" t="n"/>
      <c r="O1136" s="505" t="n"/>
      <c r="P1136" s="505" t="n"/>
      <c r="Q1136" s="505" t="n"/>
      <c r="R1136" s="505" t="n"/>
      <c r="S1136" s="833" t="inlineStr">
        <is>
          <t>Pesos</t>
        </is>
      </c>
      <c r="T1136" s="834" t="inlineStr">
        <is>
          <t>Hipotecario</t>
        </is>
      </c>
      <c r="U1136" s="835" t="n">
        <v>3231225</v>
      </c>
      <c r="V1136" s="832" t="n">
        <v>156</v>
      </c>
      <c r="W1136" s="832" t="n">
        <v>114</v>
      </c>
      <c r="X1136" s="835" t="inlineStr">
        <is>
          <t>7.98%</t>
        </is>
      </c>
      <c r="Y1136" s="835" t="n">
        <v>0</v>
      </c>
      <c r="Z1136" s="835" t="n">
        <v>166725</v>
      </c>
      <c r="AA1136" s="835" t="n">
        <v>0</v>
      </c>
      <c r="AB1136" s="835" t="n">
        <v>0</v>
      </c>
      <c r="AC1136" s="835" t="n">
        <v>1468298</v>
      </c>
      <c r="AD1136" s="835" t="n">
        <v>1596201</v>
      </c>
      <c r="AE1136" s="835" t="n">
        <v>247219332</v>
      </c>
      <c r="AF1136" s="835" t="inlineStr">
        <is>
          <t>$1,500,000</t>
        </is>
      </c>
      <c r="AG1136" s="835" t="inlineStr">
        <is>
          <t>$13,000,000</t>
        </is>
      </c>
      <c r="AH1136" s="837" t="inlineStr">
        <is>
          <t>Empleado</t>
        </is>
      </c>
      <c r="AI1136" s="832" t="inlineStr">
        <is>
          <t>dianarias3010@hotmail.com</t>
        </is>
      </c>
      <c r="AJ1136" s="832" t="n">
        <v>3143691291</v>
      </c>
      <c r="AK1136" s="832" t="inlineStr">
        <is>
          <t>BOGOTA</t>
        </is>
      </c>
      <c r="AL1136" s="505" t="n"/>
      <c r="AM1136" s="838" t="n"/>
    </row>
    <row r="1137" ht="18" customHeight="1" thickBot="1">
      <c r="A1137" s="745" t="inlineStr">
        <is>
          <t>JOHN JAIME FIGUEROA BLANCO</t>
        </is>
      </c>
      <c r="B1137" s="221" t="n">
        <v>109920249701</v>
      </c>
      <c r="C1137" s="240" t="n">
        <v>45755</v>
      </c>
      <c r="D1137" s="343" t="inlineStr">
        <is>
          <t>Pendiente</t>
        </is>
      </c>
      <c r="E1137" s="378" t="n">
        <v>45759</v>
      </c>
      <c r="F1137" s="233" t="inlineStr">
        <is>
          <t>FNA (Fondo Nacional del Ahorro)</t>
        </is>
      </c>
      <c r="G1137" s="225" t="n"/>
      <c r="H1137" s="344" t="inlineStr">
        <is>
          <t>CM</t>
        </is>
      </c>
      <c r="I1137" s="225" t="n"/>
      <c r="J1137" s="225" t="n"/>
      <c r="K1137" s="225" t="n"/>
      <c r="L1137" s="225" t="n"/>
      <c r="M1137" s="225" t="n"/>
      <c r="N1137" s="225" t="n"/>
      <c r="O1137" s="225" t="n"/>
      <c r="P1137" s="225" t="n"/>
      <c r="Q1137" s="225" t="n"/>
      <c r="R1137" s="242" t="n">
        <v>1099202497</v>
      </c>
      <c r="S1137" s="246" t="inlineStr">
        <is>
          <t>Pesos</t>
        </is>
      </c>
      <c r="T1137" s="247" t="inlineStr">
        <is>
          <t>Hipotecario</t>
        </is>
      </c>
      <c r="U1137" s="741" t="n">
        <v>1450150</v>
      </c>
      <c r="V1137" s="242" t="n">
        <v>167</v>
      </c>
      <c r="W1137" s="242" t="n">
        <v>163</v>
      </c>
      <c r="X1137" s="741" t="inlineStr">
        <is>
          <t>14.5%</t>
        </is>
      </c>
      <c r="Y1137" s="741" t="n">
        <v>0</v>
      </c>
      <c r="Z1137" s="741" t="n">
        <v>41848</v>
      </c>
      <c r="AA1137" s="741" t="n">
        <v>33451</v>
      </c>
      <c r="AB1137" s="741" t="n">
        <v>0</v>
      </c>
      <c r="AC1137" s="741" t="n">
        <v>108084</v>
      </c>
      <c r="AD1137" s="741" t="n">
        <v>1326075</v>
      </c>
      <c r="AE1137" s="741" t="n">
        <v>116059237</v>
      </c>
      <c r="AF1137" s="3661" t="n">
        <v>300</v>
      </c>
      <c r="AG1137" s="741" t="inlineStr">
        <is>
          <t>$8,000,000</t>
        </is>
      </c>
      <c r="AH1137" s="248" t="inlineStr">
        <is>
          <t>Empleado</t>
        </is>
      </c>
      <c r="AI1137" s="242" t="inlineStr">
        <is>
          <t>jjfbunal@hotmail.com</t>
        </is>
      </c>
      <c r="AJ1137" s="242" t="n">
        <v>3183367402</v>
      </c>
      <c r="AK1137" s="242" t="inlineStr">
        <is>
          <t>BOGOTA</t>
        </is>
      </c>
      <c r="AL1137" s="225" t="n"/>
      <c r="AM1137" s="231" t="n"/>
    </row>
    <row r="1138" ht="18" customHeight="1" thickBot="1">
      <c r="A1138" s="558" t="inlineStr">
        <is>
          <t>CLAUDIA VICTORIA LONDOÑO ORTIZ</t>
        </is>
      </c>
      <c r="B1138" s="274" t="n">
        <v>2946180700</v>
      </c>
      <c r="C1138" s="420" t="n">
        <v>45750</v>
      </c>
      <c r="D1138" s="421" t="inlineStr">
        <is>
          <t>Pendiente</t>
        </is>
      </c>
      <c r="E1138" s="422" t="n">
        <v>45761</v>
      </c>
      <c r="F1138" s="426" t="inlineStr">
        <is>
          <t>BANCOOMEVA</t>
        </is>
      </c>
      <c r="G1138" s="278" t="n"/>
      <c r="H1138" s="453" t="inlineStr">
        <is>
          <t>WEB</t>
        </is>
      </c>
      <c r="I1138" s="278" t="n"/>
      <c r="J1138" s="278" t="n"/>
      <c r="K1138" s="278" t="n"/>
      <c r="L1138" s="278" t="n"/>
      <c r="M1138" s="278" t="n"/>
      <c r="N1138" s="278" t="n"/>
      <c r="O1138" s="278" t="n"/>
      <c r="P1138" s="278" t="n"/>
      <c r="Q1138" s="278" t="n"/>
      <c r="R1138" s="425" t="n">
        <v>43200388</v>
      </c>
      <c r="S1138" s="426" t="inlineStr">
        <is>
          <t>Pesos</t>
        </is>
      </c>
      <c r="T1138" s="427" t="inlineStr">
        <is>
          <t>Hipotecario</t>
        </is>
      </c>
      <c r="U1138" s="742" t="n">
        <v>867113</v>
      </c>
      <c r="V1138" s="425" t="n">
        <v>240</v>
      </c>
      <c r="W1138" s="425" t="n">
        <v>202</v>
      </c>
      <c r="X1138" s="742" t="inlineStr">
        <is>
          <t>8.99%</t>
        </is>
      </c>
      <c r="Y1138" s="742" t="n">
        <v>115048</v>
      </c>
      <c r="Z1138" s="742" t="n">
        <v>0</v>
      </c>
      <c r="AA1138" s="742" t="n">
        <v>0</v>
      </c>
      <c r="AB1138" s="742" t="n">
        <v>0</v>
      </c>
      <c r="AC1138" s="742" t="n">
        <v>228866</v>
      </c>
      <c r="AD1138" s="742" t="n">
        <v>637995</v>
      </c>
      <c r="AE1138" s="742" t="n">
        <v>104475513</v>
      </c>
      <c r="AF1138" s="3663" t="n">
        <v>300</v>
      </c>
      <c r="AG1138" s="742" t="inlineStr">
        <is>
          <t>$4,500,000</t>
        </is>
      </c>
      <c r="AH1138" s="428" t="inlineStr">
        <is>
          <t>Empleado</t>
        </is>
      </c>
      <c r="AI1138" s="425" t="inlineStr">
        <is>
          <t>claulond40@gmail.com</t>
        </is>
      </c>
      <c r="AJ1138" s="425" t="n">
        <v>3016383944</v>
      </c>
      <c r="AK1138" s="425" t="inlineStr">
        <is>
          <t>MEDELLIN</t>
        </is>
      </c>
      <c r="AL1138" s="278" t="n"/>
      <c r="AM1138" s="286" t="n"/>
    </row>
    <row r="1139" ht="18" customHeight="1" thickBot="1">
      <c r="A1139" t="inlineStr">
        <is>
          <t>DARLYN SOFIA CALLEJAS LEON</t>
        </is>
      </c>
      <c r="B1139" s="851" t="n">
        <v>5284750014</v>
      </c>
      <c r="C1139" s="852" t="n">
        <v>45751</v>
      </c>
      <c r="D1139" s="853" t="inlineStr">
        <is>
          <t>Pendiente</t>
        </is>
      </c>
      <c r="E1139" s="854" t="n">
        <v>45761</v>
      </c>
      <c r="F1139" s="855" t="inlineStr">
        <is>
          <t>FNA (Fondo Nacional del Ahorro)</t>
        </is>
      </c>
      <c r="G1139" s="856" t="n"/>
      <c r="H1139" s="857" t="inlineStr">
        <is>
          <t>WEB</t>
        </is>
      </c>
      <c r="I1139" s="856" t="n"/>
      <c r="J1139" s="856" t="n"/>
      <c r="K1139" s="856" t="n"/>
      <c r="L1139" s="856" t="n"/>
      <c r="M1139" s="856" t="n"/>
      <c r="N1139" s="856" t="n"/>
      <c r="O1139" s="856" t="n"/>
      <c r="P1139" s="856" t="n"/>
      <c r="Q1139" s="856" t="n"/>
      <c r="R1139" s="542" t="n">
        <v>52847500</v>
      </c>
      <c r="S1139" s="858" t="inlineStr">
        <is>
          <t>Pesos</t>
        </is>
      </c>
      <c r="T1139" s="859" t="inlineStr">
        <is>
          <t>Hipotecario</t>
        </is>
      </c>
      <c r="U1139" s="860" t="n">
        <v>393056</v>
      </c>
      <c r="V1139" s="542" t="n">
        <v>137</v>
      </c>
      <c r="W1139" s="542" t="n">
        <v>104</v>
      </c>
      <c r="X1139" s="860" t="inlineStr">
        <is>
          <t>10.5%</t>
        </is>
      </c>
      <c r="Y1139" s="860" t="n">
        <v>0</v>
      </c>
      <c r="Z1139" s="860" t="n">
        <v>8336</v>
      </c>
      <c r="AA1139" s="860" t="n">
        <v>216655</v>
      </c>
      <c r="AB1139" s="860" t="n">
        <v>0</v>
      </c>
      <c r="AC1139" s="860" t="n">
        <v>155365</v>
      </c>
      <c r="AD1139" s="860" t="n">
        <v>216655</v>
      </c>
      <c r="AE1139" s="860" t="n">
        <v>25930747</v>
      </c>
      <c r="AF1139" s="3667" t="n">
        <v>100</v>
      </c>
      <c r="AG1139" s="860" t="inlineStr">
        <is>
          <t>$1,500,000</t>
        </is>
      </c>
      <c r="AH1139" s="862" t="inlineStr">
        <is>
          <t>Empleado</t>
        </is>
      </c>
      <c r="AI1139" s="542" t="inlineStr">
        <is>
          <t>sofiac52@yahoo.com</t>
        </is>
      </c>
      <c r="AJ1139" s="542" t="n">
        <v>3202799550</v>
      </c>
      <c r="AK1139" s="542" t="inlineStr">
        <is>
          <t>BOGOTA</t>
        </is>
      </c>
      <c r="AL1139" s="856" t="n"/>
      <c r="AM1139" s="863" t="n"/>
    </row>
    <row r="1140" ht="18" customHeight="1" thickBot="1">
      <c r="A1140" s="824" t="inlineStr">
        <is>
          <t>CRISTHIAN MARIN VALENCIA</t>
        </is>
      </c>
      <c r="B1140" s="825" t="n">
        <v>955774964</v>
      </c>
      <c r="C1140" s="826" t="n">
        <v>45761</v>
      </c>
      <c r="D1140" s="827" t="inlineStr">
        <is>
          <t>Pendiente</t>
        </is>
      </c>
      <c r="E1140" s="828" t="n">
        <v>45761</v>
      </c>
      <c r="F1140" s="864" t="inlineStr">
        <is>
          <t>BANCO DE BOGOTA</t>
        </is>
      </c>
      <c r="G1140" s="505" t="n"/>
      <c r="H1140" s="865" t="inlineStr">
        <is>
          <t>PROPIO</t>
        </is>
      </c>
      <c r="I1140" s="505" t="n"/>
      <c r="J1140" s="505" t="n"/>
      <c r="K1140" s="505" t="n"/>
      <c r="L1140" s="850" t="inlineStr">
        <is>
          <t>Visionarios</t>
        </is>
      </c>
      <c r="M1140" s="832" t="inlineStr">
        <is>
          <t>patricia escobar</t>
        </is>
      </c>
      <c r="N1140" s="505" t="n"/>
      <c r="O1140" s="505" t="n"/>
      <c r="P1140" s="505" t="n"/>
      <c r="Q1140" s="505" t="n"/>
      <c r="R1140" s="832" t="n">
        <v>1088003178</v>
      </c>
      <c r="S1140" s="833" t="inlineStr">
        <is>
          <t>Pesos</t>
        </is>
      </c>
      <c r="T1140" s="834" t="inlineStr">
        <is>
          <t>Hipotecario</t>
        </is>
      </c>
      <c r="U1140" s="835" t="n">
        <v>699186</v>
      </c>
      <c r="V1140" s="832" t="n">
        <v>240</v>
      </c>
      <c r="W1140" s="832" t="n">
        <v>228</v>
      </c>
      <c r="X1140" s="866" t="n">
        <v>0.1201</v>
      </c>
      <c r="Y1140" s="835" t="n">
        <v>262462</v>
      </c>
      <c r="Z1140" s="835" t="n">
        <v>16515</v>
      </c>
      <c r="AA1140" s="835" t="n">
        <v>24216</v>
      </c>
      <c r="AB1140" s="835" t="n">
        <v>0</v>
      </c>
      <c r="AC1140" s="835" t="n">
        <v>123628</v>
      </c>
      <c r="AD1140" s="835" t="n">
        <v>797289</v>
      </c>
      <c r="AE1140" s="835" t="n">
        <v>80570439</v>
      </c>
      <c r="AF1140" s="832" t="inlineStr">
        <is>
          <t>Podría subir hasta un 50% su cuota</t>
        </is>
      </c>
      <c r="AG1140" s="835" t="inlineStr">
        <is>
          <t>$3,500,000</t>
        </is>
      </c>
      <c r="AH1140" s="833" t="inlineStr">
        <is>
          <t>Independiente</t>
        </is>
      </c>
      <c r="AI1140" s="832" t="inlineStr">
        <is>
          <t>patescco72@gmail.com</t>
        </is>
      </c>
      <c r="AJ1140" s="832" t="n">
        <v>3207325616</v>
      </c>
      <c r="AK1140" s="505" t="n"/>
      <c r="AL1140" s="505" t="n"/>
      <c r="AM1140" s="838" t="n"/>
    </row>
    <row r="1141" ht="18" customHeight="1" thickBot="1">
      <c r="A1141" s="745" t="inlineStr">
        <is>
          <t>DIANA PAOLA CARRILLO CARRILLO</t>
        </is>
      </c>
      <c r="B1141" s="221" t="inlineStr">
        <is>
          <t>570047600059984-9</t>
        </is>
      </c>
      <c r="C1141" s="240" t="n">
        <v>45761</v>
      </c>
      <c r="D1141" s="343" t="inlineStr">
        <is>
          <t>Pendiente</t>
        </is>
      </c>
      <c r="E1141" s="378" t="n">
        <v>45761</v>
      </c>
      <c r="F1141" s="333" t="inlineStr">
        <is>
          <t>DAVIVIENDA</t>
        </is>
      </c>
      <c r="G1141" s="225" t="n"/>
      <c r="H1141" s="344" t="inlineStr">
        <is>
          <t>CM</t>
        </is>
      </c>
      <c r="I1141" s="225" t="n"/>
      <c r="J1141" s="225" t="n"/>
      <c r="K1141" s="225" t="n"/>
      <c r="L1141" s="345" t="inlineStr">
        <is>
          <t>CM</t>
        </is>
      </c>
      <c r="M1141" s="242" t="inlineStr">
        <is>
          <t>YULY MARCELA HERNANDEZ</t>
        </is>
      </c>
      <c r="N1141" s="225" t="n"/>
      <c r="O1141" s="225" t="n"/>
      <c r="P1141" s="225" t="n"/>
      <c r="Q1141" s="225" t="n"/>
      <c r="R1141" s="225" t="n"/>
      <c r="S1141" s="246" t="inlineStr">
        <is>
          <t>Pesos</t>
        </is>
      </c>
      <c r="T1141" s="247" t="inlineStr">
        <is>
          <t>Hipotecario</t>
        </is>
      </c>
      <c r="U1141" s="741" t="n">
        <v>1530000</v>
      </c>
      <c r="V1141" s="242" t="n">
        <v>180</v>
      </c>
      <c r="W1141" s="242" t="n">
        <v>176</v>
      </c>
      <c r="X1141" s="559" t="n">
        <v>0.1095</v>
      </c>
      <c r="Y1141" s="741" t="n">
        <v>0</v>
      </c>
      <c r="Z1141" s="741" t="n">
        <v>32117</v>
      </c>
      <c r="AA1141" s="741" t="n">
        <v>38290</v>
      </c>
      <c r="AB1141" s="741" t="n">
        <v>0</v>
      </c>
      <c r="AC1141" s="741" t="n">
        <v>312697</v>
      </c>
      <c r="AD1141" s="741" t="n">
        <v>1146302</v>
      </c>
      <c r="AE1141" s="741" t="n">
        <v>131566490</v>
      </c>
      <c r="AF1141" s="3740" t="n">
        <v>300</v>
      </c>
      <c r="AG1141" s="741" t="inlineStr">
        <is>
          <t>$10,000,000</t>
        </is>
      </c>
      <c r="AH1141" s="248" t="inlineStr">
        <is>
          <t>Empleado</t>
        </is>
      </c>
      <c r="AI1141" s="242" t="inlineStr">
        <is>
          <t>dpcarrilloc@outlook.com</t>
        </is>
      </c>
      <c r="AJ1141" s="242" t="n">
        <v>3016843347</v>
      </c>
      <c r="AK1141" s="242" t="inlineStr">
        <is>
          <t>Bogotà</t>
        </is>
      </c>
      <c r="AL1141" s="225" t="n"/>
      <c r="AM1141" s="231" t="n"/>
    </row>
    <row r="1142" ht="18" customHeight="1" thickBot="1">
      <c r="A1142" s="552" t="inlineStr">
        <is>
          <t>ERIXON ALEXANDER VARGAS MEJIA</t>
        </is>
      </c>
      <c r="B1142" s="210" t="inlineStr">
        <is>
          <t>570048090038650-5</t>
        </is>
      </c>
      <c r="C1142" s="251" t="n">
        <v>45761</v>
      </c>
      <c r="D1142" s="348" t="inlineStr">
        <is>
          <t>Pendiente</t>
        </is>
      </c>
      <c r="E1142" s="386" t="n">
        <v>45761</v>
      </c>
      <c r="F1142" s="262" t="inlineStr">
        <is>
          <t>DAVIVIENDA</t>
        </is>
      </c>
      <c r="G1142" s="214" t="n"/>
      <c r="H1142" s="349" t="inlineStr">
        <is>
          <t>CM</t>
        </is>
      </c>
      <c r="I1142" s="214" t="n"/>
      <c r="J1142" s="214" t="n"/>
      <c r="K1142" s="214" t="n"/>
      <c r="L1142" s="351" t="inlineStr">
        <is>
          <t>CM</t>
        </is>
      </c>
      <c r="M1142" s="254" t="inlineStr">
        <is>
          <t>YULY MARCELA HERNANDEZ</t>
        </is>
      </c>
      <c r="N1142" s="214" t="n"/>
      <c r="O1142" s="214" t="n"/>
      <c r="P1142" s="214" t="n"/>
      <c r="Q1142" s="214" t="n"/>
      <c r="R1142" s="214" t="n"/>
      <c r="S1142" s="257" t="inlineStr">
        <is>
          <t>Pesos</t>
        </is>
      </c>
      <c r="T1142" s="258" t="inlineStr">
        <is>
          <t>Hipotecario</t>
        </is>
      </c>
      <c r="U1142" s="739" t="n">
        <v>828077</v>
      </c>
      <c r="V1142" s="254" t="n">
        <v>240</v>
      </c>
      <c r="W1142" s="254" t="n">
        <v>232</v>
      </c>
      <c r="X1142" s="821" t="n">
        <v>0.11</v>
      </c>
      <c r="Y1142" s="739" t="n">
        <v>367922</v>
      </c>
      <c r="Z1142" s="739" t="n">
        <v>29280</v>
      </c>
      <c r="AA1142" s="739" t="n">
        <v>34808</v>
      </c>
      <c r="AB1142" s="739" t="n">
        <v>0</v>
      </c>
      <c r="AC1142" s="739" t="n">
        <v>148060</v>
      </c>
      <c r="AD1142" s="739" t="n">
        <v>614532</v>
      </c>
      <c r="AE1142" s="739" t="n">
        <v>112470049</v>
      </c>
      <c r="AF1142" s="3741" t="n">
        <v>100</v>
      </c>
      <c r="AG1142" s="739" t="inlineStr">
        <is>
          <t>$1,423,500</t>
        </is>
      </c>
      <c r="AH1142" s="259" t="inlineStr">
        <is>
          <t>Empleado</t>
        </is>
      </c>
      <c r="AI1142" s="254" t="inlineStr">
        <is>
          <t>alexvargasmejia@gmail.com</t>
        </is>
      </c>
      <c r="AJ1142" s="254" t="n">
        <v>3114885067</v>
      </c>
      <c r="AK1142" s="254" t="inlineStr">
        <is>
          <t>Bogotà</t>
        </is>
      </c>
      <c r="AL1142" s="214" t="n"/>
      <c r="AM1142" s="220" t="n"/>
    </row>
    <row r="1143" ht="18" customHeight="1" thickBot="1">
      <c r="A1143" s="745" t="inlineStr">
        <is>
          <t>RUBEN DARIO RANGEL FIGUEROA</t>
        </is>
      </c>
      <c r="B1143" s="221" t="inlineStr">
        <is>
          <t>600404610031413-3</t>
        </is>
      </c>
      <c r="C1143" s="240" t="n">
        <v>45761</v>
      </c>
      <c r="D1143" s="343" t="inlineStr">
        <is>
          <t>Pendiente</t>
        </is>
      </c>
      <c r="E1143" s="378" t="n">
        <v>45761</v>
      </c>
      <c r="F1143" s="333" t="inlineStr">
        <is>
          <t>DAVIVIENDA</t>
        </is>
      </c>
      <c r="G1143" s="225" t="n"/>
      <c r="H1143" s="344" t="inlineStr">
        <is>
          <t>CM</t>
        </is>
      </c>
      <c r="I1143" s="225" t="n"/>
      <c r="J1143" s="225" t="n"/>
      <c r="K1143" s="225" t="n"/>
      <c r="L1143" s="345" t="inlineStr">
        <is>
          <t>CM</t>
        </is>
      </c>
      <c r="M1143" s="242" t="inlineStr">
        <is>
          <t>YULY MARCELA HERNANDEZ</t>
        </is>
      </c>
      <c r="N1143" s="225" t="n"/>
      <c r="O1143" s="225" t="n"/>
      <c r="P1143" s="225" t="n"/>
      <c r="Q1143" s="225" t="n"/>
      <c r="R1143" s="225" t="n"/>
      <c r="S1143" s="246" t="inlineStr">
        <is>
          <t>Pesos</t>
        </is>
      </c>
      <c r="T1143" s="448" t="inlineStr">
        <is>
          <t>Leasing H.</t>
        </is>
      </c>
      <c r="U1143" s="741" t="n">
        <v>1106000</v>
      </c>
      <c r="V1143" s="242" t="n">
        <v>240</v>
      </c>
      <c r="W1143" s="242" t="n">
        <v>148</v>
      </c>
      <c r="X1143" s="559" t="n">
        <v>0.125</v>
      </c>
      <c r="Y1143" s="741" t="n">
        <v>0</v>
      </c>
      <c r="Z1143" s="741" t="n">
        <v>137171</v>
      </c>
      <c r="AA1143" s="741" t="n">
        <v>85661</v>
      </c>
      <c r="AB1143" s="741" t="n">
        <v>0</v>
      </c>
      <c r="AC1143" s="741" t="n">
        <v>195471</v>
      </c>
      <c r="AD1143" s="741" t="n">
        <v>687696</v>
      </c>
      <c r="AE1143" s="741" t="n">
        <v>69720977</v>
      </c>
      <c r="AF1143" s="3740" t="n">
        <v>500</v>
      </c>
      <c r="AG1143" s="741" t="inlineStr">
        <is>
          <t>$5,500,000</t>
        </is>
      </c>
      <c r="AH1143" s="246" t="inlineStr">
        <is>
          <t>Independiente</t>
        </is>
      </c>
      <c r="AI1143" s="242" t="inlineStr">
        <is>
          <t>rudarafi3162@gmail.com</t>
        </is>
      </c>
      <c r="AJ1143" s="242" t="n">
        <v>3118119538</v>
      </c>
      <c r="AK1143" s="242" t="inlineStr">
        <is>
          <t>Bucaramanga</t>
        </is>
      </c>
      <c r="AL1143" s="225" t="n"/>
      <c r="AM1143" s="231" t="n"/>
    </row>
    <row r="1144" ht="18" customHeight="1" thickBot="1">
      <c r="A1144" s="552" t="inlineStr">
        <is>
          <t>DIANA MARCELA MEJIA ABAD</t>
        </is>
      </c>
      <c r="B1144" s="210" t="inlineStr">
        <is>
          <t>571212730025384-5</t>
        </is>
      </c>
      <c r="C1144" s="251" t="n">
        <v>45761</v>
      </c>
      <c r="D1144" s="348" t="inlineStr">
        <is>
          <t>Pendiente</t>
        </is>
      </c>
      <c r="E1144" s="386" t="n">
        <v>45761</v>
      </c>
      <c r="F1144" s="262" t="inlineStr">
        <is>
          <t>DAVIVIENDA</t>
        </is>
      </c>
      <c r="G1144" s="867" t="inlineStr">
        <is>
          <t>Quiero reducir el tiempo de pago llevo 3 años en las mismas y no disminuye el capital</t>
        </is>
      </c>
      <c r="H1144" s="349" t="inlineStr">
        <is>
          <t>CM</t>
        </is>
      </c>
      <c r="I1144" s="214" t="n"/>
      <c r="J1144" s="214" t="n"/>
      <c r="K1144" s="214" t="n"/>
      <c r="L1144" s="351" t="inlineStr">
        <is>
          <t>CM</t>
        </is>
      </c>
      <c r="M1144" s="214" t="n"/>
      <c r="N1144" s="214" t="n"/>
      <c r="O1144" s="214" t="n"/>
      <c r="P1144" s="214" t="n"/>
      <c r="Q1144" s="214" t="n"/>
      <c r="R1144" s="254" t="n">
        <v>5712127300253840</v>
      </c>
      <c r="S1144" s="257" t="inlineStr">
        <is>
          <t>Pesos</t>
        </is>
      </c>
      <c r="T1144" s="258" t="inlineStr">
        <is>
          <t>Hipotecario</t>
        </is>
      </c>
      <c r="U1144" s="739" t="n">
        <v>810359</v>
      </c>
      <c r="V1144" s="254" t="n">
        <v>240</v>
      </c>
      <c r="W1144" s="254" t="n">
        <v>205</v>
      </c>
      <c r="X1144" s="868" t="n">
        <v>0.119</v>
      </c>
      <c r="Y1144" s="739" t="n">
        <v>295640</v>
      </c>
      <c r="Z1144" s="739" t="n">
        <v>20233</v>
      </c>
      <c r="AA1144" s="739" t="n">
        <v>26572</v>
      </c>
      <c r="AB1144" s="739" t="n">
        <v>61349</v>
      </c>
      <c r="AC1144" s="739" t="n">
        <v>151561</v>
      </c>
      <c r="AD1144" s="739" t="n">
        <v>550690</v>
      </c>
      <c r="AE1144" s="739" t="n">
        <v>90450456</v>
      </c>
      <c r="AF1144" s="3741" t="n">
        <v>200</v>
      </c>
      <c r="AG1144" s="739" t="inlineStr">
        <is>
          <t>$4,000,000</t>
        </is>
      </c>
      <c r="AH1144" s="259" t="inlineStr">
        <is>
          <t>Empleado</t>
        </is>
      </c>
      <c r="AI1144" s="254" t="inlineStr">
        <is>
          <t>dmmejia@utp.edu.co</t>
        </is>
      </c>
      <c r="AJ1144" s="254" t="n">
        <v>3122199683</v>
      </c>
      <c r="AK1144" s="254" t="inlineStr">
        <is>
          <t>Cali</t>
        </is>
      </c>
      <c r="AL1144" s="214" t="n"/>
      <c r="AM1144" s="220" t="n"/>
    </row>
    <row r="1145" ht="18" customHeight="1" thickBot="1">
      <c r="A1145" s="842" t="inlineStr">
        <is>
          <t>MARIA JOSE MENDOZA HERNANDEZ</t>
        </is>
      </c>
      <c r="B1145" s="221" t="n">
        <v>199201674154</v>
      </c>
      <c r="C1145" s="240" t="n">
        <v>45762</v>
      </c>
      <c r="D1145" s="343" t="inlineStr">
        <is>
          <t>Pendiente</t>
        </is>
      </c>
      <c r="E1145" s="378" t="n">
        <v>45762</v>
      </c>
      <c r="F1145" s="248" t="inlineStr">
        <is>
          <t>CAJA SOCIAL</t>
        </is>
      </c>
      <c r="G1145" s="225" t="n"/>
      <c r="H1145" s="397" t="inlineStr">
        <is>
          <t>PROPIO</t>
        </is>
      </c>
      <c r="I1145" s="225" t="n"/>
      <c r="J1145" s="225" t="n"/>
      <c r="K1145" s="225" t="n"/>
      <c r="L1145" s="440" t="inlineStr">
        <is>
          <t>Finanzas a otro nivel</t>
        </is>
      </c>
      <c r="M1145" s="242" t="inlineStr">
        <is>
          <t>YULY MARCELA HERNANDEZ</t>
        </is>
      </c>
      <c r="N1145" s="225" t="n"/>
      <c r="O1145" s="225" t="n"/>
      <c r="P1145" s="225" t="n"/>
      <c r="Q1145" s="225" t="n"/>
      <c r="R1145" s="242" t="n">
        <v>1233896348</v>
      </c>
      <c r="S1145" s="246" t="inlineStr">
        <is>
          <t>Pesos</t>
        </is>
      </c>
      <c r="T1145" s="247" t="inlineStr">
        <is>
          <t>Hipotecario</t>
        </is>
      </c>
      <c r="U1145" s="741" t="n">
        <v>1296550</v>
      </c>
      <c r="V1145" s="242" t="n">
        <v>168</v>
      </c>
      <c r="W1145" s="242" t="n">
        <v>166</v>
      </c>
      <c r="X1145" s="559" t="n">
        <v>0.108</v>
      </c>
      <c r="Y1145" s="741" t="n">
        <v>0</v>
      </c>
      <c r="Z1145" s="741" t="n">
        <v>22678</v>
      </c>
      <c r="AA1145" s="741" t="n">
        <v>22003</v>
      </c>
      <c r="AB1145" s="741" t="n">
        <v>19783</v>
      </c>
      <c r="AC1145" s="741" t="n">
        <v>295669</v>
      </c>
      <c r="AD1145" s="741" t="n">
        <v>936416</v>
      </c>
      <c r="AE1145" s="741" t="n">
        <v>109101243</v>
      </c>
      <c r="AF1145" s="242" t="inlineStr">
        <is>
          <t>300-600</t>
        </is>
      </c>
      <c r="AG1145" s="741" t="inlineStr">
        <is>
          <t>$4,000,000</t>
        </is>
      </c>
      <c r="AH1145" s="248" t="inlineStr">
        <is>
          <t>Empleado</t>
        </is>
      </c>
      <c r="AI1145" s="242" t="inlineStr">
        <is>
          <t>mary02112011@gmail.com</t>
        </is>
      </c>
      <c r="AJ1145" s="242" t="n">
        <v>3008848792</v>
      </c>
      <c r="AK1145" s="225" t="n"/>
      <c r="AL1145" s="225" t="n"/>
      <c r="AM1145" s="231" t="n"/>
    </row>
    <row r="1146" ht="18" customHeight="1" thickBot="1">
      <c r="A1146" s="843" t="inlineStr">
        <is>
          <t>ANGIE MARIBEL FONTECHA VERGARA</t>
        </is>
      </c>
      <c r="B1146" s="210" t="n">
        <v>133200434276</v>
      </c>
      <c r="C1146" s="251" t="n">
        <v>45762</v>
      </c>
      <c r="D1146" s="348" t="inlineStr">
        <is>
          <t>Pendiente</t>
        </is>
      </c>
      <c r="E1146" s="386" t="n">
        <v>45762</v>
      </c>
      <c r="F1146" s="259" t="inlineStr">
        <is>
          <t>CAJA SOCIAL</t>
        </is>
      </c>
      <c r="G1146" s="565" t="n"/>
      <c r="H1146" s="352" t="inlineStr">
        <is>
          <t>PROPIO</t>
        </is>
      </c>
      <c r="I1146" s="214" t="n"/>
      <c r="J1146" s="214" t="n"/>
      <c r="K1146" s="214" t="n"/>
      <c r="L1146" s="392" t="inlineStr">
        <is>
          <t>Finanzas a otro nivel</t>
        </is>
      </c>
      <c r="M1146" s="254" t="inlineStr">
        <is>
          <t>YULY MARCELA HERNANDEZ</t>
        </is>
      </c>
      <c r="N1146" s="214" t="n"/>
      <c r="O1146" s="214" t="n"/>
      <c r="P1146" s="214" t="n"/>
      <c r="Q1146" s="214" t="n"/>
      <c r="R1146" s="254" t="n">
        <v>1012363523</v>
      </c>
      <c r="S1146" s="257" t="inlineStr">
        <is>
          <t>Pesos</t>
        </is>
      </c>
      <c r="T1146" s="258" t="inlineStr">
        <is>
          <t>Hipotecario</t>
        </is>
      </c>
      <c r="U1146" s="739" t="n">
        <v>769203</v>
      </c>
      <c r="V1146" s="254" t="n">
        <v>180</v>
      </c>
      <c r="W1146" s="254" t="n">
        <v>128</v>
      </c>
      <c r="X1146" s="868" t="n">
        <v>0.08450000000000001</v>
      </c>
      <c r="Y1146" s="739" t="n">
        <v>204497</v>
      </c>
      <c r="Z1146" s="739" t="n">
        <v>21290</v>
      </c>
      <c r="AA1146" s="739" t="n">
        <v>17757</v>
      </c>
      <c r="AB1146" s="739" t="n">
        <v>9946</v>
      </c>
      <c r="AC1146" s="739" t="n">
        <v>310903</v>
      </c>
      <c r="AD1146" s="739" t="n">
        <v>613803</v>
      </c>
      <c r="AE1146" s="739" t="n">
        <v>62466161</v>
      </c>
      <c r="AF1146" s="254" t="inlineStr">
        <is>
          <t>300-600</t>
        </is>
      </c>
      <c r="AG1146" s="739" t="inlineStr">
        <is>
          <t>$5,000,000</t>
        </is>
      </c>
      <c r="AH1146" s="259" t="inlineStr">
        <is>
          <t>Empleado</t>
        </is>
      </c>
      <c r="AI1146" s="254" t="inlineStr">
        <is>
          <t>fontechamaribel@gmail.com</t>
        </is>
      </c>
      <c r="AJ1146" s="254" t="n">
        <v>3163167656</v>
      </c>
      <c r="AK1146" s="214" t="n"/>
      <c r="AL1146" s="214" t="n"/>
      <c r="AM1146" s="220" t="n"/>
    </row>
    <row r="1147" ht="18" customHeight="1" thickBot="1">
      <c r="A1147" s="745" t="inlineStr">
        <is>
          <t>ANGIE ALDANA</t>
        </is>
      </c>
      <c r="B1147" s="221" t="n">
        <v>134200104838</v>
      </c>
      <c r="C1147" s="240" t="n">
        <v>45763</v>
      </c>
      <c r="D1147" s="343" t="inlineStr">
        <is>
          <t>Pendiente</t>
        </is>
      </c>
      <c r="E1147" s="378" t="n">
        <v>45763</v>
      </c>
      <c r="F1147" s="574" t="inlineStr">
        <is>
          <t>CAJA SOCIAL</t>
        </is>
      </c>
      <c r="G1147" s="593" t="inlineStr">
        <is>
          <t>El banco le prestó 136 millones a 20 años, el año pasado realizó un abono a capital con reducción de plazo de 8 millones, y le quedó al plazo que presenta el extracto</t>
        </is>
      </c>
      <c r="H1147" s="397" t="inlineStr">
        <is>
          <t>PROPIO</t>
        </is>
      </c>
      <c r="I1147" s="225" t="n"/>
      <c r="J1147" s="225" t="n"/>
      <c r="K1147" s="225" t="n"/>
      <c r="L1147" s="246" t="inlineStr">
        <is>
          <t>Lideres del futuro</t>
        </is>
      </c>
      <c r="M1147" s="242" t="inlineStr">
        <is>
          <t>LAURA LONDOÑO</t>
        </is>
      </c>
      <c r="N1147" s="225" t="n"/>
      <c r="O1147" s="225" t="n"/>
      <c r="P1147" s="225" t="n"/>
      <c r="Q1147" s="225" t="n"/>
      <c r="R1147" s="242" t="n">
        <v>1018510167</v>
      </c>
      <c r="S1147" s="246" t="inlineStr">
        <is>
          <t>Pesos</t>
        </is>
      </c>
      <c r="T1147" s="247" t="inlineStr">
        <is>
          <t>Hipotecario</t>
        </is>
      </c>
      <c r="U1147" s="741" t="n">
        <v>1488910</v>
      </c>
      <c r="V1147" s="242" t="n">
        <v>185</v>
      </c>
      <c r="W1147" s="242" t="n">
        <v>167</v>
      </c>
      <c r="X1147" s="811" t="n">
        <v>0.1</v>
      </c>
      <c r="Y1147" s="741" t="n">
        <v>0</v>
      </c>
      <c r="Z1147" s="741" t="n">
        <v>72283</v>
      </c>
      <c r="AA1147" s="741" t="n">
        <v>25412</v>
      </c>
      <c r="AB1147" s="741" t="n">
        <v>22848</v>
      </c>
      <c r="AC1147" s="741" t="n">
        <v>360362</v>
      </c>
      <c r="AD1147" s="741" t="n">
        <v>1008004</v>
      </c>
      <c r="AE1147" s="741" t="n">
        <v>126409186</v>
      </c>
      <c r="AF1147" s="242" t="inlineStr">
        <is>
          <t>50-300</t>
        </is>
      </c>
      <c r="AG1147" s="741" t="inlineStr">
        <is>
          <t>$28,000,000</t>
        </is>
      </c>
      <c r="AH1147" s="248" t="inlineStr">
        <is>
          <t>Empleado</t>
        </is>
      </c>
      <c r="AI1147" s="242" t="inlineStr">
        <is>
          <t>adaldana99@gmail.com</t>
        </is>
      </c>
      <c r="AJ1147" s="242" t="n">
        <v>3195755970</v>
      </c>
      <c r="AK1147" s="225" t="n"/>
      <c r="AL1147" s="225" t="n"/>
      <c r="AM1147" s="231" t="n"/>
    </row>
    <row r="1148" ht="18" customHeight="1" thickBot="1">
      <c r="A1148" s="552" t="inlineStr">
        <is>
          <t>LAURA ALEXANDRA DE LA ROSA LARA</t>
        </is>
      </c>
      <c r="B1148" s="210" t="n">
        <v>90000339487</v>
      </c>
      <c r="C1148" s="251" t="n">
        <v>45763</v>
      </c>
      <c r="D1148" s="348" t="inlineStr">
        <is>
          <t>Pendiente</t>
        </is>
      </c>
      <c r="E1148" s="386" t="n">
        <v>45763</v>
      </c>
      <c r="F1148" s="267" t="inlineStr">
        <is>
          <t>BANCOLOMBIA</t>
        </is>
      </c>
      <c r="G1148" s="214" t="n"/>
      <c r="H1148" s="352" t="inlineStr">
        <is>
          <t>PROPIO</t>
        </is>
      </c>
      <c r="I1148" s="214" t="n"/>
      <c r="J1148" s="214" t="n"/>
      <c r="K1148" s="214" t="n"/>
      <c r="L1148" s="348" t="inlineStr">
        <is>
          <t>Soluciones Financieras</t>
        </is>
      </c>
      <c r="M1148" s="254" t="inlineStr">
        <is>
          <t>BRILLID LORENA SALINAS PERDOMO</t>
        </is>
      </c>
      <c r="N1148" s="214" t="n"/>
      <c r="O1148" s="214" t="n"/>
      <c r="P1148" s="214" t="n"/>
      <c r="Q1148" s="214" t="n"/>
      <c r="R1148" s="254" t="n">
        <v>339487</v>
      </c>
      <c r="S1148" s="257" t="inlineStr">
        <is>
          <t>Pesos</t>
        </is>
      </c>
      <c r="T1148" s="258" t="inlineStr">
        <is>
          <t>Hipotecario</t>
        </is>
      </c>
      <c r="U1148" s="739" t="n">
        <v>1780139</v>
      </c>
      <c r="V1148" s="254" t="n">
        <v>228</v>
      </c>
      <c r="W1148" s="254" t="n">
        <v>228</v>
      </c>
      <c r="X1148" s="739" t="inlineStr">
        <is>
          <t>12.9%</t>
        </is>
      </c>
      <c r="Y1148" s="739" t="n">
        <v>0</v>
      </c>
      <c r="Z1148" s="739" t="n">
        <v>39798</v>
      </c>
      <c r="AA1148" s="739" t="n">
        <v>28947</v>
      </c>
      <c r="AB1148" s="739" t="n">
        <v>19297</v>
      </c>
      <c r="AC1148" s="739" t="n">
        <v>0</v>
      </c>
      <c r="AD1148" s="739" t="n">
        <v>0</v>
      </c>
      <c r="AE1148" s="739" t="n">
        <v>150786337</v>
      </c>
      <c r="AF1148" s="254" t="inlineStr">
        <is>
          <t>Abono de $200.000 en adelante</t>
        </is>
      </c>
      <c r="AG1148" s="739" t="inlineStr">
        <is>
          <t>$7,000,000</t>
        </is>
      </c>
      <c r="AH1148" s="259" t="inlineStr">
        <is>
          <t>Empleado</t>
        </is>
      </c>
      <c r="AI1148" s="254" t="inlineStr">
        <is>
          <t>laudelarosa.13@gmail.com</t>
        </is>
      </c>
      <c r="AJ1148" s="254" t="n">
        <v>3112502580</v>
      </c>
      <c r="AK1148" s="214" t="n"/>
      <c r="AL1148" s="214" t="n"/>
      <c r="AM1148" s="220" t="n"/>
    </row>
    <row r="1149" ht="18" customHeight="1" thickBot="1">
      <c r="A1149" s="745" t="inlineStr">
        <is>
          <t>MONICA JULIETH CAMPO RENGIFO</t>
        </is>
      </c>
      <c r="B1149" s="221" t="n">
        <v>856342501</v>
      </c>
      <c r="C1149" s="240" t="n">
        <v>45766</v>
      </c>
      <c r="D1149" s="343" t="inlineStr">
        <is>
          <t>Pendiente</t>
        </is>
      </c>
      <c r="E1149" s="378" t="n">
        <v>45766</v>
      </c>
      <c r="F1149" s="224" t="inlineStr">
        <is>
          <t>BANCO DE BOGOTA</t>
        </is>
      </c>
      <c r="G1149" s="225" t="n"/>
      <c r="H1149" s="397" t="inlineStr">
        <is>
          <t>PROPIO</t>
        </is>
      </c>
      <c r="I1149" s="225" t="n"/>
      <c r="J1149" s="225" t="n"/>
      <c r="K1149" s="225" t="n"/>
      <c r="L1149" s="246" t="inlineStr">
        <is>
          <t>Lideres del futuro</t>
        </is>
      </c>
      <c r="M1149" s="242" t="inlineStr">
        <is>
          <t>PABLO MONTOYA</t>
        </is>
      </c>
      <c r="N1149" s="225" t="n"/>
      <c r="O1149" s="225" t="n"/>
      <c r="P1149" s="225" t="n"/>
      <c r="Q1149" s="225" t="n"/>
      <c r="R1149" s="242" t="n">
        <v>1143845537</v>
      </c>
      <c r="S1149" s="246" t="inlineStr">
        <is>
          <t>Pesos</t>
        </is>
      </c>
      <c r="T1149" s="247" t="inlineStr">
        <is>
          <t>Hipotecario</t>
        </is>
      </c>
      <c r="U1149" s="741" t="n">
        <v>988006</v>
      </c>
      <c r="V1149" s="242" t="n">
        <v>240</v>
      </c>
      <c r="W1149" s="242" t="n">
        <v>219</v>
      </c>
      <c r="X1149" s="741" t="inlineStr">
        <is>
          <t>13.15%</t>
        </is>
      </c>
      <c r="Y1149" s="741" t="n">
        <v>267956</v>
      </c>
      <c r="Z1149" s="741" t="n">
        <v>15096</v>
      </c>
      <c r="AA1149" s="741" t="n">
        <v>23314</v>
      </c>
      <c r="AB1149" s="741" t="n">
        <v>0</v>
      </c>
      <c r="AC1149" s="741" t="n">
        <v>102282</v>
      </c>
      <c r="AD1149" s="741" t="n">
        <v>1115269</v>
      </c>
      <c r="AE1149" s="741" t="n">
        <v>82655359</v>
      </c>
      <c r="AF1149" s="242" t="inlineStr">
        <is>
          <t>50-300</t>
        </is>
      </c>
      <c r="AG1149" s="741" t="inlineStr">
        <is>
          <t>$2,200,000</t>
        </is>
      </c>
      <c r="AH1149" s="248" t="inlineStr">
        <is>
          <t>Empleado</t>
        </is>
      </c>
      <c r="AI1149" s="242" t="inlineStr">
        <is>
          <t>jrengifo1622@gmail.com</t>
        </is>
      </c>
      <c r="AJ1149" s="242" t="n">
        <v>3186494836</v>
      </c>
      <c r="AK1149" s="225" t="n"/>
      <c r="AL1149" s="225" t="n"/>
      <c r="AM1149" s="231" t="n"/>
    </row>
    <row r="1150" ht="18" customHeight="1" thickBot="1">
      <c r="A1150" s="557" t="inlineStr">
        <is>
          <t>GILDARDO ANDRADE SUAREZ</t>
        </is>
      </c>
      <c r="B1150" s="851" t="n">
        <v>1056204283</v>
      </c>
      <c r="C1150" s="826" t="n">
        <v>45760</v>
      </c>
      <c r="D1150" s="827" t="inlineStr">
        <is>
          <t>Pendiente</t>
        </is>
      </c>
      <c r="E1150" s="828" t="n">
        <v>45762</v>
      </c>
      <c r="F1150" s="864" t="inlineStr">
        <is>
          <t>BANCO DE BOGOTA</t>
        </is>
      </c>
      <c r="G1150" s="505" t="n"/>
      <c r="H1150" s="870" t="inlineStr">
        <is>
          <t>VK 25%</t>
        </is>
      </c>
      <c r="I1150" s="505" t="n"/>
      <c r="J1150" s="505" t="n"/>
      <c r="K1150" s="505" t="n"/>
      <c r="L1150" s="871" t="inlineStr">
        <is>
          <t>Finanzas a otro nivel</t>
        </is>
      </c>
      <c r="M1150" s="832" t="inlineStr">
        <is>
          <t>juliet moreno</t>
        </is>
      </c>
      <c r="N1150" s="826" t="n">
        <v>45761</v>
      </c>
      <c r="O1150" s="505" t="n"/>
      <c r="P1150" s="505" t="n"/>
      <c r="Q1150" s="505" t="n"/>
      <c r="R1150" s="872" t="n">
        <v>1113641398</v>
      </c>
      <c r="S1150" s="833" t="inlineStr">
        <is>
          <t>Pesos</t>
        </is>
      </c>
      <c r="T1150" s="834" t="inlineStr">
        <is>
          <t>Hipotecario</t>
        </is>
      </c>
      <c r="U1150" s="835" t="n">
        <v>567996</v>
      </c>
      <c r="V1150" s="832" t="n">
        <v>360</v>
      </c>
      <c r="W1150" s="832" t="n">
        <v>359</v>
      </c>
      <c r="X1150" s="835" t="inlineStr">
        <is>
          <t>12.95%</t>
        </is>
      </c>
      <c r="Y1150" s="835" t="n">
        <v>0</v>
      </c>
      <c r="Z1150" s="835" t="n">
        <v>11920</v>
      </c>
      <c r="AA1150" s="835" t="n">
        <v>21202</v>
      </c>
      <c r="AB1150" s="835" t="n">
        <v>0</v>
      </c>
      <c r="AC1150" s="835" t="n">
        <v>17781</v>
      </c>
      <c r="AD1150" s="835" t="n">
        <v>517092</v>
      </c>
      <c r="AE1150" s="835" t="n">
        <v>54774177</v>
      </c>
      <c r="AF1150" s="3689" t="n">
        <v>200</v>
      </c>
      <c r="AG1150" s="835" t="inlineStr">
        <is>
          <t>$3,300,000</t>
        </is>
      </c>
      <c r="AH1150" s="837" t="inlineStr">
        <is>
          <t>Empleado</t>
        </is>
      </c>
      <c r="AI1150" s="832" t="inlineStr">
        <is>
          <t>gandrades@outlook.com</t>
        </is>
      </c>
      <c r="AJ1150" s="832" t="n">
        <v>3153054715</v>
      </c>
      <c r="AK1150" s="832" t="inlineStr">
        <is>
          <t>palmira</t>
        </is>
      </c>
      <c r="AL1150" s="505" t="n"/>
      <c r="AM1150" s="838" t="n"/>
    </row>
    <row r="1151" ht="18" customHeight="1" thickBot="1">
      <c r="A1151" s="548" t="inlineStr">
        <is>
          <t>ANDERSON SMITH BOHORQUEZ MORALES</t>
        </is>
      </c>
      <c r="B1151" s="873" t="inlineStr">
        <is>
          <t>570048400000927-2</t>
        </is>
      </c>
      <c r="C1151" s="240" t="n">
        <v>45762</v>
      </c>
      <c r="D1151" s="456" t="inlineStr">
        <is>
          <t>Mora</t>
        </is>
      </c>
      <c r="E1151" s="378" t="n">
        <v>45762</v>
      </c>
      <c r="F1151" s="333" t="inlineStr">
        <is>
          <t>DAVIVIENDA</t>
        </is>
      </c>
      <c r="G1151" s="225" t="n"/>
      <c r="H1151" s="344" t="inlineStr">
        <is>
          <t>CM</t>
        </is>
      </c>
      <c r="I1151" s="225" t="n"/>
      <c r="J1151" s="225" t="n"/>
      <c r="K1151" s="225" t="n"/>
      <c r="L1151" s="343" t="inlineStr">
        <is>
          <t>Soluciones Financieras</t>
        </is>
      </c>
      <c r="M1151" s="242" t="inlineStr">
        <is>
          <t>MIRYAM ROA</t>
        </is>
      </c>
      <c r="N1151" s="225" t="n"/>
      <c r="O1151" s="225" t="n"/>
      <c r="P1151" s="225" t="n"/>
      <c r="Q1151" s="473" t="n"/>
      <c r="R1151" s="390" t="inlineStr">
        <is>
          <t>N/A</t>
        </is>
      </c>
      <c r="S1151" s="246" t="inlineStr">
        <is>
          <t>Pesos</t>
        </is>
      </c>
      <c r="T1151" s="247" t="inlineStr">
        <is>
          <t>Hipotecario</t>
        </is>
      </c>
      <c r="U1151" s="741" t="n">
        <v>474737</v>
      </c>
      <c r="V1151" s="242" t="n">
        <v>180</v>
      </c>
      <c r="W1151" s="242" t="n">
        <v>135</v>
      </c>
      <c r="X1151" s="741" t="inlineStr">
        <is>
          <t>9.2%</t>
        </is>
      </c>
      <c r="Y1151" s="741" t="n">
        <v>0</v>
      </c>
      <c r="Z1151" s="741" t="n">
        <v>17899</v>
      </c>
      <c r="AA1151" s="741" t="n">
        <v>37092</v>
      </c>
      <c r="AB1151" s="741" t="n">
        <v>0</v>
      </c>
      <c r="AC1151" s="741" t="n">
        <v>312098</v>
      </c>
      <c r="AD1151" s="741" t="n">
        <v>101896</v>
      </c>
      <c r="AE1151" s="741" t="n">
        <v>75453533</v>
      </c>
      <c r="AF1151" s="3661" t="n">
        <v>500</v>
      </c>
      <c r="AG1151" s="741" t="inlineStr">
        <is>
          <t>$4,900,000</t>
        </is>
      </c>
      <c r="AH1151" s="248" t="inlineStr">
        <is>
          <t>Empleado</t>
        </is>
      </c>
      <c r="AI1151" s="242" t="inlineStr">
        <is>
          <t>anderbo_87@hotmail.com</t>
        </is>
      </c>
      <c r="AJ1151" s="242" t="n">
        <v>3104888075</v>
      </c>
      <c r="AK1151" s="242" t="inlineStr">
        <is>
          <t>BOGOTA</t>
        </is>
      </c>
      <c r="AL1151" s="225" t="n"/>
      <c r="AM1151" s="231" t="n"/>
    </row>
    <row r="1152" ht="18" customHeight="1" thickBot="1">
      <c r="A1152" s="552" t="inlineStr">
        <is>
          <t>CARLOS ENRIQUE CASTRO RAMIREZ</t>
        </is>
      </c>
      <c r="B1152" s="210" t="inlineStr">
        <is>
          <t>570048490019434-9</t>
        </is>
      </c>
      <c r="C1152" s="251" t="n">
        <v>45762</v>
      </c>
      <c r="D1152" s="348" t="inlineStr">
        <is>
          <t>Pendiente</t>
        </is>
      </c>
      <c r="E1152" s="386" t="n">
        <v>45762</v>
      </c>
      <c r="F1152" s="262" t="inlineStr">
        <is>
          <t>DAVIVIENDA</t>
        </is>
      </c>
      <c r="G1152" s="214" t="n"/>
      <c r="H1152" s="349" t="inlineStr">
        <is>
          <t>CM</t>
        </is>
      </c>
      <c r="I1152" s="214" t="n"/>
      <c r="J1152" s="214" t="n"/>
      <c r="K1152" s="214" t="n"/>
      <c r="L1152" s="348" t="inlineStr">
        <is>
          <t>Soluciones Financieras</t>
        </is>
      </c>
      <c r="M1152" s="254" t="inlineStr">
        <is>
          <t>MIRYAM ROA</t>
        </is>
      </c>
      <c r="N1152" s="214" t="n"/>
      <c r="O1152" s="214" t="n"/>
      <c r="P1152" s="214" t="n"/>
      <c r="Q1152" s="335" t="n"/>
      <c r="R1152" s="390" t="inlineStr">
        <is>
          <t>N/A</t>
        </is>
      </c>
      <c r="S1152" s="257" t="inlineStr">
        <is>
          <t>Pesos</t>
        </is>
      </c>
      <c r="T1152" s="258" t="inlineStr">
        <is>
          <t>Hipotecario</t>
        </is>
      </c>
      <c r="U1152" s="739" t="n">
        <v>771000</v>
      </c>
      <c r="V1152" s="254" t="n">
        <v>180</v>
      </c>
      <c r="W1152" s="254" t="n">
        <v>131</v>
      </c>
      <c r="X1152" s="739" t="inlineStr">
        <is>
          <t>9.5%</t>
        </is>
      </c>
      <c r="Y1152" s="739" t="n">
        <v>0</v>
      </c>
      <c r="Z1152" s="739" t="n">
        <v>42624</v>
      </c>
      <c r="AA1152" s="739" t="n">
        <v>68450</v>
      </c>
      <c r="AB1152" s="739" t="n">
        <v>0</v>
      </c>
      <c r="AC1152" s="739" t="n">
        <v>527923</v>
      </c>
      <c r="AD1152" s="739" t="n">
        <v>903381</v>
      </c>
      <c r="AE1152" s="739" t="n">
        <v>59312227</v>
      </c>
      <c r="AF1152" s="3660" t="n">
        <v>300</v>
      </c>
      <c r="AG1152" s="739" t="inlineStr">
        <is>
          <t>$5,000,000</t>
        </is>
      </c>
      <c r="AH1152" s="259" t="inlineStr">
        <is>
          <t>Empleado</t>
        </is>
      </c>
      <c r="AI1152" s="254" t="inlineStr">
        <is>
          <t>docsoa@hotmail.com</t>
        </is>
      </c>
      <c r="AJ1152" s="254" t="n">
        <v>3202910290</v>
      </c>
      <c r="AK1152" s="254" t="inlineStr">
        <is>
          <t>BOGOTA</t>
        </is>
      </c>
      <c r="AL1152" s="214" t="n"/>
      <c r="AM1152" s="220" t="n"/>
    </row>
    <row r="1153" ht="18" customHeight="1" thickBot="1">
      <c r="A1153" s="745" t="inlineStr">
        <is>
          <t>LAURA ALEXANDRA DE LA ROSA LARA</t>
        </is>
      </c>
      <c r="B1153" s="221" t="n">
        <v>90000339487</v>
      </c>
      <c r="C1153" s="240" t="n">
        <v>45763</v>
      </c>
      <c r="D1153" s="343" t="inlineStr">
        <is>
          <t>Pendiente</t>
        </is>
      </c>
      <c r="E1153" s="378" t="n">
        <v>45763</v>
      </c>
      <c r="F1153" s="241" t="inlineStr">
        <is>
          <t>BANCOLOMBIA</t>
        </is>
      </c>
      <c r="G1153" s="225" t="n"/>
      <c r="H1153" s="397" t="inlineStr">
        <is>
          <t>PROPIO</t>
        </is>
      </c>
      <c r="I1153" s="225" t="n"/>
      <c r="J1153" s="225" t="n"/>
      <c r="K1153" s="225" t="n"/>
      <c r="L1153" s="343" t="inlineStr">
        <is>
          <t>Soluciones Financieras</t>
        </is>
      </c>
      <c r="M1153" s="242" t="inlineStr">
        <is>
          <t>BRILLID LORENA SALINAS PERDOMO</t>
        </is>
      </c>
      <c r="N1153" s="225" t="n"/>
      <c r="O1153" s="225" t="n"/>
      <c r="P1153" s="225" t="n"/>
      <c r="Q1153" s="225" t="n"/>
      <c r="R1153" s="242" t="n">
        <v>339487</v>
      </c>
      <c r="S1153" s="246" t="inlineStr">
        <is>
          <t>Pesos</t>
        </is>
      </c>
      <c r="T1153" s="247" t="inlineStr">
        <is>
          <t>Hipotecario</t>
        </is>
      </c>
      <c r="U1153" s="741" t="n">
        <v>1780139</v>
      </c>
      <c r="V1153" s="242" t="n">
        <v>228</v>
      </c>
      <c r="W1153" s="242" t="n">
        <v>228</v>
      </c>
      <c r="X1153" s="741" t="inlineStr">
        <is>
          <t>12.9%</t>
        </is>
      </c>
      <c r="Y1153" s="741" t="n">
        <v>0</v>
      </c>
      <c r="Z1153" s="741" t="n">
        <v>39798</v>
      </c>
      <c r="AA1153" s="741" t="n">
        <v>28947</v>
      </c>
      <c r="AB1153" s="741" t="n">
        <v>19297</v>
      </c>
      <c r="AC1153" s="741" t="n">
        <v>0</v>
      </c>
      <c r="AD1153" s="741" t="n">
        <v>0</v>
      </c>
      <c r="AE1153" s="741" t="n">
        <v>150786337</v>
      </c>
      <c r="AF1153" s="242" t="inlineStr">
        <is>
          <t>Abono de $200.000 en adelante</t>
        </is>
      </c>
      <c r="AG1153" s="741" t="inlineStr">
        <is>
          <t>$7,000,000</t>
        </is>
      </c>
      <c r="AH1153" s="248" t="inlineStr">
        <is>
          <t>Empleado</t>
        </is>
      </c>
      <c r="AI1153" s="242" t="inlineStr">
        <is>
          <t>laudelarosa.13@gmail.com</t>
        </is>
      </c>
      <c r="AJ1153" s="242" t="n">
        <v>3112502580</v>
      </c>
      <c r="AK1153" s="225" t="n"/>
      <c r="AL1153" s="225" t="n"/>
      <c r="AM1153" s="231" t="n"/>
    </row>
    <row r="1154" ht="18" customHeight="1" thickBot="1">
      <c r="A1154" s="869" t="inlineStr">
        <is>
          <t>DIANA ASTRID MANRIQUE GALVIS</t>
        </is>
      </c>
      <c r="B1154" s="210" t="n">
        <v>90000072132</v>
      </c>
      <c r="C1154" s="251" t="n">
        <v>45763</v>
      </c>
      <c r="D1154" s="348" t="inlineStr">
        <is>
          <t>Pendiente</t>
        </is>
      </c>
      <c r="E1154" s="386" t="n">
        <v>45763</v>
      </c>
      <c r="F1154" s="267" t="inlineStr">
        <is>
          <t>BANCOLOMBIA</t>
        </is>
      </c>
      <c r="G1154" s="214" t="n"/>
      <c r="H1154" s="460" t="inlineStr">
        <is>
          <t>WEB</t>
        </is>
      </c>
      <c r="I1154" s="214" t="n"/>
      <c r="J1154" s="214" t="n"/>
      <c r="K1154" s="214" t="n"/>
      <c r="L1154" s="392" t="inlineStr">
        <is>
          <t>Finanzas a otro nivel</t>
        </is>
      </c>
      <c r="M1154" s="254" t="inlineStr">
        <is>
          <t>MIREYA TOLOZA</t>
        </is>
      </c>
      <c r="N1154" s="214" t="n"/>
      <c r="O1154" s="214" t="n"/>
      <c r="P1154" s="214" t="n"/>
      <c r="Q1154" s="214" t="n"/>
      <c r="R1154" s="573" t="n">
        <v>1073240719</v>
      </c>
      <c r="S1154" s="257" t="inlineStr">
        <is>
          <t>Pesos</t>
        </is>
      </c>
      <c r="T1154" s="258" t="inlineStr">
        <is>
          <t>Hipotecario</t>
        </is>
      </c>
      <c r="U1154" s="739" t="n">
        <v>473935</v>
      </c>
      <c r="V1154" s="254" t="n">
        <v>243</v>
      </c>
      <c r="W1154" s="254" t="n">
        <v>172</v>
      </c>
      <c r="X1154" s="739" t="inlineStr">
        <is>
          <t>6.95%</t>
        </is>
      </c>
      <c r="Y1154" s="739" t="n">
        <v>161339</v>
      </c>
      <c r="Z1154" s="739" t="n">
        <v>5472</v>
      </c>
      <c r="AA1154" s="739" t="n">
        <v>13488</v>
      </c>
      <c r="AB1154" s="739" t="n">
        <v>8992</v>
      </c>
      <c r="AC1154" s="739" t="n">
        <v>166588</v>
      </c>
      <c r="AD1154" s="739" t="n">
        <v>279350</v>
      </c>
      <c r="AE1154" s="739" t="n">
        <v>50629221</v>
      </c>
      <c r="AF1154" s="3660" t="n">
        <v>500</v>
      </c>
      <c r="AG1154" s="739" t="inlineStr">
        <is>
          <t>$4,000,000</t>
        </is>
      </c>
      <c r="AH1154" s="259" t="inlineStr">
        <is>
          <t>Empleado</t>
        </is>
      </c>
      <c r="AI1154" s="254" t="inlineStr">
        <is>
          <t>astridmanrique15@hotmail.com</t>
        </is>
      </c>
      <c r="AJ1154" s="254" t="n">
        <v>3115762662</v>
      </c>
      <c r="AK1154" s="254" t="inlineStr">
        <is>
          <t>BOGOTA</t>
        </is>
      </c>
      <c r="AL1154" s="214" t="n"/>
      <c r="AM1154" s="220" t="n"/>
    </row>
    <row r="1155" ht="18" customHeight="1" thickBot="1">
      <c r="A1155" s="843" t="inlineStr">
        <is>
          <t>MABEL CRISTINA AGUILAR RODRIGUEZ</t>
        </is>
      </c>
      <c r="B1155" s="221" t="n">
        <v>90000274192</v>
      </c>
      <c r="C1155" s="240" t="n">
        <v>45763</v>
      </c>
      <c r="D1155" s="343" t="inlineStr">
        <is>
          <t>Pendiente</t>
        </is>
      </c>
      <c r="E1155" s="378" t="n">
        <v>45763</v>
      </c>
      <c r="F1155" s="241" t="inlineStr">
        <is>
          <t>BANCOLOMBIA</t>
        </is>
      </c>
      <c r="G1155" s="225" t="n"/>
      <c r="H1155" s="243" t="inlineStr">
        <is>
          <t>VK 25%</t>
        </is>
      </c>
      <c r="I1155" s="225" t="n"/>
      <c r="J1155" s="225" t="n"/>
      <c r="K1155" s="225" t="n"/>
      <c r="L1155" s="343" t="inlineStr">
        <is>
          <t>Soluciones Financieras</t>
        </is>
      </c>
      <c r="M1155" s="242" t="inlineStr">
        <is>
          <t>LORENA SALINAS</t>
        </is>
      </c>
      <c r="N1155" s="225" t="n"/>
      <c r="O1155" s="225" t="n"/>
      <c r="P1155" s="225" t="n"/>
      <c r="Q1155" s="473" t="n"/>
      <c r="R1155" s="390" t="inlineStr">
        <is>
          <t>N/A</t>
        </is>
      </c>
      <c r="S1155" s="246" t="inlineStr">
        <is>
          <t>Pesos</t>
        </is>
      </c>
      <c r="T1155" s="247" t="inlineStr">
        <is>
          <t>Hipotecario</t>
        </is>
      </c>
      <c r="U1155" s="741" t="n">
        <v>1806756</v>
      </c>
      <c r="V1155" s="242" t="n">
        <v>240</v>
      </c>
      <c r="W1155" s="242" t="n">
        <v>227</v>
      </c>
      <c r="X1155" s="741" t="inlineStr">
        <is>
          <t>17.05%</t>
        </is>
      </c>
      <c r="Y1155" s="741" t="n">
        <v>0</v>
      </c>
      <c r="Z1155" s="741" t="n">
        <v>14961</v>
      </c>
      <c r="AA1155" s="741" t="n">
        <v>19053</v>
      </c>
      <c r="AB1155" s="741" t="n">
        <v>12701</v>
      </c>
      <c r="AC1155" s="741" t="n">
        <v>145670</v>
      </c>
      <c r="AD1155" s="741" t="n">
        <v>1614372</v>
      </c>
      <c r="AE1155" s="741" t="n">
        <v>123454996</v>
      </c>
      <c r="AF1155" s="3661" t="n">
        <v>200</v>
      </c>
      <c r="AG1155" s="741" t="inlineStr">
        <is>
          <t>$9,000,000</t>
        </is>
      </c>
      <c r="AH1155" s="248" t="inlineStr">
        <is>
          <t>Empleado</t>
        </is>
      </c>
      <c r="AI1155" s="242" t="inlineStr">
        <is>
          <t>mabeluaguilar@gmail.com</t>
        </is>
      </c>
      <c r="AJ1155" s="242" t="n">
        <v>3150770009</v>
      </c>
      <c r="AK1155" s="242" t="inlineStr">
        <is>
          <t>BOGOTA</t>
        </is>
      </c>
      <c r="AL1155" s="225" t="n"/>
      <c r="AM1155" s="231" t="n"/>
    </row>
    <row r="1156" ht="18" customHeight="1" thickBot="1">
      <c r="A1156" s="558" t="inlineStr">
        <is>
          <t>YUDY ORTIZ MEDINA</t>
        </is>
      </c>
      <c r="B1156" s="210" t="n">
        <v>134200184315</v>
      </c>
      <c r="C1156" s="251" t="n">
        <v>45765</v>
      </c>
      <c r="D1156" s="348" t="inlineStr">
        <is>
          <t>Pendiente</t>
        </is>
      </c>
      <c r="E1156" s="386" t="n">
        <v>45764</v>
      </c>
      <c r="F1156" s="259" t="inlineStr">
        <is>
          <t>CAJA SOCIAL</t>
        </is>
      </c>
      <c r="G1156" s="214" t="n"/>
      <c r="H1156" s="457" t="inlineStr">
        <is>
          <t>VK 25%</t>
        </is>
      </c>
      <c r="I1156" s="214" t="n"/>
      <c r="J1156" s="214" t="n"/>
      <c r="K1156" s="214" t="n"/>
      <c r="L1156" s="348" t="inlineStr">
        <is>
          <t>Soluciones Financieras</t>
        </is>
      </c>
      <c r="M1156" s="254" t="inlineStr">
        <is>
          <t>LORENA SALINAS</t>
        </is>
      </c>
      <c r="N1156" s="214" t="n"/>
      <c r="O1156" s="214" t="n"/>
      <c r="P1156" s="214" t="n"/>
      <c r="Q1156" s="214" t="n"/>
      <c r="R1156" s="573" t="n">
        <v>1075871476</v>
      </c>
      <c r="S1156" s="257" t="inlineStr">
        <is>
          <t>Pesos</t>
        </is>
      </c>
      <c r="T1156" s="258" t="inlineStr">
        <is>
          <t>Hipotecario</t>
        </is>
      </c>
      <c r="U1156" s="739" t="n">
        <v>403578</v>
      </c>
      <c r="V1156" s="254" t="n">
        <v>240</v>
      </c>
      <c r="W1156" s="254" t="n">
        <v>239</v>
      </c>
      <c r="X1156" s="739" t="inlineStr">
        <is>
          <t>11.8%</t>
        </is>
      </c>
      <c r="Y1156" s="739" t="n">
        <v>146252</v>
      </c>
      <c r="Z1156" s="739" t="n">
        <v>8262</v>
      </c>
      <c r="AA1156" s="739" t="n">
        <v>16366</v>
      </c>
      <c r="AB1156" s="739" t="n">
        <v>14714</v>
      </c>
      <c r="AC1156" s="739" t="n">
        <v>42911</v>
      </c>
      <c r="AD1156" s="739" t="n">
        <v>467576</v>
      </c>
      <c r="AE1156" s="739" t="n">
        <v>35897900</v>
      </c>
      <c r="AF1156" s="3660" t="n">
        <v>100</v>
      </c>
      <c r="AG1156" s="739" t="inlineStr">
        <is>
          <t>$1,423,000</t>
        </is>
      </c>
      <c r="AH1156" s="259" t="inlineStr">
        <is>
          <t>Empleado</t>
        </is>
      </c>
      <c r="AI1156" s="254" t="inlineStr">
        <is>
          <t>nataortiz88@hotmail.com</t>
        </is>
      </c>
      <c r="AJ1156" s="254" t="n">
        <v>3017036061</v>
      </c>
      <c r="AK1156" s="254" t="inlineStr">
        <is>
          <t>ZIPAQUIRA</t>
        </is>
      </c>
      <c r="AL1156" s="214" t="n"/>
      <c r="AM1156" s="220" t="n"/>
    </row>
    <row r="1157" ht="18" customHeight="1" thickBot="1">
      <c r="A1157" s="548" t="inlineStr">
        <is>
          <t>EDWAR EDISON NEIRA NARANJO</t>
        </is>
      </c>
      <c r="B1157" s="221" t="inlineStr">
        <is>
          <t>571111320002748-0</t>
        </is>
      </c>
      <c r="C1157" s="240" t="n">
        <v>45765</v>
      </c>
      <c r="D1157" s="343" t="inlineStr">
        <is>
          <t>Pendiente</t>
        </is>
      </c>
      <c r="E1157" s="378" t="n">
        <v>45765</v>
      </c>
      <c r="F1157" s="333" t="inlineStr">
        <is>
          <t>DAVIVIENDA</t>
        </is>
      </c>
      <c r="G1157" s="225" t="n"/>
      <c r="H1157" s="243" t="inlineStr">
        <is>
          <t>VK 25%</t>
        </is>
      </c>
      <c r="I1157" s="225" t="n"/>
      <c r="J1157" s="225" t="n"/>
      <c r="K1157" s="225" t="n"/>
      <c r="L1157" s="343" t="inlineStr">
        <is>
          <t>Soluciones Financieras</t>
        </is>
      </c>
      <c r="M1157" s="242" t="inlineStr">
        <is>
          <t>LORENA SALINAS</t>
        </is>
      </c>
      <c r="N1157" s="225" t="n"/>
      <c r="O1157" s="225" t="n"/>
      <c r="P1157" s="225" t="n"/>
      <c r="Q1157" s="473" t="n"/>
      <c r="R1157" s="390" t="inlineStr">
        <is>
          <t>N/A</t>
        </is>
      </c>
      <c r="S1157" s="246" t="inlineStr">
        <is>
          <t>Pesos</t>
        </is>
      </c>
      <c r="T1157" s="247" t="inlineStr">
        <is>
          <t>Hipotecario</t>
        </is>
      </c>
      <c r="U1157" s="741" t="n">
        <v>1333000</v>
      </c>
      <c r="V1157" s="242" t="n">
        <v>240</v>
      </c>
      <c r="W1157" s="242" t="n">
        <v>212</v>
      </c>
      <c r="X1157" s="741" t="inlineStr">
        <is>
          <t>17.3%</t>
        </is>
      </c>
      <c r="Y1157" s="741" t="n">
        <v>0</v>
      </c>
      <c r="Z1157" s="741" t="n">
        <v>21273</v>
      </c>
      <c r="AA1157" s="741" t="n">
        <v>25498</v>
      </c>
      <c r="AB1157" s="741" t="n">
        <v>0</v>
      </c>
      <c r="AC1157" s="741" t="n">
        <v>78083</v>
      </c>
      <c r="AD1157" s="741" t="n">
        <v>1203145</v>
      </c>
      <c r="AE1157" s="741" t="n">
        <v>90018347</v>
      </c>
      <c r="AF1157" s="3661" t="n">
        <v>100</v>
      </c>
      <c r="AG1157" s="225" t="n"/>
      <c r="AH1157" s="248" t="inlineStr">
        <is>
          <t>Empleado</t>
        </is>
      </c>
      <c r="AI1157" s="242" t="inlineStr">
        <is>
          <t>ing.edwne@gmail.com</t>
        </is>
      </c>
      <c r="AJ1157" s="242" t="n">
        <v>3102012637</v>
      </c>
      <c r="AK1157" s="242" t="inlineStr">
        <is>
          <t>BOGOTA</t>
        </is>
      </c>
      <c r="AL1157" s="225" t="n"/>
      <c r="AM1157" s="231" t="n"/>
    </row>
    <row r="1158" ht="18" customHeight="1" thickBot="1">
      <c r="A1158" s="558" t="inlineStr">
        <is>
          <t>MONICA JULIETH CAMPO RENGIFO</t>
        </is>
      </c>
      <c r="B1158" s="274" t="n">
        <v>856342501</v>
      </c>
      <c r="C1158" s="420" t="n">
        <v>45766</v>
      </c>
      <c r="D1158" s="421" t="inlineStr">
        <is>
          <t>Pendiente</t>
        </is>
      </c>
      <c r="E1158" s="422" t="n">
        <v>45766</v>
      </c>
      <c r="F1158" s="445" t="inlineStr">
        <is>
          <t>BANCO DE BOGOTA</t>
        </is>
      </c>
      <c r="G1158" s="278" t="n"/>
      <c r="H1158" s="424" t="inlineStr">
        <is>
          <t>PROPIO</t>
        </is>
      </c>
      <c r="I1158" s="278" t="n"/>
      <c r="J1158" s="278" t="n"/>
      <c r="K1158" s="278" t="n"/>
      <c r="L1158" s="426" t="inlineStr">
        <is>
          <t>Lideres del futuro</t>
        </is>
      </c>
      <c r="M1158" s="425" t="inlineStr">
        <is>
          <t>PABLO MONTOYA</t>
        </is>
      </c>
      <c r="N1158" s="278" t="n"/>
      <c r="O1158" s="278" t="n"/>
      <c r="P1158" s="278" t="n"/>
      <c r="Q1158" s="278" t="n"/>
      <c r="R1158" s="425" t="n">
        <v>1143845537</v>
      </c>
      <c r="S1158" s="426" t="inlineStr">
        <is>
          <t>Pesos</t>
        </is>
      </c>
      <c r="T1158" s="427" t="inlineStr">
        <is>
          <t>Hipotecario</t>
        </is>
      </c>
      <c r="U1158" s="742" t="n">
        <v>988006</v>
      </c>
      <c r="V1158" s="425" t="n">
        <v>240</v>
      </c>
      <c r="W1158" s="659" t="n">
        <v>219</v>
      </c>
      <c r="X1158" s="662" t="inlineStr">
        <is>
          <t>13.15%</t>
        </is>
      </c>
      <c r="Y1158" s="742" t="n">
        <v>267956</v>
      </c>
      <c r="Z1158" s="742" t="n">
        <v>15096</v>
      </c>
      <c r="AA1158" s="742" t="n">
        <v>23314</v>
      </c>
      <c r="AB1158" s="742" t="n">
        <v>0</v>
      </c>
      <c r="AC1158" s="742" t="n">
        <v>102282</v>
      </c>
      <c r="AD1158" s="742" t="n">
        <v>1115269</v>
      </c>
      <c r="AE1158" s="742" t="n">
        <v>82655359</v>
      </c>
      <c r="AF1158" s="425" t="inlineStr">
        <is>
          <t>50-300</t>
        </is>
      </c>
      <c r="AG1158" s="742" t="inlineStr">
        <is>
          <t>$2,200,000</t>
        </is>
      </c>
      <c r="AH1158" s="428" t="inlineStr">
        <is>
          <t>Empleado</t>
        </is>
      </c>
      <c r="AI1158" s="425" t="inlineStr">
        <is>
          <t>jrengifo1622@gmail.com</t>
        </is>
      </c>
      <c r="AJ1158" s="425" t="n">
        <v>3186494836</v>
      </c>
      <c r="AK1158" s="278" t="n"/>
      <c r="AL1158" s="278" t="n"/>
      <c r="AM1158" s="286" t="n"/>
    </row>
    <row r="1159" ht="18" customHeight="1" thickBot="1">
      <c r="A1159" t="inlineStr">
        <is>
          <t>ERWIN JOSEPH PARRA GUTIERREZ</t>
        </is>
      </c>
      <c r="B1159" s="706" t="inlineStr">
        <is>
          <t>570040770034929-2</t>
        </is>
      </c>
      <c r="C1159" s="698" t="n">
        <v>45762</v>
      </c>
      <c r="D1159" s="686" t="inlineStr">
        <is>
          <t>Pendiente</t>
        </is>
      </c>
      <c r="E1159" s="699" t="n">
        <v>45762</v>
      </c>
      <c r="F1159" s="710" t="inlineStr">
        <is>
          <t>DAVIVIENDA</t>
        </is>
      </c>
      <c r="G1159" s="701" t="n"/>
      <c r="H1159" s="689" t="inlineStr">
        <is>
          <t>CM</t>
        </is>
      </c>
      <c r="I1159" s="701" t="n"/>
      <c r="J1159" s="701" t="n"/>
      <c r="K1159" s="701" t="n"/>
      <c r="L1159" s="686" t="inlineStr">
        <is>
          <t>Soluciones Financieras</t>
        </is>
      </c>
      <c r="M1159" s="704" t="inlineStr">
        <is>
          <t>MIRYAM ROA</t>
        </is>
      </c>
      <c r="N1159" s="701" t="n"/>
      <c r="O1159" s="701" t="n"/>
      <c r="P1159" s="701" t="n"/>
      <c r="Q1159" s="701" t="n"/>
      <c r="R1159" s="754" t="n">
        <v>1022382073</v>
      </c>
      <c r="S1159" s="692" t="inlineStr">
        <is>
          <t>Pesos</t>
        </is>
      </c>
      <c r="T1159" s="702" t="inlineStr">
        <is>
          <t>Hipotecario</t>
        </is>
      </c>
      <c r="U1159" s="703" t="n">
        <v>389658</v>
      </c>
      <c r="V1159" s="704" t="n">
        <v>240</v>
      </c>
      <c r="W1159" s="704" t="n">
        <v>193</v>
      </c>
      <c r="X1159" s="703" t="inlineStr">
        <is>
          <t>9.5%</t>
        </is>
      </c>
      <c r="Y1159" s="703" t="n">
        <v>171341</v>
      </c>
      <c r="Z1159" s="703" t="n">
        <v>11506</v>
      </c>
      <c r="AA1159" s="703" t="n">
        <v>31454</v>
      </c>
      <c r="AB1159" s="703" t="n">
        <v>0</v>
      </c>
      <c r="AC1159" s="703" t="n">
        <v>119274</v>
      </c>
      <c r="AD1159" s="703" t="n">
        <v>226034</v>
      </c>
      <c r="AE1159" s="703" t="n">
        <v>52381436</v>
      </c>
      <c r="AF1159" s="3742" t="n">
        <v>300</v>
      </c>
      <c r="AG1159" s="703" t="inlineStr">
        <is>
          <t>$30,000,000</t>
        </is>
      </c>
      <c r="AH1159" s="696" t="inlineStr">
        <is>
          <t>Empleado</t>
        </is>
      </c>
      <c r="AI1159" s="704" t="inlineStr">
        <is>
          <t>joseph.yoko93@outlook.com</t>
        </is>
      </c>
      <c r="AJ1159" s="704" t="n">
        <v>3166173339</v>
      </c>
      <c r="AK1159" s="704" t="inlineStr">
        <is>
          <t>BOGOTA</t>
        </is>
      </c>
      <c r="AL1159" s="701" t="n"/>
      <c r="AM1159" s="705" t="n"/>
    </row>
    <row r="1160" ht="18" customHeight="1" thickBot="1">
      <c r="A1160" t="inlineStr">
        <is>
          <t>JOSE ANGEL CORENA AVELLA</t>
        </is>
      </c>
      <c r="B1160" s="502" t="n">
        <v>90000340218</v>
      </c>
      <c r="C1160" s="404" t="n">
        <v>45763</v>
      </c>
      <c r="D1160" s="405" t="inlineStr">
        <is>
          <t>Pendiente</t>
        </is>
      </c>
      <c r="E1160" s="406" t="n">
        <v>45763</v>
      </c>
      <c r="F1160" s="486" t="inlineStr">
        <is>
          <t>BANCOLOMBIA</t>
        </is>
      </c>
      <c r="G1160" s="410" t="n"/>
      <c r="H1160" s="409" t="inlineStr">
        <is>
          <t>CM</t>
        </is>
      </c>
      <c r="I1160" s="410" t="n"/>
      <c r="J1160" s="410" t="n"/>
      <c r="K1160" s="410" t="n"/>
      <c r="L1160" s="591" t="inlineStr">
        <is>
          <t>Finanzas a otro nivel</t>
        </is>
      </c>
      <c r="M1160" s="414" t="inlineStr">
        <is>
          <t>CAROLINA MORA</t>
        </is>
      </c>
      <c r="N1160" s="410" t="n"/>
      <c r="O1160" s="410" t="n"/>
      <c r="P1160" s="410" t="n"/>
      <c r="Q1160" s="410" t="n"/>
      <c r="R1160" s="874" t="n">
        <v>1069496048</v>
      </c>
      <c r="S1160" s="412" t="inlineStr">
        <is>
          <t>Pesos</t>
        </is>
      </c>
      <c r="T1160" s="413" t="inlineStr">
        <is>
          <t>Hipotecario</t>
        </is>
      </c>
      <c r="U1160" s="818" t="n">
        <v>924529</v>
      </c>
      <c r="V1160" s="414" t="n">
        <v>156</v>
      </c>
      <c r="W1160" s="691" t="n">
        <v>156</v>
      </c>
      <c r="X1160" s="806" t="n">
        <v>0.1</v>
      </c>
      <c r="Y1160" s="818" t="n">
        <v>0</v>
      </c>
      <c r="Z1160" s="818" t="n">
        <v>8782</v>
      </c>
      <c r="AA1160" s="818" t="n">
        <v>17342</v>
      </c>
      <c r="AB1160" s="818" t="n">
        <v>11561</v>
      </c>
      <c r="AC1160" s="818" t="n">
        <v>0</v>
      </c>
      <c r="AD1160" s="818" t="n">
        <v>0</v>
      </c>
      <c r="AE1160" s="818" t="n">
        <v>79264175</v>
      </c>
      <c r="AF1160" s="3670" t="n">
        <v>275</v>
      </c>
      <c r="AG1160" s="818" t="inlineStr">
        <is>
          <t>$4,300,000</t>
        </is>
      </c>
      <c r="AH1160" s="415" t="inlineStr">
        <is>
          <t>Empleado</t>
        </is>
      </c>
      <c r="AI1160" s="414" t="inlineStr">
        <is>
          <t>josecorena59@gmail.com</t>
        </is>
      </c>
      <c r="AJ1160" s="414" t="n">
        <v>3042180309</v>
      </c>
      <c r="AK1160" s="414" t="inlineStr">
        <is>
          <t>BARRANQUILLA</t>
        </is>
      </c>
      <c r="AL1160" s="410" t="n"/>
      <c r="AM1160" s="416" t="n"/>
    </row>
    <row r="1161" ht="18" customHeight="1" thickBot="1">
      <c r="A1161" s="554" t="inlineStr">
        <is>
          <t>ELISA ALEJANDRA MENDOZA GARCIA</t>
        </is>
      </c>
      <c r="B1161" s="502" t="n">
        <v>90000305404</v>
      </c>
      <c r="C1161" s="404" t="n">
        <v>45766</v>
      </c>
      <c r="D1161" s="405" t="inlineStr">
        <is>
          <t>Pendiente</t>
        </is>
      </c>
      <c r="E1161" s="406" t="n">
        <v>45766</v>
      </c>
      <c r="F1161" s="486" t="inlineStr">
        <is>
          <t>BANCOLOMBIA</t>
        </is>
      </c>
      <c r="G1161" s="410" t="n"/>
      <c r="H1161" s="409" t="inlineStr">
        <is>
          <t>CM</t>
        </is>
      </c>
      <c r="I1161" s="410" t="n"/>
      <c r="J1161" s="410" t="n"/>
      <c r="K1161" s="410" t="n"/>
      <c r="L1161" s="591" t="inlineStr">
        <is>
          <t>Finanzas a otro nivel</t>
        </is>
      </c>
      <c r="M1161" s="414" t="inlineStr">
        <is>
          <t>PAULA OSORNO</t>
        </is>
      </c>
      <c r="N1161" s="410" t="n"/>
      <c r="O1161" s="410" t="n"/>
      <c r="P1161" s="410" t="n"/>
      <c r="Q1161" s="816" t="n"/>
      <c r="R1161" s="817" t="inlineStr">
        <is>
          <t>N/A</t>
        </is>
      </c>
      <c r="S1161" s="412" t="inlineStr">
        <is>
          <t>Pesos</t>
        </is>
      </c>
      <c r="T1161" s="413" t="inlineStr">
        <is>
          <t>Hipotecario</t>
        </is>
      </c>
      <c r="U1161" s="818" t="n">
        <v>1405715</v>
      </c>
      <c r="V1161" s="414" t="n">
        <v>234</v>
      </c>
      <c r="W1161" s="414" t="n">
        <v>227</v>
      </c>
      <c r="X1161" s="875" t="n">
        <v>0.11</v>
      </c>
      <c r="Y1161" s="818" t="n">
        <v>0</v>
      </c>
      <c r="Z1161" s="818" t="n">
        <v>15088</v>
      </c>
      <c r="AA1161" s="818" t="n">
        <v>21739</v>
      </c>
      <c r="AB1161" s="818" t="n">
        <v>14492</v>
      </c>
      <c r="AC1161" s="818" t="n">
        <v>186525</v>
      </c>
      <c r="AD1161" s="818" t="n">
        <v>1167871</v>
      </c>
      <c r="AE1161" s="818" t="n">
        <v>132752662</v>
      </c>
      <c r="AF1161" s="3670" t="n">
        <v>500</v>
      </c>
      <c r="AG1161" s="818" t="inlineStr">
        <is>
          <t>$4,500,000</t>
        </is>
      </c>
      <c r="AH1161" s="415" t="inlineStr">
        <is>
          <t>Empleado</t>
        </is>
      </c>
      <c r="AI1161" s="414" t="inlineStr">
        <is>
          <t>elisa_amg@hotmail.com</t>
        </is>
      </c>
      <c r="AJ1161" s="414" t="n">
        <v>3196010048</v>
      </c>
      <c r="AK1161" s="414" t="inlineStr">
        <is>
          <t>BELLO</t>
        </is>
      </c>
      <c r="AL1161" s="410" t="n"/>
      <c r="AM1161" s="416" t="n"/>
    </row>
    <row r="1162" ht="18" customHeight="1" thickBot="1">
      <c r="A1162" s="548" t="inlineStr">
        <is>
          <t>ISABEL CRISTINA FIALLO CARDENAS</t>
        </is>
      </c>
      <c r="B1162" s="221" t="inlineStr">
        <is>
          <t>600404810015543-3</t>
        </is>
      </c>
      <c r="C1162" s="240" t="n">
        <v>45767</v>
      </c>
      <c r="D1162" s="343" t="inlineStr">
        <is>
          <t>Pendiente</t>
        </is>
      </c>
      <c r="E1162" s="378" t="n">
        <v>45767</v>
      </c>
      <c r="F1162" s="333" t="inlineStr">
        <is>
          <t>DAVIVIENDA</t>
        </is>
      </c>
      <c r="G1162" s="225" t="n"/>
      <c r="H1162" s="344" t="inlineStr">
        <is>
          <t>CM</t>
        </is>
      </c>
      <c r="I1162" s="225" t="n"/>
      <c r="J1162" s="225" t="n"/>
      <c r="K1162" s="225" t="n"/>
      <c r="L1162" s="440" t="inlineStr">
        <is>
          <t>Finanzas a otro nivel</t>
        </is>
      </c>
      <c r="M1162" s="242" t="inlineStr">
        <is>
          <t>CAROLINA MORA</t>
        </is>
      </c>
      <c r="N1162" s="225" t="n"/>
      <c r="O1162" s="225" t="n"/>
      <c r="P1162" s="225" t="n"/>
      <c r="Q1162" s="473" t="n"/>
      <c r="R1162" s="390" t="inlineStr">
        <is>
          <t>N/A</t>
        </is>
      </c>
      <c r="S1162" s="246" t="inlineStr">
        <is>
          <t>Pesos</t>
        </is>
      </c>
      <c r="T1162" s="448" t="inlineStr">
        <is>
          <t>Leasing H.</t>
        </is>
      </c>
      <c r="U1162" s="741" t="n">
        <v>1725000</v>
      </c>
      <c r="V1162" s="242" t="n">
        <v>240</v>
      </c>
      <c r="W1162" s="242" t="n">
        <v>227</v>
      </c>
      <c r="X1162" s="741" t="inlineStr">
        <is>
          <t>12.5%</t>
        </is>
      </c>
      <c r="Y1162" s="741" t="n">
        <v>0</v>
      </c>
      <c r="Z1162" s="741" t="n">
        <v>29497</v>
      </c>
      <c r="AA1162" s="741" t="n">
        <v>34388</v>
      </c>
      <c r="AB1162" s="741" t="n">
        <v>0</v>
      </c>
      <c r="AC1162" s="741" t="n">
        <v>179792</v>
      </c>
      <c r="AD1162" s="741" t="n">
        <v>1479322</v>
      </c>
      <c r="AE1162" s="741" t="n">
        <v>150237565</v>
      </c>
      <c r="AF1162" s="3661" t="n">
        <v>100</v>
      </c>
      <c r="AG1162" s="741" t="inlineStr">
        <is>
          <t>$3,000,000</t>
        </is>
      </c>
      <c r="AH1162" s="248" t="inlineStr">
        <is>
          <t>Empleado</t>
        </is>
      </c>
      <c r="AI1162" s="242" t="inlineStr">
        <is>
          <t>ikfc_795@hotmail.com</t>
        </is>
      </c>
      <c r="AJ1162" s="242" t="n">
        <v>3144729731</v>
      </c>
      <c r="AK1162" s="242" t="inlineStr">
        <is>
          <t>SAN VICENTE DE CHUCURI</t>
        </is>
      </c>
      <c r="AL1162" s="225" t="n"/>
      <c r="AM1162" s="231" t="n"/>
    </row>
    <row r="1163" ht="18" customHeight="1" thickBot="1">
      <c r="A1163" s="552" t="inlineStr">
        <is>
          <t>JHOAN DAVID HERNANDEZ CASTILLO</t>
        </is>
      </c>
      <c r="B1163" s="210" t="inlineStr">
        <is>
          <t>570119460043115-1</t>
        </is>
      </c>
      <c r="C1163" s="251" t="n">
        <v>45767</v>
      </c>
      <c r="D1163" s="348" t="inlineStr">
        <is>
          <t>Pendiente</t>
        </is>
      </c>
      <c r="E1163" s="386" t="n">
        <v>45767</v>
      </c>
      <c r="F1163" s="262" t="inlineStr">
        <is>
          <t>DAVIVIENDA</t>
        </is>
      </c>
      <c r="G1163" s="214" t="n"/>
      <c r="H1163" s="349" t="inlineStr">
        <is>
          <t>CM</t>
        </is>
      </c>
      <c r="I1163" s="214" t="n"/>
      <c r="J1163" s="214" t="n"/>
      <c r="K1163" s="214" t="n"/>
      <c r="L1163" s="214" t="n"/>
      <c r="M1163" s="214" t="n"/>
      <c r="N1163" s="214" t="n"/>
      <c r="O1163" s="214" t="n"/>
      <c r="P1163" s="214" t="n"/>
      <c r="Q1163" s="335" t="n"/>
      <c r="R1163" s="390" t="inlineStr">
        <is>
          <t>N/A</t>
        </is>
      </c>
      <c r="S1163" s="257" t="inlineStr">
        <is>
          <t>Pesos</t>
        </is>
      </c>
      <c r="T1163" s="258" t="inlineStr">
        <is>
          <t>Hipotecario</t>
        </is>
      </c>
      <c r="U1163" s="739" t="n">
        <v>1013180</v>
      </c>
      <c r="V1163" s="254" t="n">
        <v>240</v>
      </c>
      <c r="W1163" s="254" t="n">
        <v>223</v>
      </c>
      <c r="X1163" s="821" t="n">
        <v>0.14</v>
      </c>
      <c r="Y1163" s="739" t="n">
        <v>358819</v>
      </c>
      <c r="Z1163" s="739" t="n">
        <v>24263</v>
      </c>
      <c r="AA1163" s="739" t="n">
        <v>28788</v>
      </c>
      <c r="AB1163" s="739" t="n">
        <v>0</v>
      </c>
      <c r="AC1163" s="739" t="n">
        <v>117365</v>
      </c>
      <c r="AD1163" s="739" t="n">
        <v>842379</v>
      </c>
      <c r="AE1163" s="739" t="n">
        <v>109658783</v>
      </c>
      <c r="AF1163" s="3660" t="n">
        <v>400</v>
      </c>
      <c r="AG1163" s="739" t="inlineStr">
        <is>
          <t>$6,500,000</t>
        </is>
      </c>
      <c r="AH1163" s="259" t="inlineStr">
        <is>
          <t>Empleado</t>
        </is>
      </c>
      <c r="AI1163" s="254" t="inlineStr">
        <is>
          <t>jhoandh@gmail.com</t>
        </is>
      </c>
      <c r="AJ1163" s="254" t="n">
        <v>3058518546</v>
      </c>
      <c r="AK1163" s="254" t="inlineStr">
        <is>
          <t>CALI</t>
        </is>
      </c>
      <c r="AL1163" s="214" t="n"/>
      <c r="AM1163" s="220" t="n"/>
    </row>
    <row r="1164" ht="18" customHeight="1" thickBot="1">
      <c r="A1164" s="842" t="inlineStr">
        <is>
          <t>VANESSA RIVAS GOMEZ</t>
        </is>
      </c>
      <c r="B1164" s="221" t="n">
        <v>1332008323362</v>
      </c>
      <c r="C1164" s="240" t="n">
        <v>45767</v>
      </c>
      <c r="D1164" s="343" t="inlineStr">
        <is>
          <t>Pendiente</t>
        </is>
      </c>
      <c r="E1164" s="378" t="n">
        <v>45767</v>
      </c>
      <c r="F1164" s="248" t="inlineStr">
        <is>
          <t>CAJA SOCIAL</t>
        </is>
      </c>
      <c r="G1164" s="225" t="n"/>
      <c r="H1164" s="344" t="inlineStr">
        <is>
          <t>CM</t>
        </is>
      </c>
      <c r="I1164" s="225" t="n"/>
      <c r="J1164" s="225" t="n"/>
      <c r="K1164" s="225" t="n"/>
      <c r="L1164" s="225" t="n"/>
      <c r="M1164" s="225" t="n"/>
      <c r="N1164" s="225" t="n"/>
      <c r="O1164" s="225" t="n"/>
      <c r="P1164" s="225" t="n"/>
      <c r="Q1164" s="473" t="n"/>
      <c r="R1164" s="390" t="inlineStr">
        <is>
          <t>N/A</t>
        </is>
      </c>
      <c r="S1164" s="246" t="inlineStr">
        <is>
          <t>Pesos</t>
        </is>
      </c>
      <c r="T1164" s="247" t="inlineStr">
        <is>
          <t>Hipotecario</t>
        </is>
      </c>
      <c r="U1164" s="741" t="n">
        <v>720693</v>
      </c>
      <c r="V1164" s="242" t="n">
        <v>240</v>
      </c>
      <c r="W1164" s="242" t="n">
        <v>201</v>
      </c>
      <c r="X1164" s="741" t="inlineStr">
        <is>
          <t>7.55%</t>
        </is>
      </c>
      <c r="Y1164" s="741" t="n">
        <v>256737</v>
      </c>
      <c r="Z1164" s="741" t="n">
        <v>26486</v>
      </c>
      <c r="AA1164" s="741" t="n">
        <v>18844</v>
      </c>
      <c r="AB1164" s="741" t="n">
        <v>10554</v>
      </c>
      <c r="AC1164" s="741" t="n">
        <v>203960</v>
      </c>
      <c r="AD1164" s="741" t="n">
        <v>717585</v>
      </c>
      <c r="AE1164" s="741" t="n">
        <v>78423195</v>
      </c>
      <c r="AF1164" s="3661" t="n">
        <v>200</v>
      </c>
      <c r="AG1164" s="741" t="inlineStr">
        <is>
          <t>$3,690,000</t>
        </is>
      </c>
      <c r="AH1164" s="248" t="inlineStr">
        <is>
          <t>Empleado</t>
        </is>
      </c>
      <c r="AI1164" s="242" t="inlineStr">
        <is>
          <t>vaneri.go@hotmail.com</t>
        </is>
      </c>
      <c r="AJ1164" s="242" t="n">
        <v>3154598744</v>
      </c>
      <c r="AK1164" s="242" t="inlineStr">
        <is>
          <t>CALI</t>
        </is>
      </c>
      <c r="AL1164" s="225" t="n"/>
      <c r="AM1164" s="231" t="n"/>
    </row>
    <row r="1165" ht="18" customHeight="1" thickBot="1">
      <c r="A1165" s="843" t="inlineStr">
        <is>
          <t>SANTIAGO HERNAN CUELLAR DUSSAN</t>
        </is>
      </c>
      <c r="B1165" s="210" t="n">
        <v>100072181004</v>
      </c>
      <c r="C1165" s="251" t="n">
        <v>45754</v>
      </c>
      <c r="D1165" s="348" t="inlineStr">
        <is>
          <t>Pendiente</t>
        </is>
      </c>
      <c r="E1165" s="386" t="n">
        <v>45768</v>
      </c>
      <c r="F1165" s="232" t="inlineStr">
        <is>
          <t>FNA (Fondo Nacional del Ahorro)</t>
        </is>
      </c>
      <c r="G1165" s="565" t="n"/>
      <c r="H1165" s="349" t="inlineStr">
        <is>
          <t>CM</t>
        </is>
      </c>
      <c r="I1165" s="214" t="n"/>
      <c r="J1165" s="214" t="n"/>
      <c r="K1165" s="214" t="n"/>
      <c r="L1165" s="392" t="inlineStr">
        <is>
          <t>Finanzas a otro nivel</t>
        </is>
      </c>
      <c r="M1165" s="254" t="inlineStr">
        <is>
          <t>ROSARIO RAMIREZ</t>
        </is>
      </c>
      <c r="N1165" s="214" t="n"/>
      <c r="O1165" s="214" t="n"/>
      <c r="P1165" s="214" t="n"/>
      <c r="Q1165" s="335" t="n"/>
      <c r="R1165" s="390" t="inlineStr">
        <is>
          <t>N/A</t>
        </is>
      </c>
      <c r="S1165" s="257" t="inlineStr">
        <is>
          <t>Pesos</t>
        </is>
      </c>
      <c r="T1165" s="258" t="inlineStr">
        <is>
          <t>Hipotecario</t>
        </is>
      </c>
      <c r="U1165" s="739" t="n">
        <v>706795</v>
      </c>
      <c r="V1165" s="254" t="n">
        <v>240</v>
      </c>
      <c r="W1165" s="254" t="n">
        <v>214</v>
      </c>
      <c r="X1165" s="739" t="inlineStr">
        <is>
          <t>8.3%</t>
        </is>
      </c>
      <c r="Y1165" s="739" t="n">
        <v>0</v>
      </c>
      <c r="Z1165" s="739" t="n">
        <v>23000</v>
      </c>
      <c r="AA1165" s="739" t="n">
        <v>28233</v>
      </c>
      <c r="AB1165" s="739" t="n">
        <v>28665</v>
      </c>
      <c r="AC1165" s="739" t="n">
        <v>150381</v>
      </c>
      <c r="AD1165" s="739" t="n">
        <v>476950</v>
      </c>
      <c r="AE1165" s="739" t="n">
        <v>71542177</v>
      </c>
      <c r="AF1165" s="3660" t="n">
        <v>300</v>
      </c>
      <c r="AG1165" s="739" t="inlineStr">
        <is>
          <t>$3,965,300</t>
        </is>
      </c>
      <c r="AH1165" s="259" t="inlineStr">
        <is>
          <t>Empleado</t>
        </is>
      </c>
      <c r="AI1165" s="254" t="inlineStr">
        <is>
          <t>shcuellard@gmail.com</t>
        </is>
      </c>
      <c r="AJ1165" s="254" t="n">
        <v>3219888519</v>
      </c>
      <c r="AK1165" s="254" t="inlineStr">
        <is>
          <t>BOGOTA</t>
        </is>
      </c>
      <c r="AL1165" s="214" t="n"/>
      <c r="AM1165" s="220" t="n"/>
    </row>
    <row r="1166" ht="18" customHeight="1" thickBot="1">
      <c r="A1166" s="745" t="inlineStr">
        <is>
          <t>JOHN ALEXANDER ANGEL RINCON</t>
        </is>
      </c>
      <c r="B1166" s="221" t="n">
        <v>657051808</v>
      </c>
      <c r="C1166" s="240" t="n">
        <v>45768</v>
      </c>
      <c r="D1166" s="343" t="inlineStr">
        <is>
          <t>Pendiente</t>
        </is>
      </c>
      <c r="E1166" s="378" t="n">
        <v>45768</v>
      </c>
      <c r="F1166" s="576" t="inlineStr">
        <is>
          <t>BANCO DE BOGOTA</t>
        </is>
      </c>
      <c r="G1166" s="593" t="inlineStr">
        <is>
          <t>CLIENTE PROVENIENTE DE LA BRIGADA EMPRESARIAL SABICO - SUN COLOMBIA</t>
        </is>
      </c>
      <c r="H1166" s="225" t="n"/>
      <c r="I1166" s="225" t="n"/>
      <c r="J1166" s="225" t="n"/>
      <c r="K1166" s="225" t="n"/>
      <c r="L1166" s="246" t="inlineStr">
        <is>
          <t>Lideres del futuro</t>
        </is>
      </c>
      <c r="M1166" s="242" t="inlineStr">
        <is>
          <t>LAURA LONDOÑO</t>
        </is>
      </c>
      <c r="N1166" s="225" t="n"/>
      <c r="O1166" s="225" t="n"/>
      <c r="P1166" s="225" t="n"/>
      <c r="Q1166" s="225" t="n"/>
      <c r="R1166" s="242" t="n">
        <v>1022342313</v>
      </c>
      <c r="S1166" s="246" t="inlineStr">
        <is>
          <t>Pesos</t>
        </is>
      </c>
      <c r="T1166" s="247" t="inlineStr">
        <is>
          <t>Hipotecario</t>
        </is>
      </c>
      <c r="U1166" s="741" t="n">
        <v>926811</v>
      </c>
      <c r="V1166" s="242" t="n">
        <v>360</v>
      </c>
      <c r="W1166" s="242" t="n">
        <v>308</v>
      </c>
      <c r="X1166" s="741" t="inlineStr">
        <is>
          <t>11.74%</t>
        </is>
      </c>
      <c r="Y1166" s="741" t="n">
        <v>0</v>
      </c>
      <c r="Z1166" s="741" t="n">
        <v>6326</v>
      </c>
      <c r="AA1166" s="741" t="n">
        <v>7574</v>
      </c>
      <c r="AB1166" s="741" t="n">
        <v>0</v>
      </c>
      <c r="AC1166" s="741" t="n">
        <v>52457</v>
      </c>
      <c r="AD1166" s="741" t="n">
        <v>860452</v>
      </c>
      <c r="AE1166" s="741" t="n">
        <v>93072473</v>
      </c>
      <c r="AF1166" s="242" t="inlineStr">
        <is>
          <t>300-600</t>
        </is>
      </c>
      <c r="AG1166" s="741" t="inlineStr">
        <is>
          <t>$6,150,000</t>
        </is>
      </c>
      <c r="AH1166" s="248" t="inlineStr">
        <is>
          <t>Empleado</t>
        </is>
      </c>
      <c r="AI1166" s="242" t="inlineStr">
        <is>
          <t>jhon.arincon@gmail.com</t>
        </is>
      </c>
      <c r="AJ1166" s="242" t="n">
        <v>3144066421</v>
      </c>
      <c r="AK1166" s="225" t="n"/>
      <c r="AL1166" s="225" t="n"/>
      <c r="AM1166" s="231" t="n"/>
    </row>
    <row r="1167" ht="18" customHeight="1" thickBot="1">
      <c r="A1167" s="552" t="inlineStr">
        <is>
          <t>WALTER ALBERTO MUÑOZ MENDOZA</t>
        </is>
      </c>
      <c r="B1167" s="210" t="n">
        <v>109379400701</v>
      </c>
      <c r="C1167" s="251" t="n">
        <v>45768</v>
      </c>
      <c r="D1167" s="348" t="inlineStr">
        <is>
          <t>Pendiente</t>
        </is>
      </c>
      <c r="E1167" s="386" t="n">
        <v>45768</v>
      </c>
      <c r="F1167" s="232" t="inlineStr">
        <is>
          <t>FNA (Fondo Nacional del Ahorro)</t>
        </is>
      </c>
      <c r="G1167" s="214" t="n"/>
      <c r="H1167" s="352" t="inlineStr">
        <is>
          <t>PROPIO</t>
        </is>
      </c>
      <c r="I1167" s="214" t="n"/>
      <c r="J1167" s="214" t="n"/>
      <c r="K1167" s="214" t="n"/>
      <c r="L1167" s="398" t="inlineStr">
        <is>
          <t>Visionarios</t>
        </is>
      </c>
      <c r="M1167" s="254" t="inlineStr">
        <is>
          <t>Daniel Fernandez</t>
        </is>
      </c>
      <c r="N1167" s="214" t="n"/>
      <c r="O1167" s="214" t="n"/>
      <c r="P1167" s="214" t="n"/>
      <c r="Q1167" s="214" t="n"/>
      <c r="R1167" s="254" t="n">
        <v>1093794007</v>
      </c>
      <c r="S1167" s="257" t="inlineStr">
        <is>
          <t>Pesos</t>
        </is>
      </c>
      <c r="T1167" s="258" t="inlineStr">
        <is>
          <t>Hipotecario</t>
        </is>
      </c>
      <c r="U1167" s="739" t="n">
        <v>1302172</v>
      </c>
      <c r="V1167" s="254" t="n">
        <v>240</v>
      </c>
      <c r="W1167" s="254" t="n">
        <v>229</v>
      </c>
      <c r="X1167" s="739" t="inlineStr">
        <is>
          <t>8.05%</t>
        </is>
      </c>
      <c r="Y1167" s="739" t="n">
        <v>0</v>
      </c>
      <c r="Z1167" s="739" t="n">
        <v>45146</v>
      </c>
      <c r="AA1167" s="739" t="n">
        <v>28713</v>
      </c>
      <c r="AB1167" s="739" t="n">
        <v>52779</v>
      </c>
      <c r="AC1167" s="739" t="n">
        <v>266591</v>
      </c>
      <c r="AD1167" s="739" t="n">
        <v>908943</v>
      </c>
      <c r="AE1167" s="739" t="n">
        <v>140423946</v>
      </c>
      <c r="AF1167" s="254" t="inlineStr">
        <is>
          <t>50-300</t>
        </is>
      </c>
      <c r="AG1167" s="739" t="inlineStr">
        <is>
          <t>$11,500,000</t>
        </is>
      </c>
      <c r="AH1167" s="259" t="inlineStr">
        <is>
          <t>Empleado</t>
        </is>
      </c>
      <c r="AI1167" s="254" t="inlineStr">
        <is>
          <t>walteralbertomm@gmail.com</t>
        </is>
      </c>
      <c r="AJ1167" s="254" t="n">
        <v>3195748621</v>
      </c>
      <c r="AK1167" s="214" t="n"/>
      <c r="AL1167" s="214" t="n"/>
      <c r="AM1167" s="220" t="n"/>
    </row>
    <row r="1168" ht="18" customHeight="1" thickBot="1">
      <c r="A1168" s="745" t="inlineStr">
        <is>
          <t>LUZ STELLA LOZANO MUÑOZ</t>
        </is>
      </c>
      <c r="B1168" s="221" t="n">
        <v>558568840</v>
      </c>
      <c r="C1168" s="240" t="n">
        <v>45768</v>
      </c>
      <c r="D1168" s="343" t="inlineStr">
        <is>
          <t>Pendiente</t>
        </is>
      </c>
      <c r="E1168" s="378" t="n">
        <v>45768</v>
      </c>
      <c r="F1168" s="224" t="inlineStr">
        <is>
          <t>BANCO DE BOGOTA</t>
        </is>
      </c>
      <c r="G1168" s="225" t="n"/>
      <c r="H1168" s="397" t="inlineStr">
        <is>
          <t>PROPIO</t>
        </is>
      </c>
      <c r="I1168" s="225" t="n"/>
      <c r="J1168" s="225" t="n"/>
      <c r="K1168" s="225" t="n"/>
      <c r="L1168" s="459" t="inlineStr">
        <is>
          <t>Visionarios</t>
        </is>
      </c>
      <c r="M1168" s="242" t="inlineStr">
        <is>
          <t>Mariela Becerra</t>
        </is>
      </c>
      <c r="N1168" s="225" t="n"/>
      <c r="O1168" s="225" t="n"/>
      <c r="P1168" s="225" t="n"/>
      <c r="Q1168" s="225" t="n"/>
      <c r="R1168" s="242" t="n">
        <v>1095907607</v>
      </c>
      <c r="S1168" s="246" t="inlineStr">
        <is>
          <t>Pesos</t>
        </is>
      </c>
      <c r="T1168" s="247" t="inlineStr">
        <is>
          <t>Hipotecario</t>
        </is>
      </c>
      <c r="U1168" s="741" t="n">
        <v>475897</v>
      </c>
      <c r="V1168" s="242" t="n">
        <v>360</v>
      </c>
      <c r="W1168" s="242" t="n">
        <v>306</v>
      </c>
      <c r="X1168" s="741" t="inlineStr">
        <is>
          <t>7.47%</t>
        </is>
      </c>
      <c r="Y1168" s="741" t="n">
        <v>197924</v>
      </c>
      <c r="Z1168" s="741" t="n">
        <v>16684</v>
      </c>
      <c r="AA1168" s="741" t="n">
        <v>26202</v>
      </c>
      <c r="AB1168" s="741" t="n">
        <v>0</v>
      </c>
      <c r="AC1168" s="741" t="n">
        <v>68424</v>
      </c>
      <c r="AD1168" s="741" t="n">
        <v>562310</v>
      </c>
      <c r="AE1168" s="741" t="n">
        <v>60712848</v>
      </c>
      <c r="AF1168" s="242" t="inlineStr">
        <is>
          <t>50-300</t>
        </is>
      </c>
      <c r="AG1168" s="741" t="inlineStr">
        <is>
          <t>$3,000,000</t>
        </is>
      </c>
      <c r="AH1168" s="248" t="inlineStr">
        <is>
          <t>Empleado</t>
        </is>
      </c>
      <c r="AI1168" s="242" t="inlineStr">
        <is>
          <t>lozanoluz379@gmail.com</t>
        </is>
      </c>
      <c r="AJ1168" s="242" t="n">
        <v>3124082824</v>
      </c>
      <c r="AK1168" s="225" t="n"/>
      <c r="AL1168" s="225" t="n"/>
      <c r="AM1168" s="231" t="n"/>
    </row>
    <row r="1169" ht="18" customHeight="1" thickBot="1">
      <c r="A1169" s="824" t="inlineStr">
        <is>
          <t>JONATHAN JAVID GUERRA LOPEZ</t>
        </is>
      </c>
      <c r="B1169" s="825" t="n">
        <v>957809148</v>
      </c>
      <c r="C1169" s="826" t="n">
        <v>45694</v>
      </c>
      <c r="D1169" s="827" t="inlineStr">
        <is>
          <t>Pendiente</t>
        </is>
      </c>
      <c r="E1169" s="828" t="n">
        <v>45768</v>
      </c>
      <c r="F1169" s="864" t="inlineStr">
        <is>
          <t>BANCO DE BOGOTA</t>
        </is>
      </c>
      <c r="G1169" s="505" t="n"/>
      <c r="H1169" s="830" t="inlineStr">
        <is>
          <t>CM</t>
        </is>
      </c>
      <c r="I1169" s="505" t="n"/>
      <c r="J1169" s="505" t="n"/>
      <c r="K1169" s="505" t="n"/>
      <c r="L1169" s="827" t="inlineStr">
        <is>
          <t>Soluciones Financieras</t>
        </is>
      </c>
      <c r="M1169" s="832" t="inlineStr">
        <is>
          <t>MIRYAM ROA</t>
        </is>
      </c>
      <c r="N1169" s="505" t="n"/>
      <c r="O1169" s="505" t="n"/>
      <c r="P1169" s="876" t="n"/>
      <c r="Q1169" s="877" t="n"/>
      <c r="R1169" s="878" t="n">
        <v>1140864374</v>
      </c>
      <c r="S1169" s="833" t="inlineStr">
        <is>
          <t>Pesos</t>
        </is>
      </c>
      <c r="T1169" s="834" t="inlineStr">
        <is>
          <t>Hipotecario</t>
        </is>
      </c>
      <c r="U1169" s="835" t="n">
        <v>1206868</v>
      </c>
      <c r="V1169" s="832" t="n">
        <v>360</v>
      </c>
      <c r="W1169" s="832" t="n">
        <v>351</v>
      </c>
      <c r="X1169" s="835" t="inlineStr">
        <is>
          <t>8.37%</t>
        </is>
      </c>
      <c r="Y1169" s="835" t="n">
        <v>502322</v>
      </c>
      <c r="Z1169" s="835" t="n">
        <v>27312</v>
      </c>
      <c r="AA1169" s="835" t="n">
        <v>39204</v>
      </c>
      <c r="AB1169" s="835" t="n">
        <v>0</v>
      </c>
      <c r="AC1169" s="835" t="n">
        <v>34554</v>
      </c>
      <c r="AD1169" s="835" t="n">
        <v>1608119</v>
      </c>
      <c r="AE1169" s="835" t="n">
        <v>154146207</v>
      </c>
      <c r="AF1169" s="3689" t="n">
        <v>300</v>
      </c>
      <c r="AG1169" s="835" t="inlineStr">
        <is>
          <t>$7,600,000</t>
        </is>
      </c>
      <c r="AH1169" s="837" t="inlineStr">
        <is>
          <t>Empleado</t>
        </is>
      </c>
      <c r="AI1169" s="832" t="inlineStr">
        <is>
          <t>guerralopez1@hotmail.es</t>
        </is>
      </c>
      <c r="AJ1169" s="832" t="n">
        <v>3005532562</v>
      </c>
      <c r="AK1169" s="832" t="inlineStr">
        <is>
          <t>SOLEDAD</t>
        </is>
      </c>
      <c r="AL1169" s="505" t="n"/>
      <c r="AM1169" s="838" t="n"/>
    </row>
    <row r="1170" ht="18" customHeight="1" thickBot="1">
      <c r="A1170" s="341" t="inlineStr">
        <is>
          <t>JULIANA ALVAREZ MORENO</t>
        </is>
      </c>
      <c r="B1170" s="221" t="n">
        <v>1053090857</v>
      </c>
      <c r="C1170" s="240" t="n">
        <v>45970</v>
      </c>
      <c r="D1170" s="343" t="inlineStr">
        <is>
          <t>Pendiente</t>
        </is>
      </c>
      <c r="E1170" s="378" t="n">
        <v>45769</v>
      </c>
      <c r="F1170" s="224" t="inlineStr">
        <is>
          <t>BANCO DE BOGOTA</t>
        </is>
      </c>
      <c r="G1170" s="225" t="n"/>
      <c r="H1170" s="397" t="inlineStr">
        <is>
          <t>PROPIO</t>
        </is>
      </c>
      <c r="I1170" s="225" t="n"/>
      <c r="J1170" s="225" t="n"/>
      <c r="K1170" s="225" t="n"/>
      <c r="L1170" s="248" t="inlineStr">
        <is>
          <t>Imperio Financiero</t>
        </is>
      </c>
      <c r="M1170" s="242" t="inlineStr">
        <is>
          <t>Kelly Barrera</t>
        </is>
      </c>
      <c r="N1170" s="225" t="n"/>
      <c r="O1170" s="879" t="n"/>
      <c r="P1170" s="880" t="n"/>
      <c r="Q1170" s="225" t="n"/>
      <c r="R1170" s="242" t="n">
        <v>1018484386</v>
      </c>
      <c r="S1170" s="246" t="inlineStr">
        <is>
          <t>Pesos</t>
        </is>
      </c>
      <c r="T1170" s="247" t="inlineStr">
        <is>
          <t>Hipotecario</t>
        </is>
      </c>
      <c r="U1170" s="741" t="n">
        <v>347200</v>
      </c>
      <c r="V1170" s="242" t="n">
        <v>360</v>
      </c>
      <c r="W1170" s="242" t="n">
        <v>343</v>
      </c>
      <c r="X1170" s="741" t="inlineStr">
        <is>
          <t>7.34%</t>
        </is>
      </c>
      <c r="Y1170" s="741" t="n">
        <v>171462</v>
      </c>
      <c r="Z1170" s="741" t="n">
        <v>6799</v>
      </c>
      <c r="AA1170" s="741" t="n">
        <v>20803</v>
      </c>
      <c r="AB1170" s="741" t="n">
        <v>32550</v>
      </c>
      <c r="AC1170" s="741" t="n">
        <v>35239</v>
      </c>
      <c r="AD1170" s="741" t="n">
        <v>424929</v>
      </c>
      <c r="AE1170" s="741" t="n">
        <v>42457744</v>
      </c>
      <c r="AF1170" s="3661" t="n">
        <v>400</v>
      </c>
      <c r="AG1170" s="741" t="inlineStr">
        <is>
          <t>$3,000,000</t>
        </is>
      </c>
      <c r="AH1170" s="248" t="inlineStr">
        <is>
          <t>Empleado</t>
        </is>
      </c>
      <c r="AI1170" s="242" t="inlineStr">
        <is>
          <t>juliana_7785@outlook.com</t>
        </is>
      </c>
      <c r="AJ1170" s="242" t="n">
        <v>3014992962</v>
      </c>
      <c r="AK1170" s="225" t="n"/>
      <c r="AL1170" s="225" t="n"/>
      <c r="AM1170" s="231" t="n"/>
    </row>
    <row r="1171" ht="18" customHeight="1" thickBot="1">
      <c r="A1171" s="552" t="inlineStr">
        <is>
          <t>LIZETH YURANY SIABATO GARZON</t>
        </is>
      </c>
      <c r="B1171" s="210" t="n">
        <v>1054890018</v>
      </c>
      <c r="C1171" s="251" t="n">
        <v>45757</v>
      </c>
      <c r="D1171" s="348" t="inlineStr">
        <is>
          <t>Pendiente</t>
        </is>
      </c>
      <c r="E1171" s="386" t="n">
        <v>45769</v>
      </c>
      <c r="F1171" s="213" t="inlineStr">
        <is>
          <t>BANCO DE BOGOTA</t>
        </is>
      </c>
      <c r="G1171" s="214" t="n"/>
      <c r="H1171" s="349" t="inlineStr">
        <is>
          <t>CM</t>
        </is>
      </c>
      <c r="I1171" s="214" t="n"/>
      <c r="J1171" s="214" t="n"/>
      <c r="K1171" s="214" t="n"/>
      <c r="L1171" s="214" t="n"/>
      <c r="M1171" s="214" t="n"/>
      <c r="N1171" s="214" t="n"/>
      <c r="O1171" s="214" t="n"/>
      <c r="P1171" s="214" t="n"/>
      <c r="Q1171" s="214" t="n"/>
      <c r="R1171" s="254" t="n">
        <v>1013634448</v>
      </c>
      <c r="S1171" s="257" t="inlineStr">
        <is>
          <t>Pesos</t>
        </is>
      </c>
      <c r="T1171" s="258" t="inlineStr">
        <is>
          <t>Hipotecario</t>
        </is>
      </c>
      <c r="U1171" s="739" t="n">
        <v>1029594</v>
      </c>
      <c r="V1171" s="254" t="n">
        <v>360</v>
      </c>
      <c r="W1171" s="254" t="n">
        <v>348</v>
      </c>
      <c r="X1171" s="739" t="inlineStr">
        <is>
          <t>11.35%</t>
        </is>
      </c>
      <c r="Y1171" s="739" t="n">
        <v>0</v>
      </c>
      <c r="Z1171" s="739" t="n">
        <v>19140</v>
      </c>
      <c r="AA1171" s="739" t="n">
        <v>30937</v>
      </c>
      <c r="AB1171" s="739" t="n">
        <v>0</v>
      </c>
      <c r="AC1171" s="739" t="n">
        <v>0</v>
      </c>
      <c r="AD1171" s="739" t="n">
        <v>979517</v>
      </c>
      <c r="AE1171" s="739" t="n">
        <v>104996111</v>
      </c>
      <c r="AF1171" s="3660" t="n">
        <v>200</v>
      </c>
      <c r="AG1171" s="739" t="inlineStr">
        <is>
          <t>$4,054,000</t>
        </is>
      </c>
      <c r="AH1171" s="259" t="inlineStr">
        <is>
          <t>Empleado</t>
        </is>
      </c>
      <c r="AI1171" s="254" t="inlineStr">
        <is>
          <t>lizethsiabato@gmail.com</t>
        </is>
      </c>
      <c r="AJ1171" s="254" t="n">
        <v>3043522545</v>
      </c>
      <c r="AK1171" s="254" t="inlineStr">
        <is>
          <t>BOGOTA</t>
        </is>
      </c>
      <c r="AL1171" s="214" t="n"/>
      <c r="AM1171" s="220" t="n"/>
    </row>
    <row r="1172" ht="18" customHeight="1" thickBot="1">
      <c r="A1172" s="745" t="inlineStr">
        <is>
          <t>YUDY ORTIZ MEDINA</t>
        </is>
      </c>
      <c r="B1172" s="221" t="n">
        <v>134200184315</v>
      </c>
      <c r="C1172" s="240" t="n">
        <v>45765</v>
      </c>
      <c r="D1172" s="343" t="inlineStr">
        <is>
          <t>Pendiente</t>
        </is>
      </c>
      <c r="E1172" s="378" t="n">
        <v>45769</v>
      </c>
      <c r="F1172" s="248" t="inlineStr">
        <is>
          <t>CAJA SOCIAL</t>
        </is>
      </c>
      <c r="G1172" s="225" t="n"/>
      <c r="H1172" s="243" t="inlineStr">
        <is>
          <t>VK 25%</t>
        </is>
      </c>
      <c r="I1172" s="225" t="n"/>
      <c r="J1172" s="225" t="n"/>
      <c r="K1172" s="225" t="n"/>
      <c r="L1172" s="343" t="inlineStr">
        <is>
          <t>Soluciones Financieras</t>
        </is>
      </c>
      <c r="M1172" s="242" t="inlineStr">
        <is>
          <t>LORENA SALINAS</t>
        </is>
      </c>
      <c r="N1172" s="225" t="n"/>
      <c r="O1172" s="225" t="n"/>
      <c r="P1172" s="225" t="n"/>
      <c r="Q1172" s="225" t="n"/>
      <c r="R1172" s="242" t="n">
        <v>1075871476</v>
      </c>
      <c r="S1172" s="246" t="inlineStr">
        <is>
          <t>Pesos</t>
        </is>
      </c>
      <c r="T1172" s="247" t="inlineStr">
        <is>
          <t>Hipotecario</t>
        </is>
      </c>
      <c r="U1172" s="741" t="n">
        <v>420501</v>
      </c>
      <c r="V1172" s="242" t="n">
        <v>240</v>
      </c>
      <c r="W1172" s="242" t="n">
        <v>231</v>
      </c>
      <c r="X1172" s="741" t="inlineStr">
        <is>
          <t>11.8%</t>
        </is>
      </c>
      <c r="Y1172" s="741" t="n">
        <v>144809</v>
      </c>
      <c r="Z1172" s="741" t="n">
        <v>8266</v>
      </c>
      <c r="AA1172" s="741" t="n">
        <v>16366</v>
      </c>
      <c r="AB1172" s="741" t="n">
        <v>12174</v>
      </c>
      <c r="AC1172" s="741" t="n">
        <v>46089</v>
      </c>
      <c r="AD1172" s="741" t="n">
        <v>462961</v>
      </c>
      <c r="AE1172" s="741" t="n">
        <v>35543676</v>
      </c>
      <c r="AF1172" s="3661" t="n">
        <v>100</v>
      </c>
      <c r="AG1172" s="741" t="inlineStr">
        <is>
          <t>$1,423,000</t>
        </is>
      </c>
      <c r="AH1172" s="248" t="inlineStr">
        <is>
          <t>Empleado</t>
        </is>
      </c>
      <c r="AI1172" s="242" t="inlineStr">
        <is>
          <t>nataortiz88@hotmail.com</t>
        </is>
      </c>
      <c r="AJ1172" s="242" t="n">
        <v>3017036061</v>
      </c>
      <c r="AK1172" s="242" t="inlineStr">
        <is>
          <t>ZIPAQUIRA</t>
        </is>
      </c>
      <c r="AL1172" s="225" t="n"/>
      <c r="AM1172" s="231" t="n"/>
    </row>
    <row r="1173" ht="18" customHeight="1" thickBot="1">
      <c r="A1173" s="552" t="inlineStr">
        <is>
          <t>BELLA LUISA RIVERA JIMENEZ</t>
        </is>
      </c>
      <c r="B1173" s="210" t="n">
        <v>133200798160</v>
      </c>
      <c r="C1173" s="251" t="n">
        <v>45769</v>
      </c>
      <c r="D1173" s="348" t="inlineStr">
        <is>
          <t>Pendiente</t>
        </is>
      </c>
      <c r="E1173" s="386" t="n">
        <v>45769</v>
      </c>
      <c r="F1173" s="259" t="inlineStr">
        <is>
          <t>CAJA SOCIAL</t>
        </is>
      </c>
      <c r="G1173" s="214" t="n"/>
      <c r="H1173" s="352" t="inlineStr">
        <is>
          <t>PROPIO</t>
        </is>
      </c>
      <c r="I1173" s="214" t="n"/>
      <c r="J1173" s="214" t="n"/>
      <c r="K1173" s="214" t="n"/>
      <c r="L1173" s="392" t="inlineStr">
        <is>
          <t>Finanzas a otro nivel</t>
        </is>
      </c>
      <c r="M1173" s="254" t="inlineStr">
        <is>
          <t>PAULA OSORNO</t>
        </is>
      </c>
      <c r="N1173" s="214" t="n"/>
      <c r="O1173" s="214" t="n"/>
      <c r="P1173" s="214" t="n"/>
      <c r="Q1173" s="214" t="n"/>
      <c r="R1173" s="254" t="n">
        <v>39664756</v>
      </c>
      <c r="S1173" s="257" t="inlineStr">
        <is>
          <t>Pesos</t>
        </is>
      </c>
      <c r="T1173" s="258" t="inlineStr">
        <is>
          <t>Hipotecario</t>
        </is>
      </c>
      <c r="U1173" s="739" t="n">
        <v>1892100</v>
      </c>
      <c r="V1173" s="254" t="n">
        <v>240</v>
      </c>
      <c r="W1173" s="254" t="n">
        <v>200</v>
      </c>
      <c r="X1173" s="739" t="inlineStr">
        <is>
          <t>10.3%</t>
        </is>
      </c>
      <c r="Y1173" s="739" t="n">
        <v>0</v>
      </c>
      <c r="Z1173" s="739" t="n">
        <v>167415</v>
      </c>
      <c r="AA1173" s="739" t="n">
        <v>40060</v>
      </c>
      <c r="AB1173" s="739" t="n">
        <v>35755</v>
      </c>
      <c r="AC1173" s="739" t="n">
        <v>316723</v>
      </c>
      <c r="AD1173" s="739" t="n">
        <v>1325329</v>
      </c>
      <c r="AE1173" s="739" t="n">
        <v>80862737</v>
      </c>
      <c r="AF1173" s="254" t="inlineStr">
        <is>
          <t>300-600</t>
        </is>
      </c>
      <c r="AG1173" s="739" t="inlineStr">
        <is>
          <t>$5,000,000</t>
        </is>
      </c>
      <c r="AH1173" s="259" t="inlineStr">
        <is>
          <t>Empleado</t>
        </is>
      </c>
      <c r="AI1173" s="254" t="inlineStr">
        <is>
          <t>bellaluri21@gmail.com</t>
        </is>
      </c>
      <c r="AJ1173" s="254" t="n">
        <v>3143284432</v>
      </c>
      <c r="AK1173" s="214" t="n"/>
      <c r="AL1173" s="214" t="n"/>
      <c r="AM1173" s="220" t="n"/>
    </row>
    <row r="1174" ht="18" customHeight="1" thickBot="1">
      <c r="A1174" s="726" t="inlineStr">
        <is>
          <t>EFRAIN DANIEL REYES MUÑOZ</t>
        </is>
      </c>
      <c r="B1174" s="620" t="n">
        <v>90000190150</v>
      </c>
      <c r="C1174" s="621" t="n">
        <v>45769</v>
      </c>
      <c r="D1174" s="622" t="inlineStr">
        <is>
          <t>Pendiente</t>
        </is>
      </c>
      <c r="E1174" s="623" t="n">
        <v>45769</v>
      </c>
      <c r="F1174" s="646" t="inlineStr">
        <is>
          <t>BANCOLOMBIA</t>
        </is>
      </c>
      <c r="G1174" s="625" t="n"/>
      <c r="H1174" s="640" t="inlineStr">
        <is>
          <t>PROPIO</t>
        </is>
      </c>
      <c r="I1174" s="625" t="n"/>
      <c r="J1174" s="625" t="n"/>
      <c r="K1174" s="625" t="n"/>
      <c r="L1174" s="629" t="inlineStr">
        <is>
          <t>Lideres del futuro</t>
        </is>
      </c>
      <c r="M1174" s="628" t="inlineStr">
        <is>
          <t>Diego Alejandro Díaz Gómez</t>
        </is>
      </c>
      <c r="N1174" s="625" t="n"/>
      <c r="O1174" s="625" t="n"/>
      <c r="P1174" s="625" t="n"/>
      <c r="Q1174" s="625" t="n"/>
      <c r="R1174" s="628" t="n">
        <v>1023945647</v>
      </c>
      <c r="S1174" s="629" t="inlineStr">
        <is>
          <t>Pesos</t>
        </is>
      </c>
      <c r="T1174" s="648" t="inlineStr">
        <is>
          <t>Hipotecario</t>
        </is>
      </c>
      <c r="U1174" s="631" t="n">
        <v>837650</v>
      </c>
      <c r="V1174" s="628" t="n">
        <v>300</v>
      </c>
      <c r="W1174" s="628" t="n">
        <v>263</v>
      </c>
      <c r="X1174" s="631" t="inlineStr">
        <is>
          <t>12.27%</t>
        </is>
      </c>
      <c r="Y1174" s="631" t="n">
        <v>250300</v>
      </c>
      <c r="Z1174" s="631" t="n">
        <v>8626</v>
      </c>
      <c r="AA1174" s="631" t="n">
        <v>15604</v>
      </c>
      <c r="AB1174" s="631" t="n">
        <v>10402</v>
      </c>
      <c r="AC1174" s="631" t="n">
        <v>61278</v>
      </c>
      <c r="AD1174" s="631" t="n">
        <v>741740</v>
      </c>
      <c r="AE1174" s="631" t="n">
        <v>76480817</v>
      </c>
      <c r="AF1174" s="628" t="inlineStr">
        <is>
          <t>50-300</t>
        </is>
      </c>
      <c r="AG1174" s="631" t="inlineStr">
        <is>
          <t>$2,500,000</t>
        </is>
      </c>
      <c r="AH1174" s="633" t="inlineStr">
        <is>
          <t>Empleado</t>
        </is>
      </c>
      <c r="AI1174" s="628" t="inlineStr">
        <is>
          <t>danielreyes9515@outlook.com</t>
        </is>
      </c>
      <c r="AJ1174" s="628" t="n">
        <v>3159268763</v>
      </c>
      <c r="AK1174" s="628" t="inlineStr">
        <is>
          <t>BOGOTA</t>
        </is>
      </c>
      <c r="AL1174" s="625" t="n"/>
      <c r="AM1174" s="634" t="n"/>
    </row>
    <row r="1175" ht="18" customHeight="1" thickBot="1">
      <c r="A1175" s="552" t="inlineStr">
        <is>
          <t>WBEIMAR QUINTANA ORTIZ</t>
        </is>
      </c>
      <c r="B1175" s="210" t="inlineStr">
        <is>
          <t>180-154686</t>
        </is>
      </c>
      <c r="C1175" s="251" t="n">
        <v>45769</v>
      </c>
      <c r="D1175" s="472" t="inlineStr">
        <is>
          <t>Mora</t>
        </is>
      </c>
      <c r="E1175" s="386" t="n">
        <v>45769</v>
      </c>
      <c r="F1175" s="460" t="inlineStr">
        <is>
          <t>OCCIDENTE</t>
        </is>
      </c>
      <c r="G1175" s="214" t="n"/>
      <c r="H1175" s="352" t="inlineStr">
        <is>
          <t>PROPIO</t>
        </is>
      </c>
      <c r="I1175" s="214" t="n"/>
      <c r="J1175" s="214" t="n"/>
      <c r="K1175" s="214" t="n"/>
      <c r="L1175" s="348" t="inlineStr">
        <is>
          <t>Soluciones Financieras</t>
        </is>
      </c>
      <c r="M1175" s="254" t="inlineStr">
        <is>
          <t>MURIEL MORENO RAMIREZ</t>
        </is>
      </c>
      <c r="N1175" s="214" t="n"/>
      <c r="O1175" s="214" t="n"/>
      <c r="P1175" s="214" t="n"/>
      <c r="Q1175" s="214" t="n"/>
      <c r="R1175" s="254" t="n">
        <v>98526942</v>
      </c>
      <c r="S1175" s="257" t="inlineStr">
        <is>
          <t>Pesos</t>
        </is>
      </c>
      <c r="T1175" s="258" t="inlineStr">
        <is>
          <t>Hipotecario</t>
        </is>
      </c>
      <c r="U1175" s="739" t="n">
        <v>3724534</v>
      </c>
      <c r="V1175" s="254" t="n">
        <v>241</v>
      </c>
      <c r="W1175" s="254" t="n">
        <v>229</v>
      </c>
      <c r="X1175" s="739" t="inlineStr">
        <is>
          <t>17.8%</t>
        </is>
      </c>
      <c r="Y1175" s="739" t="n">
        <v>0</v>
      </c>
      <c r="Z1175" s="739" t="n">
        <v>67449</v>
      </c>
      <c r="AA1175" s="739" t="n">
        <v>43209</v>
      </c>
      <c r="AB1175" s="739" t="n">
        <v>0</v>
      </c>
      <c r="AC1175" s="739" t="n">
        <v>269791</v>
      </c>
      <c r="AD1175" s="739" t="n">
        <v>3452643</v>
      </c>
      <c r="AE1175" s="739" t="n">
        <v>251301271</v>
      </c>
      <c r="AF1175" s="254" t="inlineStr">
        <is>
          <t>Acorde al estado del Crédito</t>
        </is>
      </c>
      <c r="AG1175" s="739" t="inlineStr">
        <is>
          <t>$12,052,460</t>
        </is>
      </c>
      <c r="AH1175" s="259" t="inlineStr">
        <is>
          <t>Empleado</t>
        </is>
      </c>
      <c r="AI1175" s="254" t="inlineStr">
        <is>
          <t>wbrquintana@gmail.com</t>
        </is>
      </c>
      <c r="AJ1175" s="254" t="n">
        <v>17863993295</v>
      </c>
      <c r="AK1175" s="214" t="n"/>
      <c r="AL1175" s="214" t="n"/>
      <c r="AM1175" s="220" t="n"/>
    </row>
    <row r="1176" ht="18" customHeight="1" thickBot="1">
      <c r="A1176" s="745" t="inlineStr">
        <is>
          <t>LEIDY MILENA ACEVEDO ORTIZ</t>
        </is>
      </c>
      <c r="B1176" s="221" t="inlineStr">
        <is>
          <t>035701-03-0000010314</t>
        </is>
      </c>
      <c r="C1176" s="240" t="n">
        <v>45769</v>
      </c>
      <c r="D1176" s="343" t="inlineStr">
        <is>
          <t>Pendiente</t>
        </is>
      </c>
      <c r="E1176" s="378" t="n">
        <v>45769</v>
      </c>
      <c r="F1176" s="346" t="inlineStr">
        <is>
          <t>LA HIPOTECARIA</t>
        </is>
      </c>
      <c r="G1176" s="225" t="n"/>
      <c r="H1176" s="397" t="inlineStr">
        <is>
          <t>PROPIO</t>
        </is>
      </c>
      <c r="I1176" s="225" t="n"/>
      <c r="J1176" s="225" t="n"/>
      <c r="K1176" s="225" t="n"/>
      <c r="L1176" s="343" t="inlineStr">
        <is>
          <t>Soluciones Financieras</t>
        </is>
      </c>
      <c r="M1176" s="242" t="inlineStr">
        <is>
          <t>LORENA SALINAS</t>
        </is>
      </c>
      <c r="N1176" s="225" t="n"/>
      <c r="O1176" s="225" t="n"/>
      <c r="P1176" s="225" t="n"/>
      <c r="Q1176" s="225" t="n"/>
      <c r="R1176" s="242" t="n">
        <v>35701031</v>
      </c>
      <c r="S1176" s="246" t="inlineStr">
        <is>
          <t>Pesos</t>
        </is>
      </c>
      <c r="T1176" s="247" t="inlineStr">
        <is>
          <t>Hipotecario</t>
        </is>
      </c>
      <c r="U1176" s="741" t="n">
        <v>1427484</v>
      </c>
      <c r="V1176" s="242" t="n">
        <v>240</v>
      </c>
      <c r="W1176" s="242" t="n">
        <v>222</v>
      </c>
      <c r="X1176" s="741" t="inlineStr">
        <is>
          <t>18.5%</t>
        </is>
      </c>
      <c r="Y1176" s="741" t="n">
        <v>0</v>
      </c>
      <c r="Z1176" s="741" t="n">
        <v>21958</v>
      </c>
      <c r="AA1176" s="741" t="n">
        <v>20737</v>
      </c>
      <c r="AB1176" s="741" t="n">
        <v>27989</v>
      </c>
      <c r="AC1176" s="741" t="n">
        <v>58711</v>
      </c>
      <c r="AD1176" s="741" t="n">
        <v>1298085</v>
      </c>
      <c r="AE1176" s="741" t="n">
        <v>92489695</v>
      </c>
      <c r="AF1176" s="242" t="inlineStr">
        <is>
          <t>ABONO DE $200.000 EN ADELANTE</t>
        </is>
      </c>
      <c r="AG1176" s="741" t="inlineStr">
        <is>
          <t>$7,000,000</t>
        </is>
      </c>
      <c r="AH1176" s="248" t="inlineStr">
        <is>
          <t>Empleado</t>
        </is>
      </c>
      <c r="AI1176" s="227" t="inlineStr">
        <is>
          <t>lmacevedo1794@gmail.com</t>
        </is>
      </c>
      <c r="AJ1176" s="242" t="n">
        <v>3118072154</v>
      </c>
      <c r="AK1176" s="242" t="inlineStr">
        <is>
          <t>BOGOTA</t>
        </is>
      </c>
      <c r="AL1176" s="225" t="n"/>
      <c r="AM1176" s="231" t="n"/>
    </row>
    <row r="1177" ht="18" customHeight="1" thickBot="1">
      <c r="A1177" s="558" t="inlineStr">
        <is>
          <t>FELIPE ALEXANDER CIFUENTES DIAZ</t>
        </is>
      </c>
      <c r="B1177" s="210" t="n">
        <v>958873940</v>
      </c>
      <c r="C1177" s="251" t="n">
        <v>45769</v>
      </c>
      <c r="D1177" s="348" t="inlineStr">
        <is>
          <t>Pendiente</t>
        </is>
      </c>
      <c r="E1177" s="386" t="n">
        <v>45769</v>
      </c>
      <c r="F1177" s="213" t="inlineStr">
        <is>
          <t>BANCO DE BOGOTA</t>
        </is>
      </c>
      <c r="G1177" s="214" t="n"/>
      <c r="H1177" s="352" t="inlineStr">
        <is>
          <t>PROPIO</t>
        </is>
      </c>
      <c r="I1177" s="214" t="n"/>
      <c r="J1177" s="214" t="n"/>
      <c r="K1177" s="214" t="n"/>
      <c r="L1177" s="348" t="inlineStr">
        <is>
          <t>Soluciones Financieras</t>
        </is>
      </c>
      <c r="M1177" s="254" t="inlineStr">
        <is>
          <t>LORENA SALINAS</t>
        </is>
      </c>
      <c r="N1177" s="214" t="n"/>
      <c r="O1177" s="214" t="n"/>
      <c r="P1177" s="214" t="n"/>
      <c r="Q1177" s="214" t="n"/>
      <c r="R1177" s="573" t="n">
        <v>8873940</v>
      </c>
      <c r="S1177" s="257" t="inlineStr">
        <is>
          <t>Pesos</t>
        </is>
      </c>
      <c r="T1177" s="258" t="inlineStr">
        <is>
          <t>Hipotecario</t>
        </is>
      </c>
      <c r="U1177" s="739" t="n">
        <v>1673</v>
      </c>
      <c r="V1177" s="254" t="n">
        <v>180</v>
      </c>
      <c r="W1177" s="254" t="n">
        <v>167</v>
      </c>
      <c r="X1177" s="739" t="inlineStr">
        <is>
          <t>12.68%</t>
        </is>
      </c>
      <c r="Y1177" s="739" t="n">
        <v>0</v>
      </c>
      <c r="Z1177" s="739" t="n">
        <v>30584</v>
      </c>
      <c r="AA1177" s="739" t="n">
        <v>34443</v>
      </c>
      <c r="AB1177" s="739" t="n">
        <v>0</v>
      </c>
      <c r="AC1177" s="739" t="n">
        <v>258102</v>
      </c>
      <c r="AD1177" s="739" t="n">
        <v>1362224</v>
      </c>
      <c r="AE1177" s="739" t="n">
        <v>132052480</v>
      </c>
      <c r="AF1177" s="254" t="inlineStr">
        <is>
          <t>ABONO DE $200.000</t>
        </is>
      </c>
      <c r="AG1177" s="739" t="inlineStr">
        <is>
          <t>$6,500,000</t>
        </is>
      </c>
      <c r="AH1177" s="259" t="inlineStr">
        <is>
          <t>Empleado</t>
        </is>
      </c>
      <c r="AI1177" s="254" t="inlineStr">
        <is>
          <t>jenny.alvarez.castaneda@gmail.com</t>
        </is>
      </c>
      <c r="AJ1177" s="254" t="n">
        <v>3208261676</v>
      </c>
      <c r="AK1177" s="254" t="inlineStr">
        <is>
          <t>BOGOTA</t>
        </is>
      </c>
      <c r="AL1177" s="214" t="n"/>
      <c r="AM1177" s="220" t="n"/>
    </row>
    <row r="1178" ht="18" customHeight="1" thickBot="1">
      <c r="A1178" s="548" t="inlineStr">
        <is>
          <t>DIANA PAOLA SALINAS VARGAS</t>
        </is>
      </c>
      <c r="B1178" s="221" t="inlineStr">
        <is>
          <t>570000680074645-4</t>
        </is>
      </c>
      <c r="C1178" s="240" t="n">
        <v>45769</v>
      </c>
      <c r="D1178" s="343" t="inlineStr">
        <is>
          <t>Pendiente</t>
        </is>
      </c>
      <c r="E1178" s="378" t="n">
        <v>45769</v>
      </c>
      <c r="F1178" s="333" t="inlineStr">
        <is>
          <t>DAVIVIENDA</t>
        </is>
      </c>
      <c r="G1178" s="225" t="n"/>
      <c r="H1178" s="243" t="inlineStr">
        <is>
          <t>VK 30%</t>
        </is>
      </c>
      <c r="I1178" s="225" t="n"/>
      <c r="J1178" s="225" t="n"/>
      <c r="K1178" s="225" t="n"/>
      <c r="L1178" s="440" t="inlineStr">
        <is>
          <t>Finanzas a otro nivel</t>
        </is>
      </c>
      <c r="M1178" s="242" t="inlineStr">
        <is>
          <t>NELLY ROA</t>
        </is>
      </c>
      <c r="N1178" s="225" t="n"/>
      <c r="O1178" s="225" t="n"/>
      <c r="P1178" s="225" t="n"/>
      <c r="Q1178" s="473" t="n"/>
      <c r="R1178" s="390" t="inlineStr">
        <is>
          <t>N/A</t>
        </is>
      </c>
      <c r="S1178" s="246" t="inlineStr">
        <is>
          <t>Pesos</t>
        </is>
      </c>
      <c r="T1178" s="247" t="inlineStr">
        <is>
          <t>Hipotecario</t>
        </is>
      </c>
      <c r="U1178" s="741" t="n">
        <v>545596</v>
      </c>
      <c r="V1178" s="242" t="n">
        <v>240</v>
      </c>
      <c r="W1178" s="242" t="n">
        <v>209</v>
      </c>
      <c r="X1178" s="741" t="inlineStr">
        <is>
          <t>14.55%</t>
        </is>
      </c>
      <c r="Y1178" s="741" t="n">
        <v>162403</v>
      </c>
      <c r="Z1178" s="741" t="n">
        <v>16825</v>
      </c>
      <c r="AA1178" s="741" t="n">
        <v>26840</v>
      </c>
      <c r="AB1178" s="741" t="n">
        <v>39272</v>
      </c>
      <c r="AC1178" s="741" t="n">
        <v>63092</v>
      </c>
      <c r="AD1178" s="741" t="n">
        <v>399361</v>
      </c>
      <c r="AE1178" s="741" t="n">
        <v>49703750</v>
      </c>
      <c r="AF1178" s="3740" t="n">
        <v>0</v>
      </c>
      <c r="AG1178" s="741" t="inlineStr">
        <is>
          <t>$5,000,000</t>
        </is>
      </c>
      <c r="AH1178" s="346" t="inlineStr">
        <is>
          <t>Vis Davivienda</t>
        </is>
      </c>
      <c r="AI1178" s="242" t="inlineStr">
        <is>
          <t>dianipsv@hotmail.com</t>
        </is>
      </c>
      <c r="AJ1178" s="242" t="n">
        <v>3178539657</v>
      </c>
      <c r="AK1178" s="242" t="inlineStr">
        <is>
          <t>BOGOTA</t>
        </is>
      </c>
      <c r="AL1178" s="225" t="n"/>
      <c r="AM1178" s="231" t="n"/>
    </row>
    <row r="1179" ht="18" customHeight="1" thickBot="1">
      <c r="A1179" s="558" t="inlineStr">
        <is>
          <t xml:space="preserve">EDISON ANDRES LOZANO RUIZ
</t>
        </is>
      </c>
      <c r="B1179" s="274" t="n">
        <v>102446937701</v>
      </c>
      <c r="C1179" s="420" t="n">
        <v>45769</v>
      </c>
      <c r="D1179" s="421" t="inlineStr">
        <is>
          <t>Pendiente</t>
        </is>
      </c>
      <c r="E1179" s="422" t="n">
        <v>45769</v>
      </c>
      <c r="F1179" s="529" t="inlineStr">
        <is>
          <t>FNA (Fondo Nacional del Ahorro)</t>
        </is>
      </c>
      <c r="G1179" s="278" t="n"/>
      <c r="H1179" s="446" t="inlineStr">
        <is>
          <t>VK 30%</t>
        </is>
      </c>
      <c r="I1179" s="278" t="n"/>
      <c r="J1179" s="278" t="n"/>
      <c r="K1179" s="278" t="n"/>
      <c r="L1179" s="447" t="inlineStr">
        <is>
          <t>Finanzas a otro nivel</t>
        </is>
      </c>
      <c r="M1179" s="425" t="inlineStr">
        <is>
          <t>NELLY ROA</t>
        </is>
      </c>
      <c r="N1179" s="278" t="n"/>
      <c r="O1179" s="278" t="n"/>
      <c r="P1179" s="278" t="n"/>
      <c r="Q1179" s="534" t="n"/>
      <c r="R1179" s="390" t="inlineStr">
        <is>
          <t>N/A</t>
        </is>
      </c>
      <c r="S1179" s="426" t="inlineStr">
        <is>
          <t>Pesos</t>
        </is>
      </c>
      <c r="T1179" s="427" t="inlineStr">
        <is>
          <t>Hipotecario</t>
        </is>
      </c>
      <c r="U1179" s="742" t="n">
        <v>716793</v>
      </c>
      <c r="V1179" s="425" t="n">
        <v>240</v>
      </c>
      <c r="W1179" s="425" t="n">
        <v>236</v>
      </c>
      <c r="X1179" s="742" t="inlineStr">
        <is>
          <t>12.5%</t>
        </is>
      </c>
      <c r="Y1179" s="742" t="n">
        <v>26330</v>
      </c>
      <c r="Z1179" s="742" t="n">
        <v>26004</v>
      </c>
      <c r="AA1179" s="742" t="n">
        <v>33624</v>
      </c>
      <c r="AB1179" s="742" t="n">
        <v>39750</v>
      </c>
      <c r="AC1179" s="742" t="n">
        <v>86138</v>
      </c>
      <c r="AD1179" s="742" t="n">
        <v>795206</v>
      </c>
      <c r="AE1179" s="742" t="n">
        <v>80620449</v>
      </c>
      <c r="AF1179" s="278" t="n"/>
      <c r="AG1179" s="742" t="inlineStr">
        <is>
          <t>$4,700,000</t>
        </is>
      </c>
      <c r="AH1179" s="428" t="inlineStr">
        <is>
          <t>Empleado</t>
        </is>
      </c>
      <c r="AI1179" s="425" t="inlineStr">
        <is>
          <t>edison18osejo@gmail.com</t>
        </is>
      </c>
      <c r="AJ1179" s="425" t="n">
        <v>3102614251</v>
      </c>
      <c r="AK1179" s="425" t="inlineStr">
        <is>
          <t>CALI</t>
        </is>
      </c>
      <c r="AL1179" s="278" t="n"/>
      <c r="AM1179" s="286" t="n"/>
    </row>
    <row r="1180" ht="18" customHeight="1" thickBot="1">
      <c r="A1180" s="881" t="inlineStr">
        <is>
          <t>DAREN ALI SOLANO LENGUA</t>
        </is>
      </c>
      <c r="B1180" s="466" t="inlineStr">
        <is>
          <t>570238110012495-1</t>
        </is>
      </c>
      <c r="C1180" s="357" t="n">
        <v>45769</v>
      </c>
      <c r="D1180" s="358" t="inlineStr">
        <is>
          <t>Pendiente</t>
        </is>
      </c>
      <c r="E1180" s="400" t="n">
        <v>45769</v>
      </c>
      <c r="F1180" s="359" t="inlineStr">
        <is>
          <t>DAVIVIENDA</t>
        </is>
      </c>
      <c r="G1180" s="882" t="n"/>
      <c r="H1180" s="361" t="inlineStr">
        <is>
          <t>CM</t>
        </is>
      </c>
      <c r="I1180" s="360" t="n"/>
      <c r="J1180" s="360" t="n"/>
      <c r="K1180" s="360" t="n"/>
      <c r="L1180" s="360" t="n"/>
      <c r="M1180" s="360" t="n"/>
      <c r="N1180" s="360" t="n"/>
      <c r="O1180" s="360" t="n"/>
      <c r="P1180" s="360" t="n"/>
      <c r="Q1180" s="822" t="n"/>
      <c r="R1180" s="817" t="inlineStr">
        <is>
          <t>N/A</t>
        </is>
      </c>
      <c r="S1180" s="365" t="inlineStr">
        <is>
          <t>Pesos</t>
        </is>
      </c>
      <c r="T1180" s="366" t="inlineStr">
        <is>
          <t>Hipotecario</t>
        </is>
      </c>
      <c r="U1180" s="808" t="n">
        <v>933621</v>
      </c>
      <c r="V1180" s="363" t="n">
        <v>240</v>
      </c>
      <c r="W1180" s="363" t="n">
        <v>224</v>
      </c>
      <c r="X1180" s="819" t="n">
        <v>0.14</v>
      </c>
      <c r="Y1180" s="808" t="n">
        <v>329378</v>
      </c>
      <c r="Z1180" s="808" t="n">
        <v>22113</v>
      </c>
      <c r="AA1180" s="808" t="n">
        <v>31326</v>
      </c>
      <c r="AB1180" s="808" t="n">
        <v>0</v>
      </c>
      <c r="AC1180" s="808" t="n">
        <v>103533</v>
      </c>
      <c r="AD1180" s="808" t="n">
        <v>776027</v>
      </c>
      <c r="AE1180" s="808" t="n">
        <v>100666072</v>
      </c>
      <c r="AF1180" s="3688" t="n">
        <v>200</v>
      </c>
      <c r="AG1180" s="808" t="inlineStr">
        <is>
          <t>$5,000,000</t>
        </is>
      </c>
      <c r="AH1180" s="401" t="inlineStr">
        <is>
          <t>Empleado</t>
        </is>
      </c>
      <c r="AI1180" s="363" t="inlineStr">
        <is>
          <t>dsolano@energiasolarsa.com</t>
        </is>
      </c>
      <c r="AJ1180" s="363" t="n">
        <v>3208599672</v>
      </c>
      <c r="AK1180" s="363" t="inlineStr">
        <is>
          <t>BARRANQUILLA</t>
        </is>
      </c>
      <c r="AL1180" s="360" t="n"/>
      <c r="AM1180" s="368" t="n"/>
    </row>
    <row r="1181" ht="18" customHeight="1" thickBot="1">
      <c r="A1181" s="843" t="inlineStr">
        <is>
          <t>NEYDER STIVEN PINZON HERNANDEZ</t>
        </is>
      </c>
      <c r="B1181" s="210" t="n">
        <v>753097115</v>
      </c>
      <c r="C1181" s="251" t="n">
        <v>45743</v>
      </c>
      <c r="D1181" s="348" t="inlineStr">
        <is>
          <t>Actualizar</t>
        </is>
      </c>
      <c r="E1181" s="386" t="n">
        <v>45770</v>
      </c>
      <c r="F1181" s="576" t="inlineStr">
        <is>
          <t>BANCO DE BOGOTA</t>
        </is>
      </c>
      <c r="G1181" s="593" t="inlineStr">
        <is>
          <t>cliente interesado en el proceso pero que si le podemos informar el valor aprox. de la cuota a 8 años</t>
        </is>
      </c>
      <c r="H1181" s="349" t="inlineStr">
        <is>
          <t>CM</t>
        </is>
      </c>
      <c r="I1181" s="214" t="n"/>
      <c r="J1181" s="577" t="inlineStr">
        <is>
          <t>Resuelta</t>
        </is>
      </c>
      <c r="K1181" s="386" t="n">
        <v>45751</v>
      </c>
      <c r="L1181" s="214" t="n"/>
      <c r="M1181" s="214" t="n"/>
      <c r="N1181" s="251" t="n">
        <v>45752</v>
      </c>
      <c r="O1181" s="214" t="n"/>
      <c r="P1181" s="256" t="inlineStr">
        <is>
          <t>https://tinyurl.com/5n8j52jy</t>
        </is>
      </c>
      <c r="Q1181" s="214" t="n"/>
      <c r="R1181" s="254" t="n">
        <v>1070781875</v>
      </c>
      <c r="S1181" s="257" t="inlineStr">
        <is>
          <t>Pesos</t>
        </is>
      </c>
      <c r="T1181" s="258" t="inlineStr">
        <is>
          <t>Hipotecario</t>
        </is>
      </c>
      <c r="U1181" s="739" t="n">
        <v>650808</v>
      </c>
      <c r="V1181" s="254" t="n">
        <v>240</v>
      </c>
      <c r="W1181" s="254" t="n">
        <v>204</v>
      </c>
      <c r="X1181" s="739" t="inlineStr">
        <is>
          <t>7.71%</t>
        </is>
      </c>
      <c r="Y1181" s="739" t="n">
        <v>246821</v>
      </c>
      <c r="Z1181" s="739" t="n">
        <v>11712</v>
      </c>
      <c r="AA1181" s="739" t="n">
        <v>30062</v>
      </c>
      <c r="AB1181" s="739" t="n">
        <v>0</v>
      </c>
      <c r="AC1181" s="739" t="n">
        <v>140453</v>
      </c>
      <c r="AD1181" s="739" t="n">
        <v>715401</v>
      </c>
      <c r="AE1181" s="739" t="n">
        <v>70675656</v>
      </c>
      <c r="AF1181" s="3660" t="n">
        <v>400</v>
      </c>
      <c r="AG1181" s="739" t="inlineStr">
        <is>
          <t>$3,500,000</t>
        </is>
      </c>
      <c r="AH1181" s="259" t="inlineStr">
        <is>
          <t>Empleado</t>
        </is>
      </c>
      <c r="AI1181" s="254" t="inlineStr">
        <is>
          <t>neyder.583@hotmail.com</t>
        </is>
      </c>
      <c r="AJ1181" s="254" t="n">
        <v>3142864349</v>
      </c>
      <c r="AK1181" s="254" t="inlineStr">
        <is>
          <t>BOGOTA</t>
        </is>
      </c>
      <c r="AL1181" s="214" t="n"/>
      <c r="AM1181" s="220" t="n"/>
    </row>
    <row r="1182" ht="18" customHeight="1" thickBot="1">
      <c r="A1182" t="inlineStr">
        <is>
          <t>DAVID FELIPE BAJONERO SANDOVAL</t>
        </is>
      </c>
      <c r="B1182" s="466" t="n">
        <v>346274</v>
      </c>
      <c r="C1182" s="357" t="n">
        <v>45762</v>
      </c>
      <c r="D1182" s="883" t="inlineStr">
        <is>
          <t>Otro Extracto</t>
        </is>
      </c>
      <c r="E1182" s="360" t="n"/>
      <c r="F1182" s="442" t="inlineStr">
        <is>
          <t>BANCOLOMBIA</t>
        </is>
      </c>
      <c r="G1182" s="882" t="n"/>
      <c r="H1182" s="464" t="inlineStr">
        <is>
          <t>PROPIO</t>
        </is>
      </c>
      <c r="I1182" s="363" t="inlineStr">
        <is>
          <t>Por favor solicitar a tu cliente el plan de pagos para poder realizar el estudio.</t>
        </is>
      </c>
      <c r="J1182" s="481" t="inlineStr">
        <is>
          <t>Cargada CRM</t>
        </is>
      </c>
      <c r="K1182" s="360" t="n"/>
      <c r="L1182" s="524" t="inlineStr">
        <is>
          <t>Visionarios</t>
        </is>
      </c>
      <c r="M1182" s="363" t="inlineStr">
        <is>
          <t>patricia escobar</t>
        </is>
      </c>
      <c r="N1182" s="357" t="n">
        <v>45766</v>
      </c>
      <c r="O1182" s="360" t="n"/>
      <c r="P1182" s="360" t="n"/>
      <c r="Q1182" s="360" t="n"/>
      <c r="R1182" s="363" t="n">
        <v>1030567360</v>
      </c>
      <c r="S1182" s="365" t="inlineStr">
        <is>
          <t>Pesos</t>
        </is>
      </c>
      <c r="T1182" s="467" t="inlineStr">
        <is>
          <t>Leasing H.</t>
        </is>
      </c>
      <c r="U1182" s="808" t="n">
        <v>4259967</v>
      </c>
      <c r="V1182" s="360" t="n"/>
      <c r="W1182" s="360" t="n"/>
      <c r="X1182" s="819" t="n">
        <v>0.12</v>
      </c>
      <c r="Y1182" s="808" t="n">
        <v>0</v>
      </c>
      <c r="Z1182" s="808" t="n">
        <v>118430</v>
      </c>
      <c r="AA1182" s="808" t="n">
        <v>0</v>
      </c>
      <c r="AB1182" s="808" t="n">
        <v>0</v>
      </c>
      <c r="AC1182" s="808" t="n">
        <v>462929</v>
      </c>
      <c r="AD1182" s="808" t="n">
        <v>3678608</v>
      </c>
      <c r="AE1182" s="360" t="n"/>
      <c r="AF1182" s="363" t="inlineStr">
        <is>
          <t>Pueden subir la cuota a $5.000.000</t>
        </is>
      </c>
      <c r="AG1182" s="808" t="inlineStr">
        <is>
          <t>$18,000,000</t>
        </is>
      </c>
      <c r="AH1182" s="401" t="inlineStr">
        <is>
          <t>Empleado</t>
        </is>
      </c>
      <c r="AI1182" s="363" t="inlineStr">
        <is>
          <t>bajonerodaf@hotmail.com</t>
        </is>
      </c>
      <c r="AJ1182" s="363" t="n">
        <v>3158253706</v>
      </c>
      <c r="AK1182" s="360" t="n"/>
      <c r="AL1182" s="360" t="n"/>
      <c r="AM1182" s="368" t="n"/>
    </row>
    <row r="1183" ht="18" customHeight="1" thickBot="1">
      <c r="A1183" s="824" t="inlineStr">
        <is>
          <t>YORLADIS FORERO RUEDA</t>
        </is>
      </c>
      <c r="B1183" s="825" t="n">
        <v>559588504</v>
      </c>
      <c r="C1183" s="826" t="n">
        <v>45768</v>
      </c>
      <c r="D1183" s="827" t="inlineStr">
        <is>
          <t>Pendiente</t>
        </is>
      </c>
      <c r="E1183" s="828" t="n">
        <v>45771</v>
      </c>
      <c r="F1183" s="864" t="inlineStr">
        <is>
          <t>BANCO DE BOGOTA</t>
        </is>
      </c>
      <c r="G1183" s="505" t="n"/>
      <c r="H1183" s="830" t="inlineStr">
        <is>
          <t>CM</t>
        </is>
      </c>
      <c r="I1183" s="505" t="n"/>
      <c r="J1183" s="505" t="n"/>
      <c r="K1183" s="505" t="n"/>
      <c r="L1183" s="505" t="n"/>
      <c r="M1183" s="505" t="n"/>
      <c r="N1183" s="505" t="n"/>
      <c r="O1183" s="505" t="n"/>
      <c r="P1183" s="505" t="n"/>
      <c r="Q1183" s="884" t="n"/>
      <c r="R1183" s="817" t="inlineStr">
        <is>
          <t>N/A</t>
        </is>
      </c>
      <c r="S1183" s="833" t="inlineStr">
        <is>
          <t>Pesos</t>
        </is>
      </c>
      <c r="T1183" s="834" t="inlineStr">
        <is>
          <t>Hipotecario</t>
        </is>
      </c>
      <c r="U1183" s="505" t="n"/>
      <c r="V1183" s="832" t="n">
        <v>240</v>
      </c>
      <c r="W1183" s="832" t="n">
        <v>189</v>
      </c>
      <c r="X1183" s="835" t="inlineStr">
        <is>
          <t>8.83%</t>
        </is>
      </c>
      <c r="Y1183" s="835" t="n">
        <v>0</v>
      </c>
      <c r="Z1183" s="835" t="n">
        <v>56670</v>
      </c>
      <c r="AA1183" s="835" t="n">
        <v>51890</v>
      </c>
      <c r="AB1183" s="835" t="n">
        <v>0</v>
      </c>
      <c r="AC1183" s="835" t="n">
        <v>546075</v>
      </c>
      <c r="AD1183" s="835" t="n">
        <v>1219972</v>
      </c>
      <c r="AE1183" s="835" t="n">
        <v>91943281</v>
      </c>
      <c r="AF1183" s="3689" t="n">
        <v>200</v>
      </c>
      <c r="AG1183" s="835" t="inlineStr">
        <is>
          <t>$7,800,000</t>
        </is>
      </c>
      <c r="AH1183" s="837" t="inlineStr">
        <is>
          <t>Empleado</t>
        </is>
      </c>
      <c r="AI1183" s="832" t="inlineStr">
        <is>
          <t>yorladis.forero@uamerica.edu.co</t>
        </is>
      </c>
      <c r="AJ1183" s="832" t="n">
        <v>3012077527</v>
      </c>
      <c r="AK1183" s="832" t="inlineStr">
        <is>
          <t>BOGOTA</t>
        </is>
      </c>
      <c r="AL1183" s="505" t="n"/>
      <c r="AM1183" s="838" t="n"/>
    </row>
    <row r="1184" ht="18" customHeight="1" thickBot="1">
      <c r="A1184" s="842" t="inlineStr">
        <is>
          <t>JOSE JAIRO CACHEO JAIMES</t>
        </is>
      </c>
      <c r="B1184" s="221" t="n">
        <v>1055892291</v>
      </c>
      <c r="C1184" s="240" t="n">
        <v>45771</v>
      </c>
      <c r="D1184" s="343" t="inlineStr">
        <is>
          <t>Pendiente</t>
        </is>
      </c>
      <c r="E1184" s="378" t="n">
        <v>45772</v>
      </c>
      <c r="F1184" s="224" t="inlineStr">
        <is>
          <t>BANCO DE BOGOTA</t>
        </is>
      </c>
      <c r="G1184" s="560" t="n"/>
      <c r="H1184" s="344" t="inlineStr">
        <is>
          <t>CM</t>
        </is>
      </c>
      <c r="I1184" s="225" t="n"/>
      <c r="J1184" s="225" t="n"/>
      <c r="K1184" s="225" t="n"/>
      <c r="L1184" s="343" t="inlineStr">
        <is>
          <t>Soluciones Financieras</t>
        </is>
      </c>
      <c r="M1184" s="242" t="inlineStr">
        <is>
          <t>YENNY BELTRAN</t>
        </is>
      </c>
      <c r="N1184" s="225" t="n"/>
      <c r="O1184" s="225" t="n"/>
      <c r="P1184" s="225" t="n"/>
      <c r="Q1184" s="473" t="n"/>
      <c r="R1184" s="390" t="inlineStr">
        <is>
          <t>N/A</t>
        </is>
      </c>
      <c r="S1184" s="246" t="inlineStr">
        <is>
          <t>Pesos</t>
        </is>
      </c>
      <c r="T1184" s="247" t="inlineStr">
        <is>
          <t>Hipotecario</t>
        </is>
      </c>
      <c r="U1184" s="741" t="n">
        <v>1434395</v>
      </c>
      <c r="V1184" s="242" t="n">
        <v>360</v>
      </c>
      <c r="W1184" s="242" t="n">
        <v>359</v>
      </c>
      <c r="X1184" s="741" t="inlineStr">
        <is>
          <t>12.01%</t>
        </is>
      </c>
      <c r="Y1184" s="741" t="n">
        <v>0</v>
      </c>
      <c r="Z1184" s="741" t="n">
        <v>30485</v>
      </c>
      <c r="AA1184" s="741" t="n">
        <v>36035</v>
      </c>
      <c r="AB1184" s="741" t="n">
        <v>0</v>
      </c>
      <c r="AC1184" s="741" t="n">
        <v>45475</v>
      </c>
      <c r="AD1184" s="741" t="n">
        <v>1322400</v>
      </c>
      <c r="AE1184" s="741" t="n">
        <v>140015880</v>
      </c>
      <c r="AF1184" s="3661" t="n">
        <v>800</v>
      </c>
      <c r="AG1184" s="741" t="inlineStr">
        <is>
          <t>$5,500,000</t>
        </is>
      </c>
      <c r="AH1184" s="248" t="inlineStr">
        <is>
          <t>Empleado</t>
        </is>
      </c>
      <c r="AI1184" s="242" t="inlineStr">
        <is>
          <t>jairocacheo@hotmail.com</t>
        </is>
      </c>
      <c r="AJ1184" s="242" t="n">
        <v>3213105370</v>
      </c>
      <c r="AK1184" s="242" t="inlineStr">
        <is>
          <t>BOGOTA</t>
        </is>
      </c>
      <c r="AL1184" s="225" t="n"/>
      <c r="AM1184" s="231" t="n"/>
    </row>
    <row r="1185" ht="18" customHeight="1" thickBot="1">
      <c r="A1185" s="843" t="inlineStr">
        <is>
          <t>JAVIER FRANCISCO JAIMES PORTILLA</t>
        </is>
      </c>
      <c r="B1185" s="210" t="n">
        <v>8815454308</v>
      </c>
      <c r="C1185" s="251" t="n">
        <v>45772</v>
      </c>
      <c r="D1185" s="348" t="inlineStr">
        <is>
          <t>Pendiente</t>
        </is>
      </c>
      <c r="E1185" s="386" t="n">
        <v>45772</v>
      </c>
      <c r="F1185" s="839" t="inlineStr">
        <is>
          <t>FNA (Fondo Nacional del Ahorro)</t>
        </is>
      </c>
      <c r="G1185" s="593" t="inlineStr">
        <is>
          <t>Buena Tarde
Envio extracto actual y Perfilamiento, el extracto aparece en cero porque había hecho un acuerdo de que las cesantías se aplicaran a la cuota. Apartir de Mayo aparecerá el valor
Gracias</t>
        </is>
      </c>
      <c r="H1185" s="352" t="inlineStr">
        <is>
          <t>PROPIO</t>
        </is>
      </c>
      <c r="I1185" s="214" t="n"/>
      <c r="J1185" s="214" t="n"/>
      <c r="K1185" s="214" t="n"/>
      <c r="L1185" s="398" t="inlineStr">
        <is>
          <t>Visionarios</t>
        </is>
      </c>
      <c r="M1185" s="254" t="inlineStr">
        <is>
          <t>MARIELA BECERRA</t>
        </is>
      </c>
      <c r="N1185" s="214" t="n"/>
      <c r="O1185" s="214" t="n"/>
      <c r="P1185" s="214" t="n"/>
      <c r="Q1185" s="214" t="n"/>
      <c r="R1185" s="254" t="n">
        <v>88154543</v>
      </c>
      <c r="S1185" s="257" t="inlineStr">
        <is>
          <t>Pesos</t>
        </is>
      </c>
      <c r="T1185" s="258" t="inlineStr">
        <is>
          <t>Hipotecario</t>
        </is>
      </c>
      <c r="U1185" s="739" t="n">
        <v>0</v>
      </c>
      <c r="V1185" s="254" t="n">
        <v>240</v>
      </c>
      <c r="W1185" s="254" t="n">
        <v>171</v>
      </c>
      <c r="X1185" s="739" t="inlineStr">
        <is>
          <t>10.75%</t>
        </is>
      </c>
      <c r="Y1185" s="739" t="n">
        <v>0</v>
      </c>
      <c r="Z1185" s="739" t="n">
        <v>38539</v>
      </c>
      <c r="AA1185" s="739" t="n">
        <v>34630</v>
      </c>
      <c r="AB1185" s="739" t="n">
        <v>61097</v>
      </c>
      <c r="AC1185" s="739" t="n">
        <v>319223</v>
      </c>
      <c r="AD1185" s="739" t="n">
        <v>1053926</v>
      </c>
      <c r="AE1185" s="739" t="n">
        <v>123337373</v>
      </c>
      <c r="AF1185" s="214" t="n"/>
      <c r="AG1185" s="739" t="inlineStr">
        <is>
          <t>$9,000,000</t>
        </is>
      </c>
      <c r="AH1185" s="259" t="inlineStr">
        <is>
          <t>Empleado</t>
        </is>
      </c>
      <c r="AI1185" s="254" t="inlineStr">
        <is>
          <t>javier.jaimes@cafedecolombia.com.co</t>
        </is>
      </c>
      <c r="AJ1185" s="254" t="n">
        <v>3208596752</v>
      </c>
      <c r="AK1185" s="254" t="inlineStr">
        <is>
          <t>BUCARAMANGA</t>
        </is>
      </c>
      <c r="AL1185" s="214" t="n"/>
      <c r="AM1185" s="220" t="n"/>
    </row>
    <row r="1186" ht="18" customHeight="1" thickBot="1">
      <c r="A1186" s="745" t="inlineStr">
        <is>
          <t>JESSICA ALEJANDRA FLOREZ FIERRO</t>
        </is>
      </c>
      <c r="B1186" s="221" t="n">
        <v>90000308826</v>
      </c>
      <c r="C1186" s="240" t="n">
        <v>45773</v>
      </c>
      <c r="D1186" s="343" t="inlineStr">
        <is>
          <t>Pendiente</t>
        </is>
      </c>
      <c r="E1186" s="378" t="n">
        <v>45773</v>
      </c>
      <c r="F1186" s="241" t="inlineStr">
        <is>
          <t>BANCOLOMBIA</t>
        </is>
      </c>
      <c r="G1186" s="225" t="n"/>
      <c r="H1186" s="397" t="inlineStr">
        <is>
          <t>PROPIO</t>
        </is>
      </c>
      <c r="I1186" s="225" t="n"/>
      <c r="J1186" s="225" t="n"/>
      <c r="K1186" s="225" t="n"/>
      <c r="L1186" s="346" t="inlineStr">
        <is>
          <t>Guardianes Del Ahorro</t>
        </is>
      </c>
      <c r="M1186" s="242" t="inlineStr">
        <is>
          <t>Yissel León</t>
        </is>
      </c>
      <c r="N1186" s="225" t="n"/>
      <c r="O1186" s="225" t="n"/>
      <c r="P1186" s="225" t="n"/>
      <c r="Q1186" s="225" t="n"/>
      <c r="R1186" s="242" t="n">
        <v>1001185740</v>
      </c>
      <c r="S1186" s="246" t="inlineStr">
        <is>
          <t>Pesos</t>
        </is>
      </c>
      <c r="T1186" s="247" t="inlineStr">
        <is>
          <t>Hipotecario</t>
        </is>
      </c>
      <c r="U1186" s="741" t="n">
        <v>1322362</v>
      </c>
      <c r="V1186" s="242" t="n">
        <v>240</v>
      </c>
      <c r="W1186" s="242" t="n">
        <v>235</v>
      </c>
      <c r="X1186" s="811" t="n">
        <v>0.11</v>
      </c>
      <c r="Y1186" s="741" t="n">
        <v>0</v>
      </c>
      <c r="Z1186" s="741" t="n">
        <v>119204</v>
      </c>
      <c r="AA1186" s="741" t="n">
        <v>9939</v>
      </c>
      <c r="AB1186" s="741" t="n">
        <v>6626</v>
      </c>
      <c r="AC1186" s="741" t="n">
        <v>164076</v>
      </c>
      <c r="AD1186" s="741" t="n">
        <v>1022518</v>
      </c>
      <c r="AE1186" s="741" t="n">
        <v>119042792</v>
      </c>
      <c r="AF1186" s="242" t="inlineStr">
        <is>
          <t>50-300</t>
        </is>
      </c>
      <c r="AG1186" s="741" t="inlineStr">
        <is>
          <t>$6,000,000</t>
        </is>
      </c>
      <c r="AH1186" s="248" t="inlineStr">
        <is>
          <t>Empleado</t>
        </is>
      </c>
      <c r="AI1186" s="242" t="inlineStr">
        <is>
          <t>jesale1568@gmail.com</t>
        </is>
      </c>
      <c r="AJ1186" s="242" t="n">
        <v>3112651385</v>
      </c>
      <c r="AK1186" s="225" t="n"/>
      <c r="AL1186" s="225" t="n"/>
      <c r="AM1186" s="231" t="n"/>
    </row>
    <row r="1187" ht="18" customHeight="1" thickBot="1">
      <c r="A1187" s="885" t="inlineStr">
        <is>
          <t>DEISY LORENA MARIN LLANOS</t>
        </is>
      </c>
      <c r="B1187" s="466" t="n">
        <v>655413636</v>
      </c>
      <c r="C1187" s="357" t="n">
        <v>45770</v>
      </c>
      <c r="D1187" s="358" t="inlineStr">
        <is>
          <t>Pendiente</t>
        </is>
      </c>
      <c r="E1187" s="400" t="n">
        <v>45775</v>
      </c>
      <c r="F1187" s="476" t="inlineStr">
        <is>
          <t>BANCO DE BOGOTA</t>
        </is>
      </c>
      <c r="G1187" s="882" t="n"/>
      <c r="H1187" s="361" t="inlineStr">
        <is>
          <t>CM</t>
        </is>
      </c>
      <c r="I1187" s="363" t="inlineStr">
        <is>
          <t>Falta perfilamiento - Bogota.</t>
        </is>
      </c>
      <c r="J1187" s="360" t="n"/>
      <c r="K1187" s="360" t="n"/>
      <c r="L1187" s="477" t="inlineStr">
        <is>
          <t>Finanzas a otro nivel</t>
        </is>
      </c>
      <c r="M1187" s="363" t="inlineStr">
        <is>
          <t>NELLY ROA</t>
        </is>
      </c>
      <c r="N1187" s="360" t="n"/>
      <c r="O1187" s="360" t="n"/>
      <c r="P1187" s="360" t="n"/>
      <c r="Q1187" s="360" t="n"/>
      <c r="R1187" s="886" t="n">
        <v>66952890</v>
      </c>
      <c r="S1187" s="365" t="inlineStr">
        <is>
          <t>Pesos</t>
        </is>
      </c>
      <c r="T1187" s="366" t="inlineStr">
        <is>
          <t>Hipotecario</t>
        </is>
      </c>
      <c r="U1187" s="808" t="n">
        <v>482021</v>
      </c>
      <c r="V1187" s="363" t="n">
        <v>360</v>
      </c>
      <c r="W1187" s="363" t="n">
        <v>308</v>
      </c>
      <c r="X1187" s="808" t="inlineStr">
        <is>
          <t>7.47%</t>
        </is>
      </c>
      <c r="Y1187" s="808" t="n">
        <v>194168</v>
      </c>
      <c r="Z1187" s="808" t="n">
        <v>32182</v>
      </c>
      <c r="AA1187" s="808" t="n">
        <v>25945</v>
      </c>
      <c r="AB1187" s="808" t="n">
        <v>0</v>
      </c>
      <c r="AC1187" s="808" t="n">
        <v>66422</v>
      </c>
      <c r="AD1187" s="808" t="n">
        <v>551639</v>
      </c>
      <c r="AE1187" s="808" t="n">
        <v>59565022</v>
      </c>
      <c r="AF1187" s="3688" t="n">
        <v>200</v>
      </c>
      <c r="AG1187" s="808" t="inlineStr">
        <is>
          <t>$2,500,000</t>
        </is>
      </c>
      <c r="AH1187" s="401" t="inlineStr">
        <is>
          <t>Empleado</t>
        </is>
      </c>
      <c r="AI1187" s="363" t="inlineStr">
        <is>
          <t>delore75@gmail.com</t>
        </is>
      </c>
      <c r="AJ1187" s="363" t="n">
        <v>3185971905</v>
      </c>
      <c r="AK1187" s="363" t="inlineStr">
        <is>
          <t>JAMUNDI</t>
        </is>
      </c>
      <c r="AL1187" s="360" t="n"/>
      <c r="AM1187" s="368" t="n"/>
    </row>
    <row r="1188" ht="18" customHeight="1" thickBot="1">
      <c r="A1188" s="552" t="inlineStr">
        <is>
          <t>DAVID FERNANDO MALAVER GONZALEZ</t>
        </is>
      </c>
      <c r="B1188" s="210" t="n">
        <v>104963163501</v>
      </c>
      <c r="C1188" s="251" t="n">
        <v>45772</v>
      </c>
      <c r="D1188" s="348" t="inlineStr">
        <is>
          <t>Pendiente</t>
        </is>
      </c>
      <c r="E1188" s="386" t="n">
        <v>45775</v>
      </c>
      <c r="F1188" s="839" t="inlineStr">
        <is>
          <t>FNA (Fondo Nacional del Ahorro)</t>
        </is>
      </c>
      <c r="G1188" s="593" t="inlineStr">
        <is>
          <t>Se envía al correo extractos el perfilamiento del cliente para continuar con el estudio quiere abonos a partir de 400 en adelante gracia</t>
        </is>
      </c>
      <c r="H1188" s="349" t="inlineStr">
        <is>
          <t>CM</t>
        </is>
      </c>
      <c r="I1188" s="254" t="inlineStr">
        <is>
          <t>Falta perfilamiento - FNA</t>
        </is>
      </c>
      <c r="J1188" s="214" t="n"/>
      <c r="K1188" s="214" t="n"/>
      <c r="L1188" s="214" t="n"/>
      <c r="M1188" s="214" t="n"/>
      <c r="N1188" s="251" t="n">
        <v>45772</v>
      </c>
      <c r="O1188" s="214" t="n"/>
      <c r="P1188" s="214" t="n"/>
      <c r="Q1188" s="214" t="n"/>
      <c r="R1188" s="254" t="n">
        <v>1049631635</v>
      </c>
      <c r="S1188" s="257" t="inlineStr">
        <is>
          <t>Pesos</t>
        </is>
      </c>
      <c r="T1188" s="258" t="inlineStr">
        <is>
          <t>Hipotecario</t>
        </is>
      </c>
      <c r="U1188" s="739" t="n">
        <v>1940197</v>
      </c>
      <c r="V1188" s="254" t="n">
        <v>240</v>
      </c>
      <c r="W1188" s="254" t="n">
        <v>239</v>
      </c>
      <c r="X1188" s="821" t="n">
        <v>0.13</v>
      </c>
      <c r="Y1188" s="739" t="n">
        <v>0</v>
      </c>
      <c r="Z1188" s="739" t="n">
        <v>51020</v>
      </c>
      <c r="AA1188" s="739" t="n">
        <v>41469</v>
      </c>
      <c r="AB1188" s="739" t="n">
        <v>96079</v>
      </c>
      <c r="AC1188" s="739" t="n">
        <v>125170</v>
      </c>
      <c r="AD1188" s="739" t="n">
        <v>1626457</v>
      </c>
      <c r="AE1188" s="739" t="n">
        <v>128670520</v>
      </c>
      <c r="AF1188" s="739" t="inlineStr">
        <is>
          <t>$1,000,000</t>
        </is>
      </c>
      <c r="AG1188" s="739" t="inlineStr">
        <is>
          <t>$13,260,000</t>
        </is>
      </c>
      <c r="AH1188" s="259" t="inlineStr">
        <is>
          <t>Empleado</t>
        </is>
      </c>
      <c r="AI1188" s="254" t="inlineStr">
        <is>
          <t>dafemalaver1@gmail.com</t>
        </is>
      </c>
      <c r="AJ1188" s="254" t="n">
        <v>3168264826</v>
      </c>
      <c r="AK1188" s="254" t="inlineStr">
        <is>
          <t>BOGOTA</t>
        </is>
      </c>
      <c r="AL1188" s="214" t="n"/>
      <c r="AM1188" s="220" t="n"/>
    </row>
    <row r="1189" ht="18" customHeight="1" thickBot="1">
      <c r="A1189" s="745" t="inlineStr">
        <is>
          <t>PEDRO ALEJANDRO RODRIGUEZ JUYAR</t>
        </is>
      </c>
      <c r="B1189" s="221" t="inlineStr">
        <is>
          <t>571616310017166-9</t>
        </is>
      </c>
      <c r="C1189" s="240" t="n">
        <v>45775</v>
      </c>
      <c r="D1189" s="343" t="inlineStr">
        <is>
          <t>Pendiente</t>
        </is>
      </c>
      <c r="E1189" s="378" t="n">
        <v>45775</v>
      </c>
      <c r="F1189" s="333" t="inlineStr">
        <is>
          <t>DAVIVIENDA</t>
        </is>
      </c>
      <c r="G1189" s="225" t="n"/>
      <c r="H1189" s="397" t="inlineStr">
        <is>
          <t>PROPIO</t>
        </is>
      </c>
      <c r="I1189" s="225" t="n"/>
      <c r="J1189" s="225" t="n"/>
      <c r="K1189" s="225" t="n"/>
      <c r="L1189" s="440" t="inlineStr">
        <is>
          <t>Finanzas a otro nivel</t>
        </is>
      </c>
      <c r="M1189" s="242" t="inlineStr">
        <is>
          <t>PAULA OSORNO</t>
        </is>
      </c>
      <c r="N1189" s="225" t="n"/>
      <c r="O1189" s="225" t="n"/>
      <c r="P1189" s="225" t="n"/>
      <c r="Q1189" s="225" t="n"/>
      <c r="R1189" s="242" t="n">
        <v>1013623435</v>
      </c>
      <c r="S1189" s="246" t="inlineStr">
        <is>
          <t>Pesos</t>
        </is>
      </c>
      <c r="T1189" s="247" t="inlineStr">
        <is>
          <t>Hipotecario</t>
        </is>
      </c>
      <c r="U1189" s="741" t="n">
        <v>1185000</v>
      </c>
      <c r="V1189" s="242" t="n">
        <v>120</v>
      </c>
      <c r="W1189" s="242" t="n">
        <v>117</v>
      </c>
      <c r="X1189" s="741" t="inlineStr">
        <is>
          <t>10.95%</t>
        </is>
      </c>
      <c r="Y1189" s="741" t="n">
        <v>0</v>
      </c>
      <c r="Z1189" s="741" t="n">
        <v>18717</v>
      </c>
      <c r="AA1189" s="741" t="n">
        <v>34462</v>
      </c>
      <c r="AB1189" s="741" t="n">
        <v>0</v>
      </c>
      <c r="AC1189" s="741" t="n">
        <v>405846</v>
      </c>
      <c r="AD1189" s="741" t="n">
        <v>725974</v>
      </c>
      <c r="AE1189" s="741" t="n">
        <v>83291573</v>
      </c>
      <c r="AF1189" s="242" t="inlineStr">
        <is>
          <t>FAVOR DESARROLLAR PROPUESTAS HASTA $500.000 Y PROPUESTAS PARA PAGAR EL CREDITO A 5 AÑOS</t>
        </is>
      </c>
      <c r="AG1189" s="741" t="inlineStr">
        <is>
          <t>$12,000,000</t>
        </is>
      </c>
      <c r="AH1189" s="248" t="inlineStr">
        <is>
          <t>Empleado</t>
        </is>
      </c>
      <c r="AI1189" s="242" t="inlineStr">
        <is>
          <t>pedro_running@hotmail.com</t>
        </is>
      </c>
      <c r="AJ1189" s="242" t="n">
        <v>3503407066</v>
      </c>
      <c r="AK1189" s="225" t="n"/>
      <c r="AL1189" s="225" t="n"/>
      <c r="AM1189" s="231" t="n"/>
    </row>
    <row r="1190" ht="18" customHeight="1" thickBot="1">
      <c r="A1190" s="735" t="inlineStr">
        <is>
          <t>HOLBER CAMILO CIFUENTES GIL</t>
        </is>
      </c>
      <c r="B1190" s="635" t="n">
        <v>90000310910</v>
      </c>
      <c r="C1190" s="636" t="n">
        <v>45775</v>
      </c>
      <c r="D1190" s="622" t="inlineStr">
        <is>
          <t>Pendiente</t>
        </is>
      </c>
      <c r="E1190" s="637" t="n">
        <v>45775</v>
      </c>
      <c r="F1190" s="649" t="inlineStr">
        <is>
          <t>DAVIVIENDA</t>
        </is>
      </c>
      <c r="G1190" s="639" t="n"/>
      <c r="H1190" s="626" t="inlineStr">
        <is>
          <t>CM</t>
        </is>
      </c>
      <c r="I1190" s="639" t="n"/>
      <c r="J1190" s="639" t="n"/>
      <c r="K1190" s="639" t="n"/>
      <c r="L1190" s="647" t="inlineStr">
        <is>
          <t>Finanzas a otro nivel</t>
        </is>
      </c>
      <c r="M1190" s="642" t="inlineStr">
        <is>
          <t>PAULA OSORNO</t>
        </is>
      </c>
      <c r="N1190" s="639" t="n"/>
      <c r="O1190" s="639" t="n"/>
      <c r="P1190" s="639" t="n"/>
      <c r="Q1190" s="639" t="n"/>
      <c r="R1190" s="642" t="n">
        <v>80197098</v>
      </c>
      <c r="S1190" s="629" t="inlineStr">
        <is>
          <t>Pesos</t>
        </is>
      </c>
      <c r="T1190" s="651" t="inlineStr">
        <is>
          <t>Hipotecario</t>
        </is>
      </c>
      <c r="U1190" s="643" t="n">
        <v>2872934</v>
      </c>
      <c r="V1190" s="642" t="n">
        <v>180</v>
      </c>
      <c r="W1190" s="642" t="n">
        <v>175</v>
      </c>
      <c r="X1190" s="644" t="n">
        <v>0.11</v>
      </c>
      <c r="Y1190" s="643" t="n">
        <v>0</v>
      </c>
      <c r="Z1190" s="643" t="n">
        <v>46178</v>
      </c>
      <c r="AA1190" s="643" t="n">
        <v>39675</v>
      </c>
      <c r="AB1190" s="643" t="n">
        <v>26449</v>
      </c>
      <c r="AC1190" s="643" t="n">
        <v>1579006</v>
      </c>
      <c r="AD1190" s="643" t="n">
        <v>1181625</v>
      </c>
      <c r="AE1190" s="643" t="n">
        <v>134756951</v>
      </c>
      <c r="AF1190" s="3690" t="n">
        <v>500</v>
      </c>
      <c r="AG1190" s="643" t="inlineStr">
        <is>
          <t>$20,000,000</t>
        </is>
      </c>
      <c r="AH1190" s="633" t="inlineStr">
        <is>
          <t>Empleado</t>
        </is>
      </c>
      <c r="AI1190" s="642" t="inlineStr">
        <is>
          <t>camilocif@gmail.com</t>
        </is>
      </c>
      <c r="AJ1190" s="642" t="n">
        <v>3159261385</v>
      </c>
      <c r="AK1190" s="642" t="inlineStr">
        <is>
          <t>MEDELLIN</t>
        </is>
      </c>
      <c r="AL1190" s="639" t="n"/>
      <c r="AM1190" s="214" t="n"/>
    </row>
    <row r="1191" ht="18" customHeight="1" thickBot="1">
      <c r="A1191" s="745" t="inlineStr">
        <is>
          <t>MARITZA BRIÑEZ VERA</t>
        </is>
      </c>
      <c r="B1191" s="221" t="n">
        <v>199201103936</v>
      </c>
      <c r="C1191" s="240" t="n">
        <v>45775</v>
      </c>
      <c r="D1191" s="343" t="inlineStr">
        <is>
          <t>Pendiente</t>
        </is>
      </c>
      <c r="E1191" s="378" t="n">
        <v>45775</v>
      </c>
      <c r="F1191" s="248" t="inlineStr">
        <is>
          <t>CAJA SOCIAL</t>
        </is>
      </c>
      <c r="G1191" s="225" t="n"/>
      <c r="H1191" s="243" t="inlineStr">
        <is>
          <t>VK 30%</t>
        </is>
      </c>
      <c r="I1191" s="225" t="n"/>
      <c r="J1191" s="225" t="n"/>
      <c r="K1191" s="225" t="n"/>
      <c r="L1191" s="343" t="inlineStr">
        <is>
          <t>Soluciones Financieras</t>
        </is>
      </c>
      <c r="M1191" s="242" t="inlineStr">
        <is>
          <t>LORENA SALINAS</t>
        </is>
      </c>
      <c r="N1191" s="225" t="n"/>
      <c r="O1191" s="225" t="n"/>
      <c r="P1191" s="225" t="n"/>
      <c r="Q1191" s="225" t="n"/>
      <c r="R1191" s="242" t="n">
        <v>3134199612</v>
      </c>
      <c r="S1191" s="246" t="inlineStr">
        <is>
          <t>Pesos</t>
        </is>
      </c>
      <c r="T1191" s="247" t="inlineStr">
        <is>
          <t>Hipotecario</t>
        </is>
      </c>
      <c r="U1191" s="741" t="n">
        <v>2335680</v>
      </c>
      <c r="V1191" s="242" t="n">
        <v>183</v>
      </c>
      <c r="W1191" s="242" t="n">
        <v>97</v>
      </c>
      <c r="X1191" s="741" t="inlineStr">
        <is>
          <t>9.45%</t>
        </is>
      </c>
      <c r="Y1191" s="741" t="n">
        <v>0</v>
      </c>
      <c r="Z1191" s="741" t="n">
        <v>87423</v>
      </c>
      <c r="AA1191" s="741" t="n">
        <v>58052</v>
      </c>
      <c r="AB1191" s="741" t="n">
        <v>52193</v>
      </c>
      <c r="AC1191" s="741" t="n">
        <v>1027137</v>
      </c>
      <c r="AD1191" s="741" t="n">
        <v>1110874</v>
      </c>
      <c r="AE1191" s="741" t="n">
        <v>147073942</v>
      </c>
      <c r="AF1191" s="242" t="inlineStr">
        <is>
          <t>500 EN ADELANTE</t>
        </is>
      </c>
      <c r="AG1191" s="225" t="n"/>
      <c r="AH1191" s="225" t="n"/>
      <c r="AI1191" s="242" t="inlineStr">
        <is>
          <t>maritza.brinez@gmail.com</t>
        </is>
      </c>
      <c r="AJ1191" s="242" t="n">
        <v>3134199612</v>
      </c>
      <c r="AK1191" s="242" t="inlineStr">
        <is>
          <t>BOGOTA</t>
        </is>
      </c>
      <c r="AL1191" s="225" t="n"/>
      <c r="AM1191" s="231" t="n"/>
    </row>
    <row r="1192" ht="18" customHeight="1" thickBot="1">
      <c r="A1192" t="inlineStr">
        <is>
          <t>MARIA CAROLINA TELLO CEDEÑO</t>
        </is>
      </c>
      <c r="B1192" s="812" t="n">
        <v>30990048916</v>
      </c>
      <c r="C1192" s="513" t="n">
        <v>45776</v>
      </c>
      <c r="D1192" s="514" t="inlineStr">
        <is>
          <t>Pendiente</t>
        </is>
      </c>
      <c r="E1192" s="515" t="n">
        <v>45776</v>
      </c>
      <c r="F1192" s="887" t="inlineStr">
        <is>
          <t>BANCOLOMBIA</t>
        </is>
      </c>
      <c r="G1192" s="408" t="n"/>
      <c r="H1192" s="888" t="inlineStr">
        <is>
          <t>PROPIO</t>
        </is>
      </c>
      <c r="I1192" s="408" t="n"/>
      <c r="J1192" s="408" t="n"/>
      <c r="K1192" s="408" t="n"/>
      <c r="L1192" s="889" t="inlineStr">
        <is>
          <t>Finanzas a otro nivel</t>
        </is>
      </c>
      <c r="M1192" s="517" t="inlineStr">
        <is>
          <t>CAROLINA MORA</t>
        </is>
      </c>
      <c r="N1192" s="408" t="n"/>
      <c r="O1192" s="408" t="n"/>
      <c r="P1192" s="408" t="n"/>
      <c r="Q1192" s="408" t="n"/>
      <c r="R1192" s="517" t="n">
        <v>52365214</v>
      </c>
      <c r="S1192" s="519" t="inlineStr">
        <is>
          <t>Pesos</t>
        </is>
      </c>
      <c r="T1192" s="520" t="inlineStr">
        <is>
          <t>Hipotecario</t>
        </is>
      </c>
      <c r="U1192" s="814" t="n">
        <v>468675</v>
      </c>
      <c r="V1192" s="517" t="n">
        <v>240</v>
      </c>
      <c r="W1192" s="517" t="n">
        <v>98</v>
      </c>
      <c r="X1192" s="814" t="inlineStr">
        <is>
          <t>8.2%</t>
        </is>
      </c>
      <c r="Y1192" s="814" t="n">
        <v>0</v>
      </c>
      <c r="Z1192" s="814" t="n">
        <v>8796</v>
      </c>
      <c r="AA1192" s="814" t="n">
        <v>12320</v>
      </c>
      <c r="AB1192" s="814" t="n">
        <v>8213</v>
      </c>
      <c r="AC1192" s="814" t="n">
        <v>229838</v>
      </c>
      <c r="AD1192" s="814" t="n">
        <v>209507</v>
      </c>
      <c r="AE1192" s="814" t="n">
        <v>31656655</v>
      </c>
      <c r="AF1192" s="517" t="inlineStr">
        <is>
          <t>50-300</t>
        </is>
      </c>
      <c r="AG1192" s="814" t="inlineStr">
        <is>
          <t>$3,850,000</t>
        </is>
      </c>
      <c r="AH1192" s="522" t="inlineStr">
        <is>
          <t>Empleado</t>
        </is>
      </c>
      <c r="AI1192" s="517" t="inlineStr">
        <is>
          <t>karotello2000@gmail.com</t>
        </is>
      </c>
      <c r="AJ1192" s="517" t="n">
        <v>3147023880</v>
      </c>
      <c r="AK1192" s="408" t="n"/>
      <c r="AL1192" s="408" t="n"/>
      <c r="AM1192" s="523" t="n"/>
    </row>
    <row r="1193" ht="18" customHeight="1" thickBot="1">
      <c r="A1193" s="824" t="inlineStr">
        <is>
          <t>ANDRES FELIPE TOVAR ORDOÑEZ</t>
        </is>
      </c>
      <c r="B1193" s="825" t="n">
        <v>180136079</v>
      </c>
      <c r="C1193" s="826" t="n">
        <v>45759</v>
      </c>
      <c r="D1193" s="827" t="inlineStr">
        <is>
          <t>Pendiente</t>
        </is>
      </c>
      <c r="E1193" s="828" t="n">
        <v>45776</v>
      </c>
      <c r="F1193" s="891" t="inlineStr">
        <is>
          <t>OCCIDENTE</t>
        </is>
      </c>
      <c r="G1193" s="505" t="n"/>
      <c r="H1193" s="830" t="inlineStr">
        <is>
          <t>CM</t>
        </is>
      </c>
      <c r="I1193" s="832" t="inlineStr">
        <is>
          <t>por favor enviar perfilamiento para realizar estudio.</t>
        </is>
      </c>
      <c r="J1193" s="892" t="inlineStr">
        <is>
          <t>Cargada CRM</t>
        </is>
      </c>
      <c r="K1193" s="505" t="n"/>
      <c r="L1193" s="847" t="inlineStr">
        <is>
          <t>CM</t>
        </is>
      </c>
      <c r="M1193" s="505" t="n"/>
      <c r="N1193" s="826" t="n">
        <v>45761</v>
      </c>
      <c r="O1193" s="505" t="n"/>
      <c r="P1193" s="505" t="n"/>
      <c r="Q1193" s="505" t="n"/>
      <c r="R1193" s="872" t="n">
        <v>1144027334</v>
      </c>
      <c r="S1193" s="833" t="inlineStr">
        <is>
          <t>Pesos</t>
        </is>
      </c>
      <c r="T1193" s="893" t="inlineStr">
        <is>
          <t>Leasing H.</t>
        </is>
      </c>
      <c r="U1193" s="835" t="n">
        <v>1280686</v>
      </c>
      <c r="V1193" s="832" t="n">
        <v>224</v>
      </c>
      <c r="W1193" s="832" t="n">
        <v>162</v>
      </c>
      <c r="X1193" s="835" t="inlineStr">
        <is>
          <t>9.6%</t>
        </is>
      </c>
      <c r="Y1193" s="835" t="n">
        <v>0</v>
      </c>
      <c r="Z1193" s="835" t="n">
        <v>28909</v>
      </c>
      <c r="AA1193" s="835" t="n">
        <v>33891</v>
      </c>
      <c r="AB1193" s="835" t="n">
        <v>23134</v>
      </c>
      <c r="AC1193" s="835" t="n">
        <v>6620</v>
      </c>
      <c r="AD1193" s="835" t="n">
        <v>1188132</v>
      </c>
      <c r="AE1193" s="835" t="n">
        <v>154943122</v>
      </c>
      <c r="AF1193" s="3689" t="n">
        <v>250</v>
      </c>
      <c r="AG1193" s="835" t="inlineStr">
        <is>
          <t>$10,000,000</t>
        </is>
      </c>
      <c r="AH1193" s="837" t="inlineStr">
        <is>
          <t>Empleado</t>
        </is>
      </c>
      <c r="AI1193" s="832" t="inlineStr">
        <is>
          <t>luzstellaor@hotmail.com</t>
        </is>
      </c>
      <c r="AJ1193" s="832" t="n">
        <v>3127254556</v>
      </c>
      <c r="AK1193" s="832" t="inlineStr">
        <is>
          <t>cali</t>
        </is>
      </c>
      <c r="AL1193" s="505" t="n"/>
      <c r="AM1193" s="838" t="n"/>
    </row>
    <row r="1194" ht="18" customHeight="1" thickBot="1">
      <c r="A1194" s="745" t="inlineStr">
        <is>
          <t>ELSA MARLEN HERNANDEZ BERNAL</t>
        </is>
      </c>
      <c r="B1194" s="221" t="n">
        <v>5239031100</v>
      </c>
      <c r="C1194" s="240" t="n">
        <v>45771</v>
      </c>
      <c r="D1194" s="343" t="inlineStr">
        <is>
          <t>Pendiente</t>
        </is>
      </c>
      <c r="E1194" s="378" t="n">
        <v>45776</v>
      </c>
      <c r="F1194" s="233" t="inlineStr">
        <is>
          <t>FNA (Fondo Nacional del Ahorro)</t>
        </is>
      </c>
      <c r="G1194" s="225" t="n"/>
      <c r="H1194" s="344" t="inlineStr">
        <is>
          <t>CM</t>
        </is>
      </c>
      <c r="I1194" s="242" t="inlineStr">
        <is>
          <t>Falta perfilamiento - FNA</t>
        </is>
      </c>
      <c r="J1194" s="225" t="n"/>
      <c r="K1194" s="225" t="n"/>
      <c r="L1194" s="225" t="n"/>
      <c r="M1194" s="225" t="n"/>
      <c r="N1194" s="225" t="n"/>
      <c r="O1194" s="225" t="n"/>
      <c r="P1194" s="225" t="n"/>
      <c r="Q1194" s="473" t="n"/>
      <c r="R1194" s="390" t="inlineStr">
        <is>
          <t>N/A</t>
        </is>
      </c>
      <c r="S1194" s="246" t="inlineStr">
        <is>
          <t>Pesos</t>
        </is>
      </c>
      <c r="T1194" s="247" t="inlineStr">
        <is>
          <t>Hipotecario</t>
        </is>
      </c>
      <c r="U1194" s="741" t="n">
        <v>736613</v>
      </c>
      <c r="V1194" s="242" t="n">
        <v>240</v>
      </c>
      <c r="W1194" s="242" t="n">
        <v>190</v>
      </c>
      <c r="X1194" s="741" t="inlineStr">
        <is>
          <t>8.75%</t>
        </is>
      </c>
      <c r="Y1194" s="741" t="n">
        <v>0</v>
      </c>
      <c r="Z1194" s="741" t="n">
        <v>56373</v>
      </c>
      <c r="AA1194" s="741" t="n">
        <v>0</v>
      </c>
      <c r="AB1194" s="741" t="n">
        <v>0</v>
      </c>
      <c r="AC1194" s="741" t="n">
        <v>83544</v>
      </c>
      <c r="AD1194" s="741" t="n">
        <v>229912</v>
      </c>
      <c r="AE1194" s="741" t="n">
        <v>32776250</v>
      </c>
      <c r="AF1194" s="3661" t="n">
        <v>200</v>
      </c>
      <c r="AG1194" s="741" t="inlineStr">
        <is>
          <t>$4,200,000</t>
        </is>
      </c>
      <c r="AH1194" s="248" t="inlineStr">
        <is>
          <t>Empleado</t>
        </is>
      </c>
      <c r="AI1194" s="242" t="inlineStr">
        <is>
          <t>marandra1608@gmail.com</t>
        </is>
      </c>
      <c r="AJ1194" s="242" t="n">
        <v>3133337879</v>
      </c>
      <c r="AK1194" s="242" t="inlineStr">
        <is>
          <t>BOGOTA</t>
        </is>
      </c>
      <c r="AL1194" s="225" t="n"/>
      <c r="AM1194" s="231" t="n"/>
    </row>
    <row r="1195" ht="18" customHeight="1" thickBot="1">
      <c r="A1195" s="552" t="inlineStr">
        <is>
          <t>VIVIANA PASCUAS PASCUAS</t>
        </is>
      </c>
      <c r="B1195" s="210" t="n">
        <v>859265009</v>
      </c>
      <c r="C1195" s="251" t="n">
        <v>45771</v>
      </c>
      <c r="D1195" s="348" t="inlineStr">
        <is>
          <t>Pendiente</t>
        </is>
      </c>
      <c r="E1195" s="386" t="n">
        <v>45776</v>
      </c>
      <c r="F1195" s="213" t="inlineStr">
        <is>
          <t>BANCO DE BOGOTA</t>
        </is>
      </c>
      <c r="G1195" s="214" t="n"/>
      <c r="H1195" s="349" t="inlineStr">
        <is>
          <t>CM</t>
        </is>
      </c>
      <c r="I1195" s="254" t="inlineStr">
        <is>
          <t>Falta perfilamiento - Bogota</t>
        </is>
      </c>
      <c r="J1195" s="214" t="n"/>
      <c r="K1195" s="214" t="n"/>
      <c r="L1195" s="214" t="n"/>
      <c r="M1195" s="214" t="n"/>
      <c r="N1195" s="251" t="n">
        <v>45772</v>
      </c>
      <c r="O1195" s="214" t="n"/>
      <c r="P1195" s="214" t="n"/>
      <c r="Q1195" s="214" t="n"/>
      <c r="R1195" s="254" t="n">
        <v>36311983</v>
      </c>
      <c r="S1195" s="257" t="inlineStr">
        <is>
          <t>Pesos</t>
        </is>
      </c>
      <c r="T1195" s="258" t="inlineStr">
        <is>
          <t>Hipotecario</t>
        </is>
      </c>
      <c r="U1195" s="739" t="n">
        <v>607024</v>
      </c>
      <c r="V1195" s="254" t="n">
        <v>240</v>
      </c>
      <c r="W1195" s="254" t="n">
        <v>222</v>
      </c>
      <c r="X1195" s="739" t="inlineStr">
        <is>
          <t>9.64%</t>
        </is>
      </c>
      <c r="Y1195" s="739" t="n">
        <v>181684</v>
      </c>
      <c r="Z1195" s="739" t="n">
        <v>18647</v>
      </c>
      <c r="AA1195" s="739" t="n">
        <v>23866</v>
      </c>
      <c r="AB1195" s="739" t="n">
        <v>42510</v>
      </c>
      <c r="AC1195" s="739" t="n">
        <v>94385</v>
      </c>
      <c r="AD1195" s="739" t="n">
        <v>609300</v>
      </c>
      <c r="AE1195" s="739" t="n">
        <v>55817115</v>
      </c>
      <c r="AF1195" s="3660" t="n">
        <v>200</v>
      </c>
      <c r="AG1195" s="739" t="inlineStr">
        <is>
          <t>$2,450,000</t>
        </is>
      </c>
      <c r="AH1195" s="259" t="inlineStr">
        <is>
          <t>Empleado</t>
        </is>
      </c>
      <c r="AI1195" s="254" t="inlineStr">
        <is>
          <t>lauris.dany28@gmail.com</t>
        </is>
      </c>
      <c r="AJ1195" s="254" t="n">
        <v>3167494994</v>
      </c>
      <c r="AK1195" s="254" t="inlineStr">
        <is>
          <t>NEIVA</t>
        </is>
      </c>
      <c r="AL1195" s="214" t="n"/>
      <c r="AM1195" s="220" t="n"/>
    </row>
    <row r="1196" ht="18" customHeight="1" thickBot="1">
      <c r="A1196" s="745" t="inlineStr">
        <is>
          <t>JENNY CATHERINE PIRAQUIVE RODRIGUEZ</t>
        </is>
      </c>
      <c r="B1196" s="221" t="n">
        <v>29241195</v>
      </c>
      <c r="C1196" s="240" t="n">
        <v>45772</v>
      </c>
      <c r="D1196" s="343" t="inlineStr">
        <is>
          <t>Pendiente</t>
        </is>
      </c>
      <c r="E1196" s="378" t="n">
        <v>45776</v>
      </c>
      <c r="F1196" s="346" t="inlineStr">
        <is>
          <t>AV VILLAS</t>
        </is>
      </c>
      <c r="G1196" s="225" t="n"/>
      <c r="H1196" s="344" t="inlineStr">
        <is>
          <t>CM</t>
        </is>
      </c>
      <c r="I1196" s="242" t="inlineStr">
        <is>
          <t>Falta perfilamiento - AV VILLAS</t>
        </is>
      </c>
      <c r="J1196" s="225" t="n"/>
      <c r="K1196" s="225" t="n"/>
      <c r="L1196" s="225" t="n"/>
      <c r="M1196" s="225" t="n"/>
      <c r="N1196" s="240" t="n">
        <v>45772</v>
      </c>
      <c r="O1196" s="225" t="n"/>
      <c r="P1196" s="225" t="n"/>
      <c r="Q1196" s="225" t="n"/>
      <c r="R1196" s="242" t="n">
        <v>1024514876</v>
      </c>
      <c r="S1196" s="246" t="inlineStr">
        <is>
          <t>Pesos</t>
        </is>
      </c>
      <c r="T1196" s="247" t="inlineStr">
        <is>
          <t>Hipotecario</t>
        </is>
      </c>
      <c r="U1196" s="741" t="n">
        <v>583204</v>
      </c>
      <c r="V1196" s="242" t="n">
        <v>180</v>
      </c>
      <c r="W1196" s="242" t="n">
        <v>134</v>
      </c>
      <c r="X1196" s="811" t="n">
        <v>0.08</v>
      </c>
      <c r="Y1196" s="741" t="n">
        <v>0</v>
      </c>
      <c r="Z1196" s="741" t="n">
        <v>20176</v>
      </c>
      <c r="AA1196" s="741" t="n">
        <v>16878</v>
      </c>
      <c r="AB1196" s="741" t="n">
        <v>0</v>
      </c>
      <c r="AC1196" s="741" t="n">
        <v>228477</v>
      </c>
      <c r="AD1196" s="741" t="n">
        <v>318083</v>
      </c>
      <c r="AE1196" s="741" t="n">
        <v>49437565</v>
      </c>
      <c r="AF1196" s="3661" t="n">
        <v>250</v>
      </c>
      <c r="AG1196" s="741" t="inlineStr">
        <is>
          <t>$4,600,000</t>
        </is>
      </c>
      <c r="AH1196" s="248" t="inlineStr">
        <is>
          <t>Empleado</t>
        </is>
      </c>
      <c r="AI1196" s="242" t="inlineStr">
        <is>
          <t>pira_jenny@hotmail.com</t>
        </is>
      </c>
      <c r="AJ1196" s="242" t="n">
        <v>3212796601</v>
      </c>
      <c r="AK1196" s="242" t="inlineStr">
        <is>
          <t>SOACHA</t>
        </is>
      </c>
      <c r="AL1196" s="225" t="n"/>
      <c r="AM1196" s="231" t="n"/>
    </row>
    <row r="1197" ht="18" customHeight="1" thickBot="1">
      <c r="A1197" s="571" t="inlineStr">
        <is>
          <t>ZEYDY YOLANDA SAAVEDRA ORDUZ</t>
        </is>
      </c>
      <c r="B1197" s="210" t="n">
        <v>90000313821</v>
      </c>
      <c r="C1197" s="251" t="n">
        <v>45776</v>
      </c>
      <c r="D1197" s="348" t="inlineStr">
        <is>
          <t>Pendiente</t>
        </is>
      </c>
      <c r="E1197" s="386" t="n">
        <v>45776</v>
      </c>
      <c r="F1197" s="267" t="inlineStr">
        <is>
          <t>BANCOLOMBIA</t>
        </is>
      </c>
      <c r="G1197" s="214" t="n"/>
      <c r="H1197" s="349" t="inlineStr">
        <is>
          <t>CM</t>
        </is>
      </c>
      <c r="I1197" s="214" t="n"/>
      <c r="J1197" s="214" t="n"/>
      <c r="K1197" s="214" t="n"/>
      <c r="L1197" s="214" t="n"/>
      <c r="M1197" s="214" t="n"/>
      <c r="N1197" s="214" t="n"/>
      <c r="O1197" s="214" t="n"/>
      <c r="P1197" s="214" t="n"/>
      <c r="Q1197" s="214" t="n"/>
      <c r="R1197" s="573" t="n">
        <v>1110543536</v>
      </c>
      <c r="S1197" s="257" t="inlineStr">
        <is>
          <t>Pesos</t>
        </is>
      </c>
      <c r="T1197" s="258" t="inlineStr">
        <is>
          <t>Hipotecario</t>
        </is>
      </c>
      <c r="U1197" s="739" t="n">
        <v>1054539</v>
      </c>
      <c r="V1197" s="254" t="n">
        <v>240</v>
      </c>
      <c r="W1197" s="254" t="n">
        <v>235</v>
      </c>
      <c r="X1197" s="821" t="n">
        <v>0.11</v>
      </c>
      <c r="Y1197" s="739" t="n">
        <v>0</v>
      </c>
      <c r="Z1197" s="739" t="n">
        <v>11352</v>
      </c>
      <c r="AA1197" s="739" t="n">
        <v>14950</v>
      </c>
      <c r="AB1197" s="739" t="n">
        <v>9966</v>
      </c>
      <c r="AC1197" s="739" t="n">
        <v>130771</v>
      </c>
      <c r="AD1197" s="739" t="n">
        <v>887500</v>
      </c>
      <c r="AE1197" s="739" t="n">
        <v>101476702</v>
      </c>
      <c r="AF1197" s="3660" t="n">
        <v>500</v>
      </c>
      <c r="AG1197" s="739" t="inlineStr">
        <is>
          <t>$5,000,000</t>
        </is>
      </c>
      <c r="AH1197" s="259" t="inlineStr">
        <is>
          <t>Empleado</t>
        </is>
      </c>
      <c r="AI1197" s="573" t="inlineStr">
        <is>
          <t>zeidybarrer@gmail.com</t>
        </is>
      </c>
      <c r="AJ1197" s="573" t="n">
        <v>3003127482</v>
      </c>
      <c r="AK1197" s="254" t="inlineStr">
        <is>
          <t>IBAGUE</t>
        </is>
      </c>
      <c r="AL1197" s="214" t="n"/>
      <c r="AM1197" s="220" t="n"/>
    </row>
    <row r="1198" ht="18" customHeight="1" thickBot="1">
      <c r="A1198" s="572" t="inlineStr">
        <is>
          <t>DANY AURELIO BARON MUÑOZ</t>
        </is>
      </c>
      <c r="B1198" s="221" t="n">
        <v>90000265037</v>
      </c>
      <c r="C1198" s="240" t="n">
        <v>45776</v>
      </c>
      <c r="D1198" s="343" t="inlineStr">
        <is>
          <t>Pendiente</t>
        </is>
      </c>
      <c r="E1198" s="378" t="n">
        <v>45776</v>
      </c>
      <c r="F1198" s="241" t="inlineStr">
        <is>
          <t>BANCOLOMBIA</t>
        </is>
      </c>
      <c r="G1198" s="560" t="n"/>
      <c r="H1198" s="344" t="inlineStr">
        <is>
          <t>CM</t>
        </is>
      </c>
      <c r="I1198" s="225" t="n"/>
      <c r="J1198" s="225" t="n"/>
      <c r="K1198" s="225" t="n"/>
      <c r="L1198" s="343" t="inlineStr">
        <is>
          <t>Soluciones Financieras</t>
        </is>
      </c>
      <c r="M1198" s="242" t="inlineStr">
        <is>
          <t>LORENA SALINAS</t>
        </is>
      </c>
      <c r="N1198" s="225" t="n"/>
      <c r="O1198" s="225" t="n"/>
      <c r="P1198" s="225" t="n"/>
      <c r="Q1198" s="473" t="n"/>
      <c r="R1198" s="390" t="n">
        <v>1118297230</v>
      </c>
      <c r="S1198" s="246" t="inlineStr">
        <is>
          <t>Pesos</t>
        </is>
      </c>
      <c r="T1198" s="247" t="inlineStr">
        <is>
          <t>Hipotecario</t>
        </is>
      </c>
      <c r="U1198" s="741" t="n">
        <v>1329257</v>
      </c>
      <c r="V1198" s="242" t="n">
        <v>240</v>
      </c>
      <c r="W1198" s="242" t="n">
        <v>225</v>
      </c>
      <c r="X1198" s="741" t="inlineStr">
        <is>
          <t>11.85%</t>
        </is>
      </c>
      <c r="Y1198" s="741" t="n">
        <v>0</v>
      </c>
      <c r="Z1198" s="741" t="n">
        <v>14231</v>
      </c>
      <c r="AA1198" s="741" t="n">
        <v>17969</v>
      </c>
      <c r="AB1198" s="741" t="n">
        <v>11979</v>
      </c>
      <c r="AC1198" s="741" t="n">
        <v>155937</v>
      </c>
      <c r="AD1198" s="741" t="n">
        <v>1129140</v>
      </c>
      <c r="AE1198" s="741" t="n">
        <v>121036037</v>
      </c>
      <c r="AF1198" s="3661" t="n">
        <v>100</v>
      </c>
      <c r="AG1198" s="741" t="inlineStr">
        <is>
          <t>$20,000,000</t>
        </is>
      </c>
      <c r="AH1198" s="894" t="inlineStr">
        <is>
          <t>Empleado</t>
        </is>
      </c>
      <c r="AI1198" s="390" t="inlineStr">
        <is>
          <t>dannybaron12@hotmail.com</t>
        </is>
      </c>
      <c r="AJ1198" s="390" t="n">
        <v>17646798159</v>
      </c>
      <c r="AK1198" s="242" t="inlineStr">
        <is>
          <t>MUNICH</t>
        </is>
      </c>
      <c r="AL1198" s="225" t="n"/>
      <c r="AM1198" s="231" t="n"/>
    </row>
    <row r="1199" ht="18" customHeight="1" thickBot="1">
      <c r="A1199" s="572" t="inlineStr">
        <is>
          <t>EDUIN FERNANDO ACERO ARIZA</t>
        </is>
      </c>
      <c r="B1199" s="210" t="n">
        <v>90000272144</v>
      </c>
      <c r="C1199" s="251" t="n">
        <v>45776</v>
      </c>
      <c r="D1199" s="348" t="inlineStr">
        <is>
          <t>Pendiente</t>
        </is>
      </c>
      <c r="E1199" s="386" t="n">
        <v>45776</v>
      </c>
      <c r="F1199" s="579" t="inlineStr">
        <is>
          <t>BANCOLOMBIA</t>
        </is>
      </c>
      <c r="G1199" s="593" t="inlineStr">
        <is>
          <t>se envía extracto de Bancolombia al correo el 29 de abril por favor realizar estudio con abono de $100.000 en adelante</t>
        </is>
      </c>
      <c r="H1199" s="349" t="inlineStr">
        <is>
          <t>CM</t>
        </is>
      </c>
      <c r="I1199" s="214" t="n"/>
      <c r="J1199" s="214" t="n"/>
      <c r="K1199" s="214" t="n"/>
      <c r="L1199" s="348" t="inlineStr">
        <is>
          <t>Soluciones Financieras</t>
        </is>
      </c>
      <c r="M1199" s="254" t="inlineStr">
        <is>
          <t>LORENA SALINAS</t>
        </is>
      </c>
      <c r="N1199" s="214" t="n"/>
      <c r="O1199" s="214" t="n"/>
      <c r="P1199" s="214" t="n"/>
      <c r="Q1199" s="335" t="n"/>
      <c r="R1199" s="390" t="inlineStr">
        <is>
          <t>N/A</t>
        </is>
      </c>
      <c r="S1199" s="257" t="inlineStr">
        <is>
          <t>Pesos</t>
        </is>
      </c>
      <c r="T1199" s="258" t="inlineStr">
        <is>
          <t>Hipotecario</t>
        </is>
      </c>
      <c r="U1199" s="739" t="n">
        <v>1301634</v>
      </c>
      <c r="V1199" s="254" t="n">
        <v>240</v>
      </c>
      <c r="W1199" s="254" t="n">
        <v>226</v>
      </c>
      <c r="X1199" s="739" t="inlineStr">
        <is>
          <t>15.75%</t>
        </is>
      </c>
      <c r="Y1199" s="739" t="n">
        <v>0</v>
      </c>
      <c r="Z1199" s="739" t="n">
        <v>17204</v>
      </c>
      <c r="AA1199" s="739" t="n">
        <v>8545</v>
      </c>
      <c r="AB1199" s="739" t="n">
        <v>5696</v>
      </c>
      <c r="AC1199" s="739" t="n">
        <v>79851</v>
      </c>
      <c r="AD1199" s="739" t="n">
        <v>1190067</v>
      </c>
      <c r="AE1199" s="739" t="n">
        <v>97309752</v>
      </c>
      <c r="AF1199" s="254" t="inlineStr">
        <is>
          <t>100 EN ADELANTE</t>
        </is>
      </c>
      <c r="AG1199" s="739" t="inlineStr">
        <is>
          <t>$15,000,000</t>
        </is>
      </c>
      <c r="AH1199" s="894" t="inlineStr">
        <is>
          <t>Empleado</t>
        </is>
      </c>
      <c r="AI1199" s="390" t="inlineStr">
        <is>
          <t>edwin-aa@hotmail.com</t>
        </is>
      </c>
      <c r="AJ1199" s="390" t="n">
        <v>3134534620</v>
      </c>
      <c r="AK1199" s="254" t="inlineStr">
        <is>
          <t>BOGOTA</t>
        </is>
      </c>
      <c r="AL1199" s="214" t="n"/>
      <c r="AM1199" s="220" t="n"/>
    </row>
    <row r="1200" ht="18" customHeight="1" thickBot="1">
      <c r="A1200" s="745" t="inlineStr">
        <is>
          <t>ENRIQUE ZAPATA MONTES</t>
        </is>
      </c>
      <c r="B1200" s="221" t="n">
        <v>1540682100</v>
      </c>
      <c r="C1200" s="240" t="n">
        <v>45777</v>
      </c>
      <c r="D1200" s="343" t="inlineStr">
        <is>
          <t>Pendiente</t>
        </is>
      </c>
      <c r="E1200" s="378" t="n">
        <v>45777</v>
      </c>
      <c r="F1200" s="233" t="inlineStr">
        <is>
          <t>FNA (Fondo Nacional del Ahorro)</t>
        </is>
      </c>
      <c r="G1200" s="225" t="n"/>
      <c r="H1200" s="397" t="inlineStr">
        <is>
          <t>PROPIO</t>
        </is>
      </c>
      <c r="I1200" s="225" t="n"/>
      <c r="J1200" s="225" t="n"/>
      <c r="K1200" s="225" t="n"/>
      <c r="L1200" s="343" t="inlineStr">
        <is>
          <t>Soluciones Financieras</t>
        </is>
      </c>
      <c r="M1200" s="242" t="inlineStr">
        <is>
          <t>EDISSON BENAVIDES</t>
        </is>
      </c>
      <c r="N1200" s="225" t="n"/>
      <c r="O1200" s="225" t="n"/>
      <c r="P1200" s="225" t="n"/>
      <c r="Q1200" s="225" t="n"/>
      <c r="R1200" s="242" t="n">
        <v>15406821</v>
      </c>
      <c r="S1200" s="246" t="inlineStr">
        <is>
          <t>Pesos</t>
        </is>
      </c>
      <c r="T1200" s="247" t="inlineStr">
        <is>
          <t>Hipotecario</t>
        </is>
      </c>
      <c r="U1200" s="741" t="n">
        <v>1218190</v>
      </c>
      <c r="V1200" s="242" t="n">
        <v>240</v>
      </c>
      <c r="W1200" s="242" t="n">
        <v>238</v>
      </c>
      <c r="X1200" s="741" t="inlineStr">
        <is>
          <t>12.5%</t>
        </is>
      </c>
      <c r="Y1200" s="741" t="n">
        <v>0</v>
      </c>
      <c r="Z1200" s="741" t="n">
        <v>139358</v>
      </c>
      <c r="AA1200" s="741" t="n">
        <v>0</v>
      </c>
      <c r="AB1200" s="741" t="n">
        <v>0</v>
      </c>
      <c r="AC1200" s="741" t="n">
        <v>70269</v>
      </c>
      <c r="AD1200" s="741" t="n">
        <v>1008542</v>
      </c>
      <c r="AE1200" s="741" t="n">
        <v>67995226</v>
      </c>
      <c r="AF1200" s="242" t="inlineStr">
        <is>
          <t>300-600</t>
        </is>
      </c>
      <c r="AG1200" s="741" t="inlineStr">
        <is>
          <t>$3,800,000</t>
        </is>
      </c>
      <c r="AH1200" s="248" t="inlineStr">
        <is>
          <t>Empleado</t>
        </is>
      </c>
      <c r="AI1200" s="242" t="inlineStr">
        <is>
          <t>zapelectronico@gmail.com</t>
        </is>
      </c>
      <c r="AJ1200" s="242" t="n">
        <v>3127820954</v>
      </c>
      <c r="AK1200" s="225" t="n"/>
      <c r="AL1200" s="225" t="n"/>
      <c r="AM1200" s="231" t="n"/>
    </row>
    <row r="1201" ht="18" customHeight="1" thickBot="1">
      <c r="A1201" s="571" t="inlineStr">
        <is>
          <t>SHADDAY VALENTINA PINTO MENESES</t>
        </is>
      </c>
      <c r="B1201" s="210" t="n">
        <v>90000252028</v>
      </c>
      <c r="C1201" s="251" t="n">
        <v>45777</v>
      </c>
      <c r="D1201" s="348" t="inlineStr">
        <is>
          <t>Pendiente</t>
        </is>
      </c>
      <c r="E1201" s="386" t="n">
        <v>45777</v>
      </c>
      <c r="F1201" s="267" t="inlineStr">
        <is>
          <t>BANCOLOMBIA</t>
        </is>
      </c>
      <c r="G1201" s="214" t="n"/>
      <c r="H1201" s="352" t="inlineStr">
        <is>
          <t>PROPIO</t>
        </is>
      </c>
      <c r="I1201" s="214" t="n"/>
      <c r="J1201" s="214" t="n"/>
      <c r="K1201" s="214" t="n"/>
      <c r="L1201" s="348" t="inlineStr">
        <is>
          <t>Soluciones Financieras</t>
        </is>
      </c>
      <c r="M1201" s="254" t="inlineStr">
        <is>
          <t>EDISSON FERNANDO BENAVIDES</t>
        </is>
      </c>
      <c r="N1201" s="214" t="n"/>
      <c r="O1201" s="214" t="n"/>
      <c r="P1201" s="214" t="n"/>
      <c r="Q1201" s="214" t="n"/>
      <c r="R1201" s="573" t="n">
        <v>1005543594</v>
      </c>
      <c r="S1201" s="257" t="inlineStr">
        <is>
          <t>Pesos</t>
        </is>
      </c>
      <c r="T1201" s="258" t="inlineStr">
        <is>
          <t>Hipotecario</t>
        </is>
      </c>
      <c r="U1201" s="739" t="n">
        <v>773005</v>
      </c>
      <c r="V1201" s="254" t="n">
        <v>240</v>
      </c>
      <c r="W1201" s="254" t="n">
        <v>222</v>
      </c>
      <c r="X1201" s="739" t="inlineStr">
        <is>
          <t>12.59%</t>
        </is>
      </c>
      <c r="Y1201" s="739" t="n">
        <v>218489</v>
      </c>
      <c r="Z1201" s="739" t="n">
        <v>5672</v>
      </c>
      <c r="AA1201" s="739" t="n">
        <v>13021</v>
      </c>
      <c r="AB1201" s="739" t="n">
        <v>8680</v>
      </c>
      <c r="AC1201" s="739" t="n">
        <v>81961</v>
      </c>
      <c r="AD1201" s="739" t="n">
        <v>663671</v>
      </c>
      <c r="AE1201" s="739" t="n">
        <v>67274496</v>
      </c>
      <c r="AF1201" s="254" t="inlineStr">
        <is>
          <t>50-300</t>
        </is>
      </c>
      <c r="AG1201" s="739" t="inlineStr">
        <is>
          <t>$2,200,000</t>
        </is>
      </c>
      <c r="AH1201" s="259" t="inlineStr">
        <is>
          <t>Empleado</t>
        </is>
      </c>
      <c r="AI1201" s="573" t="inlineStr">
        <is>
          <t>shaddayp@hotmail.com</t>
        </is>
      </c>
      <c r="AJ1201" s="573" t="n">
        <v>3057950597</v>
      </c>
      <c r="AK1201" s="214" t="n"/>
      <c r="AL1201" s="214" t="n"/>
      <c r="AM1201" s="220" t="n"/>
    </row>
    <row r="1202" ht="18" customHeight="1" thickBot="1">
      <c r="A1202" s="890" t="inlineStr">
        <is>
          <t>DANY AURELIO BARON MUÑOZ</t>
        </is>
      </c>
      <c r="B1202" s="221" t="n">
        <v>90000233706</v>
      </c>
      <c r="C1202" s="240" t="n">
        <v>45777</v>
      </c>
      <c r="D1202" s="343" t="inlineStr">
        <is>
          <t>Pendiente</t>
        </is>
      </c>
      <c r="E1202" s="378" t="n">
        <v>45777</v>
      </c>
      <c r="F1202" s="241" t="inlineStr">
        <is>
          <t>BANCOLOMBIA</t>
        </is>
      </c>
      <c r="G1202" s="560" t="n"/>
      <c r="H1202" s="344" t="inlineStr">
        <is>
          <t>CM</t>
        </is>
      </c>
      <c r="I1202" s="225" t="n"/>
      <c r="J1202" s="225" t="n"/>
      <c r="K1202" s="225" t="n"/>
      <c r="L1202" s="343" t="inlineStr">
        <is>
          <t>Soluciones Financieras</t>
        </is>
      </c>
      <c r="M1202" s="242" t="inlineStr">
        <is>
          <t>LORENA SALINAS</t>
        </is>
      </c>
      <c r="N1202" s="225" t="n"/>
      <c r="O1202" s="225" t="n"/>
      <c r="P1202" s="225" t="n"/>
      <c r="Q1202" s="473" t="n"/>
      <c r="R1202" s="390" t="n">
        <v>1118297230</v>
      </c>
      <c r="S1202" s="246" t="inlineStr">
        <is>
          <t>Pesos</t>
        </is>
      </c>
      <c r="T1202" s="247" t="inlineStr">
        <is>
          <t>Hipotecario</t>
        </is>
      </c>
      <c r="U1202" s="741" t="n">
        <v>1336038</v>
      </c>
      <c r="V1202" s="242" t="n">
        <v>120</v>
      </c>
      <c r="W1202" s="242" t="n">
        <v>97</v>
      </c>
      <c r="X1202" s="741" t="inlineStr">
        <is>
          <t>11.85%</t>
        </is>
      </c>
      <c r="Y1202" s="741" t="n">
        <v>0</v>
      </c>
      <c r="Z1202" s="741" t="n">
        <v>9986</v>
      </c>
      <c r="AA1202" s="741" t="n">
        <v>13826</v>
      </c>
      <c r="AB1202" s="741" t="n">
        <v>9217</v>
      </c>
      <c r="AC1202" s="741" t="n">
        <v>522100</v>
      </c>
      <c r="AD1202" s="741" t="n">
        <v>780909</v>
      </c>
      <c r="AE1202" s="741" t="n">
        <v>83291233</v>
      </c>
      <c r="AF1202" s="3661" t="n">
        <v>100</v>
      </c>
      <c r="AG1202" s="741" t="inlineStr">
        <is>
          <t>$20,000,000</t>
        </is>
      </c>
      <c r="AH1202" s="894" t="inlineStr">
        <is>
          <t>Empleado</t>
        </is>
      </c>
      <c r="AI1202" s="390" t="inlineStr">
        <is>
          <t>dannybaron12@hotmail.com</t>
        </is>
      </c>
      <c r="AJ1202" s="390" t="n">
        <v>17646798159</v>
      </c>
      <c r="AK1202" s="242" t="inlineStr">
        <is>
          <t>MUNICH</t>
        </is>
      </c>
      <c r="AL1202" s="225" t="n"/>
      <c r="AM1202" s="231" t="n"/>
    </row>
    <row r="1203" ht="18" customHeight="1" thickBot="1">
      <c r="A1203" s="558" t="inlineStr">
        <is>
          <t>LEIDY ANDREA CHAVEZ BARON</t>
        </is>
      </c>
      <c r="B1203" s="210" t="inlineStr">
        <is>
          <t>570030780092516-7</t>
        </is>
      </c>
      <c r="C1203" s="251" t="n">
        <v>45777</v>
      </c>
      <c r="D1203" s="348" t="inlineStr">
        <is>
          <t>Pendiente</t>
        </is>
      </c>
      <c r="E1203" s="386" t="n">
        <v>45777</v>
      </c>
      <c r="F1203" s="569" t="inlineStr">
        <is>
          <t>DAVIVIENDA</t>
        </is>
      </c>
      <c r="G1203" s="593" t="inlineStr">
        <is>
          <t>buenas tardes, envié el extracto y perfilamiento de la cliente Leidy Andrea Chavez Baron para generar un nuevo estudio, gracias.</t>
        </is>
      </c>
      <c r="H1203" s="214" t="n"/>
      <c r="I1203" s="214" t="n"/>
      <c r="J1203" s="214" t="n"/>
      <c r="K1203" s="214" t="n"/>
      <c r="L1203" s="348" t="inlineStr">
        <is>
          <t>Soluciones Financieras</t>
        </is>
      </c>
      <c r="M1203" s="254" t="inlineStr">
        <is>
          <t>MIRYAM ROA</t>
        </is>
      </c>
      <c r="N1203" s="214" t="n"/>
      <c r="O1203" s="214" t="n"/>
      <c r="P1203" s="214" t="n"/>
      <c r="Q1203" s="214" t="n"/>
      <c r="R1203" s="254" t="n">
        <v>1025462852</v>
      </c>
      <c r="S1203" s="257" t="inlineStr">
        <is>
          <t>Pesos</t>
        </is>
      </c>
      <c r="T1203" s="258" t="inlineStr">
        <is>
          <t>Hipotecario</t>
        </is>
      </c>
      <c r="U1203" s="739" t="n">
        <v>1203000</v>
      </c>
      <c r="V1203" s="254" t="n">
        <v>240</v>
      </c>
      <c r="W1203" s="254" t="n">
        <v>209</v>
      </c>
      <c r="X1203" s="739" t="inlineStr">
        <is>
          <t>14.55%</t>
        </is>
      </c>
      <c r="Y1203" s="739" t="n">
        <v>0</v>
      </c>
      <c r="Z1203" s="739" t="n">
        <v>61828</v>
      </c>
      <c r="AA1203" s="739" t="n">
        <v>63740</v>
      </c>
      <c r="AB1203" s="739" t="n">
        <v>0</v>
      </c>
      <c r="AC1203" s="739" t="n">
        <v>209337</v>
      </c>
      <c r="AD1203" s="739" t="n">
        <v>2060662</v>
      </c>
      <c r="AE1203" s="739" t="n">
        <v>90482638</v>
      </c>
      <c r="AF1203" s="214" t="n"/>
      <c r="AG1203" s="739" t="inlineStr">
        <is>
          <t>$4,000,000</t>
        </is>
      </c>
      <c r="AH1203" s="458" t="inlineStr">
        <is>
          <t>Vis Davivienda</t>
        </is>
      </c>
      <c r="AI1203" s="254" t="inlineStr">
        <is>
          <t>andreachavezbaron@hotmail.com</t>
        </is>
      </c>
      <c r="AJ1203" s="254" t="n">
        <v>3134707023</v>
      </c>
      <c r="AK1203" s="254" t="inlineStr">
        <is>
          <t>BOGOTA</t>
        </is>
      </c>
      <c r="AL1203" s="214" t="n"/>
      <c r="AM1203" s="220" t="n"/>
    </row>
    <row r="1204" ht="18" customHeight="1" thickBot="1">
      <c r="A1204" s="548" t="inlineStr">
        <is>
          <t>RODOLFO HERNANDEZ TRIANA</t>
        </is>
      </c>
      <c r="B1204" s="221" t="n">
        <v>199201378850</v>
      </c>
      <c r="C1204" s="240" t="n">
        <v>45777</v>
      </c>
      <c r="D1204" s="343" t="inlineStr">
        <is>
          <t>Pendiente</t>
        </is>
      </c>
      <c r="E1204" s="378" t="n">
        <v>45777</v>
      </c>
      <c r="F1204" s="574" t="inlineStr">
        <is>
          <t>CAJA SOCIAL</t>
        </is>
      </c>
      <c r="G1204" s="593" t="inlineStr">
        <is>
          <t>Se envía extracto al correo el 30 de abril para segunda reducción con abono de $200.000</t>
        </is>
      </c>
      <c r="H1204" s="225" t="n"/>
      <c r="I1204" s="225" t="n"/>
      <c r="J1204" s="225" t="n"/>
      <c r="K1204" s="225" t="n"/>
      <c r="L1204" s="343" t="inlineStr">
        <is>
          <t>Soluciones Financieras</t>
        </is>
      </c>
      <c r="M1204" s="242" t="inlineStr">
        <is>
          <t>LORENA SALINAS</t>
        </is>
      </c>
      <c r="N1204" s="225" t="n"/>
      <c r="O1204" s="225" t="n"/>
      <c r="P1204" s="225" t="n"/>
      <c r="Q1204" s="225" t="n"/>
      <c r="R1204" s="242" t="n">
        <v>1378850</v>
      </c>
      <c r="S1204" s="246" t="inlineStr">
        <is>
          <t>Pesos</t>
        </is>
      </c>
      <c r="T1204" s="247" t="inlineStr">
        <is>
          <t>Hipotecario</t>
        </is>
      </c>
      <c r="U1204" s="741" t="n">
        <v>1211039</v>
      </c>
      <c r="V1204" s="242" t="n">
        <v>126</v>
      </c>
      <c r="W1204" s="242" t="n">
        <v>72</v>
      </c>
      <c r="X1204" s="741" t="inlineStr">
        <is>
          <t>8.45%</t>
        </is>
      </c>
      <c r="Y1204" s="741" t="n">
        <v>218461</v>
      </c>
      <c r="Z1204" s="741" t="n">
        <v>19826</v>
      </c>
      <c r="AA1204" s="741" t="n">
        <v>19906</v>
      </c>
      <c r="AB1204" s="741" t="n">
        <v>17897</v>
      </c>
      <c r="AC1204" s="741" t="n">
        <v>716155</v>
      </c>
      <c r="AD1204" s="741" t="n">
        <v>655715</v>
      </c>
      <c r="AE1204" s="741" t="n">
        <v>66731529</v>
      </c>
      <c r="AF1204" s="3661" t="n">
        <v>200</v>
      </c>
      <c r="AG1204" s="741" t="inlineStr">
        <is>
          <t>$4,000,000</t>
        </is>
      </c>
      <c r="AH1204" s="248" t="inlineStr">
        <is>
          <t>Empleado</t>
        </is>
      </c>
      <c r="AI1204" s="242" t="inlineStr">
        <is>
          <t>rodolfo20@hotmail.com</t>
        </is>
      </c>
      <c r="AJ1204" s="242" t="n">
        <v>3108671170</v>
      </c>
      <c r="AK1204" s="225" t="n"/>
      <c r="AL1204" s="225" t="n"/>
      <c r="AM1204" s="231" t="n"/>
    </row>
    <row r="1205" ht="18" customHeight="1" thickBot="1">
      <c r="A1205" s="807" t="inlineStr">
        <is>
          <t>JAIME RODRIGUEZ HUERTAS</t>
        </is>
      </c>
      <c r="B1205" s="466" t="inlineStr">
        <is>
          <t>035701-03-0000008712</t>
        </is>
      </c>
      <c r="C1205" s="357" t="n">
        <v>45778</v>
      </c>
      <c r="D1205" s="358" t="inlineStr">
        <is>
          <t>Pendiente</t>
        </is>
      </c>
      <c r="E1205" s="400" t="n">
        <v>45778</v>
      </c>
      <c r="F1205" s="367" t="inlineStr">
        <is>
          <t>LA HIPOTECARIA</t>
        </is>
      </c>
      <c r="G1205" s="360" t="n"/>
      <c r="H1205" s="443" t="inlineStr">
        <is>
          <t>WEB</t>
        </is>
      </c>
      <c r="I1205" s="360" t="n"/>
      <c r="J1205" s="360" t="n"/>
      <c r="K1205" s="360" t="n"/>
      <c r="L1205" s="360" t="n"/>
      <c r="M1205" s="360" t="n"/>
      <c r="N1205" s="360" t="n"/>
      <c r="O1205" s="360" t="n"/>
      <c r="P1205" s="360" t="n"/>
      <c r="Q1205" s="360" t="n"/>
      <c r="R1205" s="531" t="n">
        <v>79967568</v>
      </c>
      <c r="S1205" s="365" t="inlineStr">
        <is>
          <t>Pesos</t>
        </is>
      </c>
      <c r="T1205" s="366" t="inlineStr">
        <is>
          <t>Hipotecario</t>
        </is>
      </c>
      <c r="U1205" s="808" t="n">
        <v>854316</v>
      </c>
      <c r="V1205" s="363" t="n">
        <v>190</v>
      </c>
      <c r="W1205" s="363" t="n">
        <v>154</v>
      </c>
      <c r="X1205" s="808" t="inlineStr">
        <is>
          <t>9.1%</t>
        </is>
      </c>
      <c r="Y1205" s="808" t="n">
        <v>0</v>
      </c>
      <c r="Z1205" s="808" t="n">
        <v>15195</v>
      </c>
      <c r="AA1205" s="808" t="n">
        <v>16241</v>
      </c>
      <c r="AB1205" s="808" t="n">
        <v>16805</v>
      </c>
      <c r="AC1205" s="808" t="n">
        <v>263607</v>
      </c>
      <c r="AD1205" s="808" t="n">
        <v>542466</v>
      </c>
      <c r="AE1205" s="808" t="n">
        <v>75061418</v>
      </c>
      <c r="AF1205" s="3688" t="n">
        <v>500</v>
      </c>
      <c r="AG1205" s="808" t="inlineStr">
        <is>
          <t>$3,750,000</t>
        </is>
      </c>
      <c r="AH1205" s="401" t="inlineStr">
        <is>
          <t>Empleado</t>
        </is>
      </c>
      <c r="AI1205" s="363" t="inlineStr">
        <is>
          <t>japorodriguez@hotmail.com</t>
        </is>
      </c>
      <c r="AJ1205" s="363" t="n">
        <v>3134094811</v>
      </c>
      <c r="AK1205" s="363" t="inlineStr">
        <is>
          <t>LOS ANGELES</t>
        </is>
      </c>
      <c r="AL1205" s="360" t="n"/>
      <c r="AM1205" s="368" t="n"/>
    </row>
    <row r="1206" ht="18" customHeight="1" thickBot="1">
      <c r="A1206" s="552" t="inlineStr">
        <is>
          <t>ANGIE LORENA GONZALEZ MEDINA</t>
        </is>
      </c>
      <c r="B1206" s="210" t="inlineStr">
        <is>
          <t>570000730113106-3</t>
        </is>
      </c>
      <c r="C1206" s="251" t="n">
        <v>45778</v>
      </c>
      <c r="D1206" s="348" t="inlineStr">
        <is>
          <t>Pendiente</t>
        </is>
      </c>
      <c r="E1206" s="386" t="n">
        <v>45778</v>
      </c>
      <c r="F1206" s="262" t="inlineStr">
        <is>
          <t>DAVIVIENDA</t>
        </is>
      </c>
      <c r="G1206" s="214" t="n"/>
      <c r="H1206" s="349" t="inlineStr">
        <is>
          <t>CM</t>
        </is>
      </c>
      <c r="I1206" s="214" t="n"/>
      <c r="J1206" s="214" t="n"/>
      <c r="K1206" s="214" t="n"/>
      <c r="L1206" s="214" t="n"/>
      <c r="M1206" s="254" t="inlineStr">
        <is>
          <t>ANDREA CAROLINA MARTINEZ</t>
        </is>
      </c>
      <c r="N1206" s="214" t="n"/>
      <c r="O1206" s="214" t="n"/>
      <c r="P1206" s="214" t="n"/>
      <c r="Q1206" s="335" t="n"/>
      <c r="R1206" s="390" t="inlineStr">
        <is>
          <t>N/A</t>
        </is>
      </c>
      <c r="S1206" s="257" t="inlineStr">
        <is>
          <t>Pesos</t>
        </is>
      </c>
      <c r="T1206" s="258" t="inlineStr">
        <is>
          <t>Hipotecario</t>
        </is>
      </c>
      <c r="U1206" s="739" t="n">
        <v>1058000</v>
      </c>
      <c r="V1206" s="254" t="n">
        <v>240</v>
      </c>
      <c r="W1206" s="254" t="n">
        <v>232</v>
      </c>
      <c r="X1206" s="821" t="n">
        <v>0.11</v>
      </c>
      <c r="Y1206" s="739" t="n">
        <v>0</v>
      </c>
      <c r="Z1206" s="739" t="n">
        <v>31403</v>
      </c>
      <c r="AA1206" s="739" t="n">
        <v>38290</v>
      </c>
      <c r="AB1206" s="739" t="n">
        <v>0</v>
      </c>
      <c r="AC1206" s="739" t="n">
        <v>133896</v>
      </c>
      <c r="AD1206" s="739" t="n">
        <v>854410</v>
      </c>
      <c r="AE1206" s="739" t="n">
        <v>98177685</v>
      </c>
      <c r="AF1206" s="3660" t="n">
        <v>200</v>
      </c>
      <c r="AG1206" s="739" t="inlineStr">
        <is>
          <t>$4,000,000</t>
        </is>
      </c>
      <c r="AH1206" s="259" t="inlineStr">
        <is>
          <t>Empleado</t>
        </is>
      </c>
      <c r="AI1206" s="254" t="inlineStr">
        <is>
          <t>angiess354@gmail.com</t>
        </is>
      </c>
      <c r="AJ1206" s="254" t="n">
        <v>3508009929</v>
      </c>
      <c r="AK1206" s="254" t="inlineStr">
        <is>
          <t>BOGOTA</t>
        </is>
      </c>
      <c r="AL1206" s="214" t="n"/>
      <c r="AM1206" s="220" t="n"/>
    </row>
    <row r="1207" ht="18" customHeight="1" thickBot="1">
      <c r="A1207" s="745" t="inlineStr">
        <is>
          <t>DAVID FERNANDO LEMUS CARMONA</t>
        </is>
      </c>
      <c r="B1207" s="221" t="n">
        <v>90000209075</v>
      </c>
      <c r="C1207" s="240" t="n">
        <v>45778</v>
      </c>
      <c r="D1207" s="343" t="inlineStr">
        <is>
          <t>Pendiente</t>
        </is>
      </c>
      <c r="E1207" s="378" t="n">
        <v>45778</v>
      </c>
      <c r="F1207" s="241" t="inlineStr">
        <is>
          <t>BANCOLOMBIA</t>
        </is>
      </c>
      <c r="G1207" s="225" t="n"/>
      <c r="H1207" s="344" t="inlineStr">
        <is>
          <t>CM</t>
        </is>
      </c>
      <c r="I1207" s="225" t="n"/>
      <c r="J1207" s="225" t="n"/>
      <c r="K1207" s="225" t="n"/>
      <c r="L1207" s="225" t="n"/>
      <c r="M1207" s="225" t="n"/>
      <c r="N1207" s="225" t="n"/>
      <c r="O1207" s="225" t="n"/>
      <c r="P1207" s="225" t="n"/>
      <c r="Q1207" s="225" t="n"/>
      <c r="R1207" s="242" t="n">
        <v>1088258398</v>
      </c>
      <c r="S1207" s="246" t="inlineStr">
        <is>
          <t>Pesos</t>
        </is>
      </c>
      <c r="T1207" s="247" t="inlineStr">
        <is>
          <t>Hipotecario</t>
        </is>
      </c>
      <c r="U1207" s="741" t="n">
        <v>1337540</v>
      </c>
      <c r="V1207" s="242" t="n">
        <v>240</v>
      </c>
      <c r="W1207" s="242" t="n">
        <v>210</v>
      </c>
      <c r="X1207" s="741" t="inlineStr">
        <is>
          <t>12.82%</t>
        </is>
      </c>
      <c r="Y1207" s="741" t="n">
        <v>619047</v>
      </c>
      <c r="Z1207" s="741" t="n">
        <v>47780</v>
      </c>
      <c r="AA1207" s="741" t="n">
        <v>25725</v>
      </c>
      <c r="AB1207" s="741" t="n">
        <v>17149</v>
      </c>
      <c r="AC1207" s="741" t="n">
        <v>223570</v>
      </c>
      <c r="AD1207" s="741" t="n">
        <v>1023315</v>
      </c>
      <c r="AE1207" s="741" t="n">
        <v>162903950</v>
      </c>
      <c r="AF1207" s="3661" t="n">
        <v>500</v>
      </c>
      <c r="AG1207" s="741" t="inlineStr">
        <is>
          <t>$43,000,000</t>
        </is>
      </c>
      <c r="AH1207" s="248" t="inlineStr">
        <is>
          <t>Empleado</t>
        </is>
      </c>
      <c r="AI1207" s="242" t="inlineStr">
        <is>
          <t>dlemuscarmona@gmail.com</t>
        </is>
      </c>
      <c r="AJ1207" s="242" t="n">
        <v>3215668670</v>
      </c>
      <c r="AK1207" s="242" t="inlineStr">
        <is>
          <t>MEDELLIN</t>
        </is>
      </c>
      <c r="AL1207" s="225" t="n"/>
      <c r="AM1207" s="231" t="n"/>
    </row>
    <row r="1208" ht="18" customHeight="1" thickBot="1">
      <c r="A1208" s="552" t="inlineStr">
        <is>
          <t xml:space="preserve">SONNIA AMPARO PEÑA
</t>
        </is>
      </c>
      <c r="B1208" s="210" t="inlineStr">
        <is>
          <t>570000730120260-9</t>
        </is>
      </c>
      <c r="C1208" s="251" t="n">
        <v>45778</v>
      </c>
      <c r="D1208" s="348" t="inlineStr">
        <is>
          <t>Pendiente</t>
        </is>
      </c>
      <c r="E1208" s="386" t="n">
        <v>45778</v>
      </c>
      <c r="F1208" s="262" t="inlineStr">
        <is>
          <t>DAVIVIENDA</t>
        </is>
      </c>
      <c r="G1208" s="214" t="n"/>
      <c r="H1208" s="349" t="inlineStr">
        <is>
          <t>CM</t>
        </is>
      </c>
      <c r="I1208" s="214" t="n"/>
      <c r="J1208" s="214" t="n"/>
      <c r="K1208" s="214" t="n"/>
      <c r="L1208" s="214" t="n"/>
      <c r="M1208" s="214" t="n"/>
      <c r="N1208" s="214" t="n"/>
      <c r="O1208" s="214" t="n"/>
      <c r="P1208" s="214" t="n"/>
      <c r="Q1208" s="214" t="n"/>
      <c r="R1208" s="254" t="n">
        <v>39619730</v>
      </c>
      <c r="S1208" s="257" t="inlineStr">
        <is>
          <t>Pesos</t>
        </is>
      </c>
      <c r="T1208" s="258" t="inlineStr">
        <is>
          <t>Hipotecario</t>
        </is>
      </c>
      <c r="U1208" s="739" t="n">
        <v>1005000</v>
      </c>
      <c r="V1208" s="254" t="n">
        <v>240</v>
      </c>
      <c r="W1208" s="254" t="n">
        <v>237</v>
      </c>
      <c r="X1208" s="739" t="inlineStr">
        <is>
          <t>10.95%</t>
        </is>
      </c>
      <c r="Y1208" s="739" t="n">
        <v>0</v>
      </c>
      <c r="Z1208" s="739" t="n">
        <v>31799</v>
      </c>
      <c r="AA1208" s="739" t="n">
        <v>34624</v>
      </c>
      <c r="AB1208" s="739" t="n">
        <v>0</v>
      </c>
      <c r="AC1208" s="739" t="n">
        <v>121524</v>
      </c>
      <c r="AD1208" s="739" t="n">
        <v>815052</v>
      </c>
      <c r="AE1208" s="739" t="n">
        <v>93995395</v>
      </c>
      <c r="AF1208" s="3660" t="n">
        <v>300</v>
      </c>
      <c r="AG1208" s="739" t="inlineStr">
        <is>
          <t>$4,500,000</t>
        </is>
      </c>
      <c r="AH1208" s="259" t="inlineStr">
        <is>
          <t>Empleado</t>
        </is>
      </c>
      <c r="AI1208" s="254" t="inlineStr">
        <is>
          <t>angelitacont_0927@hotmail.com</t>
        </is>
      </c>
      <c r="AJ1208" s="254" t="n">
        <v>3228229967</v>
      </c>
      <c r="AK1208" s="254" t="inlineStr">
        <is>
          <t>BOGOTA</t>
        </is>
      </c>
      <c r="AL1208" s="214" t="n"/>
      <c r="AM1208" s="220" t="n"/>
    </row>
    <row r="1209" ht="18" customHeight="1" thickBot="1">
      <c r="A1209" s="842" t="inlineStr">
        <is>
          <t>DEISY TATIANA BAEZ GOMEZ</t>
        </is>
      </c>
      <c r="B1209" s="221" t="n">
        <v>133200627326</v>
      </c>
      <c r="C1209" s="240" t="n">
        <v>45778</v>
      </c>
      <c r="D1209" s="343" t="inlineStr">
        <is>
          <t>Pendiente</t>
        </is>
      </c>
      <c r="E1209" s="378" t="n">
        <v>45778</v>
      </c>
      <c r="F1209" s="248" t="inlineStr">
        <is>
          <t>CAJA SOCIAL</t>
        </is>
      </c>
      <c r="G1209" s="225" t="n"/>
      <c r="H1209" s="344" t="inlineStr">
        <is>
          <t>CM</t>
        </is>
      </c>
      <c r="I1209" s="225" t="n"/>
      <c r="J1209" s="225" t="n"/>
      <c r="K1209" s="225" t="n"/>
      <c r="L1209" s="225" t="n"/>
      <c r="M1209" s="225" t="n"/>
      <c r="N1209" s="225" t="n"/>
      <c r="O1209" s="225" t="n"/>
      <c r="P1209" s="225" t="n"/>
      <c r="Q1209" s="225" t="n"/>
      <c r="R1209" s="242" t="n">
        <v>1102368917</v>
      </c>
      <c r="S1209" s="246" t="inlineStr">
        <is>
          <t>Pesos</t>
        </is>
      </c>
      <c r="T1209" s="247" t="inlineStr">
        <is>
          <t>Hipotecario</t>
        </is>
      </c>
      <c r="U1209" s="741" t="n">
        <v>539130</v>
      </c>
      <c r="V1209" s="242" t="n">
        <v>240</v>
      </c>
      <c r="W1209" s="242" t="n">
        <v>193</v>
      </c>
      <c r="X1209" s="741" t="inlineStr">
        <is>
          <t>8.05%</t>
        </is>
      </c>
      <c r="Y1209" s="741" t="n">
        <v>177590</v>
      </c>
      <c r="Z1209" s="741" t="n">
        <v>18118</v>
      </c>
      <c r="AA1209" s="741" t="n">
        <v>19676</v>
      </c>
      <c r="AB1209" s="741" t="n">
        <v>17772</v>
      </c>
      <c r="AC1209" s="741" t="n">
        <v>144287</v>
      </c>
      <c r="AD1209" s="741" t="n">
        <v>516775</v>
      </c>
      <c r="AE1209" s="741" t="n">
        <v>54246973</v>
      </c>
      <c r="AF1209" s="3661" t="n">
        <v>100</v>
      </c>
      <c r="AG1209" s="741" t="inlineStr">
        <is>
          <t>$3,000,000</t>
        </is>
      </c>
      <c r="AH1209" s="248" t="inlineStr">
        <is>
          <t>Empleado</t>
        </is>
      </c>
      <c r="AI1209" s="242" t="inlineStr">
        <is>
          <t>tatis.baez13@gmail.com</t>
        </is>
      </c>
      <c r="AJ1209" s="242" t="n">
        <v>3016402738</v>
      </c>
      <c r="AK1209" s="242" t="inlineStr">
        <is>
          <t>PIEDECUESTA</t>
        </is>
      </c>
      <c r="AL1209" s="225" t="n"/>
      <c r="AM1209" s="231" t="n"/>
    </row>
    <row r="1210" ht="18" customHeight="1" thickBot="1">
      <c r="A1210" s="843" t="inlineStr">
        <is>
          <t>YERSON LEON DAGUA</t>
        </is>
      </c>
      <c r="B1210" s="210" t="inlineStr">
        <is>
          <t>600000600770382-4</t>
        </is>
      </c>
      <c r="C1210" s="251" t="n">
        <v>45779</v>
      </c>
      <c r="D1210" s="348" t="inlineStr">
        <is>
          <t>Pendiente</t>
        </is>
      </c>
      <c r="E1210" s="386" t="n">
        <v>45779</v>
      </c>
      <c r="F1210" s="262" t="inlineStr">
        <is>
          <t>DAVIVIENDA</t>
        </is>
      </c>
      <c r="G1210" s="214" t="n"/>
      <c r="H1210" s="349" t="inlineStr">
        <is>
          <t>CM</t>
        </is>
      </c>
      <c r="I1210" s="214" t="n"/>
      <c r="J1210" s="214" t="n"/>
      <c r="K1210" s="214" t="n"/>
      <c r="L1210" s="214" t="n"/>
      <c r="M1210" s="214" t="n"/>
      <c r="N1210" s="214" t="n"/>
      <c r="O1210" s="214" t="n"/>
      <c r="P1210" s="214" t="n"/>
      <c r="Q1210" s="214" t="n"/>
      <c r="R1210" s="254" t="n">
        <v>1012381491</v>
      </c>
      <c r="S1210" s="257" t="inlineStr">
        <is>
          <t>Pesos</t>
        </is>
      </c>
      <c r="T1210" s="387" t="inlineStr">
        <is>
          <t>Leasing H.</t>
        </is>
      </c>
      <c r="U1210" s="739" t="n">
        <v>2136000</v>
      </c>
      <c r="V1210" s="254" t="n">
        <v>240</v>
      </c>
      <c r="W1210" s="254" t="n">
        <v>214</v>
      </c>
      <c r="X1210" s="821" t="n">
        <v>0.13</v>
      </c>
      <c r="Y1210" s="739" t="n">
        <v>0</v>
      </c>
      <c r="Z1210" s="739" t="n">
        <v>118863</v>
      </c>
      <c r="AA1210" s="739" t="n">
        <v>80065</v>
      </c>
      <c r="AB1210" s="739" t="n">
        <v>0</v>
      </c>
      <c r="AC1210" s="739" t="n">
        <v>1292322</v>
      </c>
      <c r="AD1210" s="739" t="n">
        <v>4006737</v>
      </c>
      <c r="AE1210" s="739" t="n">
        <v>176012603</v>
      </c>
      <c r="AF1210" s="3660" t="n">
        <v>500</v>
      </c>
      <c r="AG1210" s="739" t="inlineStr">
        <is>
          <t>$11,000,000</t>
        </is>
      </c>
      <c r="AH1210" s="259" t="inlineStr">
        <is>
          <t>Empleado</t>
        </is>
      </c>
      <c r="AI1210" s="254" t="inlineStr">
        <is>
          <t>leoncillomil22@gmail.com</t>
        </is>
      </c>
      <c r="AJ1210" s="254" t="n">
        <v>971507183591</v>
      </c>
      <c r="AK1210" s="254" t="inlineStr">
        <is>
          <t>EMIRATOS ARABES</t>
        </is>
      </c>
      <c r="AL1210" s="214" t="n"/>
      <c r="AM1210" s="220" t="n"/>
    </row>
    <row r="1211" ht="18" customHeight="1" thickBot="1">
      <c r="A1211" s="548" t="inlineStr">
        <is>
          <t>YENY STEFFANY LOPEZ MENDOZA</t>
        </is>
      </c>
      <c r="B1211" s="221" t="n">
        <v>299200422659</v>
      </c>
      <c r="C1211" s="240" t="n">
        <v>45779</v>
      </c>
      <c r="D1211" s="343" t="inlineStr">
        <is>
          <t>Pendiente</t>
        </is>
      </c>
      <c r="E1211" s="378" t="n">
        <v>45779</v>
      </c>
      <c r="F1211" s="248" t="inlineStr">
        <is>
          <t>CAJA SOCIAL</t>
        </is>
      </c>
      <c r="G1211" s="225" t="n"/>
      <c r="H1211" s="344" t="inlineStr">
        <is>
          <t>CM</t>
        </is>
      </c>
      <c r="I1211" s="225" t="n"/>
      <c r="J1211" s="225" t="n"/>
      <c r="K1211" s="225" t="n"/>
      <c r="L1211" s="225" t="n"/>
      <c r="M1211" s="225" t="n"/>
      <c r="N1211" s="225" t="n"/>
      <c r="O1211" s="225" t="n"/>
      <c r="P1211" s="225" t="n"/>
      <c r="Q1211" s="225" t="n"/>
      <c r="R1211" s="389" t="n">
        <v>1040749901</v>
      </c>
      <c r="S1211" s="246" t="inlineStr">
        <is>
          <t>Pesos</t>
        </is>
      </c>
      <c r="T1211" s="247" t="inlineStr">
        <is>
          <t>Hipotecario</t>
        </is>
      </c>
      <c r="U1211" s="741" t="n">
        <v>952167</v>
      </c>
      <c r="V1211" s="242" t="n">
        <v>235</v>
      </c>
      <c r="W1211" s="242" t="n">
        <v>186</v>
      </c>
      <c r="X1211" s="741" t="inlineStr">
        <is>
          <t>9.55%</t>
        </is>
      </c>
      <c r="Y1211" s="741" t="n">
        <v>454263</v>
      </c>
      <c r="Z1211" s="741" t="n">
        <v>36611</v>
      </c>
      <c r="AA1211" s="741" t="n">
        <v>20506</v>
      </c>
      <c r="AB1211" s="741" t="n">
        <v>0</v>
      </c>
      <c r="AC1211" s="741" t="n">
        <v>326345</v>
      </c>
      <c r="AD1211" s="741" t="n">
        <v>1022967</v>
      </c>
      <c r="AE1211" s="741" t="n">
        <v>134074113</v>
      </c>
      <c r="AF1211" s="3661" t="n">
        <v>300</v>
      </c>
      <c r="AG1211" s="741" t="inlineStr">
        <is>
          <t>$18,500,000</t>
        </is>
      </c>
      <c r="AH1211" s="248" t="inlineStr">
        <is>
          <t>Empleado</t>
        </is>
      </c>
      <c r="AI1211" s="242" t="inlineStr">
        <is>
          <t>yenylm14@gmail.com</t>
        </is>
      </c>
      <c r="AJ1211" s="242" t="n">
        <v>3127177420</v>
      </c>
      <c r="AK1211" s="242" t="inlineStr">
        <is>
          <t>MEDELLIN</t>
        </is>
      </c>
      <c r="AL1211" s="225" t="n"/>
      <c r="AM1211" s="231" t="n"/>
    </row>
    <row r="1212" ht="18" customHeight="1" thickBot="1">
      <c r="A1212" s="338" t="inlineStr">
        <is>
          <t>ADIELA MOSQUERA DURAN</t>
        </is>
      </c>
      <c r="B1212" s="210" t="inlineStr">
        <is>
          <t>570101610027997-2</t>
        </is>
      </c>
      <c r="C1212" s="251" t="n">
        <v>45779</v>
      </c>
      <c r="D1212" s="348" t="inlineStr">
        <is>
          <t>Pendiente</t>
        </is>
      </c>
      <c r="E1212" s="386" t="n">
        <v>45779</v>
      </c>
      <c r="F1212" s="262" t="inlineStr">
        <is>
          <t>DAVIVIENDA</t>
        </is>
      </c>
      <c r="G1212" s="565" t="n"/>
      <c r="H1212" s="349" t="inlineStr">
        <is>
          <t>CM</t>
        </is>
      </c>
      <c r="I1212" s="214" t="n"/>
      <c r="J1212" s="214" t="n"/>
      <c r="K1212" s="214" t="n"/>
      <c r="L1212" s="214" t="n"/>
      <c r="M1212" s="214" t="n"/>
      <c r="N1212" s="214" t="n"/>
      <c r="O1212" s="214" t="n"/>
      <c r="P1212" s="214" t="n"/>
      <c r="Q1212" s="335" t="n"/>
      <c r="R1212" s="390" t="inlineStr">
        <is>
          <t>N/A</t>
        </is>
      </c>
      <c r="S1212" s="257" t="inlineStr">
        <is>
          <t>Pesos</t>
        </is>
      </c>
      <c r="T1212" s="258" t="inlineStr">
        <is>
          <t>Hipotecario</t>
        </is>
      </c>
      <c r="U1212" s="739" t="n">
        <v>1695000</v>
      </c>
      <c r="V1212" s="254" t="n">
        <v>188</v>
      </c>
      <c r="W1212" s="254" t="n">
        <v>169</v>
      </c>
      <c r="X1212" s="739" t="inlineStr">
        <is>
          <t>11.5%</t>
        </is>
      </c>
      <c r="Y1212" s="739" t="n">
        <v>0</v>
      </c>
      <c r="Z1212" s="739" t="n">
        <v>125952</v>
      </c>
      <c r="AA1212" s="739" t="n">
        <v>86714</v>
      </c>
      <c r="AB1212" s="739" t="n">
        <v>0</v>
      </c>
      <c r="AC1212" s="739" t="n">
        <v>324701</v>
      </c>
      <c r="AD1212" s="739" t="n">
        <v>1157632</v>
      </c>
      <c r="AE1212" s="739" t="n">
        <v>127672215</v>
      </c>
      <c r="AF1212" s="3660" t="n">
        <v>400</v>
      </c>
      <c r="AG1212" s="739" t="inlineStr">
        <is>
          <t>$8,000,000</t>
        </is>
      </c>
      <c r="AH1212" s="259" t="inlineStr">
        <is>
          <t>Empleado</t>
        </is>
      </c>
      <c r="AI1212" s="254" t="inlineStr">
        <is>
          <t>tenoriofreddyteban@gmail.com</t>
        </is>
      </c>
      <c r="AJ1212" s="254" t="n">
        <v>3168766115</v>
      </c>
      <c r="AK1212" s="254" t="inlineStr">
        <is>
          <t>CALI</t>
        </is>
      </c>
      <c r="AL1212" s="214" t="n"/>
      <c r="AM1212" s="220" t="n"/>
    </row>
    <row r="1213" ht="18" customHeight="1" thickBot="1">
      <c r="A1213" s="726" t="inlineStr">
        <is>
          <t>HERNAN STEVEN SANCHEZ PINTO</t>
        </is>
      </c>
      <c r="B1213" s="620" t="n">
        <v>90000338331</v>
      </c>
      <c r="C1213" s="621" t="n">
        <v>45779</v>
      </c>
      <c r="D1213" s="622" t="inlineStr">
        <is>
          <t>Pendiente</t>
        </is>
      </c>
      <c r="E1213" s="623" t="n">
        <v>45779</v>
      </c>
      <c r="F1213" s="646" t="inlineStr">
        <is>
          <t>BANCOLOMBIA</t>
        </is>
      </c>
      <c r="G1213" s="682" t="inlineStr">
        <is>
          <t>Archivo: Extracto_Steven Sanchez, Contraseña: 1216714321, El cliente manifiesta poder hacer un abono efectivo a su cuota mensual de $1.300.000 ya que sería lo que antes pagaba de arrendamiento.</t>
        </is>
      </c>
      <c r="H1213" s="640" t="inlineStr">
        <is>
          <t>PROPIO</t>
        </is>
      </c>
      <c r="I1213" s="625" t="n"/>
      <c r="J1213" s="625" t="n"/>
      <c r="K1213" s="625" t="n"/>
      <c r="L1213" s="633" t="inlineStr">
        <is>
          <t>Imperio Financiero</t>
        </is>
      </c>
      <c r="M1213" s="628" t="inlineStr">
        <is>
          <t>Ingrid Karima Erazo Cabrera</t>
        </is>
      </c>
      <c r="N1213" s="625" t="n"/>
      <c r="O1213" s="625" t="n"/>
      <c r="P1213" s="625" t="n"/>
      <c r="Q1213" s="625" t="n"/>
      <c r="R1213" s="628" t="n">
        <v>1216714321</v>
      </c>
      <c r="S1213" s="629" t="inlineStr">
        <is>
          <t>Pesos</t>
        </is>
      </c>
      <c r="T1213" s="648" t="inlineStr">
        <is>
          <t>Hipotecario</t>
        </is>
      </c>
      <c r="U1213" s="631" t="n">
        <v>2371507</v>
      </c>
      <c r="V1213" s="628" t="n">
        <v>240</v>
      </c>
      <c r="W1213" s="628" t="n">
        <v>240</v>
      </c>
      <c r="X1213" s="804" t="n">
        <v>0.14</v>
      </c>
      <c r="Y1213" s="631" t="n">
        <v>0</v>
      </c>
      <c r="Z1213" s="631" t="n">
        <v>41209</v>
      </c>
      <c r="AA1213" s="631" t="n">
        <v>30616</v>
      </c>
      <c r="AB1213" s="631" t="n">
        <v>20410</v>
      </c>
      <c r="AC1213" s="631" t="n">
        <v>0</v>
      </c>
      <c r="AD1213" s="631" t="n">
        <v>0</v>
      </c>
      <c r="AE1213" s="631" t="n">
        <v>194204378</v>
      </c>
      <c r="AF1213" s="631" t="inlineStr">
        <is>
          <t>$1,300,000</t>
        </is>
      </c>
      <c r="AG1213" s="631" t="inlineStr">
        <is>
          <t>$12,000,000</t>
        </is>
      </c>
      <c r="AH1213" s="633" t="inlineStr">
        <is>
          <t>Empleado</t>
        </is>
      </c>
      <c r="AI1213" s="628" t="inlineStr">
        <is>
          <t>stevensanz12@gmail.com</t>
        </is>
      </c>
      <c r="AJ1213" s="628" t="n">
        <v>3104109345</v>
      </c>
      <c r="AK1213" s="625" t="n"/>
      <c r="AL1213" s="625" t="n"/>
      <c r="AM1213" s="634" t="n"/>
    </row>
    <row r="1214" ht="18" customHeight="1" thickBot="1">
      <c r="A1214" s="552" t="inlineStr">
        <is>
          <t>ANA CECILIA PACHECO MOLINA</t>
        </is>
      </c>
      <c r="B1214" s="210" t="n">
        <v>530200069432</v>
      </c>
      <c r="C1214" s="251" t="n">
        <v>45779</v>
      </c>
      <c r="D1214" s="348" t="inlineStr">
        <is>
          <t>Pendiente</t>
        </is>
      </c>
      <c r="E1214" s="386" t="n">
        <v>45779</v>
      </c>
      <c r="F1214" s="259" t="inlineStr">
        <is>
          <t>CAJA SOCIAL</t>
        </is>
      </c>
      <c r="G1214" s="214" t="n"/>
      <c r="H1214" s="352" t="inlineStr">
        <is>
          <t>PROPIO</t>
        </is>
      </c>
      <c r="I1214" s="214" t="n"/>
      <c r="J1214" s="214" t="n"/>
      <c r="K1214" s="214" t="n"/>
      <c r="L1214" s="392" t="inlineStr">
        <is>
          <t>Finanzas a otro nivel</t>
        </is>
      </c>
      <c r="M1214" s="254" t="inlineStr">
        <is>
          <t>SORAYA PANTOJA OSPINA</t>
        </is>
      </c>
      <c r="N1214" s="214" t="n"/>
      <c r="O1214" s="214" t="n"/>
      <c r="P1214" s="214" t="n"/>
      <c r="Q1214" s="214" t="n"/>
      <c r="R1214" s="254" t="n">
        <v>27805655</v>
      </c>
      <c r="S1214" s="257" t="inlineStr">
        <is>
          <t>Pesos</t>
        </is>
      </c>
      <c r="T1214" s="258" t="inlineStr">
        <is>
          <t>Hipotecario</t>
        </is>
      </c>
      <c r="U1214" s="739" t="n">
        <v>500821</v>
      </c>
      <c r="V1214" s="254" t="n">
        <v>132</v>
      </c>
      <c r="W1214" s="254" t="n">
        <v>69</v>
      </c>
      <c r="X1214" s="739" t="inlineStr">
        <is>
          <t>9.5%</t>
        </is>
      </c>
      <c r="Y1214" s="739" t="n">
        <v>82199</v>
      </c>
      <c r="Z1214" s="739" t="n">
        <v>15207</v>
      </c>
      <c r="AA1214" s="739" t="n">
        <v>13444</v>
      </c>
      <c r="AB1214" s="739" t="n">
        <v>12087</v>
      </c>
      <c r="AC1214" s="739" t="n">
        <v>275914</v>
      </c>
      <c r="AD1214" s="739" t="n">
        <v>266367</v>
      </c>
      <c r="AE1214" s="739" t="n">
        <v>25108670</v>
      </c>
      <c r="AF1214" s="254" t="inlineStr">
        <is>
          <t>50-300</t>
        </is>
      </c>
      <c r="AG1214" s="739" t="inlineStr">
        <is>
          <t>$6,000,000</t>
        </is>
      </c>
      <c r="AH1214" s="259" t="inlineStr">
        <is>
          <t>Empleado</t>
        </is>
      </c>
      <c r="AI1214" s="254" t="inlineStr">
        <is>
          <t>anaceciliapachecomolina@gmail.com</t>
        </is>
      </c>
      <c r="AJ1214" s="254" t="n">
        <v>3118875409</v>
      </c>
      <c r="AK1214" s="214" t="n"/>
      <c r="AL1214" s="214" t="n"/>
      <c r="AM1214" s="220" t="n"/>
    </row>
    <row r="1215" ht="18" customHeight="1" thickBot="1">
      <c r="A1215" s="745" t="inlineStr">
        <is>
          <t>NANCY CECILIA CASTRO ESPITIA</t>
        </is>
      </c>
      <c r="B1215" s="221" t="inlineStr">
        <is>
          <t>600909600162105-7</t>
        </is>
      </c>
      <c r="C1215" s="240" t="n">
        <v>45779</v>
      </c>
      <c r="D1215" s="456" t="inlineStr">
        <is>
          <t>Mora</t>
        </is>
      </c>
      <c r="E1215" s="378" t="n">
        <v>45779</v>
      </c>
      <c r="F1215" s="333" t="inlineStr">
        <is>
          <t>DAVIVIENDA</t>
        </is>
      </c>
      <c r="G1215" s="225" t="n"/>
      <c r="H1215" s="243" t="inlineStr">
        <is>
          <t>VK 30%</t>
        </is>
      </c>
      <c r="I1215" s="225" t="n"/>
      <c r="J1215" s="225" t="n"/>
      <c r="K1215" s="225" t="n"/>
      <c r="L1215" s="440" t="inlineStr">
        <is>
          <t>Finanzas a otro nivel</t>
        </is>
      </c>
      <c r="M1215" s="242" t="inlineStr">
        <is>
          <t>Sandra Patricia Moreno Sotelo</t>
        </is>
      </c>
      <c r="N1215" s="225" t="n"/>
      <c r="O1215" s="225" t="n"/>
      <c r="P1215" s="225" t="n"/>
      <c r="Q1215" s="225" t="n"/>
      <c r="R1215" s="389" t="n">
        <v>40400916</v>
      </c>
      <c r="S1215" s="246" t="inlineStr">
        <is>
          <t>Pesos</t>
        </is>
      </c>
      <c r="T1215" s="448" t="inlineStr">
        <is>
          <t>Leasing H.</t>
        </is>
      </c>
      <c r="U1215" s="741" t="n">
        <v>944000</v>
      </c>
      <c r="V1215" s="242" t="n">
        <v>240</v>
      </c>
      <c r="W1215" s="242" t="n">
        <v>198</v>
      </c>
      <c r="X1215" s="741" t="inlineStr">
        <is>
          <t>8.7%</t>
        </is>
      </c>
      <c r="Y1215" s="741" t="n">
        <v>0</v>
      </c>
      <c r="Z1215" s="741" t="n">
        <v>103242</v>
      </c>
      <c r="AA1215" s="741" t="n">
        <v>0</v>
      </c>
      <c r="AB1215" s="741" t="n">
        <v>0</v>
      </c>
      <c r="AC1215" s="741" t="n">
        <v>0</v>
      </c>
      <c r="AD1215" s="741" t="n">
        <v>627671</v>
      </c>
      <c r="AE1215" s="741" t="n">
        <v>90810293</v>
      </c>
      <c r="AF1215" s="242" t="inlineStr">
        <is>
          <t>50-300</t>
        </is>
      </c>
      <c r="AG1215" s="741" t="inlineStr">
        <is>
          <t>$5,000,000</t>
        </is>
      </c>
      <c r="AH1215" s="248" t="inlineStr">
        <is>
          <t>Empleado</t>
        </is>
      </c>
      <c r="AI1215" s="242" t="inlineStr">
        <is>
          <t>nancycastroespitia74@gmail.com</t>
        </is>
      </c>
      <c r="AJ1215" s="242" t="n">
        <v>3108564839</v>
      </c>
      <c r="AK1215" s="225" t="n"/>
      <c r="AL1215" s="225" t="n"/>
      <c r="AM1215" s="231" t="n"/>
    </row>
    <row r="1216" ht="18" customHeight="1" thickBot="1">
      <c r="A1216" s="603" t="inlineStr">
        <is>
          <t>NIDIA VIRVIESCAS GALVIS</t>
        </is>
      </c>
      <c r="B1216" s="895" t="n"/>
      <c r="C1216" s="636" t="n">
        <v>45779</v>
      </c>
      <c r="D1216" s="622" t="inlineStr">
        <is>
          <t>Pendiente</t>
        </is>
      </c>
      <c r="E1216" s="637" t="n">
        <v>45779</v>
      </c>
      <c r="F1216" s="649" t="inlineStr">
        <is>
          <t>DAVIVIENDA</t>
        </is>
      </c>
      <c r="G1216" s="639" t="n"/>
      <c r="H1216" s="675" t="inlineStr">
        <is>
          <t>WEB</t>
        </is>
      </c>
      <c r="I1216" s="639" t="n"/>
      <c r="J1216" s="639" t="n"/>
      <c r="K1216" s="639" t="n"/>
      <c r="L1216" s="639" t="n"/>
      <c r="M1216" s="639" t="n"/>
      <c r="N1216" s="639" t="n"/>
      <c r="O1216" s="639" t="n"/>
      <c r="P1216" s="639" t="n"/>
      <c r="Q1216" s="639" t="n"/>
      <c r="R1216" s="673" t="inlineStr">
        <is>
          <t>N/A</t>
        </is>
      </c>
      <c r="S1216" s="629" t="inlineStr">
        <is>
          <t>Pesos</t>
        </is>
      </c>
      <c r="T1216" s="651" t="inlineStr">
        <is>
          <t>Hipotecario</t>
        </is>
      </c>
      <c r="U1216" s="643" t="n">
        <v>465702</v>
      </c>
      <c r="V1216" s="642" t="n">
        <v>180</v>
      </c>
      <c r="W1216" s="642" t="n">
        <v>122</v>
      </c>
      <c r="X1216" s="644" t="n">
        <v>0.12</v>
      </c>
      <c r="Y1216" s="643" t="n">
        <v>112297</v>
      </c>
      <c r="Z1216" s="643" t="n">
        <v>20953</v>
      </c>
      <c r="AA1216" s="643" t="n">
        <v>41759</v>
      </c>
      <c r="AB1216" s="643" t="n">
        <v>32061</v>
      </c>
      <c r="AC1216" s="643" t="n">
        <v>157976</v>
      </c>
      <c r="AD1216" s="643" t="n">
        <v>212436</v>
      </c>
      <c r="AE1216" s="643" t="n">
        <v>34397136</v>
      </c>
      <c r="AF1216" s="3690" t="n">
        <v>100</v>
      </c>
      <c r="AG1216" s="643" t="inlineStr">
        <is>
          <t>$1,366,500</t>
        </is>
      </c>
      <c r="AH1216" s="633" t="inlineStr">
        <is>
          <t>Empleado</t>
        </is>
      </c>
      <c r="AI1216" s="642" t="inlineStr">
        <is>
          <t>nvg66@hotmail.com</t>
        </is>
      </c>
      <c r="AJ1216" s="642" t="n">
        <v>3005594348</v>
      </c>
      <c r="AK1216" s="642" t="inlineStr">
        <is>
          <t>BOGOTA</t>
        </is>
      </c>
      <c r="AL1216" s="639" t="n"/>
      <c r="AM1216" s="214" t="n"/>
    </row>
    <row r="1217" ht="18" customHeight="1" thickBot="1">
      <c r="A1217" s="548" t="inlineStr">
        <is>
          <t>BRIGITTE YULIANA RAMIREZ GUERRERO</t>
        </is>
      </c>
      <c r="B1217" s="221" t="n">
        <v>90000286085</v>
      </c>
      <c r="C1217" s="240" t="n">
        <v>45779</v>
      </c>
      <c r="D1217" s="343" t="inlineStr">
        <is>
          <t>Pendiente</t>
        </is>
      </c>
      <c r="E1217" s="378" t="n">
        <v>45779</v>
      </c>
      <c r="F1217" s="241" t="inlineStr">
        <is>
          <t>BANCOLOMBIA</t>
        </is>
      </c>
      <c r="G1217" s="225" t="n"/>
      <c r="H1217" s="344" t="inlineStr">
        <is>
          <t>CM</t>
        </is>
      </c>
      <c r="I1217" s="225" t="n"/>
      <c r="J1217" s="225" t="n"/>
      <c r="K1217" s="225" t="n"/>
      <c r="L1217" s="225" t="n"/>
      <c r="M1217" s="225" t="n"/>
      <c r="N1217" s="225" t="n"/>
      <c r="O1217" s="225" t="n"/>
      <c r="P1217" s="225" t="n"/>
      <c r="Q1217" s="473" t="n"/>
      <c r="R1217" s="390" t="inlineStr">
        <is>
          <t>N/A</t>
        </is>
      </c>
      <c r="S1217" s="246" t="inlineStr">
        <is>
          <t>Pesos</t>
        </is>
      </c>
      <c r="T1217" s="247" t="inlineStr">
        <is>
          <t>Hipotecario</t>
        </is>
      </c>
      <c r="U1217" s="741" t="n">
        <v>875134</v>
      </c>
      <c r="V1217" s="242" t="n">
        <v>180</v>
      </c>
      <c r="W1217" s="242" t="n">
        <v>170</v>
      </c>
      <c r="X1217" s="741" t="inlineStr">
        <is>
          <t>7.72%</t>
        </is>
      </c>
      <c r="Y1217" s="741" t="n">
        <v>286821</v>
      </c>
      <c r="Z1217" s="741" t="n">
        <v>10033</v>
      </c>
      <c r="AA1217" s="741" t="n">
        <v>17342</v>
      </c>
      <c r="AB1217" s="741" t="n">
        <v>11561</v>
      </c>
      <c r="AC1217" s="741" t="n">
        <v>289872</v>
      </c>
      <c r="AD1217" s="741" t="n">
        <v>546326</v>
      </c>
      <c r="AE1217" s="741" t="n">
        <v>87911434</v>
      </c>
      <c r="AF1217" s="3661" t="n">
        <v>200</v>
      </c>
      <c r="AG1217" s="741" t="inlineStr">
        <is>
          <t>$5,300,000</t>
        </is>
      </c>
      <c r="AH1217" s="248" t="inlineStr">
        <is>
          <t>Empleado</t>
        </is>
      </c>
      <c r="AI1217" s="242" t="inlineStr">
        <is>
          <t>byramirez.g@gmail.com</t>
        </is>
      </c>
      <c r="AJ1217" s="242" t="n">
        <v>3222371554</v>
      </c>
      <c r="AK1217" s="242" t="inlineStr">
        <is>
          <t>CALI</t>
        </is>
      </c>
      <c r="AL1217" s="225" t="n"/>
      <c r="AM1217" s="231" t="n"/>
    </row>
    <row r="1218" ht="18" customHeight="1" thickBot="1">
      <c r="A1218" s="807" t="inlineStr">
        <is>
          <t>LINA PULIDO RANGEL</t>
        </is>
      </c>
      <c r="B1218" s="466" t="n">
        <v>133200913387</v>
      </c>
      <c r="C1218" s="357" t="n">
        <v>45780</v>
      </c>
      <c r="D1218" s="358" t="inlineStr">
        <is>
          <t>Pendiente</t>
        </is>
      </c>
      <c r="E1218" s="400" t="n">
        <v>45780</v>
      </c>
      <c r="F1218" s="401" t="inlineStr">
        <is>
          <t>CAJA SOCIAL</t>
        </is>
      </c>
      <c r="G1218" s="360" t="n"/>
      <c r="H1218" s="464" t="inlineStr">
        <is>
          <t>PROPIO</t>
        </is>
      </c>
      <c r="I1218" s="360" t="n"/>
      <c r="J1218" s="360" t="n"/>
      <c r="K1218" s="360" t="n"/>
      <c r="L1218" s="358" t="inlineStr">
        <is>
          <t>Soluciones Financieras</t>
        </is>
      </c>
      <c r="M1218" s="363" t="inlineStr">
        <is>
          <t>LORENA SALINAS</t>
        </is>
      </c>
      <c r="N1218" s="360" t="n"/>
      <c r="O1218" s="360" t="n"/>
      <c r="P1218" s="360" t="n"/>
      <c r="Q1218" s="360" t="n"/>
      <c r="R1218" s="363" t="n">
        <v>200913387</v>
      </c>
      <c r="S1218" s="365" t="inlineStr">
        <is>
          <t>Pesos</t>
        </is>
      </c>
      <c r="T1218" s="366" t="inlineStr">
        <is>
          <t>Hipotecario</t>
        </is>
      </c>
      <c r="U1218" s="808" t="n">
        <v>1026030</v>
      </c>
      <c r="V1218" s="363" t="n">
        <v>180</v>
      </c>
      <c r="W1218" s="363" t="n">
        <v>143</v>
      </c>
      <c r="X1218" s="808" t="inlineStr">
        <is>
          <t>10.7%</t>
        </is>
      </c>
      <c r="Y1218" s="808" t="n">
        <v>0</v>
      </c>
      <c r="Z1218" s="808" t="n">
        <v>27806</v>
      </c>
      <c r="AA1218" s="808" t="n">
        <v>21753</v>
      </c>
      <c r="AB1218" s="808" t="n">
        <v>19558</v>
      </c>
      <c r="AC1218" s="808" t="n">
        <v>283983</v>
      </c>
      <c r="AD1218" s="808" t="n">
        <v>672929</v>
      </c>
      <c r="AE1218" s="808" t="n">
        <v>79101945</v>
      </c>
      <c r="AF1218" s="363" t="inlineStr">
        <is>
          <t>50-300</t>
        </is>
      </c>
      <c r="AG1218" s="808" t="inlineStr">
        <is>
          <t>$4,000,000</t>
        </is>
      </c>
      <c r="AH1218" s="401" t="inlineStr">
        <is>
          <t>Empleado</t>
        </is>
      </c>
      <c r="AI1218" s="363" t="inlineStr">
        <is>
          <t>lin_dadoc@hotmail.com</t>
        </is>
      </c>
      <c r="AJ1218" s="363" t="n">
        <v>3206007020</v>
      </c>
      <c r="AK1218" s="360" t="n"/>
      <c r="AL1218" s="360" t="n"/>
      <c r="AM1218" s="368" t="n"/>
    </row>
    <row r="1219" ht="18" customHeight="1" thickBot="1">
      <c r="A1219" s="552" t="inlineStr">
        <is>
          <t>MARIBEL GOMEZ HENAO</t>
        </is>
      </c>
      <c r="B1219" s="210" t="n">
        <v>90000244762</v>
      </c>
      <c r="C1219" s="251" t="n">
        <v>45780</v>
      </c>
      <c r="D1219" s="348" t="inlineStr">
        <is>
          <t>Pendiente</t>
        </is>
      </c>
      <c r="E1219" s="386" t="n">
        <v>45780</v>
      </c>
      <c r="F1219" s="267" t="inlineStr">
        <is>
          <t>BANCOLOMBIA</t>
        </is>
      </c>
      <c r="G1219" s="214" t="n"/>
      <c r="H1219" s="349" t="inlineStr">
        <is>
          <t>CM</t>
        </is>
      </c>
      <c r="I1219" s="214" t="n"/>
      <c r="J1219" s="214" t="n"/>
      <c r="K1219" s="214" t="n"/>
      <c r="L1219" s="392" t="inlineStr">
        <is>
          <t>Finanzas a otro nivel</t>
        </is>
      </c>
      <c r="M1219" s="254" t="inlineStr">
        <is>
          <t>PAULA OSORNO</t>
        </is>
      </c>
      <c r="N1219" s="214" t="n"/>
      <c r="O1219" s="214" t="n"/>
      <c r="P1219" s="214" t="n"/>
      <c r="Q1219" s="214" t="n"/>
      <c r="R1219" s="573" t="n">
        <v>1017148286</v>
      </c>
      <c r="S1219" s="257" t="inlineStr">
        <is>
          <t>Pesos</t>
        </is>
      </c>
      <c r="T1219" s="258" t="inlineStr">
        <is>
          <t>Hipotecario</t>
        </is>
      </c>
      <c r="U1219" s="739" t="n">
        <v>1267930</v>
      </c>
      <c r="V1219" s="254" t="n">
        <v>240</v>
      </c>
      <c r="W1219" s="254" t="n">
        <v>219</v>
      </c>
      <c r="X1219" s="739" t="inlineStr">
        <is>
          <t>11.83%</t>
        </is>
      </c>
      <c r="Y1219" s="739" t="n">
        <v>0</v>
      </c>
      <c r="Z1219" s="739" t="n">
        <v>17630</v>
      </c>
      <c r="AA1219" s="739" t="n">
        <v>0</v>
      </c>
      <c r="AB1219" s="739" t="n">
        <v>0</v>
      </c>
      <c r="AC1219" s="739" t="n">
        <v>184377</v>
      </c>
      <c r="AD1219" s="739" t="n">
        <v>430371</v>
      </c>
      <c r="AE1219" s="739" t="n">
        <v>113713844</v>
      </c>
      <c r="AF1219" s="3660" t="n">
        <v>400</v>
      </c>
      <c r="AG1219" s="739" t="inlineStr">
        <is>
          <t>$5,000,000</t>
        </is>
      </c>
      <c r="AH1219" s="259" t="inlineStr">
        <is>
          <t>Empleado</t>
        </is>
      </c>
      <c r="AI1219" s="254" t="inlineStr">
        <is>
          <t>gomezhenaomaribel@gmail.com</t>
        </is>
      </c>
      <c r="AJ1219" s="254" t="n">
        <v>3013131787</v>
      </c>
      <c r="AK1219" s="254" t="inlineStr">
        <is>
          <t>MEDELLIN</t>
        </is>
      </c>
      <c r="AL1219" s="214" t="n"/>
      <c r="AM1219" s="220" t="n"/>
    </row>
    <row r="1220" ht="18" customHeight="1" thickBot="1">
      <c r="A1220" s="745" t="inlineStr">
        <is>
          <t xml:space="preserve">DANIEL EMILIO MORENO MONTENEGRO
</t>
        </is>
      </c>
      <c r="B1220" s="221" t="inlineStr">
        <is>
          <t>600000890084573-6</t>
        </is>
      </c>
      <c r="C1220" s="240" t="n">
        <v>45781</v>
      </c>
      <c r="D1220" s="343" t="inlineStr">
        <is>
          <t>Pendiente</t>
        </is>
      </c>
      <c r="E1220" s="378" t="n">
        <v>45781</v>
      </c>
      <c r="F1220" s="333" t="inlineStr">
        <is>
          <t>DAVIVIENDA</t>
        </is>
      </c>
      <c r="G1220" s="225" t="n"/>
      <c r="H1220" s="344" t="inlineStr">
        <is>
          <t>CM</t>
        </is>
      </c>
      <c r="I1220" s="225" t="n"/>
      <c r="J1220" s="225" t="n"/>
      <c r="K1220" s="225" t="n"/>
      <c r="L1220" s="225" t="n"/>
      <c r="M1220" s="225" t="n"/>
      <c r="N1220" s="225" t="n"/>
      <c r="O1220" s="225" t="n"/>
      <c r="P1220" s="225" t="n"/>
      <c r="Q1220" s="473" t="n"/>
      <c r="R1220" s="390" t="inlineStr">
        <is>
          <t>N/A</t>
        </is>
      </c>
      <c r="S1220" s="246" t="inlineStr">
        <is>
          <t>Pesos</t>
        </is>
      </c>
      <c r="T1220" s="448" t="inlineStr">
        <is>
          <t>Leasing H.</t>
        </is>
      </c>
      <c r="U1220" s="741" t="n">
        <v>3325000</v>
      </c>
      <c r="V1220" s="242" t="n">
        <v>240</v>
      </c>
      <c r="W1220" s="242" t="n">
        <v>173</v>
      </c>
      <c r="X1220" s="741" t="inlineStr">
        <is>
          <t>9.5%</t>
        </is>
      </c>
      <c r="Y1220" s="741" t="n">
        <v>0</v>
      </c>
      <c r="Z1220" s="741" t="n">
        <v>305290</v>
      </c>
      <c r="AA1220" s="741" t="n">
        <v>115152</v>
      </c>
      <c r="AB1220" s="741" t="n">
        <v>0</v>
      </c>
      <c r="AC1220" s="741" t="n">
        <v>763439</v>
      </c>
      <c r="AD1220" s="741" t="n">
        <v>2141560</v>
      </c>
      <c r="AE1220" s="741" t="n">
        <v>282099082</v>
      </c>
      <c r="AF1220" s="3661" t="n">
        <v>500</v>
      </c>
      <c r="AG1220" s="741" t="inlineStr">
        <is>
          <t>$30,000,000</t>
        </is>
      </c>
      <c r="AH1220" s="248" t="inlineStr">
        <is>
          <t>Empleado</t>
        </is>
      </c>
      <c r="AI1220" s="242" t="inlineStr">
        <is>
          <t>alexandrajimenez8@gmail.com</t>
        </is>
      </c>
      <c r="AJ1220" s="242" t="n">
        <v>3012525670</v>
      </c>
      <c r="AK1220" s="242" t="inlineStr">
        <is>
          <t>BOGOTA</t>
        </is>
      </c>
      <c r="AL1220" s="225" t="n"/>
      <c r="AM1220" s="231" t="n"/>
    </row>
    <row r="1221" ht="18" customHeight="1" thickBot="1">
      <c r="A1221" s="324" t="inlineStr">
        <is>
          <t>JUAN PABLO VELANDIA CONTRERAS</t>
        </is>
      </c>
      <c r="B1221" s="210" t="n">
        <v>90000319414</v>
      </c>
      <c r="C1221" s="251" t="n">
        <v>45781</v>
      </c>
      <c r="D1221" s="348" t="inlineStr">
        <is>
          <t>Pendiente</t>
        </is>
      </c>
      <c r="E1221" s="386" t="n">
        <v>45781</v>
      </c>
      <c r="F1221" s="267" t="inlineStr">
        <is>
          <t>BANCOLOMBIA</t>
        </is>
      </c>
      <c r="G1221" s="214" t="n"/>
      <c r="H1221" s="349" t="inlineStr">
        <is>
          <t>CM</t>
        </is>
      </c>
      <c r="I1221" s="214" t="n"/>
      <c r="J1221" s="214" t="n"/>
      <c r="K1221" s="214" t="n"/>
      <c r="L1221" s="214" t="n"/>
      <c r="M1221" s="214" t="n"/>
      <c r="N1221" s="214" t="n"/>
      <c r="O1221" s="214" t="n"/>
      <c r="P1221" s="214" t="n"/>
      <c r="Q1221" s="335" t="n"/>
      <c r="R1221" s="390" t="inlineStr">
        <is>
          <t>N/A</t>
        </is>
      </c>
      <c r="S1221" s="257" t="inlineStr">
        <is>
          <t>Pesos</t>
        </is>
      </c>
      <c r="T1221" s="258" t="inlineStr">
        <is>
          <t>Hipotecario</t>
        </is>
      </c>
      <c r="U1221" s="739" t="n">
        <v>1093992</v>
      </c>
      <c r="V1221" s="254" t="n">
        <v>180</v>
      </c>
      <c r="W1221" s="254" t="n">
        <v>176</v>
      </c>
      <c r="X1221" s="821" t="n">
        <v>0.11</v>
      </c>
      <c r="Y1221" s="739" t="n">
        <v>0</v>
      </c>
      <c r="Z1221" s="739" t="n">
        <v>8120</v>
      </c>
      <c r="AA1221" s="739" t="n">
        <v>15474</v>
      </c>
      <c r="AB1221" s="739" t="n">
        <v>10316</v>
      </c>
      <c r="AC1221" s="739" t="n">
        <v>227418</v>
      </c>
      <c r="AD1221" s="739" t="n">
        <v>832664</v>
      </c>
      <c r="AE1221" s="739" t="n">
        <v>95155665</v>
      </c>
      <c r="AF1221" s="3660" t="n">
        <v>200</v>
      </c>
      <c r="AG1221" s="739" t="inlineStr">
        <is>
          <t>$2,000,000</t>
        </is>
      </c>
      <c r="AH1221" s="259" t="inlineStr">
        <is>
          <t>Empleado</t>
        </is>
      </c>
      <c r="AI1221" s="254" t="inlineStr">
        <is>
          <t>juanpablounad@hotmail.com</t>
        </is>
      </c>
      <c r="AJ1221" s="254" t="n">
        <v>17184336432</v>
      </c>
      <c r="AK1221" s="254" t="inlineStr">
        <is>
          <t>BOGOTA</t>
        </is>
      </c>
      <c r="AL1221" s="214" t="n"/>
      <c r="AM1221" s="220" t="n"/>
    </row>
    <row r="1222" ht="18" customHeight="1" thickBot="1">
      <c r="A1222" s="548" t="inlineStr">
        <is>
          <t xml:space="preserve">JAVIER ALONSO ALEMAN LOPEZ
</t>
        </is>
      </c>
      <c r="B1222" s="221" t="n">
        <v>957666444</v>
      </c>
      <c r="C1222" s="240" t="n">
        <v>45683</v>
      </c>
      <c r="D1222" s="343" t="inlineStr">
        <is>
          <t>Pendiente</t>
        </is>
      </c>
      <c r="E1222" s="378" t="n">
        <v>45782</v>
      </c>
      <c r="F1222" s="224" t="inlineStr">
        <is>
          <t>BANCO DE BOGOTA</t>
        </is>
      </c>
      <c r="G1222" s="560" t="n"/>
      <c r="H1222" s="344" t="inlineStr">
        <is>
          <t>CM</t>
        </is>
      </c>
      <c r="I1222" s="242" t="inlineStr">
        <is>
          <t>Falta perfilamiento - Bogota</t>
        </is>
      </c>
      <c r="J1222" s="225" t="n"/>
      <c r="K1222" s="225" t="n"/>
      <c r="L1222" s="343" t="inlineStr">
        <is>
          <t>Soluciones Financieras</t>
        </is>
      </c>
      <c r="M1222" s="242" t="inlineStr">
        <is>
          <t>YENNY BELTRAN</t>
        </is>
      </c>
      <c r="N1222" s="225" t="n"/>
      <c r="O1222" s="225" t="n"/>
      <c r="P1222" s="225" t="n"/>
      <c r="Q1222" s="225" t="n"/>
      <c r="R1222" s="225" t="n"/>
      <c r="S1222" s="246" t="inlineStr">
        <is>
          <t>Pesos</t>
        </is>
      </c>
      <c r="T1222" s="247" t="inlineStr">
        <is>
          <t>Hipotecario</t>
        </is>
      </c>
      <c r="U1222" s="741" t="n">
        <v>5957393</v>
      </c>
      <c r="V1222" s="242" t="n">
        <v>120</v>
      </c>
      <c r="W1222" s="242" t="n">
        <v>109</v>
      </c>
      <c r="X1222" s="741" t="inlineStr">
        <is>
          <t>11.27%</t>
        </is>
      </c>
      <c r="Y1222" s="741" t="n">
        <v>0</v>
      </c>
      <c r="Z1222" s="741" t="n">
        <v>185718</v>
      </c>
      <c r="AA1222" s="741" t="n">
        <v>106434</v>
      </c>
      <c r="AB1222" s="741" t="n">
        <v>0</v>
      </c>
      <c r="AC1222" s="741" t="n">
        <v>1544736</v>
      </c>
      <c r="AD1222" s="741" t="n">
        <v>4119504</v>
      </c>
      <c r="AE1222" s="741" t="n">
        <v>397657149</v>
      </c>
      <c r="AF1222" s="741" t="inlineStr">
        <is>
          <t>$1,000,000</t>
        </is>
      </c>
      <c r="AG1222" s="741" t="inlineStr">
        <is>
          <t>$15,000,000</t>
        </is>
      </c>
      <c r="AH1222" s="248" t="inlineStr">
        <is>
          <t>Empleado</t>
        </is>
      </c>
      <c r="AI1222" s="242" t="inlineStr">
        <is>
          <t>salemand@outlook.es</t>
        </is>
      </c>
      <c r="AJ1222" s="242" t="n">
        <v>61420939153</v>
      </c>
      <c r="AK1222" s="225" t="n"/>
      <c r="AL1222" s="225" t="n"/>
      <c r="AM1222" s="231" t="n"/>
    </row>
    <row r="1223" ht="18" customHeight="1" thickBot="1">
      <c r="A1223" s="552" t="inlineStr">
        <is>
          <t>JORGE HERNANDO GARNICA GRANADOS</t>
        </is>
      </c>
      <c r="B1223" s="210" t="n">
        <v>858410862</v>
      </c>
      <c r="C1223" s="251" t="n">
        <v>45782</v>
      </c>
      <c r="D1223" s="348" t="inlineStr">
        <is>
          <t>Pendiente</t>
        </is>
      </c>
      <c r="E1223" s="386" t="n">
        <v>45782</v>
      </c>
      <c r="F1223" s="576" t="inlineStr">
        <is>
          <t>BANCO DE BOGOTA</t>
        </is>
      </c>
      <c r="G1223" s="593" t="inlineStr">
        <is>
          <t>El cliente esta reportado por NU bank, situación que mi director comentó con José Rojas</t>
        </is>
      </c>
      <c r="H1223" s="352" t="inlineStr">
        <is>
          <t>PROPIO</t>
        </is>
      </c>
      <c r="I1223" s="214" t="n"/>
      <c r="J1223" s="214" t="n"/>
      <c r="K1223" s="214" t="n"/>
      <c r="L1223" s="458" t="inlineStr">
        <is>
          <t>Guardianes Del Ahorro</t>
        </is>
      </c>
      <c r="M1223" s="254" t="inlineStr">
        <is>
          <t>Yissel León</t>
        </is>
      </c>
      <c r="N1223" s="214" t="n"/>
      <c r="O1223" s="214" t="n"/>
      <c r="P1223" s="214" t="n"/>
      <c r="Q1223" s="214" t="n"/>
      <c r="R1223" s="254" t="n">
        <v>1000222504</v>
      </c>
      <c r="S1223" s="257" t="inlineStr">
        <is>
          <t>Pesos</t>
        </is>
      </c>
      <c r="T1223" s="258" t="inlineStr">
        <is>
          <t>Hipotecario</t>
        </is>
      </c>
      <c r="U1223" s="739" t="n">
        <v>716882</v>
      </c>
      <c r="V1223" s="254" t="n">
        <v>120</v>
      </c>
      <c r="W1223" s="254" t="n">
        <v>100</v>
      </c>
      <c r="X1223" s="739" t="inlineStr">
        <is>
          <t>18.01%</t>
        </is>
      </c>
      <c r="Y1223" s="739" t="n">
        <v>0</v>
      </c>
      <c r="Z1223" s="739" t="n">
        <v>5633</v>
      </c>
      <c r="AA1223" s="739" t="n">
        <v>0</v>
      </c>
      <c r="AB1223" s="739" t="n">
        <v>0</v>
      </c>
      <c r="AC1223" s="739" t="n">
        <v>177301</v>
      </c>
      <c r="AD1223" s="739" t="n">
        <v>533947</v>
      </c>
      <c r="AE1223" s="739" t="n">
        <v>38767920</v>
      </c>
      <c r="AF1223" s="254" t="inlineStr">
        <is>
          <t>50-300</t>
        </is>
      </c>
      <c r="AG1223" s="739" t="inlineStr">
        <is>
          <t>$4,000,000</t>
        </is>
      </c>
      <c r="AH1223" s="259" t="inlineStr">
        <is>
          <t>Empleado</t>
        </is>
      </c>
      <c r="AI1223" s="254" t="inlineStr">
        <is>
          <t>jorgehgg@hotmail.com</t>
        </is>
      </c>
      <c r="AJ1223" s="254" t="n">
        <v>3118196905</v>
      </c>
      <c r="AK1223" s="214" t="n"/>
      <c r="AL1223" s="214" t="n"/>
      <c r="AM1223" s="220" t="n"/>
    </row>
    <row r="1224" ht="18" customHeight="1" thickBot="1">
      <c r="A1224" s="745" t="inlineStr">
        <is>
          <t>EDUARDO NOE MEJIA RODRIGUEZ</t>
        </is>
      </c>
      <c r="B1224" s="221" t="n">
        <v>32908975</v>
      </c>
      <c r="C1224" s="240" t="n">
        <v>45782</v>
      </c>
      <c r="D1224" s="343" t="inlineStr">
        <is>
          <t>Pendiente</t>
        </is>
      </c>
      <c r="E1224" s="378" t="n">
        <v>45782</v>
      </c>
      <c r="F1224" s="346" t="inlineStr">
        <is>
          <t>AV VILLAS</t>
        </is>
      </c>
      <c r="G1224" s="225" t="n"/>
      <c r="H1224" s="397" t="inlineStr">
        <is>
          <t>PROPIO</t>
        </is>
      </c>
      <c r="I1224" s="225" t="n"/>
      <c r="J1224" s="225" t="n"/>
      <c r="K1224" s="225" t="n"/>
      <c r="L1224" s="346" t="inlineStr">
        <is>
          <t>Guardianes Del Ahorro</t>
        </is>
      </c>
      <c r="M1224" s="242" t="inlineStr">
        <is>
          <t>Yissel León</t>
        </is>
      </c>
      <c r="N1224" s="225" t="n"/>
      <c r="O1224" s="225" t="n"/>
      <c r="P1224" s="225" t="n"/>
      <c r="Q1224" s="225" t="n"/>
      <c r="R1224" s="242" t="n">
        <v>1016019040</v>
      </c>
      <c r="S1224" s="246" t="inlineStr">
        <is>
          <t>Pesos</t>
        </is>
      </c>
      <c r="T1224" s="247" t="inlineStr">
        <is>
          <t>Hipotecario</t>
        </is>
      </c>
      <c r="U1224" s="741" t="n">
        <v>1303865</v>
      </c>
      <c r="V1224" s="242" t="n">
        <v>144</v>
      </c>
      <c r="W1224" s="242" t="n">
        <v>138</v>
      </c>
      <c r="X1224" s="811" t="n">
        <v>0.12</v>
      </c>
      <c r="Y1224" s="741" t="n">
        <v>0</v>
      </c>
      <c r="Z1224" s="741" t="n">
        <v>40041</v>
      </c>
      <c r="AA1224" s="741" t="n">
        <v>16232</v>
      </c>
      <c r="AB1224" s="741" t="n">
        <v>0</v>
      </c>
      <c r="AC1224" s="741" t="n">
        <v>346839</v>
      </c>
      <c r="AD1224" s="741" t="n">
        <v>929839</v>
      </c>
      <c r="AE1224" s="741" t="n">
        <v>98006643</v>
      </c>
      <c r="AF1224" s="242" t="inlineStr">
        <is>
          <t>50-300</t>
        </is>
      </c>
      <c r="AG1224" s="741" t="inlineStr">
        <is>
          <t>$5,000,000</t>
        </is>
      </c>
      <c r="AH1224" s="248" t="inlineStr">
        <is>
          <t>Empleado</t>
        </is>
      </c>
      <c r="AI1224" s="242" t="inlineStr">
        <is>
          <t>josthyn.mejia123@gmail.com</t>
        </is>
      </c>
      <c r="AJ1224" s="242" t="n">
        <v>3127158804</v>
      </c>
      <c r="AK1224" s="225" t="n"/>
      <c r="AL1224" s="225" t="n"/>
      <c r="AM1224" s="231" t="n"/>
    </row>
    <row r="1225" ht="18" customHeight="1" thickBot="1">
      <c r="A1225" s="807" t="inlineStr">
        <is>
          <t>MAURICIO ACOSTA GONGORA</t>
        </is>
      </c>
      <c r="B1225" s="466" t="inlineStr">
        <is>
          <t>600303600609083-9</t>
        </is>
      </c>
      <c r="C1225" s="357" t="n">
        <v>45782</v>
      </c>
      <c r="D1225" s="358" t="inlineStr">
        <is>
          <t>Pendiente</t>
        </is>
      </c>
      <c r="E1225" s="400" t="n">
        <v>45782</v>
      </c>
      <c r="F1225" s="359" t="inlineStr">
        <is>
          <t>DAVIVIENDA</t>
        </is>
      </c>
      <c r="G1225" s="882" t="n"/>
      <c r="H1225" s="361" t="inlineStr">
        <is>
          <t>CM</t>
        </is>
      </c>
      <c r="I1225" s="360" t="n"/>
      <c r="J1225" s="360" t="n"/>
      <c r="K1225" s="360" t="n"/>
      <c r="L1225" s="360" t="n"/>
      <c r="M1225" s="360" t="n"/>
      <c r="N1225" s="360" t="n"/>
      <c r="O1225" s="360" t="n"/>
      <c r="P1225" s="360" t="n"/>
      <c r="Q1225" s="822" t="n"/>
      <c r="R1225" s="817" t="inlineStr">
        <is>
          <t>N/A</t>
        </is>
      </c>
      <c r="S1225" s="365" t="inlineStr">
        <is>
          <t>Pesos</t>
        </is>
      </c>
      <c r="T1225" s="467" t="inlineStr">
        <is>
          <t>Leasing H.</t>
        </is>
      </c>
      <c r="U1225" s="808" t="n">
        <v>4029000</v>
      </c>
      <c r="V1225" s="363" t="n">
        <v>240</v>
      </c>
      <c r="W1225" s="363" t="n">
        <v>238</v>
      </c>
      <c r="X1225" s="808" t="inlineStr">
        <is>
          <t>11.5%</t>
        </is>
      </c>
      <c r="Y1225" s="808" t="n">
        <v>0</v>
      </c>
      <c r="Z1225" s="808" t="n">
        <v>97923</v>
      </c>
      <c r="AA1225" s="808" t="n">
        <v>97104</v>
      </c>
      <c r="AB1225" s="808" t="n">
        <v>0</v>
      </c>
      <c r="AC1225" s="808" t="n">
        <v>440521</v>
      </c>
      <c r="AD1225" s="808" t="n">
        <v>3394451</v>
      </c>
      <c r="AE1225" s="808" t="n">
        <v>372867058</v>
      </c>
      <c r="AF1225" s="3688" t="n">
        <v>500</v>
      </c>
      <c r="AG1225" s="808" t="inlineStr">
        <is>
          <t>$20,000,000</t>
        </is>
      </c>
      <c r="AH1225" s="401" t="inlineStr">
        <is>
          <t>Empleado</t>
        </is>
      </c>
      <c r="AI1225" s="363" t="inlineStr">
        <is>
          <t>m.acosta.g@gmail.com</t>
        </is>
      </c>
      <c r="AJ1225" s="363" t="n">
        <v>3157679037</v>
      </c>
      <c r="AK1225" s="363" t="inlineStr">
        <is>
          <t>ENVIGADO</t>
        </is>
      </c>
      <c r="AL1225" s="360" t="n"/>
      <c r="AM1225" s="368" t="n"/>
    </row>
    <row r="1226" ht="18" customHeight="1" thickBot="1">
      <c r="A1226" s="558" t="inlineStr">
        <is>
          <t>SANDRA PAOLA PEÑA RUIZ</t>
        </is>
      </c>
      <c r="B1226" s="210" t="n">
        <v>103115510703</v>
      </c>
      <c r="C1226" s="251" t="n">
        <v>45666</v>
      </c>
      <c r="D1226" s="348" t="inlineStr">
        <is>
          <t>Actualizar</t>
        </is>
      </c>
      <c r="E1226" s="386" t="n">
        <v>45783</v>
      </c>
      <c r="F1226" s="839" t="inlineStr">
        <is>
          <t>FNA (Fondo Nacional del Ahorro)</t>
        </is>
      </c>
      <c r="G1226" s="562" t="inlineStr">
        <is>
          <t>Se envia extracto y perfilamiento para realizar estudio actualizado le gustaria poderlo dejar a 4 años clave1031155107
Es de aclarar que cliente ya habia enviado los documento por interapidisimo y se extraviaron por ese motivo se va volver a radicar</t>
        </is>
      </c>
      <c r="H1226" s="349" t="inlineStr">
        <is>
          <t>CM</t>
        </is>
      </c>
      <c r="I1226" s="254" t="inlineStr">
        <is>
          <t>Falta perfilamiento - FNA</t>
        </is>
      </c>
      <c r="J1226" s="214" t="n"/>
      <c r="K1226" s="386" t="n">
        <v>45677</v>
      </c>
      <c r="L1226" s="214" t="n"/>
      <c r="M1226" s="214" t="n"/>
      <c r="N1226" s="251" t="n">
        <v>45677</v>
      </c>
      <c r="O1226" s="214" t="n"/>
      <c r="P1226" s="256" t="inlineStr">
        <is>
          <t>https://tinyurl.com/3x3fb3xs</t>
        </is>
      </c>
      <c r="Q1226" s="214" t="n"/>
      <c r="R1226" s="820" t="n"/>
      <c r="S1226" s="257" t="inlineStr">
        <is>
          <t>Pesos</t>
        </is>
      </c>
      <c r="T1226" s="258" t="inlineStr">
        <is>
          <t>Hipotecario</t>
        </is>
      </c>
      <c r="U1226" s="739" t="n">
        <v>257847</v>
      </c>
      <c r="V1226" s="254" t="n">
        <v>240</v>
      </c>
      <c r="W1226" s="254" t="n">
        <v>226</v>
      </c>
      <c r="X1226" s="739" t="inlineStr">
        <is>
          <t>11.8%</t>
        </is>
      </c>
      <c r="Y1226" s="739" t="n">
        <v>141606</v>
      </c>
      <c r="Z1226" s="739" t="n">
        <v>11220</v>
      </c>
      <c r="AA1226" s="739" t="n">
        <v>18813</v>
      </c>
      <c r="AB1226" s="739" t="n">
        <v>0</v>
      </c>
      <c r="AC1226" s="739" t="n">
        <v>44837</v>
      </c>
      <c r="AD1226" s="739" t="n">
        <v>324582</v>
      </c>
      <c r="AE1226" s="739" t="n">
        <v>324582</v>
      </c>
      <c r="AF1226" s="3660" t="n">
        <v>700</v>
      </c>
      <c r="AG1226" s="739" t="inlineStr">
        <is>
          <t>$4,200,000</t>
        </is>
      </c>
      <c r="AH1226" s="259" t="inlineStr">
        <is>
          <t>Empleado</t>
        </is>
      </c>
      <c r="AI1226" s="254" t="inlineStr">
        <is>
          <t>sandrapaope14@gmail.com</t>
        </is>
      </c>
      <c r="AJ1226" s="254" t="n">
        <v>3123099960</v>
      </c>
      <c r="AK1226" s="254" t="inlineStr">
        <is>
          <t>BUCARAMANGA</t>
        </is>
      </c>
      <c r="AL1226" s="214" t="n"/>
      <c r="AM1226" s="220" t="n"/>
    </row>
    <row r="1227" ht="18" customHeight="1" thickBot="1">
      <c r="A1227" s="896" t="inlineStr">
        <is>
          <t>DAIMYCHELL PAOLA CASTRO</t>
        </is>
      </c>
      <c r="B1227" s="221" t="n">
        <v>104280000931</v>
      </c>
      <c r="C1227" s="240" t="n">
        <v>45776</v>
      </c>
      <c r="D1227" s="343" t="inlineStr">
        <is>
          <t>Pendiente</t>
        </is>
      </c>
      <c r="E1227" s="378" t="n">
        <v>45783</v>
      </c>
      <c r="F1227" s="584" t="inlineStr">
        <is>
          <t>COLPATRIA</t>
        </is>
      </c>
      <c r="G1227" s="593" t="inlineStr">
        <is>
          <t>Buen día a extractos@mejorahora.net envié formato perfilamiento de la cliente, favor generar estudio, tenemos cita para el viernes para verlo. Gracias.</t>
        </is>
      </c>
      <c r="H1227" s="344" t="inlineStr">
        <is>
          <t>CM</t>
        </is>
      </c>
      <c r="I1227" s="242" t="inlineStr">
        <is>
          <t>Falta perfilamiento - Colpatria</t>
        </is>
      </c>
      <c r="J1227" s="225" t="n"/>
      <c r="K1227" s="225" t="n"/>
      <c r="L1227" s="225" t="n"/>
      <c r="M1227" s="225" t="n"/>
      <c r="N1227" s="225" t="n"/>
      <c r="O1227" s="225" t="n"/>
      <c r="P1227" s="225" t="n"/>
      <c r="Q1227" s="473" t="n"/>
      <c r="R1227" s="390" t="inlineStr">
        <is>
          <t>N/A</t>
        </is>
      </c>
      <c r="S1227" s="246" t="inlineStr">
        <is>
          <t>Pesos</t>
        </is>
      </c>
      <c r="T1227" s="247" t="inlineStr">
        <is>
          <t>Hipotecario</t>
        </is>
      </c>
      <c r="U1227" s="741" t="n">
        <v>1002455</v>
      </c>
      <c r="V1227" s="242" t="n">
        <v>240</v>
      </c>
      <c r="W1227" s="242" t="n">
        <v>232</v>
      </c>
      <c r="X1227" s="741" t="inlineStr">
        <is>
          <t>13.99%</t>
        </is>
      </c>
      <c r="Y1227" s="741" t="n">
        <v>395475</v>
      </c>
      <c r="Z1227" s="741" t="n">
        <v>72161</v>
      </c>
      <c r="AA1227" s="741" t="n">
        <v>0</v>
      </c>
      <c r="AB1227" s="741" t="n">
        <v>0</v>
      </c>
      <c r="AC1227" s="741" t="n">
        <v>95555</v>
      </c>
      <c r="AD1227" s="741" t="n">
        <v>1230213</v>
      </c>
      <c r="AE1227" s="741" t="n">
        <v>120706923</v>
      </c>
      <c r="AF1227" s="3661" t="n">
        <v>300</v>
      </c>
      <c r="AG1227" s="741" t="inlineStr">
        <is>
          <t>$3,150,000</t>
        </is>
      </c>
      <c r="AH1227" s="248" t="inlineStr">
        <is>
          <t>Empleado</t>
        </is>
      </c>
      <c r="AI1227" s="242" t="inlineStr">
        <is>
          <t>daimychellcr@hotmail.com</t>
        </is>
      </c>
      <c r="AJ1227" s="242" t="n">
        <v>3016671719</v>
      </c>
      <c r="AK1227" s="242" t="inlineStr">
        <is>
          <t>BARRANQUILLA</t>
        </is>
      </c>
      <c r="AL1227" s="225" t="n"/>
      <c r="AM1227" s="231" t="n"/>
    </row>
    <row r="1228" ht="18" customHeight="1" thickBot="1">
      <c r="A1228" s="843" t="inlineStr">
        <is>
          <t>CAROLINA PARRA SANCHEZ</t>
        </is>
      </c>
      <c r="B1228" s="210" t="n">
        <v>300835</v>
      </c>
      <c r="C1228" s="251" t="n">
        <v>45769</v>
      </c>
      <c r="D1228" s="348" t="inlineStr">
        <is>
          <t>Pendiente</t>
        </is>
      </c>
      <c r="E1228" s="386" t="n">
        <v>45783</v>
      </c>
      <c r="F1228" s="267" t="inlineStr">
        <is>
          <t>BANCOLOMBIA</t>
        </is>
      </c>
      <c r="G1228" s="214" t="n"/>
      <c r="H1228" s="457" t="inlineStr">
        <is>
          <t>VK 30%</t>
        </is>
      </c>
      <c r="I1228" s="254" t="inlineStr">
        <is>
          <t>FALTA PLAN DE PAGOS</t>
        </is>
      </c>
      <c r="J1228" s="214" t="n"/>
      <c r="K1228" s="214" t="n"/>
      <c r="L1228" s="392" t="inlineStr">
        <is>
          <t>Finanzas a otro nivel</t>
        </is>
      </c>
      <c r="M1228" s="254" t="inlineStr">
        <is>
          <t>MIREYA TOLOZA</t>
        </is>
      </c>
      <c r="N1228" s="214" t="n"/>
      <c r="O1228" s="214" t="n"/>
      <c r="P1228" s="214" t="n"/>
      <c r="Q1228" s="214" t="n"/>
      <c r="R1228" s="573" t="n">
        <v>1015459153</v>
      </c>
      <c r="S1228" s="257" t="inlineStr">
        <is>
          <t>Pesos</t>
        </is>
      </c>
      <c r="T1228" s="387" t="inlineStr">
        <is>
          <t>Leasing H.</t>
        </is>
      </c>
      <c r="U1228" s="739" t="n">
        <v>6442391</v>
      </c>
      <c r="V1228" s="254" t="n">
        <v>240</v>
      </c>
      <c r="W1228" s="254" t="n">
        <v>206</v>
      </c>
      <c r="X1228" s="739" t="inlineStr">
        <is>
          <t>12.09%</t>
        </is>
      </c>
      <c r="Y1228" s="739" t="n">
        <v>0</v>
      </c>
      <c r="Z1228" s="739" t="n">
        <v>162459</v>
      </c>
      <c r="AA1228" s="739" t="n">
        <v>0</v>
      </c>
      <c r="AB1228" s="739" t="n">
        <v>0</v>
      </c>
      <c r="AC1228" s="739" t="n">
        <v>868980</v>
      </c>
      <c r="AD1228" s="739" t="n">
        <v>5410952</v>
      </c>
      <c r="AE1228" s="739" t="n">
        <v>566216302</v>
      </c>
      <c r="AF1228" s="254" t="inlineStr">
        <is>
          <t>900-1200</t>
        </is>
      </c>
      <c r="AG1228" s="739" t="inlineStr">
        <is>
          <t>$18,000,000</t>
        </is>
      </c>
      <c r="AH1228" s="259" t="inlineStr">
        <is>
          <t>Empleado</t>
        </is>
      </c>
      <c r="AI1228" s="254" t="inlineStr">
        <is>
          <t>luis59.lp@gmail.com</t>
        </is>
      </c>
      <c r="AJ1228" s="254" t="n">
        <v>3174239437</v>
      </c>
      <c r="AK1228" s="254" t="inlineStr">
        <is>
          <t>BOGOTA</t>
        </is>
      </c>
      <c r="AL1228" s="214" t="n"/>
      <c r="AM1228" s="220" t="n"/>
    </row>
    <row r="1229" ht="18" customHeight="1" thickBot="1">
      <c r="A1229" s="548" t="inlineStr">
        <is>
          <t>FRANKLIN JOSE CEBALLOS MARIN</t>
        </is>
      </c>
      <c r="B1229" s="221" t="n">
        <v>90000330054</v>
      </c>
      <c r="C1229" s="240" t="n">
        <v>45783</v>
      </c>
      <c r="D1229" s="343" t="inlineStr">
        <is>
          <t>Pendiente</t>
        </is>
      </c>
      <c r="E1229" s="378" t="n">
        <v>45783</v>
      </c>
      <c r="F1229" s="241" t="inlineStr">
        <is>
          <t>BANCOLOMBIA</t>
        </is>
      </c>
      <c r="G1229" s="225" t="n"/>
      <c r="H1229" s="344" t="inlineStr">
        <is>
          <t>CM</t>
        </is>
      </c>
      <c r="I1229" s="225" t="n"/>
      <c r="J1229" s="225" t="n"/>
      <c r="K1229" s="225" t="n"/>
      <c r="L1229" s="225" t="n"/>
      <c r="M1229" s="225" t="n"/>
      <c r="N1229" s="225" t="n"/>
      <c r="O1229" s="225" t="n"/>
      <c r="P1229" s="225" t="n"/>
      <c r="Q1229" s="473" t="n"/>
      <c r="R1229" s="390" t="inlineStr">
        <is>
          <t>N/A</t>
        </is>
      </c>
      <c r="S1229" s="246" t="inlineStr">
        <is>
          <t>Pesos</t>
        </is>
      </c>
      <c r="T1229" s="247" t="inlineStr">
        <is>
          <t>Hipotecario</t>
        </is>
      </c>
      <c r="U1229" s="741" t="n">
        <v>780726</v>
      </c>
      <c r="V1229" s="242" t="n">
        <v>240</v>
      </c>
      <c r="W1229" s="242" t="n">
        <v>237</v>
      </c>
      <c r="X1229" s="741" t="inlineStr">
        <is>
          <t>10.6%</t>
        </is>
      </c>
      <c r="Y1229" s="741" t="n">
        <v>0</v>
      </c>
      <c r="Z1229" s="741" t="n">
        <v>12486</v>
      </c>
      <c r="AA1229" s="741" t="n">
        <v>17342</v>
      </c>
      <c r="AB1229" s="741" t="n">
        <v>11561</v>
      </c>
      <c r="AC1229" s="741" t="n">
        <v>100238</v>
      </c>
      <c r="AD1229" s="741" t="n">
        <v>639099</v>
      </c>
      <c r="AE1229" s="741" t="n">
        <v>75765618</v>
      </c>
      <c r="AF1229" s="3661" t="n">
        <v>300</v>
      </c>
      <c r="AG1229" s="741" t="inlineStr">
        <is>
          <t>$5,500,000</t>
        </is>
      </c>
      <c r="AH1229" s="248" t="inlineStr">
        <is>
          <t>Empleado</t>
        </is>
      </c>
      <c r="AI1229" s="242" t="inlineStr">
        <is>
          <t>frankceba@gmail.com</t>
        </is>
      </c>
      <c r="AJ1229" s="242" t="n">
        <v>3058584941</v>
      </c>
      <c r="AK1229" s="242" t="inlineStr">
        <is>
          <t>MEDELLIN</t>
        </is>
      </c>
      <c r="AL1229" s="225" t="n"/>
      <c r="AM1229" s="231" t="n"/>
    </row>
    <row r="1230" ht="18" customHeight="1" thickBot="1">
      <c r="A1230" s="558" t="inlineStr">
        <is>
          <t>YURI ALEJANDRA MUÑOZ ARISTIZABAL</t>
        </is>
      </c>
      <c r="B1230" s="210" t="inlineStr">
        <is>
          <t>570048490032158-7</t>
        </is>
      </c>
      <c r="C1230" s="251" t="n">
        <v>45783</v>
      </c>
      <c r="D1230" s="348" t="inlineStr">
        <is>
          <t>Pendiente</t>
        </is>
      </c>
      <c r="E1230" s="386" t="n">
        <v>45783</v>
      </c>
      <c r="F1230" s="262" t="inlineStr">
        <is>
          <t>DAVIVIENDA</t>
        </is>
      </c>
      <c r="G1230" s="278" t="n"/>
      <c r="H1230" s="457" t="inlineStr">
        <is>
          <t>VK 30%</t>
        </is>
      </c>
      <c r="I1230" s="214" t="n"/>
      <c r="J1230" s="214" t="n"/>
      <c r="K1230" s="214" t="n"/>
      <c r="L1230" s="392" t="inlineStr">
        <is>
          <t>Finanzas a otro nivel</t>
        </is>
      </c>
      <c r="M1230" s="254" t="inlineStr">
        <is>
          <t>NELLY ROA</t>
        </is>
      </c>
      <c r="N1230" s="214" t="n"/>
      <c r="O1230" s="214" t="n"/>
      <c r="P1230" s="214" t="n"/>
      <c r="Q1230" s="335" t="n"/>
      <c r="R1230" s="390" t="inlineStr">
        <is>
          <t>N/A</t>
        </is>
      </c>
      <c r="S1230" s="257" t="inlineStr">
        <is>
          <t>Pesos</t>
        </is>
      </c>
      <c r="T1230" s="258" t="inlineStr">
        <is>
          <t>Hipotecario</t>
        </is>
      </c>
      <c r="U1230" s="739" t="n">
        <v>761026</v>
      </c>
      <c r="V1230" s="254" t="n">
        <v>236</v>
      </c>
      <c r="W1230" s="254" t="n">
        <v>217</v>
      </c>
      <c r="X1230" s="821" t="n">
        <v>0.14</v>
      </c>
      <c r="Y1230" s="739" t="n">
        <v>227973</v>
      </c>
      <c r="Z1230" s="739" t="n">
        <v>17714</v>
      </c>
      <c r="AA1230" s="739" t="n">
        <v>22892</v>
      </c>
      <c r="AB1230" s="739" t="n">
        <v>55081</v>
      </c>
      <c r="AC1230" s="739" t="n">
        <v>131558</v>
      </c>
      <c r="AD1230" s="739" t="n">
        <v>533567</v>
      </c>
      <c r="AE1230" s="739" t="n">
        <v>69728617</v>
      </c>
      <c r="AF1230" s="214" t="n"/>
      <c r="AG1230" s="739" t="inlineStr">
        <is>
          <t>$2,750,000</t>
        </is>
      </c>
      <c r="AH1230" s="458" t="inlineStr">
        <is>
          <t>Vis Davivienda</t>
        </is>
      </c>
      <c r="AI1230" s="254" t="inlineStr">
        <is>
          <t>alejalow@hotmail.com</t>
        </is>
      </c>
      <c r="AJ1230" s="254" t="n">
        <v>3134587330</v>
      </c>
      <c r="AK1230" s="254" t="inlineStr">
        <is>
          <t>SOACHA</t>
        </is>
      </c>
      <c r="AL1230" s="214" t="n"/>
      <c r="AM1230" s="220" t="n"/>
    </row>
    <row r="1231" ht="18" customHeight="1" thickBot="1">
      <c r="A1231" s="548" t="inlineStr">
        <is>
          <t>HASBLEIDI JINETH SILVA AVILA</t>
        </is>
      </c>
      <c r="B1231" s="221" t="n">
        <v>105754829901</v>
      </c>
      <c r="C1231" s="240" t="n">
        <v>45783</v>
      </c>
      <c r="D1231" s="343" t="inlineStr">
        <is>
          <t>Pendiente</t>
        </is>
      </c>
      <c r="E1231" s="378" t="n">
        <v>45783</v>
      </c>
      <c r="F1231" s="233" t="inlineStr">
        <is>
          <t>FNA (Fondo Nacional del Ahorro)</t>
        </is>
      </c>
      <c r="G1231" s="272" t="n"/>
      <c r="H1231" s="397" t="inlineStr">
        <is>
          <t>PROPIO</t>
        </is>
      </c>
      <c r="I1231" s="225" t="n"/>
      <c r="J1231" s="225" t="n"/>
      <c r="K1231" s="225" t="n"/>
      <c r="L1231" s="246" t="inlineStr">
        <is>
          <t>Lideres del futuro</t>
        </is>
      </c>
      <c r="M1231" s="242" t="inlineStr">
        <is>
          <t>Blanca LiLia Montaña Daza</t>
        </is>
      </c>
      <c r="N1231" s="225" t="n"/>
      <c r="O1231" s="225" t="n"/>
      <c r="P1231" s="225" t="n"/>
      <c r="Q1231" s="225" t="n"/>
      <c r="R1231" s="242" t="n">
        <v>1057548299</v>
      </c>
      <c r="S1231" s="246" t="inlineStr">
        <is>
          <t>Pesos</t>
        </is>
      </c>
      <c r="T1231" s="247" t="inlineStr">
        <is>
          <t>Hipotecario</t>
        </is>
      </c>
      <c r="U1231" s="741" t="n">
        <v>412012</v>
      </c>
      <c r="V1231" s="242" t="n">
        <v>240</v>
      </c>
      <c r="W1231" s="242" t="n">
        <v>228</v>
      </c>
      <c r="X1231" s="741" t="inlineStr">
        <is>
          <t>10.3%</t>
        </is>
      </c>
      <c r="Y1231" s="741" t="n">
        <v>175638</v>
      </c>
      <c r="Z1231" s="741" t="n">
        <v>17305</v>
      </c>
      <c r="AA1231" s="741" t="n">
        <v>26284</v>
      </c>
      <c r="AB1231" s="741" t="n">
        <v>23818</v>
      </c>
      <c r="AC1231" s="741" t="n">
        <v>80147</v>
      </c>
      <c r="AD1231" s="741" t="n">
        <v>440094</v>
      </c>
      <c r="AE1231" s="741" t="n">
        <v>53650828</v>
      </c>
      <c r="AF1231" s="242" t="inlineStr">
        <is>
          <t>300-600</t>
        </is>
      </c>
      <c r="AG1231" s="741" t="inlineStr">
        <is>
          <t>$2,100,000</t>
        </is>
      </c>
      <c r="AH1231" s="248" t="inlineStr">
        <is>
          <t>Empleado</t>
        </is>
      </c>
      <c r="AI1231" s="242" t="inlineStr">
        <is>
          <t>Jinethsilvaavila6@gmail.com</t>
        </is>
      </c>
      <c r="AJ1231" s="242" t="n">
        <v>3143694951</v>
      </c>
      <c r="AK1231" s="225" t="n"/>
      <c r="AL1231" s="225" t="n"/>
      <c r="AM1231" s="231" t="n"/>
    </row>
    <row r="1232" ht="18" customHeight="1" thickBot="1">
      <c r="A1232" s="552" t="inlineStr">
        <is>
          <t>ALLISSON VIVIANA ORTIZ CANO</t>
        </is>
      </c>
      <c r="B1232" s="210" t="n">
        <v>90000169014</v>
      </c>
      <c r="C1232" s="251" t="n">
        <v>45783</v>
      </c>
      <c r="D1232" s="348" t="inlineStr">
        <is>
          <t>Pendiente</t>
        </is>
      </c>
      <c r="E1232" s="386" t="n">
        <v>45783</v>
      </c>
      <c r="F1232" s="267" t="inlineStr">
        <is>
          <t>BANCOLOMBIA</t>
        </is>
      </c>
      <c r="G1232" s="214" t="n"/>
      <c r="H1232" s="352" t="inlineStr">
        <is>
          <t>PROPIO</t>
        </is>
      </c>
      <c r="I1232" s="214" t="n"/>
      <c r="J1232" s="214" t="n"/>
      <c r="K1232" s="214" t="n"/>
      <c r="L1232" s="392" t="inlineStr">
        <is>
          <t>Finanzas a otro nivel</t>
        </is>
      </c>
      <c r="M1232" s="254" t="inlineStr">
        <is>
          <t>PAULA ANDREA OSORNO VALENCIA</t>
        </is>
      </c>
      <c r="N1232" s="214" t="n"/>
      <c r="O1232" s="214" t="n"/>
      <c r="P1232" s="214" t="n"/>
      <c r="Q1232" s="214" t="n"/>
      <c r="R1232" s="254" t="n">
        <v>1014266801</v>
      </c>
      <c r="S1232" s="257" t="inlineStr">
        <is>
          <t>Pesos</t>
        </is>
      </c>
      <c r="T1232" s="258" t="inlineStr">
        <is>
          <t>Hipotecario</t>
        </is>
      </c>
      <c r="U1232" s="739" t="n">
        <v>740466</v>
      </c>
      <c r="V1232" s="254" t="n">
        <v>240</v>
      </c>
      <c r="W1232" s="254" t="n">
        <v>201</v>
      </c>
      <c r="X1232" s="739" t="inlineStr">
        <is>
          <t>6.46%</t>
        </is>
      </c>
      <c r="Y1232" s="739" t="n">
        <v>287859</v>
      </c>
      <c r="Z1232" s="739" t="n">
        <v>9991</v>
      </c>
      <c r="AA1232" s="739" t="n">
        <v>13288</v>
      </c>
      <c r="AB1232" s="739" t="n">
        <v>8858</v>
      </c>
      <c r="AC1232" s="739" t="n">
        <v>246867</v>
      </c>
      <c r="AD1232" s="739" t="n">
        <v>461462</v>
      </c>
      <c r="AE1232" s="739" t="n">
        <v>88285989</v>
      </c>
      <c r="AF1232" s="254" t="inlineStr">
        <is>
          <t>300-600</t>
        </is>
      </c>
      <c r="AG1232" s="739" t="inlineStr">
        <is>
          <t>$9,000,000</t>
        </is>
      </c>
      <c r="AH1232" s="259" t="inlineStr">
        <is>
          <t>Empleado</t>
        </is>
      </c>
      <c r="AI1232" s="254" t="inlineStr">
        <is>
          <t>avortizc@hotmail.com</t>
        </is>
      </c>
      <c r="AJ1232" s="254" t="n">
        <v>3197073075</v>
      </c>
      <c r="AK1232" s="214" t="n"/>
      <c r="AL1232" s="214" t="n"/>
      <c r="AM1232" s="220" t="n"/>
    </row>
    <row r="1233" ht="18" customHeight="1" thickBot="1">
      <c r="A1233" s="745" t="inlineStr">
        <is>
          <t>YOLANDA ROJAS FIERRO</t>
        </is>
      </c>
      <c r="B1233" s="221" t="inlineStr">
        <is>
          <t>600707980022874-8</t>
        </is>
      </c>
      <c r="C1233" s="240" t="n">
        <v>45783</v>
      </c>
      <c r="D1233" s="343" t="inlineStr">
        <is>
          <t>Pendiente</t>
        </is>
      </c>
      <c r="E1233" s="378" t="n">
        <v>45783</v>
      </c>
      <c r="F1233" s="333" t="inlineStr">
        <is>
          <t>DAVIVIENDA</t>
        </is>
      </c>
      <c r="G1233" s="225" t="n"/>
      <c r="H1233" s="397" t="inlineStr">
        <is>
          <t>PROPIO</t>
        </is>
      </c>
      <c r="I1233" s="225" t="n"/>
      <c r="J1233" s="225" t="n"/>
      <c r="K1233" s="225" t="n"/>
      <c r="L1233" s="459" t="inlineStr">
        <is>
          <t>Visionarios</t>
        </is>
      </c>
      <c r="M1233" s="242" t="inlineStr">
        <is>
          <t>Patricia Lucia Escobar Escobar</t>
        </is>
      </c>
      <c r="N1233" s="225" t="n"/>
      <c r="O1233" s="225" t="n"/>
      <c r="P1233" s="225" t="n"/>
      <c r="Q1233" s="225" t="n"/>
      <c r="R1233" s="242" t="n">
        <v>36180122</v>
      </c>
      <c r="S1233" s="246" t="inlineStr">
        <is>
          <t>Pesos</t>
        </is>
      </c>
      <c r="T1233" s="448" t="inlineStr">
        <is>
          <t>Leasing H.</t>
        </is>
      </c>
      <c r="U1233" s="741" t="n">
        <v>4602000</v>
      </c>
      <c r="V1233" s="242" t="n">
        <v>240</v>
      </c>
      <c r="W1233" s="242" t="n">
        <v>226</v>
      </c>
      <c r="X1233" s="741" t="inlineStr">
        <is>
          <t>16.55%</t>
        </is>
      </c>
      <c r="Y1233" s="741" t="n">
        <v>0</v>
      </c>
      <c r="Z1233" s="741" t="n">
        <v>184815</v>
      </c>
      <c r="AA1233" s="741" t="n">
        <v>91538</v>
      </c>
      <c r="AB1233" s="741" t="n">
        <v>0</v>
      </c>
      <c r="AC1233" s="741" t="n">
        <v>242232</v>
      </c>
      <c r="AD1233" s="741" t="n">
        <v>4059414</v>
      </c>
      <c r="AE1233" s="741" t="n">
        <v>316564988</v>
      </c>
      <c r="AF1233" s="242" t="inlineStr">
        <is>
          <t>Aumento cuota a 5 millones</t>
        </is>
      </c>
      <c r="AG1233" s="741" t="inlineStr">
        <is>
          <t>$12,000,000</t>
        </is>
      </c>
      <c r="AH1233" s="248" t="inlineStr">
        <is>
          <t>Empleado</t>
        </is>
      </c>
      <c r="AI1233" s="242" t="inlineStr">
        <is>
          <t>yolitarojas1019@gmail.com</t>
        </is>
      </c>
      <c r="AJ1233" s="242" t="n">
        <v>3133836684</v>
      </c>
      <c r="AK1233" s="225" t="n"/>
      <c r="AL1233" s="225" t="n"/>
      <c r="AM1233" s="231" t="n"/>
    </row>
    <row r="1234" ht="18" customHeight="1" thickBot="1">
      <c r="A1234" s="571" t="inlineStr">
        <is>
          <t>JOHAN ALBEIRO FERNANDEZ HOYOS</t>
        </is>
      </c>
      <c r="B1234" s="210" t="inlineStr">
        <is>
          <t>570101340038781-1</t>
        </is>
      </c>
      <c r="C1234" s="251" t="n">
        <v>45783</v>
      </c>
      <c r="D1234" s="348" t="inlineStr">
        <is>
          <t>Pendiente</t>
        </is>
      </c>
      <c r="E1234" s="386" t="n">
        <v>45783</v>
      </c>
      <c r="F1234" s="262" t="inlineStr">
        <is>
          <t>DAVIVIENDA</t>
        </is>
      </c>
      <c r="G1234" s="214" t="n"/>
      <c r="H1234" s="349" t="inlineStr">
        <is>
          <t>CM</t>
        </is>
      </c>
      <c r="I1234" s="214" t="n"/>
      <c r="J1234" s="214" t="n"/>
      <c r="K1234" s="214" t="n"/>
      <c r="L1234" s="214" t="n"/>
      <c r="M1234" s="214" t="n"/>
      <c r="N1234" s="214" t="n"/>
      <c r="O1234" s="214" t="n"/>
      <c r="P1234" s="214" t="n"/>
      <c r="Q1234" s="214" t="n"/>
      <c r="R1234" s="573" t="n">
        <v>1234192531</v>
      </c>
      <c r="S1234" s="257" t="inlineStr">
        <is>
          <t>Pesos</t>
        </is>
      </c>
      <c r="T1234" s="258" t="inlineStr">
        <is>
          <t>Hipotecario</t>
        </is>
      </c>
      <c r="U1234" s="739" t="n">
        <v>391000</v>
      </c>
      <c r="V1234" s="254" t="n">
        <v>240</v>
      </c>
      <c r="W1234" s="254" t="n">
        <v>236</v>
      </c>
      <c r="X1234" s="739" t="inlineStr">
        <is>
          <t>10.95%</t>
        </is>
      </c>
      <c r="Y1234" s="739" t="n">
        <v>0</v>
      </c>
      <c r="Z1234" s="739" t="n">
        <v>7781</v>
      </c>
      <c r="AA1234" s="739" t="n">
        <v>20094</v>
      </c>
      <c r="AB1234" s="739" t="n">
        <v>0</v>
      </c>
      <c r="AC1234" s="739" t="n">
        <v>47710</v>
      </c>
      <c r="AD1234" s="739" t="n">
        <v>315414</v>
      </c>
      <c r="AE1234" s="739" t="n">
        <v>36341910</v>
      </c>
      <c r="AF1234" s="3660" t="n">
        <v>200</v>
      </c>
      <c r="AG1234" s="739" t="inlineStr">
        <is>
          <t>$2,000,000</t>
        </is>
      </c>
      <c r="AH1234" s="259" t="inlineStr">
        <is>
          <t>Empleado</t>
        </is>
      </c>
      <c r="AI1234" s="573" t="inlineStr">
        <is>
          <t>johanfh1501@gmail.com</t>
        </is>
      </c>
      <c r="AJ1234" s="573" t="n">
        <v>3017709376</v>
      </c>
      <c r="AK1234" s="254" t="inlineStr">
        <is>
          <t>CALI</t>
        </is>
      </c>
      <c r="AL1234" s="214" t="n"/>
      <c r="AM1234" s="220" t="n"/>
    </row>
    <row r="1235" ht="18" customHeight="1" thickBot="1">
      <c r="A1235" s="572" t="inlineStr">
        <is>
          <t>JAIME RINCON CANO</t>
        </is>
      </c>
      <c r="B1235" s="221" t="n">
        <v>657498006</v>
      </c>
      <c r="C1235" s="240" t="n">
        <v>45783</v>
      </c>
      <c r="D1235" s="456" t="inlineStr">
        <is>
          <t>Mora</t>
        </is>
      </c>
      <c r="E1235" s="378" t="n">
        <v>45783</v>
      </c>
      <c r="F1235" s="224" t="inlineStr">
        <is>
          <t>BANCO DE BOGOTA</t>
        </is>
      </c>
      <c r="G1235" s="225" t="n"/>
      <c r="H1235" s="397" t="inlineStr">
        <is>
          <t>PROPIO</t>
        </is>
      </c>
      <c r="I1235" s="225" t="n"/>
      <c r="J1235" s="225" t="n"/>
      <c r="K1235" s="225" t="n"/>
      <c r="L1235" s="459" t="inlineStr">
        <is>
          <t>Visionarios</t>
        </is>
      </c>
      <c r="M1235" s="242" t="inlineStr">
        <is>
          <t>Jaime Rincon Cano</t>
        </is>
      </c>
      <c r="N1235" s="225" t="n"/>
      <c r="O1235" s="225" t="n"/>
      <c r="P1235" s="225" t="n"/>
      <c r="Q1235" s="473" t="n"/>
      <c r="R1235" s="390" t="n">
        <v>7690995</v>
      </c>
      <c r="S1235" s="246" t="inlineStr">
        <is>
          <t>Pesos</t>
        </is>
      </c>
      <c r="T1235" s="247" t="inlineStr">
        <is>
          <t>Hipotecario</t>
        </is>
      </c>
      <c r="U1235" s="741" t="n">
        <v>266027</v>
      </c>
      <c r="V1235" s="242" t="n">
        <v>240</v>
      </c>
      <c r="W1235" s="242" t="n">
        <v>199</v>
      </c>
      <c r="X1235" s="741" t="inlineStr">
        <is>
          <t>10.91%</t>
        </is>
      </c>
      <c r="Y1235" s="741" t="n">
        <v>0</v>
      </c>
      <c r="Z1235" s="741" t="n">
        <v>17987</v>
      </c>
      <c r="AA1235" s="741" t="n">
        <v>0</v>
      </c>
      <c r="AB1235" s="741" t="n">
        <v>0</v>
      </c>
      <c r="AC1235" s="741" t="n">
        <v>44384</v>
      </c>
      <c r="AD1235" s="741" t="n">
        <v>203655</v>
      </c>
      <c r="AE1235" s="741" t="n">
        <v>23645753</v>
      </c>
      <c r="AF1235" s="242" t="inlineStr">
        <is>
          <t>50-300</t>
        </is>
      </c>
      <c r="AG1235" s="741" t="inlineStr">
        <is>
          <t>$5,600,000</t>
        </is>
      </c>
      <c r="AH1235" s="894" t="inlineStr">
        <is>
          <t>Empleado</t>
        </is>
      </c>
      <c r="AI1235" s="390" t="inlineStr">
        <is>
          <t>jaime27rincon@gmail.com</t>
        </is>
      </c>
      <c r="AJ1235" s="390" t="n">
        <v>3204155243</v>
      </c>
      <c r="AK1235" s="225" t="n"/>
      <c r="AL1235" s="225" t="n"/>
      <c r="AM1235" s="231" t="n"/>
    </row>
    <row r="1236" ht="18" customHeight="1" thickBot="1">
      <c r="A1236" s="572" t="inlineStr">
        <is>
          <t>JAIME RINCON CANO</t>
        </is>
      </c>
      <c r="B1236" s="210" t="n">
        <v>656151532</v>
      </c>
      <c r="C1236" s="251" t="n">
        <v>45783</v>
      </c>
      <c r="D1236" s="348" t="inlineStr">
        <is>
          <t>Pendiente</t>
        </is>
      </c>
      <c r="E1236" s="386" t="n">
        <v>45783</v>
      </c>
      <c r="F1236" s="213" t="inlineStr">
        <is>
          <t>BANCO DE BOGOTA</t>
        </is>
      </c>
      <c r="G1236" s="214" t="n"/>
      <c r="H1236" s="352" t="inlineStr">
        <is>
          <t>PROPIO</t>
        </is>
      </c>
      <c r="I1236" s="214" t="n"/>
      <c r="J1236" s="214" t="n"/>
      <c r="K1236" s="214" t="n"/>
      <c r="L1236" s="398" t="inlineStr">
        <is>
          <t>Visionarios</t>
        </is>
      </c>
      <c r="M1236" s="254" t="inlineStr">
        <is>
          <t>Jaime Rincon Cano</t>
        </is>
      </c>
      <c r="N1236" s="214" t="n"/>
      <c r="O1236" s="214" t="n"/>
      <c r="P1236" s="214" t="n"/>
      <c r="Q1236" s="335" t="n"/>
      <c r="R1236" s="390" t="n">
        <v>7690995</v>
      </c>
      <c r="S1236" s="257" t="inlineStr">
        <is>
          <t>Pesos</t>
        </is>
      </c>
      <c r="T1236" s="258" t="inlineStr">
        <is>
          <t>Hipotecario</t>
        </is>
      </c>
      <c r="U1236" s="739" t="n">
        <v>613220</v>
      </c>
      <c r="V1236" s="254" t="n">
        <v>240</v>
      </c>
      <c r="W1236" s="254" t="n">
        <v>197</v>
      </c>
      <c r="X1236" s="739" t="inlineStr">
        <is>
          <t>11.74%</t>
        </is>
      </c>
      <c r="Y1236" s="739" t="n">
        <v>0</v>
      </c>
      <c r="Z1236" s="739" t="n">
        <v>38217</v>
      </c>
      <c r="AA1236" s="739" t="n">
        <v>20625</v>
      </c>
      <c r="AB1236" s="739" t="n">
        <v>0</v>
      </c>
      <c r="AC1236" s="739" t="n">
        <v>89217</v>
      </c>
      <c r="AD1236" s="739" t="n">
        <v>465126</v>
      </c>
      <c r="AE1236" s="739" t="n">
        <v>50316145</v>
      </c>
      <c r="AF1236" s="254" t="inlineStr">
        <is>
          <t>50-300</t>
        </is>
      </c>
      <c r="AG1236" s="739" t="inlineStr">
        <is>
          <t>$5,600,000</t>
        </is>
      </c>
      <c r="AH1236" s="894" t="inlineStr">
        <is>
          <t>Empleado</t>
        </is>
      </c>
      <c r="AI1236" s="390" t="inlineStr">
        <is>
          <t>jaime27rincon@gmail.com</t>
        </is>
      </c>
      <c r="AJ1236" s="390" t="n">
        <v>3204155243</v>
      </c>
      <c r="AK1236" s="214" t="n"/>
      <c r="AL1236" s="214" t="n"/>
      <c r="AM1236" s="220" t="n"/>
    </row>
    <row r="1237" ht="18" customHeight="1" thickBot="1">
      <c r="A1237" s="572" t="inlineStr">
        <is>
          <t>JAIME RINCON CANO</t>
        </is>
      </c>
      <c r="B1237" s="221" t="n">
        <v>555019351</v>
      </c>
      <c r="C1237" s="240" t="n">
        <v>45783</v>
      </c>
      <c r="D1237" s="343" t="inlineStr">
        <is>
          <t>Pendiente</t>
        </is>
      </c>
      <c r="E1237" s="378" t="n">
        <v>45783</v>
      </c>
      <c r="F1237" s="224" t="inlineStr">
        <is>
          <t>BANCO DE BOGOTA</t>
        </is>
      </c>
      <c r="G1237" s="225" t="n"/>
      <c r="H1237" s="397" t="inlineStr">
        <is>
          <t>PROPIO</t>
        </is>
      </c>
      <c r="I1237" s="225" t="n"/>
      <c r="J1237" s="225" t="n"/>
      <c r="K1237" s="225" t="n"/>
      <c r="L1237" s="459" t="inlineStr">
        <is>
          <t>Visionarios</t>
        </is>
      </c>
      <c r="M1237" s="242" t="inlineStr">
        <is>
          <t>Jaime Rincon Cano</t>
        </is>
      </c>
      <c r="N1237" s="225" t="n"/>
      <c r="O1237" s="225" t="n"/>
      <c r="P1237" s="225" t="n"/>
      <c r="Q1237" s="473" t="n"/>
      <c r="R1237" s="390" t="n">
        <v>7690995</v>
      </c>
      <c r="S1237" s="246" t="inlineStr">
        <is>
          <t>Pesos</t>
        </is>
      </c>
      <c r="T1237" s="247" t="inlineStr">
        <is>
          <t>Hipotecario</t>
        </is>
      </c>
      <c r="U1237" s="741" t="n">
        <v>1026208</v>
      </c>
      <c r="V1237" s="242" t="n">
        <v>240</v>
      </c>
      <c r="W1237" s="242" t="n">
        <v>177</v>
      </c>
      <c r="X1237" s="741" t="inlineStr">
        <is>
          <t>10.7%</t>
        </is>
      </c>
      <c r="Y1237" s="741" t="n">
        <v>0</v>
      </c>
      <c r="Z1237" s="741" t="n">
        <v>29833</v>
      </c>
      <c r="AA1237" s="741" t="n">
        <v>16239</v>
      </c>
      <c r="AB1237" s="741" t="n">
        <v>0</v>
      </c>
      <c r="AC1237" s="741" t="n">
        <v>218703</v>
      </c>
      <c r="AD1237" s="741" t="n">
        <v>761432</v>
      </c>
      <c r="AE1237" s="741" t="n">
        <v>89957454</v>
      </c>
      <c r="AF1237" s="242" t="inlineStr">
        <is>
          <t>50-300</t>
        </is>
      </c>
      <c r="AG1237" s="741" t="inlineStr">
        <is>
          <t>$5,600,000</t>
        </is>
      </c>
      <c r="AH1237" s="894" t="inlineStr">
        <is>
          <t>Empleado</t>
        </is>
      </c>
      <c r="AI1237" s="390" t="inlineStr">
        <is>
          <t>jaime27rincon@gmail.com</t>
        </is>
      </c>
      <c r="AJ1237" s="390" t="n">
        <v>3204155243</v>
      </c>
      <c r="AK1237" s="225" t="n"/>
      <c r="AL1237" s="225" t="n"/>
      <c r="AM1237" s="231" t="n"/>
    </row>
    <row r="1238" ht="18" customHeight="1" thickBot="1">
      <c r="A1238" s="552" t="inlineStr">
        <is>
          <t>JAVIER MARDOQUEO OSPINO MARTINEZ</t>
        </is>
      </c>
      <c r="B1238" s="210" t="n">
        <v>1077720301</v>
      </c>
      <c r="C1238" s="251" t="n">
        <v>45783</v>
      </c>
      <c r="D1238" s="348" t="inlineStr">
        <is>
          <t>Pendiente</t>
        </is>
      </c>
      <c r="E1238" s="386" t="n">
        <v>45783</v>
      </c>
      <c r="F1238" s="232" t="inlineStr">
        <is>
          <t>FNA (Fondo Nacional del Ahorro)</t>
        </is>
      </c>
      <c r="G1238" s="214" t="n"/>
      <c r="H1238" s="352" t="inlineStr">
        <is>
          <t>PROPIO</t>
        </is>
      </c>
      <c r="I1238" s="214" t="n"/>
      <c r="J1238" s="214" t="n"/>
      <c r="K1238" s="214" t="n"/>
      <c r="L1238" s="348" t="inlineStr">
        <is>
          <t>Soluciones Financieras</t>
        </is>
      </c>
      <c r="M1238" s="254" t="inlineStr">
        <is>
          <t>LORENA SALINAS</t>
        </is>
      </c>
      <c r="N1238" s="214" t="n"/>
      <c r="O1238" s="214" t="n"/>
      <c r="P1238" s="214" t="n"/>
      <c r="Q1238" s="214" t="n"/>
      <c r="R1238" s="573" t="n">
        <v>10777203</v>
      </c>
      <c r="S1238" s="257" t="inlineStr">
        <is>
          <t>Pesos</t>
        </is>
      </c>
      <c r="T1238" s="258" t="inlineStr">
        <is>
          <t>Hipotecario</t>
        </is>
      </c>
      <c r="U1238" s="739" t="n">
        <v>0</v>
      </c>
      <c r="V1238" s="254" t="n">
        <v>359</v>
      </c>
      <c r="W1238" s="254" t="n">
        <v>291</v>
      </c>
      <c r="X1238" s="739" t="inlineStr">
        <is>
          <t>7.5%</t>
        </is>
      </c>
      <c r="Y1238" s="739" t="n">
        <v>327166</v>
      </c>
      <c r="Z1238" s="739" t="n">
        <v>31014</v>
      </c>
      <c r="AA1238" s="739" t="n">
        <v>23237</v>
      </c>
      <c r="AB1238" s="739" t="n">
        <v>32912</v>
      </c>
      <c r="AC1238" s="739" t="n">
        <v>125929</v>
      </c>
      <c r="AD1238" s="739" t="n">
        <v>604708</v>
      </c>
      <c r="AE1238" s="739" t="n">
        <v>99409637</v>
      </c>
      <c r="AF1238" s="254" t="inlineStr">
        <is>
          <t>50-300</t>
        </is>
      </c>
      <c r="AG1238" s="739" t="inlineStr">
        <is>
          <t>$7,465,607</t>
        </is>
      </c>
      <c r="AH1238" s="259" t="inlineStr">
        <is>
          <t>Empleado</t>
        </is>
      </c>
      <c r="AI1238" s="254" t="inlineStr">
        <is>
          <t>javierosp20@hotmail.com</t>
        </is>
      </c>
      <c r="AJ1238" s="254" t="n">
        <v>3115985492</v>
      </c>
      <c r="AK1238" s="214" t="n"/>
      <c r="AL1238" s="214" t="n"/>
      <c r="AM1238" s="220" t="n"/>
    </row>
    <row r="1239" ht="18" customHeight="1" thickBot="1">
      <c r="A1239" s="745" t="inlineStr">
        <is>
          <t>ALEJANDRA JIMENA MARTINEZ GOMEZ</t>
        </is>
      </c>
      <c r="B1239" s="221" t="inlineStr">
        <is>
          <t>570045540026108-5</t>
        </is>
      </c>
      <c r="C1239" s="240" t="n">
        <v>45783</v>
      </c>
      <c r="D1239" s="343" t="inlineStr">
        <is>
          <t>Pendiente</t>
        </is>
      </c>
      <c r="E1239" s="378" t="n">
        <v>45783</v>
      </c>
      <c r="F1239" s="333" t="inlineStr">
        <is>
          <t>DAVIVIENDA</t>
        </is>
      </c>
      <c r="G1239" s="225" t="n"/>
      <c r="H1239" s="507" t="inlineStr">
        <is>
          <t>WEB</t>
        </is>
      </c>
      <c r="I1239" s="225" t="n"/>
      <c r="J1239" s="225" t="n"/>
      <c r="K1239" s="225" t="n"/>
      <c r="L1239" s="225" t="n"/>
      <c r="M1239" s="225" t="n"/>
      <c r="N1239" s="225" t="n"/>
      <c r="O1239" s="225" t="n"/>
      <c r="P1239" s="225" t="n"/>
      <c r="Q1239" s="473" t="n"/>
      <c r="R1239" s="390" t="inlineStr">
        <is>
          <t>N/A</t>
        </is>
      </c>
      <c r="S1239" s="246" t="inlineStr">
        <is>
          <t>Pesos</t>
        </is>
      </c>
      <c r="T1239" s="247" t="inlineStr">
        <is>
          <t>Hipotecario</t>
        </is>
      </c>
      <c r="U1239" s="741" t="n">
        <v>583044</v>
      </c>
      <c r="V1239" s="242" t="n">
        <v>240</v>
      </c>
      <c r="W1239" s="242" t="n">
        <v>208</v>
      </c>
      <c r="X1239" s="741" t="inlineStr">
        <is>
          <t>13.45%</t>
        </is>
      </c>
      <c r="Y1239" s="741" t="n">
        <v>199955</v>
      </c>
      <c r="Z1239" s="741" t="n">
        <v>20182</v>
      </c>
      <c r="AA1239" s="741" t="n">
        <v>35410</v>
      </c>
      <c r="AB1239" s="741" t="n">
        <v>0</v>
      </c>
      <c r="AC1239" s="741" t="n">
        <v>80457</v>
      </c>
      <c r="AD1239" s="741" t="n">
        <v>446323</v>
      </c>
      <c r="AE1239" s="741" t="n">
        <v>61148641</v>
      </c>
      <c r="AF1239" s="3661" t="n">
        <v>300</v>
      </c>
      <c r="AG1239" s="741" t="inlineStr">
        <is>
          <t>$2,800,000</t>
        </is>
      </c>
      <c r="AH1239" s="248" t="inlineStr">
        <is>
          <t>Empleado</t>
        </is>
      </c>
      <c r="AI1239" s="242" t="inlineStr">
        <is>
          <t>alejamartinezg8@gmail.com</t>
        </is>
      </c>
      <c r="AJ1239" s="242" t="n">
        <v>3212783925</v>
      </c>
      <c r="AK1239" s="242" t="inlineStr">
        <is>
          <t>SOACHA</t>
        </is>
      </c>
      <c r="AL1239" s="225" t="n"/>
      <c r="AM1239" s="231" t="n"/>
    </row>
    <row r="1240" ht="18" customHeight="1" thickBot="1">
      <c r="A1240" t="inlineStr">
        <is>
          <t>VIVIAN MARCELA GARZON VANOY</t>
        </is>
      </c>
      <c r="B1240" s="466" t="inlineStr">
        <is>
          <t>600045760032512-9</t>
        </is>
      </c>
      <c r="C1240" s="357" t="n">
        <v>45783</v>
      </c>
      <c r="D1240" s="479" t="inlineStr">
        <is>
          <t>Mora</t>
        </is>
      </c>
      <c r="E1240" s="400" t="n">
        <v>45783</v>
      </c>
      <c r="F1240" s="359" t="inlineStr">
        <is>
          <t>DAVIVIENDA</t>
        </is>
      </c>
      <c r="G1240" s="360" t="n"/>
      <c r="H1240" s="361" t="inlineStr">
        <is>
          <t>CM</t>
        </is>
      </c>
      <c r="I1240" s="360" t="n"/>
      <c r="J1240" s="360" t="n"/>
      <c r="K1240" s="360" t="n"/>
      <c r="L1240" s="360" t="n"/>
      <c r="M1240" s="360" t="n"/>
      <c r="N1240" s="360" t="n"/>
      <c r="O1240" s="360" t="n"/>
      <c r="P1240" s="360" t="n"/>
      <c r="Q1240" s="822" t="n"/>
      <c r="R1240" s="817" t="inlineStr">
        <is>
          <t>N/A</t>
        </is>
      </c>
      <c r="S1240" s="365" t="inlineStr">
        <is>
          <t>Pesos</t>
        </is>
      </c>
      <c r="T1240" s="467" t="inlineStr">
        <is>
          <t>Leasing H.</t>
        </is>
      </c>
      <c r="U1240" s="808" t="n">
        <v>1272000</v>
      </c>
      <c r="V1240" s="363" t="n">
        <v>240</v>
      </c>
      <c r="W1240" s="363" t="n">
        <v>184</v>
      </c>
      <c r="X1240" s="808" t="inlineStr">
        <is>
          <t>9.75%</t>
        </is>
      </c>
      <c r="Y1240" s="808" t="n">
        <v>0</v>
      </c>
      <c r="Z1240" s="808" t="n">
        <v>162671</v>
      </c>
      <c r="AA1240" s="808" t="n">
        <v>0</v>
      </c>
      <c r="AB1240" s="808" t="n">
        <v>0</v>
      </c>
      <c r="AC1240" s="808" t="n">
        <v>1368000</v>
      </c>
      <c r="AD1240" s="808" t="n">
        <v>682655</v>
      </c>
      <c r="AE1240" s="808" t="n">
        <v>130852928</v>
      </c>
      <c r="AF1240" s="3688" t="n">
        <v>500</v>
      </c>
      <c r="AG1240" s="808" t="inlineStr">
        <is>
          <t>$5,000,000</t>
        </is>
      </c>
      <c r="AH1240" s="401" t="inlineStr">
        <is>
          <t>Empleado</t>
        </is>
      </c>
      <c r="AI1240" s="363" t="inlineStr">
        <is>
          <t>vgarzonvanoy@gmail.com</t>
        </is>
      </c>
      <c r="AJ1240" s="363" t="n">
        <v>3134086580</v>
      </c>
      <c r="AK1240" s="363" t="inlineStr">
        <is>
          <t>BOGOTA</t>
        </is>
      </c>
      <c r="AL1240" s="360" t="n"/>
      <c r="AM1240" s="368" t="n"/>
    </row>
    <row r="1241" ht="18" customHeight="1" thickBot="1">
      <c r="A1241" t="inlineStr">
        <is>
          <t>ESTEFANY ALEXANDRA FRANCO TREJOS</t>
        </is>
      </c>
      <c r="B1241" s="466" t="n">
        <v>754607713</v>
      </c>
      <c r="C1241" s="357" t="n">
        <v>45782</v>
      </c>
      <c r="D1241" s="358" t="inlineStr">
        <is>
          <t>Pendiente</t>
        </is>
      </c>
      <c r="E1241" s="400" t="n">
        <v>45784</v>
      </c>
      <c r="F1241" s="476" t="inlineStr">
        <is>
          <t>BANCO DE BOGOTA</t>
        </is>
      </c>
      <c r="G1241" s="360" t="n"/>
      <c r="H1241" s="361" t="inlineStr">
        <is>
          <t>CM</t>
        </is>
      </c>
      <c r="I1241" s="363" t="inlineStr">
        <is>
          <t>Falta perfilamiento - Bogota</t>
        </is>
      </c>
      <c r="J1241" s="360" t="n"/>
      <c r="K1241" s="360" t="n"/>
      <c r="L1241" s="360" t="n"/>
      <c r="M1241" s="360" t="n"/>
      <c r="N1241" s="357" t="n">
        <v>45782</v>
      </c>
      <c r="O1241" s="360" t="n"/>
      <c r="P1241" s="360" t="n"/>
      <c r="Q1241" s="360" t="n"/>
      <c r="R1241" s="363" t="n">
        <v>1151969947</v>
      </c>
      <c r="S1241" s="365" t="inlineStr">
        <is>
          <t>Pesos</t>
        </is>
      </c>
      <c r="T1241" s="366" t="inlineStr">
        <is>
          <t>Hipotecario</t>
        </is>
      </c>
      <c r="U1241" s="808" t="n">
        <v>376193</v>
      </c>
      <c r="V1241" s="363" t="n">
        <v>360</v>
      </c>
      <c r="W1241" s="363" t="n">
        <v>325</v>
      </c>
      <c r="X1241" s="808" t="inlineStr">
        <is>
          <t>7.47%</t>
        </is>
      </c>
      <c r="Y1241" s="808" t="n">
        <v>163571</v>
      </c>
      <c r="Z1241" s="808" t="n">
        <v>7195</v>
      </c>
      <c r="AA1241" s="808" t="n">
        <v>18288</v>
      </c>
      <c r="AB1241" s="808" t="n">
        <v>0</v>
      </c>
      <c r="AC1241" s="808" t="n">
        <v>39854</v>
      </c>
      <c r="AD1241" s="808" t="n">
        <v>474426</v>
      </c>
      <c r="AE1241" s="808" t="n">
        <v>50200589</v>
      </c>
      <c r="AF1241" s="3688" t="n">
        <v>300</v>
      </c>
      <c r="AG1241" s="808" t="inlineStr">
        <is>
          <t>$3,600,000</t>
        </is>
      </c>
      <c r="AH1241" s="401" t="inlineStr">
        <is>
          <t>Empleado</t>
        </is>
      </c>
      <c r="AI1241" s="363" t="inlineStr">
        <is>
          <t>estefanyfranco10.1@gmail.com</t>
        </is>
      </c>
      <c r="AJ1241" s="363" t="n">
        <v>3132595931</v>
      </c>
      <c r="AK1241" s="363" t="inlineStr">
        <is>
          <t>CALI</t>
        </is>
      </c>
      <c r="AL1241" s="360" t="n"/>
      <c r="AM1241" s="368" t="n"/>
    </row>
    <row r="1242" ht="18" customHeight="1" thickBot="1">
      <c r="A1242" s="897" t="inlineStr">
        <is>
          <t>NATALIA RINCON BERDUGO</t>
        </is>
      </c>
      <c r="B1242" s="466" t="n">
        <v>123349668903</v>
      </c>
      <c r="C1242" s="357" t="n">
        <v>45784</v>
      </c>
      <c r="D1242" s="358" t="inlineStr">
        <is>
          <t>Pendiente</t>
        </is>
      </c>
      <c r="E1242" s="400" t="n">
        <v>45784</v>
      </c>
      <c r="F1242" s="498" t="inlineStr">
        <is>
          <t>FNA (Fondo Nacional del Ahorro)</t>
        </is>
      </c>
      <c r="G1242" s="360" t="n"/>
      <c r="H1242" s="464" t="inlineStr">
        <is>
          <t>PROPIO</t>
        </is>
      </c>
      <c r="I1242" s="360" t="n"/>
      <c r="J1242" s="360" t="n"/>
      <c r="K1242" s="360" t="n"/>
      <c r="L1242" s="365" t="inlineStr">
        <is>
          <t>Lideres del futuro</t>
        </is>
      </c>
      <c r="M1242" s="363" t="inlineStr">
        <is>
          <t>Pablo Montoya</t>
        </is>
      </c>
      <c r="N1242" s="360" t="n"/>
      <c r="O1242" s="360" t="n"/>
      <c r="P1242" s="360" t="n"/>
      <c r="Q1242" s="360" t="n"/>
      <c r="R1242" s="363" t="n">
        <v>1233496689</v>
      </c>
      <c r="S1242" s="365" t="inlineStr">
        <is>
          <t>Pesos</t>
        </is>
      </c>
      <c r="T1242" s="366" t="inlineStr">
        <is>
          <t>Hipotecario</t>
        </is>
      </c>
      <c r="U1242" s="808" t="n">
        <v>0</v>
      </c>
      <c r="V1242" s="363" t="n">
        <v>183</v>
      </c>
      <c r="W1242" s="363" t="n">
        <v>169</v>
      </c>
      <c r="X1242" s="808" t="inlineStr">
        <is>
          <t>9.3%</t>
        </is>
      </c>
      <c r="Y1242" s="808" t="n">
        <v>178408</v>
      </c>
      <c r="Z1242" s="808" t="n">
        <v>17431</v>
      </c>
      <c r="AA1242" s="808" t="n">
        <v>28571</v>
      </c>
      <c r="AB1242" s="808" t="n">
        <v>25893</v>
      </c>
      <c r="AC1242" s="808" t="n">
        <v>161599</v>
      </c>
      <c r="AD1242" s="808" t="n">
        <v>405351</v>
      </c>
      <c r="AE1242" s="808" t="n">
        <v>54497012</v>
      </c>
      <c r="AF1242" s="363" t="inlineStr">
        <is>
          <t>50-300</t>
        </is>
      </c>
      <c r="AG1242" s="808" t="inlineStr">
        <is>
          <t>$3,000,000</t>
        </is>
      </c>
      <c r="AH1242" s="401" t="inlineStr">
        <is>
          <t>Empleado</t>
        </is>
      </c>
      <c r="AI1242" s="363" t="inlineStr">
        <is>
          <t>nataliarinconberdugo@gmail.com</t>
        </is>
      </c>
      <c r="AJ1242" s="363" t="n">
        <v>3172668603</v>
      </c>
      <c r="AK1242" s="360" t="n"/>
      <c r="AL1242" s="360" t="n"/>
      <c r="AM1242" s="368" t="n"/>
    </row>
    <row r="1243" ht="18" customHeight="1" thickBot="1">
      <c r="A1243" s="552" t="inlineStr">
        <is>
          <t>JUAN CAMILO MOJICA SANCHEZ</t>
        </is>
      </c>
      <c r="B1243" s="210" t="n">
        <v>90000335660</v>
      </c>
      <c r="C1243" s="251" t="n">
        <v>45784</v>
      </c>
      <c r="D1243" s="348" t="inlineStr">
        <is>
          <t>Pendiente</t>
        </is>
      </c>
      <c r="E1243" s="386" t="n">
        <v>45784</v>
      </c>
      <c r="F1243" s="267" t="inlineStr">
        <is>
          <t>BANCOLOMBIA</t>
        </is>
      </c>
      <c r="G1243" s="214" t="n"/>
      <c r="H1243" s="352" t="inlineStr">
        <is>
          <t>PROPIO</t>
        </is>
      </c>
      <c r="I1243" s="214" t="n"/>
      <c r="J1243" s="214" t="n"/>
      <c r="K1243" s="214" t="n"/>
      <c r="L1243" s="257" t="inlineStr">
        <is>
          <t>Lideres del futuro</t>
        </is>
      </c>
      <c r="M1243" s="254" t="inlineStr">
        <is>
          <t>Dayan Quiroga</t>
        </is>
      </c>
      <c r="N1243" s="214" t="n"/>
      <c r="O1243" s="214" t="n"/>
      <c r="P1243" s="214" t="n"/>
      <c r="Q1243" s="214" t="n"/>
      <c r="R1243" s="254" t="n">
        <v>81721047</v>
      </c>
      <c r="S1243" s="257" t="inlineStr">
        <is>
          <t>Pesos</t>
        </is>
      </c>
      <c r="T1243" s="258" t="inlineStr">
        <is>
          <t>Hipotecario</t>
        </is>
      </c>
      <c r="U1243" s="739" t="n">
        <v>4016790</v>
      </c>
      <c r="V1243" s="254" t="n">
        <v>240</v>
      </c>
      <c r="W1243" s="254" t="n">
        <v>239</v>
      </c>
      <c r="X1243" s="821" t="n">
        <v>0.11</v>
      </c>
      <c r="Y1243" s="739" t="n">
        <v>0</v>
      </c>
      <c r="Z1243" s="739" t="n">
        <v>68588</v>
      </c>
      <c r="AA1243" s="739" t="n">
        <v>48671</v>
      </c>
      <c r="AB1243" s="739" t="n">
        <v>32446</v>
      </c>
      <c r="AC1243" s="739" t="n">
        <v>479649</v>
      </c>
      <c r="AD1243" s="739" t="n">
        <v>3387436</v>
      </c>
      <c r="AE1243" s="739" t="n">
        <v>388539226</v>
      </c>
      <c r="AF1243" s="254" t="inlineStr">
        <is>
          <t>900-1200</t>
        </is>
      </c>
      <c r="AG1243" s="739" t="inlineStr">
        <is>
          <t>$50,000,000</t>
        </is>
      </c>
      <c r="AH1243" s="257" t="inlineStr">
        <is>
          <t>Independiente</t>
        </is>
      </c>
      <c r="AI1243" s="254" t="inlineStr">
        <is>
          <t>Ing.juanmojica@gmail.com</t>
        </is>
      </c>
      <c r="AJ1243" s="254" t="n">
        <v>3118130600</v>
      </c>
      <c r="AK1243" s="214" t="n"/>
      <c r="AL1243" s="214" t="n"/>
      <c r="AM1243" s="220" t="n"/>
    </row>
    <row r="1244" ht="18" customHeight="1" thickBot="1">
      <c r="A1244" s="745" t="inlineStr">
        <is>
          <t>FERNANDO ANDRES NAVAS DORIA</t>
        </is>
      </c>
      <c r="B1244" s="221" t="n">
        <v>90000345472</v>
      </c>
      <c r="C1244" s="240" t="n">
        <v>45784</v>
      </c>
      <c r="D1244" s="343" t="inlineStr">
        <is>
          <t>Pendiente</t>
        </is>
      </c>
      <c r="E1244" s="378" t="n">
        <v>45784</v>
      </c>
      <c r="F1244" s="241" t="inlineStr">
        <is>
          <t>BANCOLOMBIA</t>
        </is>
      </c>
      <c r="G1244" s="225" t="n"/>
      <c r="H1244" s="344" t="inlineStr">
        <is>
          <t>CM</t>
        </is>
      </c>
      <c r="I1244" s="225" t="n"/>
      <c r="J1244" s="225" t="n"/>
      <c r="K1244" s="225" t="n"/>
      <c r="L1244" s="225" t="n"/>
      <c r="M1244" s="225" t="n"/>
      <c r="N1244" s="225" t="n"/>
      <c r="O1244" s="225" t="n"/>
      <c r="P1244" s="225" t="n"/>
      <c r="Q1244" s="225" t="n"/>
      <c r="R1244" s="242" t="n">
        <v>1065000536</v>
      </c>
      <c r="S1244" s="246" t="inlineStr">
        <is>
          <t>Pesos</t>
        </is>
      </c>
      <c r="T1244" s="247" t="inlineStr">
        <is>
          <t>Hipotecario</t>
        </is>
      </c>
      <c r="U1244" s="741" t="n">
        <v>1342656</v>
      </c>
      <c r="V1244" s="242" t="n">
        <v>132</v>
      </c>
      <c r="W1244" s="242" t="n">
        <v>132</v>
      </c>
      <c r="X1244" s="741" t="inlineStr">
        <is>
          <t>11.6%</t>
        </is>
      </c>
      <c r="Y1244" s="741" t="n">
        <v>0</v>
      </c>
      <c r="Z1244" s="741" t="n">
        <v>11174</v>
      </c>
      <c r="AA1244" s="741" t="n">
        <v>12465</v>
      </c>
      <c r="AB1244" s="741" t="n">
        <v>8310</v>
      </c>
      <c r="AC1244" s="741" t="n">
        <v>0</v>
      </c>
      <c r="AD1244" s="741" t="n">
        <v>0</v>
      </c>
      <c r="AE1244" s="741" t="n">
        <v>100245009</v>
      </c>
      <c r="AF1244" s="3661" t="n">
        <v>300</v>
      </c>
      <c r="AG1244" s="741" t="inlineStr">
        <is>
          <t>$3,850,000</t>
        </is>
      </c>
      <c r="AH1244" s="248" t="inlineStr">
        <is>
          <t>Empleado</t>
        </is>
      </c>
      <c r="AI1244" s="242" t="inlineStr">
        <is>
          <t>navas411@gmail.com</t>
        </is>
      </c>
      <c r="AJ1244" s="242" t="n">
        <v>3217129315</v>
      </c>
      <c r="AK1244" s="242" t="inlineStr">
        <is>
          <t>CERETE</t>
        </is>
      </c>
      <c r="AL1244" s="225" t="n"/>
      <c r="AM1244" s="231" t="n"/>
    </row>
    <row r="1245" ht="18" customHeight="1" thickBot="1">
      <c r="A1245" s="552" t="inlineStr">
        <is>
          <t>KEVIN SANTIAGO VEGA OTALORA</t>
        </is>
      </c>
      <c r="B1245" s="210" t="n">
        <v>90000159243</v>
      </c>
      <c r="C1245" s="251" t="n">
        <v>45784</v>
      </c>
      <c r="D1245" s="348" t="inlineStr">
        <is>
          <t>Pendiente</t>
        </is>
      </c>
      <c r="E1245" s="386" t="n">
        <v>45784</v>
      </c>
      <c r="F1245" s="267" t="inlineStr">
        <is>
          <t>BANCOLOMBIA</t>
        </is>
      </c>
      <c r="G1245" s="214" t="n"/>
      <c r="H1245" s="352" t="inlineStr">
        <is>
          <t>PROPIO</t>
        </is>
      </c>
      <c r="I1245" s="214" t="n"/>
      <c r="J1245" s="214" t="n"/>
      <c r="K1245" s="214" t="n"/>
      <c r="L1245" s="398" t="inlineStr">
        <is>
          <t>Visionarios</t>
        </is>
      </c>
      <c r="M1245" s="254" t="inlineStr">
        <is>
          <t>Mariela Becerra</t>
        </is>
      </c>
      <c r="N1245" s="214" t="n"/>
      <c r="O1245" s="214" t="n"/>
      <c r="P1245" s="214" t="n"/>
      <c r="Q1245" s="214" t="n"/>
      <c r="R1245" s="254" t="n">
        <v>1100974635</v>
      </c>
      <c r="S1245" s="257" t="inlineStr">
        <is>
          <t>Pesos</t>
        </is>
      </c>
      <c r="T1245" s="258" t="inlineStr">
        <is>
          <t>Hipotecario</t>
        </is>
      </c>
      <c r="U1245" s="739" t="n">
        <v>427704</v>
      </c>
      <c r="V1245" s="254" t="n">
        <v>240</v>
      </c>
      <c r="W1245" s="254" t="n">
        <v>198</v>
      </c>
      <c r="X1245" s="739" t="inlineStr">
        <is>
          <t>7.81%</t>
        </is>
      </c>
      <c r="Y1245" s="739" t="n">
        <v>149604</v>
      </c>
      <c r="Z1245" s="739" t="n">
        <v>4219</v>
      </c>
      <c r="AA1245" s="739" t="n">
        <v>11529</v>
      </c>
      <c r="AB1245" s="739" t="n">
        <v>7686</v>
      </c>
      <c r="AC1245" s="739" t="n">
        <v>116091</v>
      </c>
      <c r="AD1245" s="739" t="n">
        <v>288178</v>
      </c>
      <c r="AE1245" s="739" t="n">
        <v>45707589</v>
      </c>
      <c r="AF1245" s="254" t="inlineStr">
        <is>
          <t>50-300</t>
        </is>
      </c>
      <c r="AG1245" s="739" t="inlineStr">
        <is>
          <t>$2,227,285</t>
        </is>
      </c>
      <c r="AH1245" s="259" t="inlineStr">
        <is>
          <t>Empleado</t>
        </is>
      </c>
      <c r="AI1245" s="254" t="inlineStr">
        <is>
          <t>kesaveot31@gmail.com</t>
        </is>
      </c>
      <c r="AJ1245" s="254" t="n">
        <v>3132275143</v>
      </c>
      <c r="AK1245" s="214" t="n"/>
      <c r="AL1245" s="214" t="n"/>
      <c r="AM1245" s="220" t="n"/>
    </row>
    <row r="1246" ht="18" customHeight="1" thickBot="1">
      <c r="A1246" s="745" t="inlineStr">
        <is>
          <t>CRISTIAN CAMILO REINA OROZCO</t>
        </is>
      </c>
      <c r="B1246" s="221" t="inlineStr">
        <is>
          <t>570000620090010-7</t>
        </is>
      </c>
      <c r="C1246" s="240" t="n">
        <v>45784</v>
      </c>
      <c r="D1246" s="343" t="inlineStr">
        <is>
          <t>Pendiente</t>
        </is>
      </c>
      <c r="E1246" s="378" t="n">
        <v>45784</v>
      </c>
      <c r="F1246" s="333" t="inlineStr">
        <is>
          <t>DAVIVIENDA</t>
        </is>
      </c>
      <c r="G1246" s="560" t="n"/>
      <c r="H1246" s="397" t="inlineStr">
        <is>
          <t>PROPIO</t>
        </is>
      </c>
      <c r="I1246" s="225" t="n"/>
      <c r="J1246" s="225" t="n"/>
      <c r="K1246" s="225" t="n"/>
      <c r="L1246" s="343" t="inlineStr">
        <is>
          <t>Soluciones Financieras</t>
        </is>
      </c>
      <c r="M1246" s="242" t="inlineStr">
        <is>
          <t>Lorena Salinas</t>
        </is>
      </c>
      <c r="N1246" s="225" t="n"/>
      <c r="O1246" s="225" t="n"/>
      <c r="P1246" s="225" t="n"/>
      <c r="Q1246" s="225" t="n"/>
      <c r="R1246" s="242" t="n">
        <v>200900107</v>
      </c>
      <c r="S1246" s="246" t="inlineStr">
        <is>
          <t>Pesos</t>
        </is>
      </c>
      <c r="T1246" s="247" t="inlineStr">
        <is>
          <t>Hipotecario</t>
        </is>
      </c>
      <c r="U1246" s="741" t="n">
        <v>876737</v>
      </c>
      <c r="V1246" s="242" t="n">
        <v>240</v>
      </c>
      <c r="W1246" s="242" t="n">
        <v>200</v>
      </c>
      <c r="X1246" s="741" t="inlineStr">
        <is>
          <t>9.7%</t>
        </is>
      </c>
      <c r="Y1246" s="741" t="n">
        <v>454263</v>
      </c>
      <c r="Z1246" s="741" t="n">
        <v>28348</v>
      </c>
      <c r="AA1246" s="741" t="n">
        <v>56288</v>
      </c>
      <c r="AB1246" s="741" t="n">
        <v>0</v>
      </c>
      <c r="AC1246" s="741" t="n">
        <v>264100</v>
      </c>
      <c r="AD1246" s="741" t="n">
        <v>528000</v>
      </c>
      <c r="AE1246" s="741" t="n">
        <v>126772218</v>
      </c>
      <c r="AF1246" s="242" t="inlineStr">
        <is>
          <t>50-300</t>
        </is>
      </c>
      <c r="AG1246" s="741" t="inlineStr">
        <is>
          <t>$3,500,000</t>
        </is>
      </c>
      <c r="AH1246" s="248" t="inlineStr">
        <is>
          <t>Empleado</t>
        </is>
      </c>
      <c r="AI1246" s="242" t="inlineStr">
        <is>
          <t>cristiankmilor@gmail.com</t>
        </is>
      </c>
      <c r="AJ1246" s="242" t="n">
        <v>3196251246</v>
      </c>
      <c r="AK1246" s="225" t="n"/>
      <c r="AL1246" s="225" t="n"/>
      <c r="AM1246" s="231" t="n"/>
    </row>
    <row r="1247" ht="18" customHeight="1" thickBot="1">
      <c r="A1247" s="558" t="inlineStr">
        <is>
          <t>DORIS ALICIA ORTEGON SIERRA</t>
        </is>
      </c>
      <c r="B1247" s="210" t="n">
        <v>90000068866</v>
      </c>
      <c r="C1247" s="251" t="n">
        <v>45784</v>
      </c>
      <c r="D1247" s="348" t="inlineStr">
        <is>
          <t>Pendiente</t>
        </is>
      </c>
      <c r="E1247" s="386" t="n">
        <v>45784</v>
      </c>
      <c r="F1247" s="579" t="inlineStr">
        <is>
          <t>BANCOLOMBIA</t>
        </is>
      </c>
      <c r="G1247" s="593" t="inlineStr">
        <is>
          <t>Se envía extracto al correo el 7 de mayo para segunda reducción abono a capital de $300.000 a $500.000</t>
        </is>
      </c>
      <c r="H1247" s="352" t="inlineStr">
        <is>
          <t>PROPIO</t>
        </is>
      </c>
      <c r="I1247" s="214" t="n"/>
      <c r="J1247" s="214" t="n"/>
      <c r="K1247" s="214" t="n"/>
      <c r="L1247" s="348" t="inlineStr">
        <is>
          <t>Soluciones Financieras</t>
        </is>
      </c>
      <c r="M1247" s="254" t="inlineStr">
        <is>
          <t>Lorena Salinas</t>
        </is>
      </c>
      <c r="N1247" s="214" t="n"/>
      <c r="O1247" s="214" t="n"/>
      <c r="P1247" s="214" t="n"/>
      <c r="Q1247" s="214" t="n"/>
      <c r="R1247" s="573" t="n">
        <v>52270239</v>
      </c>
      <c r="S1247" s="257" t="inlineStr">
        <is>
          <t>Pesos</t>
        </is>
      </c>
      <c r="T1247" s="258" t="inlineStr">
        <is>
          <t>Hipotecario</t>
        </is>
      </c>
      <c r="U1247" s="739" t="n">
        <v>1090949</v>
      </c>
      <c r="V1247" s="254" t="n">
        <v>138</v>
      </c>
      <c r="W1247" s="254" t="n">
        <v>69</v>
      </c>
      <c r="X1247" s="739" t="inlineStr">
        <is>
          <t>11.95%</t>
        </is>
      </c>
      <c r="Y1247" s="739" t="n">
        <v>0</v>
      </c>
      <c r="Z1247" s="739" t="n">
        <v>19990</v>
      </c>
      <c r="AA1247" s="739" t="n">
        <v>13488</v>
      </c>
      <c r="AB1247" s="739" t="n">
        <v>8992</v>
      </c>
      <c r="AC1247" s="739" t="n">
        <v>435682</v>
      </c>
      <c r="AD1247" s="739" t="n">
        <v>505676</v>
      </c>
      <c r="AE1247" s="739" t="n">
        <v>53300100</v>
      </c>
      <c r="AF1247" s="254" t="inlineStr">
        <is>
          <t>300-500</t>
        </is>
      </c>
      <c r="AG1247" s="739" t="inlineStr">
        <is>
          <t>$2,000,000</t>
        </is>
      </c>
      <c r="AH1247" s="259" t="inlineStr">
        <is>
          <t>Empleado</t>
        </is>
      </c>
      <c r="AI1247" s="254" t="inlineStr">
        <is>
          <t>doris20@hotmail.com</t>
        </is>
      </c>
      <c r="AJ1247" s="254" t="n">
        <v>3118457485</v>
      </c>
      <c r="AK1247" s="214" t="n"/>
      <c r="AL1247" s="214" t="n"/>
      <c r="AM1247" s="220" t="n"/>
    </row>
    <row r="1248" ht="18" customHeight="1" thickBot="1">
      <c r="A1248" s="548" t="inlineStr">
        <is>
          <t>JUAN CAMILO RODRIGUEZ SASTOQUE</t>
        </is>
      </c>
      <c r="B1248" s="221" t="inlineStr">
        <is>
          <t>190-016221</t>
        </is>
      </c>
      <c r="C1248" s="240" t="n">
        <v>45783</v>
      </c>
      <c r="D1248" s="343" t="inlineStr">
        <is>
          <t>Pendiente</t>
        </is>
      </c>
      <c r="E1248" s="378" t="n">
        <v>45785</v>
      </c>
      <c r="F1248" s="507" t="inlineStr">
        <is>
          <t>OCCIDENTE</t>
        </is>
      </c>
      <c r="G1248" s="225" t="n"/>
      <c r="H1248" s="344" t="inlineStr">
        <is>
          <t>CM</t>
        </is>
      </c>
      <c r="I1248" s="242" t="inlineStr">
        <is>
          <t>Falta perfilamiento - Occidente</t>
        </is>
      </c>
      <c r="J1248" s="225" t="n"/>
      <c r="K1248" s="225" t="n"/>
      <c r="L1248" s="440" t="inlineStr">
        <is>
          <t>Finanzas a otro nivel</t>
        </is>
      </c>
      <c r="M1248" s="242" t="inlineStr">
        <is>
          <t>NELLY ROA</t>
        </is>
      </c>
      <c r="N1248" s="240" t="n">
        <v>45783</v>
      </c>
      <c r="O1248" s="225" t="n"/>
      <c r="P1248" s="225" t="n"/>
      <c r="Q1248" s="473" t="n"/>
      <c r="R1248" s="390" t="inlineStr">
        <is>
          <t>N/A</t>
        </is>
      </c>
      <c r="S1248" s="246" t="inlineStr">
        <is>
          <t>Pesos</t>
        </is>
      </c>
      <c r="T1248" s="247" t="inlineStr">
        <is>
          <t>Hipotecario</t>
        </is>
      </c>
      <c r="U1248" s="741" t="n">
        <v>1538067</v>
      </c>
      <c r="V1248" s="242" t="n">
        <v>240</v>
      </c>
      <c r="W1248" s="242" t="n">
        <v>216</v>
      </c>
      <c r="X1248" s="741" t="inlineStr">
        <is>
          <t>17.91%</t>
        </is>
      </c>
      <c r="Y1248" s="741" t="n">
        <v>0</v>
      </c>
      <c r="Z1248" s="741" t="n">
        <v>25000</v>
      </c>
      <c r="AA1248" s="741" t="n">
        <v>21401</v>
      </c>
      <c r="AB1248" s="741" t="n">
        <v>26097</v>
      </c>
      <c r="AC1248" s="741" t="n">
        <v>69913</v>
      </c>
      <c r="AD1248" s="741" t="n">
        <v>1286739</v>
      </c>
      <c r="AE1248" s="741" t="n">
        <v>93080301</v>
      </c>
      <c r="AF1248" s="3661" t="n">
        <v>300</v>
      </c>
      <c r="AG1248" s="741" t="inlineStr">
        <is>
          <t>$11,000,000</t>
        </is>
      </c>
      <c r="AH1248" s="248" t="inlineStr">
        <is>
          <t>Empleado</t>
        </is>
      </c>
      <c r="AI1248" s="242" t="inlineStr">
        <is>
          <t>j.camilo0993@gmail.com</t>
        </is>
      </c>
      <c r="AJ1248" s="242" t="n">
        <v>3106083261</v>
      </c>
      <c r="AK1248" s="242" t="inlineStr">
        <is>
          <t>APARTADO</t>
        </is>
      </c>
      <c r="AL1248" s="225" t="n"/>
      <c r="AM1248" s="231" t="n"/>
    </row>
    <row r="1249" ht="18" customHeight="1" thickBot="1">
      <c r="A1249" s="552" t="inlineStr">
        <is>
          <t>MAURICIO PIÑEROS RODRIGUEZ</t>
        </is>
      </c>
      <c r="B1249" s="210" t="n">
        <v>199201451793</v>
      </c>
      <c r="C1249" s="251" t="n">
        <v>45784</v>
      </c>
      <c r="D1249" s="898" t="inlineStr">
        <is>
          <t>En revision</t>
        </is>
      </c>
      <c r="E1249" s="386" t="n">
        <v>45784</v>
      </c>
      <c r="F1249" s="259" t="inlineStr">
        <is>
          <t>CAJA SOCIAL</t>
        </is>
      </c>
      <c r="G1249" s="214" t="n"/>
      <c r="H1249" s="352" t="inlineStr">
        <is>
          <t>PROPIO</t>
        </is>
      </c>
      <c r="I1249" s="214" t="n"/>
      <c r="J1249" s="214" t="n"/>
      <c r="K1249" s="214" t="n"/>
      <c r="L1249" s="257" t="inlineStr">
        <is>
          <t>Lideres del futuro</t>
        </is>
      </c>
      <c r="M1249" s="254" t="inlineStr">
        <is>
          <t>Pablo Montoya</t>
        </is>
      </c>
      <c r="N1249" s="214" t="n"/>
      <c r="O1249" s="214" t="n"/>
      <c r="P1249" s="214" t="n"/>
      <c r="Q1249" s="214" t="n"/>
      <c r="R1249" s="254" t="n">
        <v>52952611</v>
      </c>
      <c r="S1249" s="257" t="inlineStr">
        <is>
          <t>Pesos</t>
        </is>
      </c>
      <c r="T1249" s="258" t="inlineStr">
        <is>
          <t>Hipotecario</t>
        </is>
      </c>
      <c r="U1249" s="739" t="n">
        <v>1366900</v>
      </c>
      <c r="V1249" s="254" t="n">
        <v>240</v>
      </c>
      <c r="W1249" s="254" t="n">
        <v>198</v>
      </c>
      <c r="X1249" s="739" t="inlineStr">
        <is>
          <t>8.75%</t>
        </is>
      </c>
      <c r="Y1249" s="739" t="n">
        <v>0</v>
      </c>
      <c r="Z1249" s="739" t="n">
        <v>44773</v>
      </c>
      <c r="AA1249" s="739" t="n">
        <v>22350</v>
      </c>
      <c r="AB1249" s="739" t="n">
        <v>19841</v>
      </c>
      <c r="AC1249" s="739" t="n">
        <v>534222</v>
      </c>
      <c r="AD1249" s="739" t="n">
        <v>745713</v>
      </c>
      <c r="AE1249" s="739" t="n">
        <v>106308708</v>
      </c>
      <c r="AF1249" s="254" t="inlineStr">
        <is>
          <t>300-600</t>
        </is>
      </c>
      <c r="AG1249" s="739" t="inlineStr">
        <is>
          <t>$5,000,000</t>
        </is>
      </c>
      <c r="AH1249" s="259" t="inlineStr">
        <is>
          <t>Empleado</t>
        </is>
      </c>
      <c r="AI1249" s="254" t="inlineStr">
        <is>
          <t>andrea2504-@Outlook.com</t>
        </is>
      </c>
      <c r="AJ1249" s="254" t="n">
        <v>3134003532</v>
      </c>
      <c r="AK1249" s="214" t="n"/>
      <c r="AL1249" s="214" t="n"/>
      <c r="AM1249" s="220" t="n"/>
    </row>
    <row r="1250" ht="18" customHeight="1" thickBot="1">
      <c r="A1250" s="320" t="inlineStr">
        <is>
          <t>GIOVANY ALEXANDER HERNANDEZ BLANCO</t>
        </is>
      </c>
      <c r="B1250" s="221" t="n">
        <v>90000321269</v>
      </c>
      <c r="C1250" s="240" t="n">
        <v>45785</v>
      </c>
      <c r="D1250" s="343" t="inlineStr">
        <is>
          <t>Pendiente</t>
        </is>
      </c>
      <c r="E1250" s="378" t="n">
        <v>45785</v>
      </c>
      <c r="F1250" s="241" t="inlineStr">
        <is>
          <t>BANCOLOMBIA</t>
        </is>
      </c>
      <c r="G1250" s="225" t="n"/>
      <c r="H1250" s="225" t="n"/>
      <c r="I1250" s="225" t="n"/>
      <c r="J1250" s="225" t="n"/>
      <c r="K1250" s="225" t="n"/>
      <c r="L1250" s="225" t="n"/>
      <c r="M1250" s="225" t="n"/>
      <c r="N1250" s="225" t="n"/>
      <c r="O1250" s="225" t="n"/>
      <c r="P1250" s="225" t="n"/>
      <c r="Q1250" s="225" t="n"/>
      <c r="R1250" s="389" t="n">
        <v>86063188</v>
      </c>
      <c r="S1250" s="246" t="inlineStr">
        <is>
          <t>Pesos</t>
        </is>
      </c>
      <c r="T1250" s="247" t="inlineStr">
        <is>
          <t>Hipotecario</t>
        </is>
      </c>
      <c r="U1250" s="741" t="n">
        <v>1295496</v>
      </c>
      <c r="V1250" s="242" t="n">
        <v>230</v>
      </c>
      <c r="W1250" s="242" t="n">
        <v>226</v>
      </c>
      <c r="X1250" s="811" t="n">
        <v>0.11</v>
      </c>
      <c r="Y1250" s="741" t="n">
        <v>0</v>
      </c>
      <c r="Z1250" s="741" t="n">
        <v>32670</v>
      </c>
      <c r="AA1250" s="741" t="n">
        <v>26732</v>
      </c>
      <c r="AB1250" s="741" t="n">
        <v>17820</v>
      </c>
      <c r="AC1250" s="741" t="n">
        <v>169197</v>
      </c>
      <c r="AD1250" s="741" t="n">
        <v>1049076</v>
      </c>
      <c r="AE1250" s="741" t="n">
        <v>120670042</v>
      </c>
      <c r="AF1250" s="225" t="n"/>
      <c r="AG1250" s="741" t="inlineStr">
        <is>
          <t>$9,000,000</t>
        </is>
      </c>
      <c r="AH1250" s="248" t="inlineStr">
        <is>
          <t>Empleado</t>
        </is>
      </c>
      <c r="AI1250" s="242" t="inlineStr">
        <is>
          <t>pastorhernandez@hotmail.es</t>
        </is>
      </c>
      <c r="AJ1250" s="242" t="n">
        <v>3142364185</v>
      </c>
      <c r="AK1250" s="242" t="inlineStr">
        <is>
          <t>VILLAVICENCIO</t>
        </is>
      </c>
      <c r="AL1250" s="225" t="n"/>
      <c r="AM1250" s="231" t="n"/>
    </row>
    <row r="1251" ht="18" customHeight="1" thickBot="1">
      <c r="A1251" s="824" t="inlineStr">
        <is>
          <t>IVONNE CAROLINA PARRA SEGURA</t>
        </is>
      </c>
      <c r="B1251" s="825" t="inlineStr">
        <is>
          <t>190-021310</t>
        </is>
      </c>
      <c r="C1251" s="826" t="n">
        <v>45768</v>
      </c>
      <c r="D1251" s="899" t="inlineStr">
        <is>
          <t>Pendiente</t>
        </is>
      </c>
      <c r="E1251" s="900" t="n">
        <v>45786</v>
      </c>
      <c r="F1251" s="901" t="inlineStr">
        <is>
          <t>OCCIDENTE</t>
        </is>
      </c>
      <c r="G1251" s="590" t="inlineStr">
        <is>
          <t>en el extracto hay dos seguros adicionles mas que suman $143.281// se envió el perfilamiento y el extracto al correo, sin embargo, el perfilamiento salió negativo.</t>
        </is>
      </c>
      <c r="H1251" s="830" t="inlineStr">
        <is>
          <t>CM</t>
        </is>
      </c>
      <c r="I1251" s="832" t="inlineStr">
        <is>
          <t>Falta perfilamiento - OCCIDENTE</t>
        </is>
      </c>
      <c r="J1251" s="505" t="n"/>
      <c r="K1251" s="505" t="n"/>
      <c r="L1251" s="827" t="inlineStr">
        <is>
          <t>Soluciones Financieras</t>
        </is>
      </c>
      <c r="M1251" s="832" t="inlineStr">
        <is>
          <t>MIRYAM ROA</t>
        </is>
      </c>
      <c r="N1251" s="505" t="n"/>
      <c r="O1251" s="505" t="n"/>
      <c r="P1251" s="505" t="n"/>
      <c r="Q1251" s="505" t="n"/>
      <c r="R1251" s="832" t="n">
        <v>52872421</v>
      </c>
      <c r="S1251" s="833" t="inlineStr">
        <is>
          <t>Pesos</t>
        </is>
      </c>
      <c r="T1251" s="834" t="inlineStr">
        <is>
          <t>Hipotecario</t>
        </is>
      </c>
      <c r="U1251" s="835" t="n">
        <v>2122242</v>
      </c>
      <c r="V1251" s="832" t="n">
        <v>240</v>
      </c>
      <c r="W1251" s="832" t="n">
        <v>234</v>
      </c>
      <c r="X1251" s="835" t="inlineStr">
        <is>
          <t>12.5%</t>
        </is>
      </c>
      <c r="Y1251" s="835" t="n">
        <v>0</v>
      </c>
      <c r="Z1251" s="835" t="n">
        <v>45332</v>
      </c>
      <c r="AA1251" s="835" t="n">
        <v>40000</v>
      </c>
      <c r="AB1251" s="835" t="n">
        <v>41148</v>
      </c>
      <c r="AC1251" s="835" t="n">
        <v>186329</v>
      </c>
      <c r="AD1251" s="835" t="n">
        <v>1666152</v>
      </c>
      <c r="AE1251" s="835" t="n">
        <v>168919630</v>
      </c>
      <c r="AF1251" s="3689" t="n">
        <v>500</v>
      </c>
      <c r="AG1251" s="835" t="inlineStr">
        <is>
          <t>$6,000,000</t>
        </is>
      </c>
      <c r="AH1251" s="837" t="inlineStr">
        <is>
          <t>Empleado</t>
        </is>
      </c>
      <c r="AI1251" s="832" t="inlineStr">
        <is>
          <t>ivonneparra13@gmail.com</t>
        </is>
      </c>
      <c r="AJ1251" s="832" t="n">
        <v>3014938140</v>
      </c>
      <c r="AK1251" s="832" t="inlineStr">
        <is>
          <t>BOGOTA</t>
        </is>
      </c>
      <c r="AL1251" s="505" t="n"/>
      <c r="AM1251" s="838" t="n"/>
    </row>
    <row r="1252" ht="18" customHeight="1" thickBot="1">
      <c r="A1252" s="745" t="inlineStr">
        <is>
          <t>JHON HEBER MENDEZ LOSADA</t>
        </is>
      </c>
      <c r="B1252" s="221" t="n">
        <v>1056340000</v>
      </c>
      <c r="C1252" s="240" t="n">
        <v>45784</v>
      </c>
      <c r="D1252" s="902" t="inlineStr">
        <is>
          <t>Pendiente</t>
        </is>
      </c>
      <c r="E1252" s="903" t="n">
        <v>45786</v>
      </c>
      <c r="F1252" s="576" t="inlineStr">
        <is>
          <t>BANCO DE BOGOTA</t>
        </is>
      </c>
      <c r="G1252" s="593" t="inlineStr">
        <is>
          <t>el cliente me indica que tiene deuda real de 1.500.000 mensuales, pero yo le sumo un estimado adicional de $1250.000 porque tiene tarjetas libres por 15.000.0000 de pesos. El cliente indica que esta dispuesto a entregarlas para iniciar el proceso con nosotros. Envio perfilamiento al mail pueden por favor ayudarme con el estudio financiero. gracias!</t>
        </is>
      </c>
      <c r="H1252" s="344" t="inlineStr">
        <is>
          <t>CM</t>
        </is>
      </c>
      <c r="I1252" s="242" t="inlineStr">
        <is>
          <t>Falta perfilamiento - Bogota</t>
        </is>
      </c>
      <c r="J1252" s="225" t="n"/>
      <c r="K1252" s="225" t="n"/>
      <c r="L1252" s="225" t="n"/>
      <c r="M1252" s="225" t="n"/>
      <c r="N1252" s="240" t="n">
        <v>45784</v>
      </c>
      <c r="O1252" s="225" t="n"/>
      <c r="P1252" s="225" t="n"/>
      <c r="Q1252" s="225" t="n"/>
      <c r="R1252" s="242" t="n">
        <v>93393200</v>
      </c>
      <c r="S1252" s="246" t="inlineStr">
        <is>
          <t>Pesos</t>
        </is>
      </c>
      <c r="T1252" s="247" t="inlineStr">
        <is>
          <t>Hipotecario</t>
        </is>
      </c>
      <c r="U1252" s="741" t="n">
        <v>1365380</v>
      </c>
      <c r="V1252" s="242" t="n">
        <v>240</v>
      </c>
      <c r="W1252" s="242" t="n">
        <v>239</v>
      </c>
      <c r="X1252" s="741" t="inlineStr">
        <is>
          <t>12.01%</t>
        </is>
      </c>
      <c r="Y1252" s="741" t="n">
        <v>0</v>
      </c>
      <c r="Z1252" s="741" t="n">
        <v>70347</v>
      </c>
      <c r="AA1252" s="741" t="n">
        <v>31711</v>
      </c>
      <c r="AB1252" s="741" t="n">
        <v>0</v>
      </c>
      <c r="AC1252" s="741" t="n">
        <v>130616</v>
      </c>
      <c r="AD1252" s="741" t="n">
        <v>1132705</v>
      </c>
      <c r="AE1252" s="741" t="n">
        <v>120013881</v>
      </c>
      <c r="AF1252" s="3661" t="n">
        <v>500</v>
      </c>
      <c r="AG1252" s="741" t="inlineStr">
        <is>
          <t>$6,888,000</t>
        </is>
      </c>
      <c r="AH1252" s="248" t="inlineStr">
        <is>
          <t>Empleado</t>
        </is>
      </c>
      <c r="AI1252" s="242" t="inlineStr">
        <is>
          <t>jhonmen7@hotmail.com</t>
        </is>
      </c>
      <c r="AJ1252" s="242" t="n">
        <v>3115064676</v>
      </c>
      <c r="AK1252" s="242" t="inlineStr">
        <is>
          <t>BOGOTA</t>
        </is>
      </c>
      <c r="AL1252" s="225" t="n"/>
      <c r="AM1252" s="231" t="n"/>
    </row>
    <row r="1253" ht="18" customHeight="1" thickBot="1">
      <c r="A1253" s="604" t="inlineStr">
        <is>
          <t>LINA PAOLA PALACIO HOYOS</t>
        </is>
      </c>
      <c r="B1253" s="635" t="n">
        <v>223772</v>
      </c>
      <c r="C1253" s="636" t="n">
        <v>45785</v>
      </c>
      <c r="D1253" s="902" t="inlineStr">
        <is>
          <t>Pendiente</t>
        </is>
      </c>
      <c r="E1253" s="903" t="n">
        <v>45786</v>
      </c>
      <c r="F1253" s="646" t="inlineStr">
        <is>
          <t>BANCOLOMBIA</t>
        </is>
      </c>
      <c r="G1253" s="639" t="n"/>
      <c r="H1253" s="626" t="inlineStr">
        <is>
          <t>CM</t>
        </is>
      </c>
      <c r="I1253" s="639" t="n"/>
      <c r="J1253" s="639" t="n"/>
      <c r="K1253" s="639" t="n"/>
      <c r="L1253" s="647" t="inlineStr">
        <is>
          <t>Finanzas a otro nivel</t>
        </is>
      </c>
      <c r="M1253" s="642" t="inlineStr">
        <is>
          <t>CAROLINA MORA</t>
        </is>
      </c>
      <c r="N1253" s="639" t="n"/>
      <c r="O1253" s="639" t="n"/>
      <c r="P1253" s="639" t="n"/>
      <c r="Q1253" s="639" t="n"/>
      <c r="R1253" s="642" t="n">
        <v>52966927</v>
      </c>
      <c r="S1253" s="629" t="inlineStr">
        <is>
          <t>Pesos</t>
        </is>
      </c>
      <c r="T1253" s="714" t="inlineStr">
        <is>
          <t>Leasing H.</t>
        </is>
      </c>
      <c r="U1253" s="643" t="n">
        <v>2882861</v>
      </c>
      <c r="V1253" s="642" t="n">
        <v>127</v>
      </c>
      <c r="W1253" s="642" t="n">
        <v>59</v>
      </c>
      <c r="X1253" s="643" t="inlineStr">
        <is>
          <t>9.1%</t>
        </is>
      </c>
      <c r="Y1253" s="643" t="n">
        <v>0</v>
      </c>
      <c r="Z1253" s="643" t="n">
        <v>108588</v>
      </c>
      <c r="AA1253" s="643" t="n">
        <v>0</v>
      </c>
      <c r="AB1253" s="643" t="n">
        <v>0</v>
      </c>
      <c r="AC1253" s="643" t="n">
        <v>1779862</v>
      </c>
      <c r="AD1253" s="643" t="n">
        <v>994411</v>
      </c>
      <c r="AE1253" s="643" t="n">
        <v>134752516</v>
      </c>
      <c r="AF1253" s="643" t="inlineStr">
        <is>
          <t>$1,000,000</t>
        </is>
      </c>
      <c r="AG1253" s="643" t="inlineStr">
        <is>
          <t>$13,000,000</t>
        </is>
      </c>
      <c r="AH1253" s="633" t="inlineStr">
        <is>
          <t>Empleado</t>
        </is>
      </c>
      <c r="AI1253" s="642" t="inlineStr">
        <is>
          <t>nadienina@gmail.com</t>
        </is>
      </c>
      <c r="AJ1253" s="642" t="n">
        <v>3013666333</v>
      </c>
      <c r="AK1253" s="642" t="inlineStr">
        <is>
          <t>BOGOTA</t>
        </is>
      </c>
      <c r="AL1253" s="639" t="n"/>
      <c r="AM1253" s="214" t="n"/>
    </row>
    <row r="1254" ht="18" customHeight="1" thickBot="1">
      <c r="A1254" s="745" t="inlineStr">
        <is>
          <t>MARIA FERNANDA GOMEZ MENDOZA</t>
        </is>
      </c>
      <c r="B1254" s="221" t="inlineStr">
        <is>
          <t>570000600502702-3</t>
        </is>
      </c>
      <c r="C1254" s="240" t="n">
        <v>45786</v>
      </c>
      <c r="D1254" s="902" t="inlineStr">
        <is>
          <t>Pendiente</t>
        </is>
      </c>
      <c r="E1254" s="903" t="n">
        <v>45786</v>
      </c>
      <c r="F1254" s="333" t="inlineStr">
        <is>
          <t>DAVIVIENDA</t>
        </is>
      </c>
      <c r="G1254" s="225" t="n"/>
      <c r="H1254" s="397" t="inlineStr">
        <is>
          <t>PROPIO</t>
        </is>
      </c>
      <c r="I1254" s="225" t="n"/>
      <c r="J1254" s="225" t="n"/>
      <c r="K1254" s="225" t="n"/>
      <c r="L1254" s="440" t="inlineStr">
        <is>
          <t>Finanzas a otro nivel</t>
        </is>
      </c>
      <c r="M1254" s="242" t="inlineStr">
        <is>
          <t>NELLY JANETH ROA GONZALEZ</t>
        </is>
      </c>
      <c r="N1254" s="225" t="n"/>
      <c r="O1254" s="225" t="n"/>
      <c r="P1254" s="225" t="n"/>
      <c r="Q1254" s="225" t="n"/>
      <c r="R1254" s="242" t="n">
        <v>100013</v>
      </c>
      <c r="S1254" s="246" t="inlineStr">
        <is>
          <t>Pesos</t>
        </is>
      </c>
      <c r="T1254" s="247" t="inlineStr">
        <is>
          <t>Hipotecario</t>
        </is>
      </c>
      <c r="U1254" s="741" t="n">
        <v>1116000</v>
      </c>
      <c r="V1254" s="242" t="n">
        <v>180</v>
      </c>
      <c r="W1254" s="242" t="n">
        <v>143</v>
      </c>
      <c r="X1254" s="741" t="inlineStr">
        <is>
          <t>11.45%</t>
        </is>
      </c>
      <c r="Y1254" s="741" t="n">
        <v>0</v>
      </c>
      <c r="Z1254" s="741" t="n">
        <v>18331</v>
      </c>
      <c r="AA1254" s="741" t="n">
        <v>28208</v>
      </c>
      <c r="AB1254" s="741" t="n">
        <v>0</v>
      </c>
      <c r="AC1254" s="741" t="n">
        <v>291498</v>
      </c>
      <c r="AD1254" s="741" t="n">
        <v>777962</v>
      </c>
      <c r="AE1254" s="741" t="n">
        <v>85680258</v>
      </c>
      <c r="AF1254" s="242" t="inlineStr">
        <is>
          <t>500000 A 1000000</t>
        </is>
      </c>
      <c r="AG1254" s="741" t="inlineStr">
        <is>
          <t>$6,500,000</t>
        </is>
      </c>
      <c r="AH1254" s="346" t="inlineStr">
        <is>
          <t>Vis Davivienda</t>
        </is>
      </c>
      <c r="AI1254" s="242" t="inlineStr">
        <is>
          <t>FERNANDAMENDOZAA462@GMAIL.COM</t>
        </is>
      </c>
      <c r="AJ1254" s="242" t="n">
        <v>34632640166</v>
      </c>
      <c r="AK1254" s="225" t="n"/>
      <c r="AL1254" s="225" t="n"/>
      <c r="AM1254" s="231" t="n"/>
    </row>
    <row r="1255" ht="18" customHeight="1" thickBot="1">
      <c r="A1255" s="552" t="inlineStr">
        <is>
          <t>JOHAN ENRIQUE MERCADO FRIAS</t>
        </is>
      </c>
      <c r="B1255" s="210" t="n">
        <v>253281087</v>
      </c>
      <c r="C1255" s="251" t="n">
        <v>45786</v>
      </c>
      <c r="D1255" s="902" t="inlineStr">
        <is>
          <t>Pendiente</t>
        </is>
      </c>
      <c r="E1255" s="903" t="n">
        <v>45786</v>
      </c>
      <c r="F1255" s="213" t="inlineStr">
        <is>
          <t>BANCO DE BOGOTA</t>
        </is>
      </c>
      <c r="G1255" s="214" t="n"/>
      <c r="H1255" s="352" t="inlineStr">
        <is>
          <t>PROPIO</t>
        </is>
      </c>
      <c r="I1255" s="214" t="n"/>
      <c r="J1255" s="214" t="n"/>
      <c r="K1255" s="214" t="n"/>
      <c r="L1255" s="392" t="inlineStr">
        <is>
          <t>Finanzas a otro nivel</t>
        </is>
      </c>
      <c r="M1255" s="254" t="inlineStr">
        <is>
          <t>Edisson Benavides</t>
        </is>
      </c>
      <c r="N1255" s="214" t="n"/>
      <c r="O1255" s="214" t="n"/>
      <c r="P1255" s="214" t="n"/>
      <c r="Q1255" s="214" t="n"/>
      <c r="R1255" s="254" t="n">
        <v>17957305</v>
      </c>
      <c r="S1255" s="257" t="inlineStr">
        <is>
          <t>Pesos</t>
        </is>
      </c>
      <c r="T1255" s="258" t="inlineStr">
        <is>
          <t>Hipotecario</t>
        </is>
      </c>
      <c r="U1255" s="739" t="n">
        <v>765681</v>
      </c>
      <c r="V1255" s="254" t="n">
        <v>183</v>
      </c>
      <c r="W1255" s="254" t="n">
        <v>49</v>
      </c>
      <c r="X1255" s="739" t="inlineStr">
        <is>
          <t>9.84%</t>
        </is>
      </c>
      <c r="Y1255" s="739" t="n">
        <v>0</v>
      </c>
      <c r="Z1255" s="739" t="n">
        <v>23890</v>
      </c>
      <c r="AA1255" s="739" t="n">
        <v>20908</v>
      </c>
      <c r="AB1255" s="739" t="n">
        <v>0</v>
      </c>
      <c r="AC1255" s="739" t="n">
        <v>427144</v>
      </c>
      <c r="AD1255" s="739" t="n">
        <v>293738</v>
      </c>
      <c r="AE1255" s="739" t="n">
        <v>29207250</v>
      </c>
      <c r="AF1255" s="254" t="inlineStr">
        <is>
          <t>50-300</t>
        </is>
      </c>
      <c r="AG1255" s="739" t="inlineStr">
        <is>
          <t>$4,500,000</t>
        </is>
      </c>
      <c r="AH1255" s="259" t="inlineStr">
        <is>
          <t>Empleado</t>
        </is>
      </c>
      <c r="AI1255" s="254" t="inlineStr">
        <is>
          <t>johan0311@hotmail.com</t>
        </is>
      </c>
      <c r="AJ1255" s="254" t="n">
        <v>3205526960</v>
      </c>
      <c r="AK1255" s="214" t="n"/>
      <c r="AL1255" s="214" t="n"/>
      <c r="AM1255" s="220" t="n"/>
    </row>
    <row r="1256" ht="18" customHeight="1" thickBot="1">
      <c r="A1256" s="745" t="inlineStr">
        <is>
          <t>ANDREA RAMIREZ CALVACHE</t>
        </is>
      </c>
      <c r="B1256" s="221" t="n">
        <v>199201514745</v>
      </c>
      <c r="C1256" s="240" t="n">
        <v>45786</v>
      </c>
      <c r="D1256" s="902" t="inlineStr">
        <is>
          <t>Pendiente</t>
        </is>
      </c>
      <c r="E1256" s="903" t="n">
        <v>45786</v>
      </c>
      <c r="F1256" s="248" t="inlineStr">
        <is>
          <t>CAJA SOCIAL</t>
        </is>
      </c>
      <c r="G1256" s="225" t="n"/>
      <c r="H1256" s="397" t="inlineStr">
        <is>
          <t>PROPIO</t>
        </is>
      </c>
      <c r="I1256" s="225" t="n"/>
      <c r="J1256" s="225" t="n"/>
      <c r="K1256" s="225" t="n"/>
      <c r="L1256" s="440" t="inlineStr">
        <is>
          <t>Finanzas a otro nivel</t>
        </is>
      </c>
      <c r="M1256" s="242" t="inlineStr">
        <is>
          <t>CATALINA MORENO</t>
        </is>
      </c>
      <c r="N1256" s="225" t="n"/>
      <c r="O1256" s="225" t="n"/>
      <c r="P1256" s="225" t="n"/>
      <c r="Q1256" s="225" t="n"/>
      <c r="R1256" s="389" t="n">
        <v>82162430</v>
      </c>
      <c r="S1256" s="246" t="inlineStr">
        <is>
          <t>Pesos</t>
        </is>
      </c>
      <c r="T1256" s="247" t="inlineStr">
        <is>
          <t>Hipotecario</t>
        </is>
      </c>
      <c r="U1256" s="741" t="n">
        <v>732035</v>
      </c>
      <c r="V1256" s="242" t="n">
        <v>240</v>
      </c>
      <c r="W1256" s="242" t="n">
        <v>207</v>
      </c>
      <c r="X1256" s="741" t="inlineStr">
        <is>
          <t>6.3%</t>
        </is>
      </c>
      <c r="Y1256" s="741" t="n">
        <v>282285</v>
      </c>
      <c r="Z1256" s="741" t="n">
        <v>28418</v>
      </c>
      <c r="AA1256" s="741" t="n">
        <v>21158</v>
      </c>
      <c r="AB1256" s="741" t="n">
        <v>18744</v>
      </c>
      <c r="AC1256" s="741" t="n">
        <v>238684</v>
      </c>
      <c r="AD1256" s="741" t="n">
        <v>707315</v>
      </c>
      <c r="AE1256" s="741" t="n">
        <v>86227164</v>
      </c>
      <c r="AF1256" s="242" t="inlineStr">
        <is>
          <t>50-300</t>
        </is>
      </c>
      <c r="AG1256" s="741" t="inlineStr">
        <is>
          <t>$2,000,000</t>
        </is>
      </c>
      <c r="AH1256" s="248" t="inlineStr">
        <is>
          <t>Empleado</t>
        </is>
      </c>
      <c r="AI1256" s="242" t="inlineStr">
        <is>
          <t>Andrecalva_31@hotmail.com</t>
        </is>
      </c>
      <c r="AJ1256" s="242" t="n">
        <v>3194713816</v>
      </c>
      <c r="AK1256" s="225" t="n"/>
      <c r="AL1256" s="225" t="n"/>
      <c r="AM1256" s="231" t="n"/>
    </row>
    <row r="1257" ht="18" customHeight="1" thickBot="1">
      <c r="A1257" s="558" t="inlineStr">
        <is>
          <t>JOSE JOAQUIN OLIVERO LLERENA</t>
        </is>
      </c>
      <c r="B1257" s="210" t="n">
        <v>262720</v>
      </c>
      <c r="C1257" s="251" t="n">
        <v>45786</v>
      </c>
      <c r="D1257" s="902" t="inlineStr">
        <is>
          <t>Pendiente</t>
        </is>
      </c>
      <c r="E1257" s="903" t="n">
        <v>45786</v>
      </c>
      <c r="F1257" s="267" t="inlineStr">
        <is>
          <t>BANCOLOMBIA</t>
        </is>
      </c>
      <c r="G1257" s="214" t="n"/>
      <c r="H1257" s="349" t="inlineStr">
        <is>
          <t>CM</t>
        </is>
      </c>
      <c r="I1257" s="214" t="n"/>
      <c r="J1257" s="214" t="n"/>
      <c r="K1257" s="214" t="n"/>
      <c r="L1257" s="392" t="inlineStr">
        <is>
          <t>Finanzas a otro nivel</t>
        </is>
      </c>
      <c r="M1257" s="254" t="inlineStr">
        <is>
          <t>PAULA OSORNO</t>
        </is>
      </c>
      <c r="N1257" s="214" t="n"/>
      <c r="O1257" s="214" t="n"/>
      <c r="P1257" s="214" t="n"/>
      <c r="Q1257" s="335" t="n"/>
      <c r="R1257" s="390" t="inlineStr">
        <is>
          <t>N/A</t>
        </is>
      </c>
      <c r="S1257" s="257" t="inlineStr">
        <is>
          <t>Pesos</t>
        </is>
      </c>
      <c r="T1257" s="387" t="inlineStr">
        <is>
          <t>Leasing H.</t>
        </is>
      </c>
      <c r="U1257" s="739" t="n">
        <v>1884334</v>
      </c>
      <c r="V1257" s="254" t="n">
        <v>240</v>
      </c>
      <c r="W1257" s="254" t="n">
        <v>197</v>
      </c>
      <c r="X1257" s="821" t="n">
        <v>0.11</v>
      </c>
      <c r="Y1257" s="739" t="n">
        <v>0</v>
      </c>
      <c r="Z1257" s="739" t="n">
        <v>88901</v>
      </c>
      <c r="AA1257" s="739" t="n">
        <v>0</v>
      </c>
      <c r="AB1257" s="739" t="n">
        <v>0</v>
      </c>
      <c r="AC1257" s="739" t="n">
        <v>395318</v>
      </c>
      <c r="AD1257" s="739" t="n">
        <v>1400876</v>
      </c>
      <c r="AE1257" s="739" t="n">
        <v>211626403</v>
      </c>
      <c r="AF1257" s="3660" t="n">
        <v>300</v>
      </c>
      <c r="AG1257" s="739" t="inlineStr">
        <is>
          <t>$7,500,000</t>
        </is>
      </c>
      <c r="AH1257" s="259" t="inlineStr">
        <is>
          <t>Empleado</t>
        </is>
      </c>
      <c r="AI1257" s="254" t="inlineStr">
        <is>
          <t>joseolivero888@gmail.com</t>
        </is>
      </c>
      <c r="AJ1257" s="254" t="n">
        <v>3043863282</v>
      </c>
      <c r="AK1257" s="254" t="inlineStr">
        <is>
          <t>BARRANQUILLA</t>
        </is>
      </c>
      <c r="AL1257" s="214" t="n"/>
      <c r="AM1257" s="220" t="n"/>
    </row>
    <row r="1258" ht="18" customHeight="1" thickBot="1">
      <c r="A1258" s="548" t="inlineStr">
        <is>
          <t>YINA QUIROZ OSSA</t>
        </is>
      </c>
      <c r="B1258" s="221" t="n">
        <v>134200245400</v>
      </c>
      <c r="C1258" s="240" t="n">
        <v>45786</v>
      </c>
      <c r="D1258" s="902" t="inlineStr">
        <is>
          <t>Pendiente</t>
        </is>
      </c>
      <c r="E1258" s="903" t="n">
        <v>45786</v>
      </c>
      <c r="F1258" s="248" t="inlineStr">
        <is>
          <t>CAJA SOCIAL</t>
        </is>
      </c>
      <c r="G1258" s="225" t="n"/>
      <c r="H1258" s="344" t="inlineStr">
        <is>
          <t>CM</t>
        </is>
      </c>
      <c r="I1258" s="225" t="n"/>
      <c r="J1258" s="225" t="n"/>
      <c r="K1258" s="225" t="n"/>
      <c r="L1258" s="225" t="n"/>
      <c r="M1258" s="225" t="n"/>
      <c r="N1258" s="225" t="n"/>
      <c r="O1258" s="225" t="n"/>
      <c r="P1258" s="225" t="n"/>
      <c r="Q1258" s="225" t="n"/>
      <c r="R1258" s="389" t="n">
        <v>43839888</v>
      </c>
      <c r="S1258" s="246" t="inlineStr">
        <is>
          <t>Pesos</t>
        </is>
      </c>
      <c r="T1258" s="247" t="inlineStr">
        <is>
          <t>Hipotecario</t>
        </is>
      </c>
      <c r="U1258" s="741" t="n">
        <v>1299911</v>
      </c>
      <c r="V1258" s="242" t="n">
        <v>240</v>
      </c>
      <c r="W1258" s="242" t="n">
        <v>239</v>
      </c>
      <c r="X1258" s="811" t="n">
        <v>0.11</v>
      </c>
      <c r="Y1258" s="741" t="n">
        <v>0</v>
      </c>
      <c r="Z1258" s="741" t="n">
        <v>99912</v>
      </c>
      <c r="AA1258" s="741" t="n">
        <v>0</v>
      </c>
      <c r="AB1258" s="741" t="n">
        <v>0</v>
      </c>
      <c r="AC1258" s="741" t="n">
        <v>148840</v>
      </c>
      <c r="AD1258" s="741" t="n">
        <v>1051159</v>
      </c>
      <c r="AE1258" s="741" t="n">
        <v>120195542</v>
      </c>
      <c r="AF1258" s="3661" t="n">
        <v>200</v>
      </c>
      <c r="AG1258" s="741" t="inlineStr">
        <is>
          <t>$3,000,000</t>
        </is>
      </c>
      <c r="AH1258" s="248" t="inlineStr">
        <is>
          <t>Empleado</t>
        </is>
      </c>
      <c r="AI1258" s="242" t="inlineStr">
        <is>
          <t>yquirozossa@gmail.com</t>
        </is>
      </c>
      <c r="AJ1258" s="242" t="n">
        <v>3014526814</v>
      </c>
      <c r="AK1258" s="242" t="inlineStr">
        <is>
          <t>MEDELLIN</t>
        </is>
      </c>
      <c r="AL1258" s="225" t="n"/>
      <c r="AM1258" s="231" t="n"/>
    </row>
    <row r="1259" ht="18" customHeight="1" thickBot="1">
      <c r="A1259" s="558" t="inlineStr">
        <is>
          <t>CHRISTIAN CAMILO LOPEZ FIGUEROA</t>
        </is>
      </c>
      <c r="B1259" s="210" t="inlineStr">
        <is>
          <t>570101610032672-4</t>
        </is>
      </c>
      <c r="C1259" s="251" t="n">
        <v>45786</v>
      </c>
      <c r="D1259" s="902" t="inlineStr">
        <is>
          <t>Pendiente</t>
        </is>
      </c>
      <c r="E1259" s="903" t="n">
        <v>45786</v>
      </c>
      <c r="F1259" s="262" t="inlineStr">
        <is>
          <t>DAVIVIENDA</t>
        </is>
      </c>
      <c r="G1259" s="214" t="n"/>
      <c r="H1259" s="349" t="inlineStr">
        <is>
          <t>CM</t>
        </is>
      </c>
      <c r="I1259" s="214" t="n"/>
      <c r="J1259" s="214" t="n"/>
      <c r="K1259" s="214" t="n"/>
      <c r="L1259" s="214" t="n"/>
      <c r="M1259" s="214" t="n"/>
      <c r="N1259" s="214" t="n"/>
      <c r="O1259" s="214" t="n"/>
      <c r="P1259" s="214" t="n"/>
      <c r="Q1259" s="335" t="n"/>
      <c r="R1259" s="390" t="inlineStr">
        <is>
          <t>N/A</t>
        </is>
      </c>
      <c r="S1259" s="257" t="inlineStr">
        <is>
          <t>Pesos</t>
        </is>
      </c>
      <c r="T1259" s="258" t="inlineStr">
        <is>
          <t>Hipotecario</t>
        </is>
      </c>
      <c r="U1259" s="739" t="n">
        <v>233611</v>
      </c>
      <c r="V1259" s="254" t="n">
        <v>240</v>
      </c>
      <c r="W1259" s="254" t="n">
        <v>178</v>
      </c>
      <c r="X1259" s="739" t="inlineStr">
        <is>
          <t>10.25%</t>
        </is>
      </c>
      <c r="Y1259" s="739" t="n">
        <v>110388</v>
      </c>
      <c r="Z1259" s="739" t="n">
        <v>9495</v>
      </c>
      <c r="AA1259" s="739" t="n">
        <v>28062</v>
      </c>
      <c r="AB1259" s="739" t="n">
        <v>0</v>
      </c>
      <c r="AC1259" s="739" t="n">
        <v>65645</v>
      </c>
      <c r="AD1259" s="739" t="n">
        <v>111060</v>
      </c>
      <c r="AE1259" s="739" t="n">
        <v>27160820</v>
      </c>
      <c r="AF1259" s="3660" t="n">
        <v>200</v>
      </c>
      <c r="AG1259" s="739" t="inlineStr">
        <is>
          <t>$1,900,000</t>
        </is>
      </c>
      <c r="AH1259" s="259" t="inlineStr">
        <is>
          <t>Empleado</t>
        </is>
      </c>
      <c r="AI1259" s="254" t="inlineStr">
        <is>
          <t>camilofigueroa457@gmail.com</t>
        </is>
      </c>
      <c r="AJ1259" s="254" t="n">
        <v>3138424098</v>
      </c>
      <c r="AK1259" s="254" t="inlineStr">
        <is>
          <t>CANDELARIA</t>
        </is>
      </c>
      <c r="AL1259" s="214" t="n"/>
      <c r="AM1259" s="220" t="n"/>
    </row>
    <row r="1260" ht="18" customHeight="1" thickBot="1">
      <c r="A1260" s="548" t="inlineStr">
        <is>
          <t>JOHANNA PAOLA PEÑA GARZON</t>
        </is>
      </c>
      <c r="B1260" s="2616" t="n">
        <v>204289004424</v>
      </c>
      <c r="C1260" s="2619" t="n">
        <v>46141</v>
      </c>
      <c r="D1260" s="2831" t="inlineStr">
        <is>
          <t>Pendiente</t>
        </is>
      </c>
      <c r="E1260" s="2832" t="n">
        <v>46105</v>
      </c>
      <c r="F1260" s="2886" t="inlineStr">
        <is>
          <t>COLPATRIA</t>
        </is>
      </c>
      <c r="G1260" s="588" t="n"/>
      <c r="H1260" s="2621" t="inlineStr">
        <is>
          <t>VK 25%</t>
        </is>
      </c>
      <c r="I1260" s="410" t="n"/>
      <c r="J1260" s="2113" t="n"/>
      <c r="K1260" s="2837" t="n">
        <v>46168</v>
      </c>
      <c r="L1260" s="2618" t="inlineStr">
        <is>
          <t>Soluciones Financieras</t>
        </is>
      </c>
      <c r="M1260" s="2623" t="inlineStr">
        <is>
          <t>YENNY BELTRAN</t>
        </is>
      </c>
      <c r="N1260" s="2619" t="n">
        <v>46169</v>
      </c>
      <c r="O1260" s="410" t="n"/>
      <c r="P1260" s="2839" t="inlineStr">
        <is>
          <t>https://tinyurl.com/ee58xnkp</t>
        </is>
      </c>
      <c r="Q1260" s="816" t="n"/>
      <c r="R1260" s="2295" t="inlineStr">
        <is>
          <t>N/A</t>
        </is>
      </c>
      <c r="S1260" s="2622" t="inlineStr">
        <is>
          <t>Pesos</t>
        </is>
      </c>
      <c r="T1260" s="2624" t="inlineStr">
        <is>
          <t>Hipotecario</t>
        </is>
      </c>
      <c r="U1260" s="2625" t="n">
        <v>416462</v>
      </c>
      <c r="V1260" s="2625" t="n">
        <v>240</v>
      </c>
      <c r="W1260" s="2625" t="n">
        <v>209</v>
      </c>
      <c r="X1260" s="2623" t="n">
        <v>9.83</v>
      </c>
      <c r="Y1260" s="2625" t="n">
        <v>189842</v>
      </c>
      <c r="Z1260" s="2625" t="n">
        <v>39263</v>
      </c>
      <c r="AA1260" s="2625" t="n">
        <v>0</v>
      </c>
      <c r="AB1260" s="2625" t="n">
        <v>0</v>
      </c>
      <c r="AC1260" s="2625" t="n">
        <v>111716</v>
      </c>
      <c r="AD1260" s="2625" t="n">
        <v>455323</v>
      </c>
      <c r="AE1260" s="2625" t="n">
        <v>57877758</v>
      </c>
      <c r="AF1260" s="3685" t="n">
        <v>300</v>
      </c>
      <c r="AG1260" s="2625" t="inlineStr">
        <is>
          <t>$4,000,000</t>
        </is>
      </c>
      <c r="AH1260" s="2701" t="inlineStr">
        <is>
          <t>Empleado</t>
        </is>
      </c>
      <c r="AI1260" s="2623" t="inlineStr">
        <is>
          <t>pao.garzon1987@hotmail.com</t>
        </is>
      </c>
      <c r="AJ1260" s="2625" t="n">
        <v>3133898565</v>
      </c>
      <c r="AK1260" s="2623" t="inlineStr">
        <is>
          <t>BOGOTA</t>
        </is>
      </c>
      <c r="AL1260" s="410" t="n"/>
      <c r="AM1260" s="416" t="n"/>
    </row>
    <row r="1261" ht="18" customHeight="1" thickBot="1">
      <c r="A1261" s="558" t="inlineStr">
        <is>
          <t>NICOLE ALEJANDRA RODRIGUEZ HERRERA</t>
        </is>
      </c>
      <c r="B1261" s="210" t="n">
        <v>204289007539</v>
      </c>
      <c r="C1261" s="251" t="n">
        <v>45780</v>
      </c>
      <c r="D1261" s="902" t="inlineStr">
        <is>
          <t>Pendiente</t>
        </is>
      </c>
      <c r="E1261" s="903" t="n">
        <v>45787</v>
      </c>
      <c r="F1261" s="398" t="inlineStr">
        <is>
          <t>COLPATRIA</t>
        </is>
      </c>
      <c r="G1261" s="565" t="n"/>
      <c r="H1261" s="349" t="inlineStr">
        <is>
          <t>CM</t>
        </is>
      </c>
      <c r="I1261" s="254" t="inlineStr">
        <is>
          <t>Falta perfilamiento - Colpatria</t>
        </is>
      </c>
      <c r="J1261" s="214" t="n"/>
      <c r="K1261" s="214" t="n"/>
      <c r="L1261" s="214" t="n"/>
      <c r="M1261" s="214" t="n"/>
      <c r="N1261" s="251" t="n">
        <v>45782</v>
      </c>
      <c r="O1261" s="214" t="n"/>
      <c r="P1261" s="214" t="n"/>
      <c r="Q1261" s="214" t="n"/>
      <c r="R1261" s="254" t="n">
        <v>1032492518</v>
      </c>
      <c r="S1261" s="257" t="inlineStr">
        <is>
          <t>Pesos</t>
        </is>
      </c>
      <c r="T1261" s="258" t="inlineStr">
        <is>
          <t>Hipotecario</t>
        </is>
      </c>
      <c r="U1261" s="739" t="n">
        <v>1626294</v>
      </c>
      <c r="V1261" s="254" t="n">
        <v>240</v>
      </c>
      <c r="W1261" s="254" t="n">
        <v>236</v>
      </c>
      <c r="X1261" s="739" t="inlineStr">
        <is>
          <t>13.99%</t>
        </is>
      </c>
      <c r="Y1261" s="739" t="n">
        <v>0</v>
      </c>
      <c r="Z1261" s="739" t="n">
        <v>85467</v>
      </c>
      <c r="AA1261" s="739" t="n">
        <v>0</v>
      </c>
      <c r="AB1261" s="739" t="n">
        <v>0</v>
      </c>
      <c r="AC1261" s="739" t="n">
        <v>203697</v>
      </c>
      <c r="AD1261" s="739" t="n">
        <v>1337129</v>
      </c>
      <c r="AE1261" s="739" t="n">
        <v>155722223</v>
      </c>
      <c r="AF1261" s="3660" t="n">
        <v>300</v>
      </c>
      <c r="AG1261" s="739" t="inlineStr">
        <is>
          <t>$6,500,000</t>
        </is>
      </c>
      <c r="AH1261" s="259" t="inlineStr">
        <is>
          <t>Empleado</t>
        </is>
      </c>
      <c r="AI1261" s="254" t="inlineStr">
        <is>
          <t>nicoleake26@gmail.com</t>
        </is>
      </c>
      <c r="AJ1261" s="254" t="n">
        <v>3194052274</v>
      </c>
      <c r="AK1261" s="254" t="inlineStr">
        <is>
          <t>BOGOTA</t>
        </is>
      </c>
      <c r="AL1261" s="214" t="n"/>
      <c r="AM1261" s="220" t="n"/>
    </row>
    <row r="1262" ht="18" customHeight="1" thickBot="1">
      <c r="A1262" s="548" t="inlineStr">
        <is>
          <t>DORIS ALICIA ORTEGON SIERRA</t>
        </is>
      </c>
      <c r="B1262" s="221" t="n">
        <v>90000068866</v>
      </c>
      <c r="C1262" s="240" t="n">
        <v>45784</v>
      </c>
      <c r="D1262" s="902" t="inlineStr">
        <is>
          <t>Pendiente</t>
        </is>
      </c>
      <c r="E1262" s="903" t="n">
        <v>45787</v>
      </c>
      <c r="F1262" s="579" t="inlineStr">
        <is>
          <t>BANCOLOMBIA</t>
        </is>
      </c>
      <c r="G1262" s="593" t="inlineStr">
        <is>
          <t>Se envía extracto al correo el 7 de mayo para segunda reducción abono a capital de $300.000 a $500.000</t>
        </is>
      </c>
      <c r="H1262" s="397" t="inlineStr">
        <is>
          <t>PROPIO</t>
        </is>
      </c>
      <c r="I1262" s="242" t="inlineStr">
        <is>
          <t>El extracto enviado corresponde al año 2023, por favor actualizar extracto para poder realizar estudio</t>
        </is>
      </c>
      <c r="J1262" s="394" t="inlineStr">
        <is>
          <t>Cargada CRM</t>
        </is>
      </c>
      <c r="K1262" s="378" t="n">
        <v>45786</v>
      </c>
      <c r="L1262" s="343" t="inlineStr">
        <is>
          <t>Soluciones Financieras</t>
        </is>
      </c>
      <c r="M1262" s="242" t="inlineStr">
        <is>
          <t>Lorena Salinas</t>
        </is>
      </c>
      <c r="N1262" s="225" t="n"/>
      <c r="O1262" s="225" t="n"/>
      <c r="P1262" s="225" t="n"/>
      <c r="Q1262" s="225" t="n"/>
      <c r="R1262" s="242" t="n">
        <v>52270239</v>
      </c>
      <c r="S1262" s="246" t="inlineStr">
        <is>
          <t>Pesos</t>
        </is>
      </c>
      <c r="T1262" s="247" t="inlineStr">
        <is>
          <t>Hipotecario</t>
        </is>
      </c>
      <c r="U1262" s="741" t="n">
        <v>1090949</v>
      </c>
      <c r="V1262" s="242" t="n">
        <v>138</v>
      </c>
      <c r="W1262" s="242" t="n">
        <v>69</v>
      </c>
      <c r="X1262" s="741" t="inlineStr">
        <is>
          <t>11.95%</t>
        </is>
      </c>
      <c r="Y1262" s="741" t="n">
        <v>0</v>
      </c>
      <c r="Z1262" s="741" t="n">
        <v>19990</v>
      </c>
      <c r="AA1262" s="741" t="n">
        <v>13488</v>
      </c>
      <c r="AB1262" s="741" t="n">
        <v>8992</v>
      </c>
      <c r="AC1262" s="741" t="n">
        <v>435682</v>
      </c>
      <c r="AD1262" s="741" t="n">
        <v>505676</v>
      </c>
      <c r="AE1262" s="741" t="n">
        <v>53300100</v>
      </c>
      <c r="AF1262" s="242" t="inlineStr">
        <is>
          <t>300-500</t>
        </is>
      </c>
      <c r="AG1262" s="741" t="inlineStr">
        <is>
          <t>$2,000,000</t>
        </is>
      </c>
      <c r="AH1262" s="248" t="inlineStr">
        <is>
          <t>Empleado</t>
        </is>
      </c>
      <c r="AI1262" s="242" t="inlineStr">
        <is>
          <t>doris20@hotmail.com</t>
        </is>
      </c>
      <c r="AJ1262" s="242" t="n">
        <v>3118457485</v>
      </c>
      <c r="AK1262" s="225" t="n"/>
      <c r="AL1262" s="225" t="n"/>
      <c r="AM1262" s="231" t="n"/>
    </row>
    <row r="1263" ht="18" customHeight="1" thickBot="1">
      <c r="A1263" s="552" t="inlineStr">
        <is>
          <t>WILLIAM RICARDO BUELVAS MARTINEZ</t>
        </is>
      </c>
      <c r="B1263" s="210" t="n">
        <v>133200849772</v>
      </c>
      <c r="C1263" s="251" t="n">
        <v>45787</v>
      </c>
      <c r="D1263" s="902" t="inlineStr">
        <is>
          <t>Pendiente</t>
        </is>
      </c>
      <c r="E1263" s="903" t="n">
        <v>45787</v>
      </c>
      <c r="F1263" s="259" t="inlineStr">
        <is>
          <t>CAJA SOCIAL</t>
        </is>
      </c>
      <c r="G1263" s="214" t="n"/>
      <c r="H1263" s="349" t="inlineStr">
        <is>
          <t>CM</t>
        </is>
      </c>
      <c r="I1263" s="214" t="n"/>
      <c r="J1263" s="214" t="n"/>
      <c r="K1263" s="214" t="n"/>
      <c r="L1263" s="214" t="n"/>
      <c r="M1263" s="214" t="n"/>
      <c r="N1263" s="214" t="n"/>
      <c r="O1263" s="214" t="n"/>
      <c r="P1263" s="214" t="n"/>
      <c r="Q1263" s="214" t="n"/>
      <c r="R1263" s="573" t="n">
        <v>1005486341</v>
      </c>
      <c r="S1263" s="257" t="inlineStr">
        <is>
          <t>Pesos</t>
        </is>
      </c>
      <c r="T1263" s="258" t="inlineStr">
        <is>
          <t>Hipotecario</t>
        </is>
      </c>
      <c r="U1263" s="739" t="n">
        <v>1021349</v>
      </c>
      <c r="V1263" s="254" t="n">
        <v>240</v>
      </c>
      <c r="W1263" s="254" t="n">
        <v>200</v>
      </c>
      <c r="X1263" s="739" t="inlineStr">
        <is>
          <t>7.35%</t>
        </is>
      </c>
      <c r="Y1263" s="739" t="n">
        <v>260724</v>
      </c>
      <c r="Z1263" s="739" t="n">
        <v>52952</v>
      </c>
      <c r="AA1263" s="739" t="n">
        <v>19799</v>
      </c>
      <c r="AB1263" s="739" t="n">
        <v>17801</v>
      </c>
      <c r="AC1263" s="739" t="n">
        <v>220156</v>
      </c>
      <c r="AD1263" s="739" t="n">
        <v>710641</v>
      </c>
      <c r="AE1263" s="739" t="n">
        <v>79421073</v>
      </c>
      <c r="AF1263" s="3660" t="n">
        <v>350</v>
      </c>
      <c r="AG1263" s="739" t="inlineStr">
        <is>
          <t>$6,900,000</t>
        </is>
      </c>
      <c r="AH1263" s="259" t="inlineStr">
        <is>
          <t>Empleado</t>
        </is>
      </c>
      <c r="AI1263" s="254" t="inlineStr">
        <is>
          <t>william_318@hotmail.com</t>
        </is>
      </c>
      <c r="AJ1263" s="254" t="n">
        <v>3144493233</v>
      </c>
      <c r="AK1263" s="254" t="inlineStr">
        <is>
          <t>BOGOTA</t>
        </is>
      </c>
      <c r="AL1263" s="214" t="n"/>
      <c r="AM1263" s="220" t="n"/>
    </row>
    <row r="1264" ht="18" customHeight="1" thickBot="1">
      <c r="A1264" s="745" t="inlineStr">
        <is>
          <t>HERNAN EDUARDO CRISTANCHO ORJUELA</t>
        </is>
      </c>
      <c r="B1264" s="221" t="n">
        <v>90000118227</v>
      </c>
      <c r="C1264" s="240" t="n">
        <v>45787</v>
      </c>
      <c r="D1264" s="902" t="inlineStr">
        <is>
          <t>Pendiente</t>
        </is>
      </c>
      <c r="E1264" s="903" t="n">
        <v>45787</v>
      </c>
      <c r="F1264" s="241" t="inlineStr">
        <is>
          <t>BANCOLOMBIA</t>
        </is>
      </c>
      <c r="G1264" s="225" t="n"/>
      <c r="H1264" s="344" t="inlineStr">
        <is>
          <t>CM</t>
        </is>
      </c>
      <c r="I1264" s="225" t="n"/>
      <c r="J1264" s="225" t="n"/>
      <c r="K1264" s="225" t="n"/>
      <c r="L1264" s="225" t="n"/>
      <c r="M1264" s="225" t="n"/>
      <c r="N1264" s="225" t="n"/>
      <c r="O1264" s="225" t="n"/>
      <c r="P1264" s="225" t="n"/>
      <c r="Q1264" s="473" t="n"/>
      <c r="R1264" s="390" t="inlineStr">
        <is>
          <t>N/A</t>
        </is>
      </c>
      <c r="S1264" s="246" t="inlineStr">
        <is>
          <t>Pesos</t>
        </is>
      </c>
      <c r="T1264" s="247" t="inlineStr">
        <is>
          <t>Hipotecario</t>
        </is>
      </c>
      <c r="U1264" s="741" t="n">
        <v>2105636</v>
      </c>
      <c r="V1264" s="242" t="n">
        <v>240</v>
      </c>
      <c r="W1264" s="242" t="n">
        <v>188</v>
      </c>
      <c r="X1264" s="741" t="inlineStr">
        <is>
          <t>9.7%</t>
        </is>
      </c>
      <c r="Y1264" s="741" t="n">
        <v>438901</v>
      </c>
      <c r="Z1264" s="741" t="n">
        <v>42892</v>
      </c>
      <c r="AA1264" s="741" t="n">
        <v>43529</v>
      </c>
      <c r="AB1264" s="741" t="n">
        <v>29018</v>
      </c>
      <c r="AC1264" s="741" t="n">
        <v>568060</v>
      </c>
      <c r="AD1264" s="741" t="n">
        <v>1422136</v>
      </c>
      <c r="AE1264" s="741" t="n">
        <v>241051292</v>
      </c>
      <c r="AF1264" s="3661" t="n">
        <v>500</v>
      </c>
      <c r="AG1264" s="741" t="inlineStr">
        <is>
          <t>$7,000,000</t>
        </is>
      </c>
      <c r="AH1264" s="248" t="inlineStr">
        <is>
          <t>Empleado</t>
        </is>
      </c>
      <c r="AI1264" s="242" t="inlineStr">
        <is>
          <t>unihernancho@gmail.com</t>
        </is>
      </c>
      <c r="AJ1264" s="242" t="n">
        <v>3208406462</v>
      </c>
      <c r="AK1264" s="242" t="inlineStr">
        <is>
          <t>BOGOTA</t>
        </is>
      </c>
      <c r="AL1264" s="225" t="n"/>
      <c r="AM1264" s="231" t="n"/>
    </row>
    <row r="1265" ht="18" customHeight="1" thickBot="1">
      <c r="A1265" s="552" t="inlineStr">
        <is>
          <t>JUSTO YERMAN QUIÑÓNEZ ANGULO</t>
        </is>
      </c>
      <c r="B1265" s="210" t="n">
        <v>1055726131</v>
      </c>
      <c r="C1265" s="251" t="n">
        <v>45787</v>
      </c>
      <c r="D1265" s="902" t="inlineStr">
        <is>
          <t>Pendiente</t>
        </is>
      </c>
      <c r="E1265" s="903" t="n">
        <v>45787</v>
      </c>
      <c r="F1265" s="213" t="inlineStr">
        <is>
          <t>BANCO DE BOGOTA</t>
        </is>
      </c>
      <c r="G1265" s="214" t="n"/>
      <c r="H1265" s="352" t="inlineStr">
        <is>
          <t>PROPIO</t>
        </is>
      </c>
      <c r="I1265" s="214" t="n"/>
      <c r="J1265" s="214" t="n"/>
      <c r="K1265" s="214" t="n"/>
      <c r="L1265" s="392" t="inlineStr">
        <is>
          <t>Finanzas a otro nivel</t>
        </is>
      </c>
      <c r="M1265" s="254" t="inlineStr">
        <is>
          <t>Edisson Benavides</t>
        </is>
      </c>
      <c r="N1265" s="214" t="n"/>
      <c r="O1265" s="214" t="n"/>
      <c r="P1265" s="214" t="n"/>
      <c r="Q1265" s="214" t="n"/>
      <c r="R1265" s="254" t="n">
        <v>1130597350</v>
      </c>
      <c r="S1265" s="257" t="inlineStr">
        <is>
          <t>Pesos</t>
        </is>
      </c>
      <c r="T1265" s="258" t="inlineStr">
        <is>
          <t>Hipotecario</t>
        </is>
      </c>
      <c r="U1265" s="739" t="n">
        <v>1188556</v>
      </c>
      <c r="V1265" s="254" t="n">
        <v>300</v>
      </c>
      <c r="W1265" s="254" t="n">
        <v>290</v>
      </c>
      <c r="X1265" s="739" t="inlineStr">
        <is>
          <t>12.01%</t>
        </is>
      </c>
      <c r="Y1265" s="739" t="n">
        <v>0</v>
      </c>
      <c r="Z1265" s="739" t="n">
        <v>27742</v>
      </c>
      <c r="AA1265" s="739" t="n">
        <v>30549</v>
      </c>
      <c r="AB1265" s="739" t="n">
        <v>0</v>
      </c>
      <c r="AC1265" s="739" t="n">
        <v>362</v>
      </c>
      <c r="AD1265" s="739" t="n">
        <v>1129901</v>
      </c>
      <c r="AE1265" s="739" t="n">
        <v>112057248</v>
      </c>
      <c r="AF1265" s="254" t="inlineStr">
        <is>
          <t>50-300</t>
        </is>
      </c>
      <c r="AG1265" s="739" t="inlineStr">
        <is>
          <t>$4,140,000</t>
        </is>
      </c>
      <c r="AH1265" s="259" t="inlineStr">
        <is>
          <t>Empleado</t>
        </is>
      </c>
      <c r="AI1265" s="254" t="inlineStr">
        <is>
          <t>yeran144@gmail.com</t>
        </is>
      </c>
      <c r="AJ1265" s="254" t="n">
        <v>3115576460</v>
      </c>
      <c r="AK1265" s="214" t="n"/>
      <c r="AL1265" s="214" t="n"/>
      <c r="AM1265" s="220" t="n"/>
    </row>
    <row r="1266" ht="18" customHeight="1" thickBot="1">
      <c r="A1266" s="745" t="inlineStr">
        <is>
          <t>TATIANA ALEXANDRA CANABAL CHAMORRO</t>
        </is>
      </c>
      <c r="B1266" s="221" t="inlineStr">
        <is>
          <t>570101340033863-2</t>
        </is>
      </c>
      <c r="C1266" s="240" t="n">
        <v>45787</v>
      </c>
      <c r="D1266" s="902" t="inlineStr">
        <is>
          <t>Pendiente</t>
        </is>
      </c>
      <c r="E1266" s="903" t="n">
        <v>45787</v>
      </c>
      <c r="F1266" s="333" t="inlineStr">
        <is>
          <t>DAVIVIENDA</t>
        </is>
      </c>
      <c r="G1266" s="560" t="n"/>
      <c r="H1266" s="344" t="inlineStr">
        <is>
          <t>CM</t>
        </is>
      </c>
      <c r="I1266" s="225" t="n"/>
      <c r="J1266" s="225" t="n"/>
      <c r="K1266" s="225" t="n"/>
      <c r="L1266" s="225" t="n"/>
      <c r="M1266" s="225" t="n"/>
      <c r="N1266" s="225" t="n"/>
      <c r="O1266" s="225" t="n"/>
      <c r="P1266" s="225" t="n"/>
      <c r="Q1266" s="225" t="n"/>
      <c r="R1266" s="242" t="n">
        <v>25718510</v>
      </c>
      <c r="S1266" s="246" t="inlineStr">
        <is>
          <t>Pesos</t>
        </is>
      </c>
      <c r="T1266" s="247" t="inlineStr">
        <is>
          <t>Hipotecario</t>
        </is>
      </c>
      <c r="U1266" s="741" t="n">
        <v>1221000</v>
      </c>
      <c r="V1266" s="242" t="n">
        <v>240</v>
      </c>
      <c r="W1266" s="242" t="n">
        <v>234</v>
      </c>
      <c r="X1266" s="741" t="inlineStr">
        <is>
          <t>10.95%</t>
        </is>
      </c>
      <c r="Y1266" s="741" t="n">
        <v>0</v>
      </c>
      <c r="Z1266" s="741" t="n">
        <v>30106</v>
      </c>
      <c r="AA1266" s="741" t="n">
        <v>29772</v>
      </c>
      <c r="AB1266" s="741" t="n">
        <v>0</v>
      </c>
      <c r="AC1266" s="741" t="n">
        <v>151592</v>
      </c>
      <c r="AD1266" s="741" t="n">
        <v>1010211</v>
      </c>
      <c r="AE1266" s="741" t="n">
        <v>116102071</v>
      </c>
      <c r="AF1266" s="3661" t="n">
        <v>500</v>
      </c>
      <c r="AG1266" s="741" t="inlineStr">
        <is>
          <t>$20,000,000</t>
        </is>
      </c>
      <c r="AH1266" s="248" t="inlineStr">
        <is>
          <t>Empleado</t>
        </is>
      </c>
      <c r="AI1266" s="242" t="inlineStr">
        <is>
          <t>tatiana.ca1982@gmail.com</t>
        </is>
      </c>
      <c r="AJ1266" s="242" t="n">
        <v>34641849565</v>
      </c>
      <c r="AK1266" s="242" t="inlineStr">
        <is>
          <t>ASTURIAS</t>
        </is>
      </c>
      <c r="AL1266" s="225" t="n"/>
      <c r="AM1266" s="231" t="n"/>
    </row>
    <row r="1267" ht="18" customHeight="1" thickBot="1">
      <c r="A1267" s="603" t="inlineStr">
        <is>
          <t>FELIPE ALEXANDER CIFUENTES DIAZ</t>
        </is>
      </c>
      <c r="B1267" s="653" t="n">
        <v>958873940</v>
      </c>
      <c r="C1267" s="654" t="n">
        <v>45769</v>
      </c>
      <c r="D1267" s="655" t="inlineStr">
        <is>
          <t>Actualizar</t>
        </is>
      </c>
      <c r="E1267" s="905" t="n">
        <v>45789</v>
      </c>
      <c r="F1267" s="737" t="inlineStr">
        <is>
          <t>BANCO DE BOGOTA</t>
        </is>
      </c>
      <c r="G1267" s="682" t="inlineStr">
        <is>
          <t>se envia extracto al correo el 12 de mayo, por favor realizar nuevamente el estudio con reducción de tasa a 11.25 y tener en cuenta las cuotas pendientes que estan mal en el extracto 180 menos 9 es 171 cuotas pendientes y no 168</t>
        </is>
      </c>
      <c r="H1267" s="747" t="inlineStr">
        <is>
          <t>PROPIO</t>
        </is>
      </c>
      <c r="I1267" s="657" t="n"/>
      <c r="J1267" s="657" t="n"/>
      <c r="K1267" s="656" t="n">
        <v>45770</v>
      </c>
      <c r="L1267" s="655" t="inlineStr">
        <is>
          <t>Soluciones Financieras</t>
        </is>
      </c>
      <c r="M1267" s="659" t="inlineStr">
        <is>
          <t>LORENA SALINAS</t>
        </is>
      </c>
      <c r="N1267" s="654" t="n">
        <v>45770</v>
      </c>
      <c r="O1267" s="657" t="n"/>
      <c r="P1267" s="734" t="inlineStr">
        <is>
          <t>https://tinyurl.com/59mwbas7</t>
        </is>
      </c>
      <c r="Q1267" s="657" t="n"/>
      <c r="R1267" s="659" t="n">
        <v>8873940</v>
      </c>
      <c r="S1267" s="660" t="inlineStr">
        <is>
          <t>Pesos</t>
        </is>
      </c>
      <c r="T1267" s="661" t="inlineStr">
        <is>
          <t>Hipotecario</t>
        </is>
      </c>
      <c r="U1267" s="657" t="n"/>
      <c r="V1267" s="659" t="n">
        <v>180</v>
      </c>
      <c r="W1267" s="659" t="n">
        <v>168</v>
      </c>
      <c r="X1267" s="662" t="inlineStr">
        <is>
          <t>11.25%</t>
        </is>
      </c>
      <c r="Y1267" s="662" t="n">
        <v>0</v>
      </c>
      <c r="Z1267" s="662" t="n">
        <v>30519</v>
      </c>
      <c r="AA1267" s="662" t="n">
        <v>34443</v>
      </c>
      <c r="AB1267" s="662" t="n">
        <v>0</v>
      </c>
      <c r="AC1267" s="662" t="n">
        <v>297312</v>
      </c>
      <c r="AD1267" s="662" t="n">
        <v>1213187</v>
      </c>
      <c r="AE1267" s="662" t="n">
        <v>131639590</v>
      </c>
      <c r="AF1267" s="659" t="inlineStr">
        <is>
          <t>ABONO DE $200.000</t>
        </is>
      </c>
      <c r="AG1267" s="662" t="inlineStr">
        <is>
          <t>$6,500,000</t>
        </is>
      </c>
      <c r="AH1267" s="663" t="inlineStr">
        <is>
          <t>Empleado</t>
        </is>
      </c>
      <c r="AI1267" s="659" t="inlineStr">
        <is>
          <t>jenny.alvarez.castaneda@gmail.com</t>
        </is>
      </c>
      <c r="AJ1267" s="659" t="n">
        <v>3208261676</v>
      </c>
      <c r="AK1267" s="659" t="inlineStr">
        <is>
          <t>BOGOTA</t>
        </is>
      </c>
      <c r="AL1267" s="657" t="n"/>
      <c r="AM1267" s="278" t="n"/>
    </row>
    <row r="1268" ht="18" customHeight="1" thickBot="1">
      <c r="A1268" s="748" t="inlineStr">
        <is>
          <t>JEANPIERE VIVAS TABIMA</t>
        </is>
      </c>
      <c r="B1268" s="706" t="inlineStr">
        <is>
          <t>570101610026407-3</t>
        </is>
      </c>
      <c r="C1268" s="698" t="n">
        <v>45789</v>
      </c>
      <c r="D1268" s="686" t="inlineStr">
        <is>
          <t>Pendiente</t>
        </is>
      </c>
      <c r="E1268" s="906" t="n">
        <v>45789</v>
      </c>
      <c r="F1268" s="710" t="inlineStr">
        <is>
          <t>DAVIVIENDA</t>
        </is>
      </c>
      <c r="G1268" s="720" t="n"/>
      <c r="H1268" s="697" t="inlineStr">
        <is>
          <t>PROPIO</t>
        </is>
      </c>
      <c r="I1268" s="701" t="n"/>
      <c r="J1268" s="701" t="n"/>
      <c r="K1268" s="701" t="n"/>
      <c r="L1268" s="686" t="inlineStr">
        <is>
          <t>Soluciones Financieras</t>
        </is>
      </c>
      <c r="M1268" s="704" t="inlineStr">
        <is>
          <t>LORENA SALINAS</t>
        </is>
      </c>
      <c r="N1268" s="701" t="n"/>
      <c r="O1268" s="701" t="n"/>
      <c r="P1268" s="701" t="n"/>
      <c r="Q1268" s="701" t="n"/>
      <c r="R1268" s="704" t="n">
        <v>264073</v>
      </c>
      <c r="S1268" s="692" t="inlineStr">
        <is>
          <t>Pesos</t>
        </is>
      </c>
      <c r="T1268" s="702" t="inlineStr">
        <is>
          <t>Hipotecario</t>
        </is>
      </c>
      <c r="U1268" s="703" t="n">
        <v>509000</v>
      </c>
      <c r="V1268" s="704" t="n">
        <v>240</v>
      </c>
      <c r="W1268" s="704" t="n">
        <v>148</v>
      </c>
      <c r="X1268" s="803" t="n">
        <v>0.12</v>
      </c>
      <c r="Y1268" s="703" t="n">
        <v>0</v>
      </c>
      <c r="Z1268" s="703" t="n">
        <v>14760</v>
      </c>
      <c r="AA1268" s="703" t="n">
        <v>30902</v>
      </c>
      <c r="AB1268" s="703" t="n">
        <v>28234</v>
      </c>
      <c r="AC1268" s="703" t="n">
        <v>106027</v>
      </c>
      <c r="AD1268" s="703" t="n">
        <v>329076</v>
      </c>
      <c r="AE1268" s="703" t="n">
        <v>34662554</v>
      </c>
      <c r="AF1268" s="704" t="inlineStr">
        <is>
          <t>50-300</t>
        </is>
      </c>
      <c r="AG1268" s="703" t="inlineStr">
        <is>
          <t>$3,500,000</t>
        </is>
      </c>
      <c r="AH1268" s="696" t="inlineStr">
        <is>
          <t>Empleado</t>
        </is>
      </c>
      <c r="AI1268" s="704" t="inlineStr">
        <is>
          <t>jeanvi5429@gmail.com</t>
        </is>
      </c>
      <c r="AJ1268" s="704" t="n">
        <v>3006065733</v>
      </c>
      <c r="AK1268" s="704" t="inlineStr">
        <is>
          <t>CALI</t>
        </is>
      </c>
      <c r="AL1268" s="701" t="n"/>
      <c r="AM1268" s="705" t="n"/>
    </row>
    <row r="1269" ht="18" customHeight="1" thickBot="1">
      <c r="A1269" s="558" t="inlineStr">
        <is>
          <t>JESSICA NATHALIA FIGUEROA RIASCOS</t>
        </is>
      </c>
      <c r="B1269" s="210" t="n">
        <v>90000328369</v>
      </c>
      <c r="C1269" s="251" t="n">
        <v>45789</v>
      </c>
      <c r="D1269" s="902" t="inlineStr">
        <is>
          <t>Pendiente</t>
        </is>
      </c>
      <c r="E1269" s="903" t="n">
        <v>45789</v>
      </c>
      <c r="F1269" s="267" t="inlineStr">
        <is>
          <t>BANCOLOMBIA</t>
        </is>
      </c>
      <c r="G1269" s="214" t="n"/>
      <c r="H1269" s="352" t="inlineStr">
        <is>
          <t>PROPIO</t>
        </is>
      </c>
      <c r="I1269" s="214" t="n"/>
      <c r="J1269" s="214" t="n"/>
      <c r="K1269" s="214" t="n"/>
      <c r="L1269" s="348" t="inlineStr">
        <is>
          <t>Soluciones Financieras</t>
        </is>
      </c>
      <c r="M1269" s="254" t="inlineStr">
        <is>
          <t>LORENA SALINAS</t>
        </is>
      </c>
      <c r="N1269" s="214" t="n"/>
      <c r="O1269" s="214" t="n"/>
      <c r="P1269" s="214" t="n"/>
      <c r="Q1269" s="214" t="n"/>
      <c r="R1269" s="573" t="n">
        <v>1151959291</v>
      </c>
      <c r="S1269" s="257" t="inlineStr">
        <is>
          <t>Pesos</t>
        </is>
      </c>
      <c r="T1269" s="258" t="inlineStr">
        <is>
          <t>Hipotecario</t>
        </is>
      </c>
      <c r="U1269" s="739" t="n">
        <v>514305</v>
      </c>
      <c r="V1269" s="254" t="n">
        <v>240</v>
      </c>
      <c r="W1269" s="254" t="n">
        <v>184</v>
      </c>
      <c r="X1269" s="739" t="inlineStr">
        <is>
          <t>6.93%</t>
        </is>
      </c>
      <c r="Y1269" s="739" t="n">
        <v>231578</v>
      </c>
      <c r="Z1269" s="739" t="n">
        <v>6526</v>
      </c>
      <c r="AA1269" s="739" t="n">
        <v>6905</v>
      </c>
      <c r="AB1269" s="739" t="n">
        <v>4603</v>
      </c>
      <c r="AC1269" s="739" t="n">
        <v>176841</v>
      </c>
      <c r="AD1269" s="739" t="n">
        <v>319429</v>
      </c>
      <c r="AE1269" s="739" t="n">
        <v>57106618</v>
      </c>
      <c r="AF1269" s="254" t="inlineStr">
        <is>
          <t>50-300</t>
        </is>
      </c>
      <c r="AG1269" s="739" t="inlineStr">
        <is>
          <t>$3,000,000</t>
        </is>
      </c>
      <c r="AH1269" s="259" t="inlineStr">
        <is>
          <t>Empleado</t>
        </is>
      </c>
      <c r="AI1269" s="254" t="inlineStr">
        <is>
          <t>natha.figueroa@hotmail.com</t>
        </is>
      </c>
      <c r="AJ1269" s="254" t="n">
        <v>3215847865</v>
      </c>
      <c r="AK1269" s="254" t="inlineStr">
        <is>
          <t>CALI</t>
        </is>
      </c>
      <c r="AL1269" s="214" t="n"/>
      <c r="AM1269" s="220" t="n"/>
    </row>
    <row r="1270" ht="18" customHeight="1" thickBot="1">
      <c r="A1270" s="548" t="inlineStr">
        <is>
          <t>LORENA ALEJANDRA GARZON BECERRA</t>
        </is>
      </c>
      <c r="B1270" s="221" t="inlineStr">
        <is>
          <t>570040770098605-1</t>
        </is>
      </c>
      <c r="C1270" s="240" t="n">
        <v>45789</v>
      </c>
      <c r="D1270" s="902" t="inlineStr">
        <is>
          <t>Pendiente</t>
        </is>
      </c>
      <c r="E1270" s="903" t="n">
        <v>45789</v>
      </c>
      <c r="F1270" s="333" t="inlineStr">
        <is>
          <t>DAVIVIENDA</t>
        </is>
      </c>
      <c r="G1270" s="225" t="n"/>
      <c r="H1270" s="344" t="inlineStr">
        <is>
          <t>CM</t>
        </is>
      </c>
      <c r="I1270" s="225" t="n"/>
      <c r="J1270" s="225" t="n"/>
      <c r="K1270" s="225" t="n"/>
      <c r="L1270" s="225" t="n"/>
      <c r="M1270" s="225" t="n"/>
      <c r="N1270" s="225" t="n"/>
      <c r="O1270" s="225" t="n"/>
      <c r="P1270" s="225" t="n"/>
      <c r="Q1270" s="473" t="n"/>
      <c r="R1270" s="390" t="inlineStr">
        <is>
          <t>N/A</t>
        </is>
      </c>
      <c r="S1270" s="246" t="inlineStr">
        <is>
          <t>Pesos</t>
        </is>
      </c>
      <c r="T1270" s="247" t="inlineStr">
        <is>
          <t>Hipotecario</t>
        </is>
      </c>
      <c r="U1270" s="741" t="n">
        <v>1234000</v>
      </c>
      <c r="V1270" s="242" t="n">
        <v>240</v>
      </c>
      <c r="W1270" s="242" t="n">
        <v>231</v>
      </c>
      <c r="X1270" s="811" t="n">
        <v>0.11</v>
      </c>
      <c r="Y1270" s="741" t="n">
        <v>0</v>
      </c>
      <c r="Z1270" s="741" t="n">
        <v>38538</v>
      </c>
      <c r="AA1270" s="741" t="n">
        <v>37594</v>
      </c>
      <c r="AB1270" s="741" t="n">
        <v>0</v>
      </c>
      <c r="AC1270" s="741" t="n">
        <v>154541</v>
      </c>
      <c r="AD1270" s="741" t="n">
        <v>1003326</v>
      </c>
      <c r="AE1270" s="741" t="n">
        <v>114897607</v>
      </c>
      <c r="AF1270" s="3661" t="n">
        <v>300</v>
      </c>
      <c r="AG1270" s="741" t="inlineStr">
        <is>
          <t>$6,500,000</t>
        </is>
      </c>
      <c r="AH1270" s="248" t="inlineStr">
        <is>
          <t>Empleado</t>
        </is>
      </c>
      <c r="AI1270" s="242" t="inlineStr">
        <is>
          <t>arq.lorenagarzon@gmail.com</t>
        </is>
      </c>
      <c r="AJ1270" s="242" t="n">
        <v>3143212227</v>
      </c>
      <c r="AK1270" s="242" t="inlineStr">
        <is>
          <t>BOGOTA</t>
        </is>
      </c>
      <c r="AL1270" s="225" t="n"/>
      <c r="AM1270" s="231" t="n"/>
    </row>
    <row r="1271" ht="18" customHeight="1" thickBot="1">
      <c r="A1271" s="603" t="inlineStr">
        <is>
          <t>HELTON JHON GUTIERREZ NATERA</t>
        </is>
      </c>
      <c r="B1271" s="635" t="n">
        <v>90000315952</v>
      </c>
      <c r="C1271" s="636" t="n">
        <v>45789</v>
      </c>
      <c r="D1271" s="622" t="inlineStr">
        <is>
          <t>Pendiente</t>
        </is>
      </c>
      <c r="E1271" s="905" t="n">
        <v>45789</v>
      </c>
      <c r="F1271" s="646" t="inlineStr">
        <is>
          <t>BANCOLOMBIA</t>
        </is>
      </c>
      <c r="G1271" s="639" t="n"/>
      <c r="H1271" s="626" t="inlineStr">
        <is>
          <t>CM</t>
        </is>
      </c>
      <c r="I1271" s="639" t="n"/>
      <c r="J1271" s="639" t="n"/>
      <c r="K1271" s="639" t="n"/>
      <c r="L1271" s="639" t="n"/>
      <c r="M1271" s="639" t="n"/>
      <c r="N1271" s="639" t="n"/>
      <c r="O1271" s="639" t="n"/>
      <c r="P1271" s="639" t="n"/>
      <c r="Q1271" s="639" t="n"/>
      <c r="R1271" s="642" t="n">
        <v>1048216293</v>
      </c>
      <c r="S1271" s="629" t="inlineStr">
        <is>
          <t>Pesos</t>
        </is>
      </c>
      <c r="T1271" s="651" t="inlineStr">
        <is>
          <t>Hipotecario</t>
        </is>
      </c>
      <c r="U1271" s="643" t="n">
        <v>559393</v>
      </c>
      <c r="V1271" s="642" t="n">
        <v>240</v>
      </c>
      <c r="W1271" s="642" t="n">
        <v>235</v>
      </c>
      <c r="X1271" s="643" t="inlineStr">
        <is>
          <t>5.74%</t>
        </is>
      </c>
      <c r="Y1271" s="643" t="n">
        <v>310100</v>
      </c>
      <c r="Z1271" s="643" t="n">
        <v>8559</v>
      </c>
      <c r="AA1271" s="643" t="n">
        <v>10277</v>
      </c>
      <c r="AB1271" s="643" t="n">
        <v>6851</v>
      </c>
      <c r="AC1271" s="643" t="n">
        <v>178143</v>
      </c>
      <c r="AD1271" s="643" t="n">
        <v>355563</v>
      </c>
      <c r="AE1271" s="643" t="n">
        <v>76303720</v>
      </c>
      <c r="AF1271" s="3690" t="n">
        <v>400</v>
      </c>
      <c r="AG1271" s="643" t="inlineStr">
        <is>
          <t>$2,965,764</t>
        </is>
      </c>
      <c r="AH1271" s="633" t="inlineStr">
        <is>
          <t>Empleado</t>
        </is>
      </c>
      <c r="AI1271" s="642" t="inlineStr">
        <is>
          <t>heltonjhonguti@gmail.com</t>
        </is>
      </c>
      <c r="AJ1271" s="642" t="n">
        <v>3002512336</v>
      </c>
      <c r="AK1271" s="642" t="inlineStr">
        <is>
          <t>BARAONA</t>
        </is>
      </c>
      <c r="AL1271" s="639" t="n"/>
      <c r="AM1271" s="214" t="n"/>
    </row>
    <row r="1272" ht="18" customHeight="1" thickBot="1">
      <c r="A1272" s="548" t="inlineStr">
        <is>
          <t>JOHAN SEBASTIAN MADARIAGA CUERVO</t>
        </is>
      </c>
      <c r="B1272" s="221" t="inlineStr">
        <is>
          <t>190-014805</t>
        </is>
      </c>
      <c r="C1272" s="240" t="n">
        <v>45690</v>
      </c>
      <c r="D1272" s="902" t="inlineStr">
        <is>
          <t>Pendiente</t>
        </is>
      </c>
      <c r="E1272" s="903" t="n">
        <v>45790</v>
      </c>
      <c r="F1272" s="507" t="inlineStr">
        <is>
          <t>OCCIDENTE</t>
        </is>
      </c>
      <c r="G1272" s="225" t="n"/>
      <c r="H1272" s="344" t="inlineStr">
        <is>
          <t>CM</t>
        </is>
      </c>
      <c r="I1272" s="242" t="inlineStr">
        <is>
          <t>Falta perfilamiento - Occidente</t>
        </is>
      </c>
      <c r="J1272" s="225" t="n"/>
      <c r="K1272" s="225" t="n"/>
      <c r="L1272" s="345" t="inlineStr">
        <is>
          <t>CM</t>
        </is>
      </c>
      <c r="M1272" s="225" t="n"/>
      <c r="N1272" s="225" t="n"/>
      <c r="O1272" s="225" t="n"/>
      <c r="P1272" s="225" t="n"/>
      <c r="Q1272" s="225" t="n"/>
      <c r="R1272" s="242" t="n">
        <v>1013635219</v>
      </c>
      <c r="S1272" s="246" t="inlineStr">
        <is>
          <t>Pesos</t>
        </is>
      </c>
      <c r="T1272" s="247" t="inlineStr">
        <is>
          <t>Hipotecario</t>
        </is>
      </c>
      <c r="U1272" s="741" t="n">
        <v>963613</v>
      </c>
      <c r="V1272" s="242" t="n">
        <v>180</v>
      </c>
      <c r="W1272" s="242" t="n">
        <v>149</v>
      </c>
      <c r="X1272" s="741" t="inlineStr">
        <is>
          <t>15.93%</t>
        </is>
      </c>
      <c r="Y1272" s="741" t="n">
        <v>500000</v>
      </c>
      <c r="Z1272" s="741" t="n">
        <v>16950</v>
      </c>
      <c r="AA1272" s="741" t="n">
        <v>32115</v>
      </c>
      <c r="AB1272" s="741" t="n">
        <v>0</v>
      </c>
      <c r="AC1272" s="741" t="n">
        <v>225694</v>
      </c>
      <c r="AD1272" s="741" t="n">
        <v>688854</v>
      </c>
      <c r="AE1272" s="741" t="n">
        <v>95920112</v>
      </c>
      <c r="AF1272" s="3661" t="n">
        <v>200</v>
      </c>
      <c r="AG1272" s="741" t="inlineStr">
        <is>
          <t>$7,300,000</t>
        </is>
      </c>
      <c r="AH1272" s="248" t="inlineStr">
        <is>
          <t>Empleado</t>
        </is>
      </c>
      <c r="AI1272" s="242" t="inlineStr">
        <is>
          <t>karenvillalobos1995@gmail.com</t>
        </is>
      </c>
      <c r="AJ1272" s="242" t="n">
        <v>3204453589</v>
      </c>
      <c r="AK1272" s="242" t="inlineStr">
        <is>
          <t>MOSQUERA</t>
        </is>
      </c>
      <c r="AL1272" s="225" t="n"/>
      <c r="AM1272" s="231" t="n"/>
    </row>
    <row r="1273" ht="18" customHeight="1" thickBot="1">
      <c r="A1273" s="603" t="inlineStr">
        <is>
          <t xml:space="preserve">INGRITH PULIDO PEDREROS
</t>
        </is>
      </c>
      <c r="B1273" s="635" t="n">
        <v>1054320223</v>
      </c>
      <c r="C1273" s="636" t="n">
        <v>45759</v>
      </c>
      <c r="D1273" s="622" t="inlineStr">
        <is>
          <t>Pendiente</t>
        </is>
      </c>
      <c r="E1273" s="905" t="n">
        <v>45790</v>
      </c>
      <c r="F1273" s="624" t="inlineStr">
        <is>
          <t>BANCO DE BOGOTA</t>
        </is>
      </c>
      <c r="G1273" s="639" t="n"/>
      <c r="H1273" s="626" t="inlineStr">
        <is>
          <t>CM</t>
        </is>
      </c>
      <c r="I1273" s="642" t="inlineStr">
        <is>
          <t>por favor enviar perfilamiento para realizar estudio. Y solicitar extracto al dia, ya que el enviado tiene 16 dias de mora.</t>
        </is>
      </c>
      <c r="J1273" s="716" t="inlineStr">
        <is>
          <t>Cargada CRM</t>
        </is>
      </c>
      <c r="K1273" s="639" t="n"/>
      <c r="L1273" s="627" t="inlineStr">
        <is>
          <t>CM</t>
        </is>
      </c>
      <c r="M1273" s="639" t="n"/>
      <c r="N1273" s="636" t="n">
        <v>45761</v>
      </c>
      <c r="O1273" s="639" t="n"/>
      <c r="P1273" s="639" t="n"/>
      <c r="Q1273" s="639" t="n"/>
      <c r="R1273" s="642" t="n">
        <v>52988331</v>
      </c>
      <c r="S1273" s="629" t="inlineStr">
        <is>
          <t>Pesos</t>
        </is>
      </c>
      <c r="T1273" s="651" t="inlineStr">
        <is>
          <t>Hipotecario</t>
        </is>
      </c>
      <c r="U1273" s="643" t="n">
        <v>5324924</v>
      </c>
      <c r="V1273" s="642" t="n">
        <v>120</v>
      </c>
      <c r="W1273" s="642" t="n">
        <v>115</v>
      </c>
      <c r="X1273" s="643" t="inlineStr">
        <is>
          <t>12.01%</t>
        </is>
      </c>
      <c r="Y1273" s="643" t="n">
        <v>0</v>
      </c>
      <c r="Z1273" s="643" t="n">
        <v>161973</v>
      </c>
      <c r="AA1273" s="643" t="n">
        <v>93388</v>
      </c>
      <c r="AB1273" s="643" t="n">
        <v>0</v>
      </c>
      <c r="AC1273" s="643" t="n">
        <v>1470167</v>
      </c>
      <c r="AD1273" s="643" t="n">
        <v>3599395</v>
      </c>
      <c r="AE1273" s="643" t="n">
        <v>357595976</v>
      </c>
      <c r="AF1273" s="3690" t="n">
        <v>500</v>
      </c>
      <c r="AG1273" s="643" t="inlineStr">
        <is>
          <t>$18,600,000</t>
        </is>
      </c>
      <c r="AH1273" s="633" t="inlineStr">
        <is>
          <t>Empleado</t>
        </is>
      </c>
      <c r="AI1273" s="642" t="inlineStr">
        <is>
          <t>ingrithpulido@hotmail.com</t>
        </is>
      </c>
      <c r="AJ1273" s="642" t="n">
        <v>3143300756</v>
      </c>
      <c r="AK1273" s="642" t="inlineStr">
        <is>
          <t>Bogotá</t>
        </is>
      </c>
      <c r="AL1273" s="639" t="n"/>
      <c r="AM1273" s="214" t="n"/>
    </row>
    <row r="1274" ht="18" customHeight="1" thickBot="1">
      <c r="A1274" s="548" t="inlineStr">
        <is>
          <t>LUIS EDUARDO TIRADO MORALES</t>
        </is>
      </c>
      <c r="B1274" s="221" t="n">
        <v>454122379</v>
      </c>
      <c r="C1274" s="240" t="n">
        <v>45783</v>
      </c>
      <c r="D1274" s="902" t="inlineStr">
        <is>
          <t>Pendiente</t>
        </is>
      </c>
      <c r="E1274" s="903" t="n">
        <v>45790</v>
      </c>
      <c r="F1274" s="224" t="inlineStr">
        <is>
          <t>BANCO DE BOGOTA</t>
        </is>
      </c>
      <c r="G1274" s="225" t="n"/>
      <c r="H1274" s="344" t="inlineStr">
        <is>
          <t>CM</t>
        </is>
      </c>
      <c r="I1274" s="242" t="inlineStr">
        <is>
          <t>Falta perfilamiento - BOGOTA</t>
        </is>
      </c>
      <c r="J1274" s="225" t="n"/>
      <c r="K1274" s="225" t="n"/>
      <c r="L1274" s="225" t="n"/>
      <c r="M1274" s="225" t="n"/>
      <c r="N1274" s="240" t="n">
        <v>45783</v>
      </c>
      <c r="O1274" s="225" t="n"/>
      <c r="P1274" s="225" t="n"/>
      <c r="Q1274" s="225" t="n"/>
      <c r="R1274" s="242" t="n">
        <v>92517213</v>
      </c>
      <c r="S1274" s="246" t="inlineStr">
        <is>
          <t>Pesos</t>
        </is>
      </c>
      <c r="T1274" s="247" t="inlineStr">
        <is>
          <t>Hipotecario</t>
        </is>
      </c>
      <c r="U1274" s="741" t="n">
        <v>2617461</v>
      </c>
      <c r="V1274" s="242" t="n">
        <v>245</v>
      </c>
      <c r="W1274" s="242" t="n">
        <v>165</v>
      </c>
      <c r="X1274" s="741" t="inlineStr">
        <is>
          <t>11.74%</t>
        </is>
      </c>
      <c r="Y1274" s="741" t="n">
        <v>0</v>
      </c>
      <c r="Z1274" s="741" t="n">
        <v>72838</v>
      </c>
      <c r="AA1274" s="741" t="n">
        <v>52659</v>
      </c>
      <c r="AB1274" s="741" t="n">
        <v>0</v>
      </c>
      <c r="AC1274" s="741" t="n">
        <v>556924</v>
      </c>
      <c r="AD1274" s="741" t="n">
        <v>1931326</v>
      </c>
      <c r="AE1274" s="741" t="n">
        <v>73870093</v>
      </c>
      <c r="AF1274" s="3661" t="n">
        <v>300</v>
      </c>
      <c r="AG1274" s="741" t="inlineStr">
        <is>
          <t>$4,000,000</t>
        </is>
      </c>
      <c r="AH1274" s="248" t="inlineStr">
        <is>
          <t>Empleado</t>
        </is>
      </c>
      <c r="AI1274" s="242" t="inlineStr">
        <is>
          <t>brayantiradoagresott@gmail.com</t>
        </is>
      </c>
      <c r="AJ1274" s="242" t="n">
        <v>3168736236</v>
      </c>
      <c r="AK1274" s="242" t="inlineStr">
        <is>
          <t>CARTAGENA</t>
        </is>
      </c>
      <c r="AL1274" s="225" t="n"/>
      <c r="AM1274" s="231" t="n"/>
    </row>
    <row r="1275" ht="18" customHeight="1" thickBot="1">
      <c r="A1275" s="558" t="inlineStr">
        <is>
          <t>MARIA FERNANDA PINO ESTRADA</t>
        </is>
      </c>
      <c r="B1275" s="210" t="inlineStr">
        <is>
          <t>570119460046745-2</t>
        </is>
      </c>
      <c r="C1275" s="251" t="n">
        <v>45783</v>
      </c>
      <c r="D1275" s="902" t="inlineStr">
        <is>
          <t>Pendiente</t>
        </is>
      </c>
      <c r="E1275" s="903" t="n">
        <v>45790</v>
      </c>
      <c r="F1275" s="262" t="inlineStr">
        <is>
          <t>DAVIVIENDA</t>
        </is>
      </c>
      <c r="G1275" s="867" t="inlineStr">
        <is>
          <t>Solicitar extracto de la siguiente cuota</t>
        </is>
      </c>
      <c r="H1275" s="349" t="inlineStr">
        <is>
          <t>CM</t>
        </is>
      </c>
      <c r="I1275" s="214" t="n"/>
      <c r="J1275" s="214" t="n"/>
      <c r="K1275" s="214" t="n"/>
      <c r="L1275" s="214" t="n"/>
      <c r="M1275" s="214" t="n"/>
      <c r="N1275" s="251" t="n">
        <v>45783</v>
      </c>
      <c r="O1275" s="214" t="n"/>
      <c r="P1275" s="214" t="n"/>
      <c r="Q1275" s="214" t="n"/>
      <c r="R1275" s="254" t="n">
        <v>1144182277</v>
      </c>
      <c r="S1275" s="257" t="inlineStr">
        <is>
          <t>Pesos</t>
        </is>
      </c>
      <c r="T1275" s="258" t="inlineStr">
        <is>
          <t>Hipotecario</t>
        </is>
      </c>
      <c r="U1275" s="739" t="n">
        <v>973000</v>
      </c>
      <c r="V1275" s="254" t="n">
        <v>240</v>
      </c>
      <c r="W1275" s="254" t="n">
        <v>238</v>
      </c>
      <c r="X1275" s="739" t="inlineStr">
        <is>
          <t>11.6%</t>
        </is>
      </c>
      <c r="Y1275" s="739" t="n">
        <v>0</v>
      </c>
      <c r="Z1275" s="739" t="n">
        <v>19250</v>
      </c>
      <c r="AA1275" s="739" t="n">
        <v>31326</v>
      </c>
      <c r="AB1275" s="739" t="n">
        <v>0</v>
      </c>
      <c r="AC1275" s="739" t="n">
        <v>103363</v>
      </c>
      <c r="AD1275" s="739" t="n">
        <v>818636</v>
      </c>
      <c r="AE1275" s="739" t="n">
        <v>89074326</v>
      </c>
      <c r="AF1275" s="3660" t="n">
        <v>200</v>
      </c>
      <c r="AG1275" s="739" t="inlineStr">
        <is>
          <t>$4,245,000</t>
        </is>
      </c>
      <c r="AH1275" s="259" t="inlineStr">
        <is>
          <t>Empleado</t>
        </is>
      </c>
      <c r="AI1275" s="254" t="inlineStr">
        <is>
          <t>mariaa2030@hotmail.com</t>
        </is>
      </c>
      <c r="AJ1275" s="254" t="n">
        <v>3016488396</v>
      </c>
      <c r="AK1275" s="254" t="inlineStr">
        <is>
          <t>CALI</t>
        </is>
      </c>
      <c r="AL1275" s="214" t="n"/>
      <c r="AM1275" s="220" t="n"/>
    </row>
    <row r="1276" ht="18" customHeight="1" thickBot="1">
      <c r="A1276" s="548" t="inlineStr">
        <is>
          <t>VIVIANA MAYELY DUARTE VILLAMIZAR</t>
        </is>
      </c>
      <c r="B1276" s="221" t="inlineStr">
        <is>
          <t>570606600191513-8</t>
        </is>
      </c>
      <c r="C1276" s="240" t="n">
        <v>45785</v>
      </c>
      <c r="D1276" s="902" t="inlineStr">
        <is>
          <t>Pendiente</t>
        </is>
      </c>
      <c r="E1276" s="903" t="n">
        <v>45790</v>
      </c>
      <c r="F1276" s="333" t="inlineStr">
        <is>
          <t>DAVIVIENDA</t>
        </is>
      </c>
      <c r="G1276" s="225" t="n"/>
      <c r="H1276" s="397" t="inlineStr">
        <is>
          <t>PROPIO</t>
        </is>
      </c>
      <c r="I1276" s="225" t="n"/>
      <c r="J1276" s="225" t="n"/>
      <c r="K1276" s="225" t="n"/>
      <c r="L1276" s="440" t="inlineStr">
        <is>
          <t>Finanzas a otro nivel</t>
        </is>
      </c>
      <c r="M1276" s="242" t="inlineStr">
        <is>
          <t>Sandi Catherine Pizza Mendoza</t>
        </is>
      </c>
      <c r="N1276" s="225" t="n"/>
      <c r="O1276" s="225" t="n"/>
      <c r="P1276" s="225" t="n"/>
      <c r="Q1276" s="225" t="n"/>
      <c r="R1276" s="242" t="n">
        <v>1090451644</v>
      </c>
      <c r="S1276" s="246" t="inlineStr">
        <is>
          <t>Pesos</t>
        </is>
      </c>
      <c r="T1276" s="247" t="inlineStr">
        <is>
          <t>Hipotecario</t>
        </is>
      </c>
      <c r="U1276" s="741" t="n">
        <v>361856</v>
      </c>
      <c r="V1276" s="242" t="n">
        <v>240</v>
      </c>
      <c r="W1276" s="242" t="n">
        <v>217</v>
      </c>
      <c r="X1276" s="741" t="inlineStr">
        <is>
          <t>10.3%</t>
        </is>
      </c>
      <c r="Y1276" s="741" t="n">
        <v>155143</v>
      </c>
      <c r="Z1276" s="741" t="n">
        <v>15739</v>
      </c>
      <c r="AA1276" s="741" t="n">
        <v>32514</v>
      </c>
      <c r="AB1276" s="741" t="n">
        <v>0</v>
      </c>
      <c r="AC1276" s="741" t="n">
        <v>57222</v>
      </c>
      <c r="AD1276" s="741" t="n">
        <v>363360</v>
      </c>
      <c r="AE1276" s="741" t="n">
        <v>47390316</v>
      </c>
      <c r="AF1276" s="242" t="inlineStr">
        <is>
          <t>50-300</t>
        </is>
      </c>
      <c r="AG1276" s="741" t="inlineStr">
        <is>
          <t>$2,561,200</t>
        </is>
      </c>
      <c r="AH1276" s="346" t="inlineStr">
        <is>
          <t>Vis Davivienda</t>
        </is>
      </c>
      <c r="AI1276" s="242" t="inlineStr">
        <is>
          <t>VMDV_2@hotmail.com</t>
        </is>
      </c>
      <c r="AJ1276" s="242" t="n">
        <v>3043852698</v>
      </c>
      <c r="AK1276" s="225" t="n"/>
      <c r="AL1276" s="225" t="n"/>
      <c r="AM1276" s="231" t="n"/>
    </row>
    <row r="1277" ht="18" customHeight="1" thickBot="1">
      <c r="A1277" s="552" t="inlineStr">
        <is>
          <t>RICHARD ALFONSO MURILLO MOSQUERA</t>
        </is>
      </c>
      <c r="B1277" s="210" t="n">
        <v>1054190612</v>
      </c>
      <c r="C1277" s="251" t="n">
        <v>45790</v>
      </c>
      <c r="D1277" s="902" t="inlineStr">
        <is>
          <t>Pendiente</t>
        </is>
      </c>
      <c r="E1277" s="903" t="n">
        <v>45790</v>
      </c>
      <c r="F1277" s="267" t="inlineStr">
        <is>
          <t>BANCOLOMBIA</t>
        </is>
      </c>
      <c r="G1277" s="214" t="n"/>
      <c r="H1277" s="585" t="inlineStr">
        <is>
          <t>CM30</t>
        </is>
      </c>
      <c r="I1277" s="214" t="n"/>
      <c r="J1277" s="214" t="n"/>
      <c r="K1277" s="214" t="n"/>
      <c r="L1277" s="398" t="inlineStr">
        <is>
          <t>Visionarios</t>
        </is>
      </c>
      <c r="M1277" s="254" t="inlineStr">
        <is>
          <t>PAOLA HERNANDEZ</t>
        </is>
      </c>
      <c r="N1277" s="214" t="n"/>
      <c r="O1277" s="214" t="n"/>
      <c r="P1277" s="214" t="n"/>
      <c r="Q1277" s="214" t="n"/>
      <c r="R1277" s="254" t="n">
        <v>1042972328</v>
      </c>
      <c r="S1277" s="257" t="inlineStr">
        <is>
          <t>Pesos</t>
        </is>
      </c>
      <c r="T1277" s="258" t="inlineStr">
        <is>
          <t>Hipotecario</t>
        </is>
      </c>
      <c r="U1277" s="739" t="n">
        <v>950746</v>
      </c>
      <c r="V1277" s="254" t="n">
        <v>360</v>
      </c>
      <c r="W1277" s="254" t="n">
        <v>355</v>
      </c>
      <c r="X1277" s="739" t="inlineStr">
        <is>
          <t>6.58%</t>
        </is>
      </c>
      <c r="Y1277" s="739" t="n">
        <v>462909</v>
      </c>
      <c r="Z1277" s="739" t="n">
        <v>21170</v>
      </c>
      <c r="AA1277" s="739" t="n">
        <v>36068</v>
      </c>
      <c r="AB1277" s="739" t="n">
        <v>0</v>
      </c>
      <c r="AC1277" s="739" t="n">
        <v>107659</v>
      </c>
      <c r="AD1277" s="739" t="n">
        <v>789102</v>
      </c>
      <c r="AE1277" s="739" t="n">
        <v>142084666</v>
      </c>
      <c r="AF1277" s="254" t="inlineStr">
        <is>
          <t>Acorde al estado del Crédito</t>
        </is>
      </c>
      <c r="AG1277" s="739" t="inlineStr">
        <is>
          <t>$4,000,000</t>
        </is>
      </c>
      <c r="AH1277" s="259" t="inlineStr">
        <is>
          <t>Empleado</t>
        </is>
      </c>
      <c r="AI1277" s="254" t="inlineStr">
        <is>
          <t>richardmmcp@gmail.com</t>
        </is>
      </c>
      <c r="AJ1277" s="254" t="n">
        <v>3046565333</v>
      </c>
      <c r="AK1277" s="214" t="n"/>
      <c r="AL1277" s="214" t="n"/>
      <c r="AM1277" s="220" t="n"/>
    </row>
    <row r="1278" ht="18" customHeight="1" thickBot="1">
      <c r="A1278" s="745" t="inlineStr">
        <is>
          <t>JOHAN CASTILLO TELLEZ</t>
        </is>
      </c>
      <c r="B1278" s="221" t="inlineStr">
        <is>
          <t>600404600223997-4</t>
        </is>
      </c>
      <c r="C1278" s="240" t="n">
        <v>45790</v>
      </c>
      <c r="D1278" s="902" t="inlineStr">
        <is>
          <t>Pendiente</t>
        </is>
      </c>
      <c r="E1278" s="903" t="n">
        <v>45790</v>
      </c>
      <c r="F1278" s="333" t="inlineStr">
        <is>
          <t>DAVIVIENDA</t>
        </is>
      </c>
      <c r="G1278" s="225" t="n"/>
      <c r="H1278" s="397" t="inlineStr">
        <is>
          <t>PROPIO</t>
        </is>
      </c>
      <c r="I1278" s="225" t="n"/>
      <c r="J1278" s="225" t="n"/>
      <c r="K1278" s="225" t="n"/>
      <c r="L1278" s="459" t="inlineStr">
        <is>
          <t>Visionarios</t>
        </is>
      </c>
      <c r="M1278" s="242" t="inlineStr">
        <is>
          <t>Daniel Fernandez</t>
        </is>
      </c>
      <c r="N1278" s="225" t="n"/>
      <c r="O1278" s="225" t="n"/>
      <c r="P1278" s="225" t="n"/>
      <c r="Q1278" s="225" t="n"/>
      <c r="R1278" s="242" t="n">
        <v>1098718810</v>
      </c>
      <c r="S1278" s="246" t="inlineStr">
        <is>
          <t>Pesos</t>
        </is>
      </c>
      <c r="T1278" s="247" t="inlineStr">
        <is>
          <t>Hipotecario</t>
        </is>
      </c>
      <c r="U1278" s="741" t="n">
        <v>1536000</v>
      </c>
      <c r="V1278" s="242" t="n">
        <v>180</v>
      </c>
      <c r="W1278" s="242" t="n">
        <v>117</v>
      </c>
      <c r="X1278" s="741" t="inlineStr">
        <is>
          <t>9.51%</t>
        </is>
      </c>
      <c r="Y1278" s="741" t="n">
        <v>0</v>
      </c>
      <c r="Z1278" s="741" t="n">
        <v>0</v>
      </c>
      <c r="AA1278" s="741" t="n">
        <v>0</v>
      </c>
      <c r="AB1278" s="741" t="n">
        <v>0</v>
      </c>
      <c r="AC1278" s="741" t="n">
        <v>1023290</v>
      </c>
      <c r="AD1278" s="741" t="n">
        <v>912709</v>
      </c>
      <c r="AE1278" s="741" t="n">
        <v>120441189</v>
      </c>
      <c r="AF1278" s="242" t="inlineStr">
        <is>
          <t>300-600</t>
        </is>
      </c>
      <c r="AG1278" s="741" t="inlineStr">
        <is>
          <t>$10,000,000</t>
        </is>
      </c>
      <c r="AH1278" s="248" t="inlineStr">
        <is>
          <t>Empleado</t>
        </is>
      </c>
      <c r="AI1278" s="242" t="inlineStr">
        <is>
          <t>mercadeo@castelmotors.com</t>
        </is>
      </c>
      <c r="AJ1278" s="242" t="n">
        <v>3173633649</v>
      </c>
      <c r="AK1278" s="225" t="n"/>
      <c r="AL1278" s="225" t="n"/>
      <c r="AM1278" s="231" t="n"/>
    </row>
    <row r="1279" ht="18" customHeight="1" thickBot="1">
      <c r="A1279" s="552" t="inlineStr">
        <is>
          <t>NICOLLE TATIANA GARCIA CRUZ</t>
        </is>
      </c>
      <c r="B1279" s="210" t="inlineStr">
        <is>
          <t>571635960020142-4</t>
        </is>
      </c>
      <c r="C1279" s="251" t="n">
        <v>45790</v>
      </c>
      <c r="D1279" s="472" t="inlineStr">
        <is>
          <t>Mora</t>
        </is>
      </c>
      <c r="E1279" s="907" t="n">
        <v>45790</v>
      </c>
      <c r="F1279" s="262" t="inlineStr">
        <is>
          <t>DAVIVIENDA</t>
        </is>
      </c>
      <c r="G1279" s="214" t="n"/>
      <c r="H1279" s="352" t="inlineStr">
        <is>
          <t>PROPIO</t>
        </is>
      </c>
      <c r="I1279" s="214" t="n"/>
      <c r="J1279" s="214" t="n"/>
      <c r="K1279" s="214" t="n"/>
      <c r="L1279" s="348" t="inlineStr">
        <is>
          <t>Soluciones Financieras</t>
        </is>
      </c>
      <c r="M1279" s="254" t="inlineStr">
        <is>
          <t>LORENA SALINAS</t>
        </is>
      </c>
      <c r="N1279" s="214" t="n"/>
      <c r="O1279" s="214" t="n"/>
      <c r="P1279" s="214" t="n"/>
      <c r="Q1279" s="214" t="n"/>
      <c r="R1279" s="254" t="n">
        <v>600201424</v>
      </c>
      <c r="S1279" s="257" t="inlineStr">
        <is>
          <t>Pesos</t>
        </is>
      </c>
      <c r="T1279" s="258" t="inlineStr">
        <is>
          <t>Hipotecario</t>
        </is>
      </c>
      <c r="U1279" s="739" t="n">
        <v>1176000</v>
      </c>
      <c r="V1279" s="254" t="n">
        <v>240</v>
      </c>
      <c r="W1279" s="254" t="n">
        <v>221</v>
      </c>
      <c r="X1279" s="821" t="n">
        <v>0.14</v>
      </c>
      <c r="Y1279" s="739" t="n">
        <v>0</v>
      </c>
      <c r="Z1279" s="739" t="n">
        <v>56581</v>
      </c>
      <c r="AA1279" s="739" t="n">
        <v>31988</v>
      </c>
      <c r="AB1279" s="739" t="n">
        <v>0</v>
      </c>
      <c r="AC1279" s="739" t="n">
        <v>94432</v>
      </c>
      <c r="AD1279" s="739" t="n">
        <v>990567</v>
      </c>
      <c r="AE1279" s="739" t="n">
        <v>91296770</v>
      </c>
      <c r="AF1279" s="3660" t="n">
        <v>200</v>
      </c>
      <c r="AG1279" s="739" t="inlineStr">
        <is>
          <t>$5,500,000</t>
        </is>
      </c>
      <c r="AH1279" s="458" t="inlineStr">
        <is>
          <t>Vis Davivienda</t>
        </is>
      </c>
      <c r="AI1279" s="254" t="inlineStr">
        <is>
          <t>tagarcru@hotmail.com</t>
        </is>
      </c>
      <c r="AJ1279" s="254" t="n">
        <v>3107804196</v>
      </c>
      <c r="AK1279" s="214" t="n"/>
      <c r="AL1279" s="214" t="n"/>
      <c r="AM1279" s="220" t="n"/>
    </row>
    <row r="1280" ht="18" customHeight="1" thickBot="1">
      <c r="A1280" s="745" t="inlineStr">
        <is>
          <t>ERIKA MARIA GUTIERREZ ARBOLEDA</t>
        </is>
      </c>
      <c r="B1280" s="221" t="inlineStr">
        <is>
          <t>600303590018870-7</t>
        </is>
      </c>
      <c r="C1280" s="240" t="n">
        <v>45790</v>
      </c>
      <c r="D1280" s="902" t="inlineStr">
        <is>
          <t>Pendiente</t>
        </is>
      </c>
      <c r="E1280" s="903" t="n">
        <v>45790</v>
      </c>
      <c r="F1280" s="333" t="inlineStr">
        <is>
          <t>DAVIVIENDA</t>
        </is>
      </c>
      <c r="G1280" s="225" t="n"/>
      <c r="H1280" s="397" t="inlineStr">
        <is>
          <t>PROPIO</t>
        </is>
      </c>
      <c r="I1280" s="225" t="n"/>
      <c r="J1280" s="225" t="n"/>
      <c r="K1280" s="225" t="n"/>
      <c r="L1280" s="343" t="inlineStr">
        <is>
          <t>Soluciones Financieras</t>
        </is>
      </c>
      <c r="M1280" s="242" t="inlineStr">
        <is>
          <t>LORENA SALINAS</t>
        </is>
      </c>
      <c r="N1280" s="225" t="n"/>
      <c r="O1280" s="225" t="n"/>
      <c r="P1280" s="225" t="n"/>
      <c r="Q1280" s="225" t="n"/>
      <c r="R1280" s="389" t="n">
        <v>900188707</v>
      </c>
      <c r="S1280" s="246" t="inlineStr">
        <is>
          <t>Pesos</t>
        </is>
      </c>
      <c r="T1280" s="448" t="inlineStr">
        <is>
          <t>Leasing H.</t>
        </is>
      </c>
      <c r="U1280" s="741" t="n">
        <v>1696000</v>
      </c>
      <c r="V1280" s="242" t="n">
        <v>180</v>
      </c>
      <c r="W1280" s="242" t="n">
        <v>160</v>
      </c>
      <c r="X1280" s="741" t="inlineStr">
        <is>
          <t>10.75%</t>
        </is>
      </c>
      <c r="Y1280" s="741" t="n">
        <v>0</v>
      </c>
      <c r="Z1280" s="741" t="n">
        <v>26489</v>
      </c>
      <c r="AA1280" s="741" t="n">
        <v>95100</v>
      </c>
      <c r="AB1280" s="741" t="n">
        <v>0</v>
      </c>
      <c r="AC1280" s="741" t="n">
        <v>562694</v>
      </c>
      <c r="AD1280" s="741" t="n">
        <v>1007716</v>
      </c>
      <c r="AE1280" s="741" t="n">
        <v>117846587</v>
      </c>
      <c r="AF1280" s="242" t="inlineStr">
        <is>
          <t>300-600</t>
        </is>
      </c>
      <c r="AG1280" s="741" t="inlineStr">
        <is>
          <t>$9,000,000</t>
        </is>
      </c>
      <c r="AH1280" s="248" t="inlineStr">
        <is>
          <t>Empleado</t>
        </is>
      </c>
      <c r="AI1280" s="242" t="inlineStr">
        <is>
          <t>emgutierrez@icoltrans.com.co</t>
        </is>
      </c>
      <c r="AJ1280" s="242" t="n">
        <v>3155358340</v>
      </c>
      <c r="AK1280" s="225" t="n"/>
      <c r="AL1280" s="225" t="n"/>
      <c r="AM1280" s="231" t="n"/>
    </row>
    <row r="1281" ht="18" customHeight="1" thickBot="1">
      <c r="A1281" s="552" t="inlineStr">
        <is>
          <t>YULIA PAOLA MADRIAGA CALDERON</t>
        </is>
      </c>
      <c r="B1281" s="210" t="inlineStr">
        <is>
          <t>570046830007995-2</t>
        </is>
      </c>
      <c r="C1281" s="251" t="n">
        <v>45790</v>
      </c>
      <c r="D1281" s="472" t="inlineStr">
        <is>
          <t>Mora</t>
        </is>
      </c>
      <c r="E1281" s="386" t="n">
        <v>45790</v>
      </c>
      <c r="F1281" s="262" t="inlineStr">
        <is>
          <t>DAVIVIENDA</t>
        </is>
      </c>
      <c r="G1281" s="214" t="n"/>
      <c r="H1281" s="349" t="inlineStr">
        <is>
          <t>CM</t>
        </is>
      </c>
      <c r="I1281" s="214" t="n"/>
      <c r="J1281" s="214" t="n"/>
      <c r="K1281" s="214" t="n"/>
      <c r="L1281" s="392" t="inlineStr">
        <is>
          <t>Finanzas a otro nivel</t>
        </is>
      </c>
      <c r="M1281" s="254" t="inlineStr">
        <is>
          <t>CAROLINA MORA</t>
        </is>
      </c>
      <c r="N1281" s="214" t="n"/>
      <c r="O1281" s="214" t="n"/>
      <c r="P1281" s="214" t="n"/>
      <c r="Q1281" s="335" t="n"/>
      <c r="R1281" s="390" t="inlineStr">
        <is>
          <t>N/A</t>
        </is>
      </c>
      <c r="S1281" s="257" t="inlineStr">
        <is>
          <t>Pesos</t>
        </is>
      </c>
      <c r="T1281" s="258" t="inlineStr">
        <is>
          <t>Hipotecario</t>
        </is>
      </c>
      <c r="U1281" s="739" t="n">
        <v>160480</v>
      </c>
      <c r="V1281" s="254" t="n">
        <v>240</v>
      </c>
      <c r="W1281" s="254" t="n">
        <v>190</v>
      </c>
      <c r="X1281" s="739" t="inlineStr">
        <is>
          <t>14.25%</t>
        </is>
      </c>
      <c r="Y1281" s="739" t="n">
        <v>85519</v>
      </c>
      <c r="Z1281" s="739" t="n">
        <v>4767</v>
      </c>
      <c r="AA1281" s="739" t="n">
        <v>18436</v>
      </c>
      <c r="AB1281" s="739" t="n">
        <v>13645</v>
      </c>
      <c r="AC1281" s="739" t="n">
        <v>48901</v>
      </c>
      <c r="AD1281" s="739" t="n">
        <v>74178</v>
      </c>
      <c r="AE1281" s="739" t="n">
        <v>21187195</v>
      </c>
      <c r="AF1281" s="3660" t="n">
        <v>200</v>
      </c>
      <c r="AG1281" s="739" t="inlineStr">
        <is>
          <t>$3,000,000</t>
        </is>
      </c>
      <c r="AH1281" s="259" t="inlineStr">
        <is>
          <t>Empleado</t>
        </is>
      </c>
      <c r="AI1281" s="254" t="inlineStr">
        <is>
          <t>paolacalderon866@gmail.com</t>
        </is>
      </c>
      <c r="AJ1281" s="254" t="n">
        <v>3134298277</v>
      </c>
      <c r="AK1281" s="254" t="inlineStr">
        <is>
          <t>TENJO</t>
        </is>
      </c>
      <c r="AL1281" s="214" t="n"/>
      <c r="AM1281" s="220" t="n"/>
    </row>
    <row r="1282" ht="18" customHeight="1" thickBot="1">
      <c r="A1282" s="745" t="inlineStr">
        <is>
          <t>JUAN LONDOÑO</t>
        </is>
      </c>
      <c r="B1282" s="221" t="n">
        <v>90000273397</v>
      </c>
      <c r="C1282" s="240" t="n">
        <v>45791</v>
      </c>
      <c r="D1282" s="343" t="inlineStr">
        <is>
          <t>Pendiente</t>
        </is>
      </c>
      <c r="E1282" s="378" t="n">
        <v>45791</v>
      </c>
      <c r="F1282" s="241" t="inlineStr">
        <is>
          <t>BANCOLOMBIA</t>
        </is>
      </c>
      <c r="G1282" s="560" t="n"/>
      <c r="H1282" s="344" t="inlineStr">
        <is>
          <t>CM</t>
        </is>
      </c>
      <c r="I1282" s="560" t="n"/>
      <c r="J1282" s="225" t="n"/>
      <c r="K1282" s="225" t="n"/>
      <c r="L1282" s="225" t="n"/>
      <c r="M1282" s="225" t="n"/>
      <c r="N1282" s="225" t="n"/>
      <c r="O1282" s="225" t="n"/>
      <c r="P1282" s="225" t="n"/>
      <c r="Q1282" s="473" t="n"/>
      <c r="R1282" s="390" t="inlineStr">
        <is>
          <t>N/A</t>
        </is>
      </c>
      <c r="S1282" s="246" t="inlineStr">
        <is>
          <t>Pesos</t>
        </is>
      </c>
      <c r="T1282" s="247" t="inlineStr">
        <is>
          <t>Hipotecario</t>
        </is>
      </c>
      <c r="U1282" s="741" t="n">
        <v>1292829</v>
      </c>
      <c r="V1282" s="242" t="n">
        <v>240</v>
      </c>
      <c r="W1282" s="242" t="n">
        <v>226</v>
      </c>
      <c r="X1282" s="741" t="inlineStr">
        <is>
          <t>11.4%</t>
        </is>
      </c>
      <c r="Y1282" s="741" t="n">
        <v>0</v>
      </c>
      <c r="Z1282" s="741" t="n">
        <v>14712</v>
      </c>
      <c r="AA1282" s="741" t="n">
        <v>17991</v>
      </c>
      <c r="AB1282" s="741" t="n">
        <v>11993</v>
      </c>
      <c r="AC1282" s="741" t="n">
        <v>161938</v>
      </c>
      <c r="AD1282" s="741" t="n">
        <v>1086195</v>
      </c>
      <c r="AE1282" s="741" t="n">
        <v>121161397</v>
      </c>
      <c r="AF1282" s="3661" t="n">
        <v>250</v>
      </c>
      <c r="AG1282" s="741" t="inlineStr">
        <is>
          <t>$5,000,000</t>
        </is>
      </c>
      <c r="AH1282" s="246" t="inlineStr">
        <is>
          <t>Independiente</t>
        </is>
      </c>
      <c r="AI1282" s="242" t="inlineStr">
        <is>
          <t>juan.mauricio.roman1128@gmail.com</t>
        </is>
      </c>
      <c r="AJ1282" s="628" t="n">
        <v>3235510820</v>
      </c>
      <c r="AK1282" s="625" t="n"/>
      <c r="AL1282" s="225" t="n"/>
      <c r="AM1282" s="231" t="n"/>
    </row>
    <row r="1283" ht="18" customHeight="1" thickBot="1">
      <c r="A1283" s="558" t="inlineStr">
        <is>
          <t>DAVID FERNANDO MALAVER GONZALEZ</t>
        </is>
      </c>
      <c r="B1283" s="274" t="n">
        <v>104963163501</v>
      </c>
      <c r="C1283" s="420" t="n">
        <v>45772</v>
      </c>
      <c r="D1283" s="421" t="inlineStr">
        <is>
          <t>Actualizar</t>
        </is>
      </c>
      <c r="E1283" s="422" t="n">
        <v>45790</v>
      </c>
      <c r="F1283" s="561" t="inlineStr">
        <is>
          <t>FNA (Fondo Nacional del Ahorro)</t>
        </is>
      </c>
      <c r="G1283" s="593" t="inlineStr">
        <is>
          <t>Se envía al correo extractos el perfilamiento del cliente para continuar con el estudio quiere abonos a partir de 400 en adelante gracia</t>
        </is>
      </c>
      <c r="H1283" s="908" t="inlineStr">
        <is>
          <t>CM</t>
        </is>
      </c>
      <c r="I1283" s="562" t="inlineStr">
        <is>
          <t xml:space="preserve">se solicita nuevo estudio con abonos desde 200 mil ya que los ingresos a demostrar al fna que el tiene con el estudio que le presentamos no le alcanza gracias @Soluciones Jurídico Financieras
</t>
        </is>
      </c>
      <c r="J1283" s="909" t="inlineStr">
        <is>
          <t>Resuelta</t>
        </is>
      </c>
      <c r="K1283" s="422" t="n">
        <v>45776</v>
      </c>
      <c r="L1283" s="278" t="n"/>
      <c r="M1283" s="278" t="n"/>
      <c r="N1283" s="420" t="n">
        <v>45777</v>
      </c>
      <c r="O1283" s="278" t="n"/>
      <c r="P1283" s="280" t="inlineStr">
        <is>
          <t>https://tinyurl.com/4sammawj</t>
        </is>
      </c>
      <c r="Q1283" s="278" t="n"/>
      <c r="R1283" s="425" t="n">
        <v>1049631635</v>
      </c>
      <c r="S1283" s="426" t="inlineStr">
        <is>
          <t>Pesos</t>
        </is>
      </c>
      <c r="T1283" s="427" t="inlineStr">
        <is>
          <t>Hipotecario</t>
        </is>
      </c>
      <c r="U1283" s="742" t="n">
        <v>1940197</v>
      </c>
      <c r="V1283" s="425" t="n">
        <v>240</v>
      </c>
      <c r="W1283" s="425" t="n">
        <v>239</v>
      </c>
      <c r="X1283" s="840" t="n">
        <v>0.13</v>
      </c>
      <c r="Y1283" s="742" t="n">
        <v>0</v>
      </c>
      <c r="Z1283" s="742" t="n">
        <v>51020</v>
      </c>
      <c r="AA1283" s="742" t="n">
        <v>41469</v>
      </c>
      <c r="AB1283" s="742" t="n">
        <v>96079</v>
      </c>
      <c r="AC1283" s="742" t="n">
        <v>125170</v>
      </c>
      <c r="AD1283" s="742" t="n">
        <v>1626457</v>
      </c>
      <c r="AE1283" s="742" t="n">
        <v>128670520</v>
      </c>
      <c r="AF1283" s="742" t="inlineStr">
        <is>
          <t>$1,000,000</t>
        </is>
      </c>
      <c r="AG1283" s="742" t="inlineStr">
        <is>
          <t>$13,260,000</t>
        </is>
      </c>
      <c r="AH1283" s="428" t="inlineStr">
        <is>
          <t>Empleado</t>
        </is>
      </c>
      <c r="AI1283" s="425" t="inlineStr">
        <is>
          <t>dafemalaver1@gmail.com</t>
        </is>
      </c>
      <c r="AJ1283" s="425" t="n">
        <v>3168264826</v>
      </c>
      <c r="AK1283" s="425" t="inlineStr">
        <is>
          <t>BOGOTA</t>
        </is>
      </c>
      <c r="AL1283" s="278" t="n"/>
      <c r="AM1283" s="286" t="n"/>
    </row>
    <row r="1284" ht="18" customHeight="1" thickBot="1">
      <c r="A1284" s="557" t="inlineStr">
        <is>
          <t>SANDDY DANIELA PEÑUELA ABRIL</t>
        </is>
      </c>
      <c r="B1284" s="825" t="n">
        <v>100331586607</v>
      </c>
      <c r="C1284" s="826" t="n">
        <v>45787</v>
      </c>
      <c r="D1284" s="899" t="inlineStr">
        <is>
          <t>Pendiente</t>
        </is>
      </c>
      <c r="E1284" s="900" t="n">
        <v>45791</v>
      </c>
      <c r="F1284" s="910" t="inlineStr">
        <is>
          <t>FNA (Fondo Nacional del Ahorro)</t>
        </is>
      </c>
      <c r="G1284" s="505" t="n"/>
      <c r="H1284" s="830" t="inlineStr">
        <is>
          <t>CM</t>
        </is>
      </c>
      <c r="I1284" s="832" t="inlineStr">
        <is>
          <t>Falta perfilamiento - FNA</t>
        </is>
      </c>
      <c r="J1284" s="505" t="n"/>
      <c r="K1284" s="505" t="n"/>
      <c r="L1284" s="505" t="n"/>
      <c r="M1284" s="505" t="n"/>
      <c r="N1284" s="826" t="n">
        <v>45789</v>
      </c>
      <c r="O1284" s="505" t="n"/>
      <c r="P1284" s="505" t="n"/>
      <c r="Q1284" s="505" t="n"/>
      <c r="R1284" s="872" t="n">
        <v>1003315866</v>
      </c>
      <c r="S1284" s="911" t="inlineStr">
        <is>
          <t>Uvr</t>
        </is>
      </c>
      <c r="T1284" s="834" t="inlineStr">
        <is>
          <t>Hipotecario</t>
        </is>
      </c>
      <c r="U1284" s="835" t="n">
        <v>190983</v>
      </c>
      <c r="V1284" s="832" t="n">
        <v>360</v>
      </c>
      <c r="W1284" s="832" t="n">
        <v>320</v>
      </c>
      <c r="X1284" s="835" t="inlineStr">
        <is>
          <t>4.8%</t>
        </is>
      </c>
      <c r="Y1284" s="835" t="n">
        <v>196491</v>
      </c>
      <c r="Z1284" s="835" t="n">
        <v>19222</v>
      </c>
      <c r="AA1284" s="835" t="n">
        <v>23830</v>
      </c>
      <c r="AB1284" s="835" t="n">
        <v>15612</v>
      </c>
      <c r="AC1284" s="835" t="n">
        <v>93899</v>
      </c>
      <c r="AD1284" s="835" t="n">
        <v>234956</v>
      </c>
      <c r="AE1284" s="835" t="n">
        <v>59704092</v>
      </c>
      <c r="AF1284" s="3689" t="n">
        <v>150</v>
      </c>
      <c r="AG1284" s="835" t="inlineStr">
        <is>
          <t>$2,500,000</t>
        </is>
      </c>
      <c r="AH1284" s="837" t="inlineStr">
        <is>
          <t>Empleado</t>
        </is>
      </c>
      <c r="AI1284" s="832" t="inlineStr">
        <is>
          <t>sanddydaniela@gmail.com</t>
        </is>
      </c>
      <c r="AJ1284" s="613" t="n">
        <v>3142048312</v>
      </c>
      <c r="AK1284" s="613" t="inlineStr">
        <is>
          <t>BOGOTA</t>
        </is>
      </c>
      <c r="AL1284" s="505" t="n"/>
      <c r="AM1284" s="838" t="n"/>
    </row>
    <row r="1285" ht="18" customHeight="1" thickBot="1">
      <c r="A1285" s="548" t="inlineStr">
        <is>
          <t>MARIA CAMILA RODRIGUEZ GIRALDO</t>
        </is>
      </c>
      <c r="B1285" s="221" t="inlineStr">
        <is>
          <t>570119460038494-7</t>
        </is>
      </c>
      <c r="C1285" s="240" t="n">
        <v>45791</v>
      </c>
      <c r="D1285" s="902" t="inlineStr">
        <is>
          <t>Pendiente</t>
        </is>
      </c>
      <c r="E1285" s="903" t="n">
        <v>45791</v>
      </c>
      <c r="F1285" s="333" t="inlineStr">
        <is>
          <t>DAVIVIENDA</t>
        </is>
      </c>
      <c r="G1285" s="225" t="n"/>
      <c r="H1285" s="344" t="inlineStr">
        <is>
          <t>CM</t>
        </is>
      </c>
      <c r="I1285" s="225" t="n"/>
      <c r="J1285" s="225" t="n"/>
      <c r="K1285" s="225" t="n"/>
      <c r="L1285" s="225" t="n"/>
      <c r="M1285" s="225" t="n"/>
      <c r="N1285" s="225" t="n"/>
      <c r="O1285" s="225" t="n"/>
      <c r="P1285" s="225" t="n"/>
      <c r="Q1285" s="473" t="n"/>
      <c r="R1285" s="390" t="inlineStr">
        <is>
          <t>N/A</t>
        </is>
      </c>
      <c r="S1285" s="346" t="inlineStr">
        <is>
          <t>Uvr</t>
        </is>
      </c>
      <c r="T1285" s="247" t="inlineStr">
        <is>
          <t>Hipotecario</t>
        </is>
      </c>
      <c r="U1285" s="741" t="n">
        <v>181846</v>
      </c>
      <c r="V1285" s="242" t="n">
        <v>240</v>
      </c>
      <c r="W1285" s="242" t="n">
        <v>219</v>
      </c>
      <c r="X1285" s="811" t="n">
        <v>0.05</v>
      </c>
      <c r="Y1285" s="741" t="n">
        <v>161153</v>
      </c>
      <c r="Z1285" s="741" t="n">
        <v>8591</v>
      </c>
      <c r="AA1285" s="741" t="n">
        <v>19718</v>
      </c>
      <c r="AB1285" s="741" t="n">
        <v>0</v>
      </c>
      <c r="AC1285" s="741" t="n">
        <v>118587</v>
      </c>
      <c r="AD1285" s="741" t="n">
        <v>159245</v>
      </c>
      <c r="AE1285" s="741" t="n">
        <v>39115445</v>
      </c>
      <c r="AF1285" s="3661" t="n">
        <v>200</v>
      </c>
      <c r="AG1285" s="741" t="inlineStr">
        <is>
          <t>$3,000,000</t>
        </is>
      </c>
      <c r="AH1285" s="248" t="inlineStr">
        <is>
          <t>Empleado</t>
        </is>
      </c>
      <c r="AI1285" s="242" t="inlineStr">
        <is>
          <t>camilarg19@outlook.com</t>
        </is>
      </c>
      <c r="AJ1285" s="628" t="n">
        <v>3016487055</v>
      </c>
      <c r="AK1285" s="628" t="inlineStr">
        <is>
          <t>CALI</t>
        </is>
      </c>
      <c r="AL1285" s="225" t="n"/>
      <c r="AM1285" s="231" t="n"/>
    </row>
    <row r="1286" ht="18" customHeight="1" thickBot="1">
      <c r="A1286" s="552" t="inlineStr">
        <is>
          <t xml:space="preserve">JESUS DANIEL SERRANO CASTELLANOS
</t>
        </is>
      </c>
      <c r="B1286" s="210" t="n">
        <v>90000332753</v>
      </c>
      <c r="C1286" s="251" t="n">
        <v>45791</v>
      </c>
      <c r="D1286" s="902" t="inlineStr">
        <is>
          <t>Pendiente</t>
        </is>
      </c>
      <c r="E1286" s="903" t="n">
        <v>45791</v>
      </c>
      <c r="F1286" s="267" t="inlineStr">
        <is>
          <t>BANCOLOMBIA</t>
        </is>
      </c>
      <c r="G1286" s="214" t="n"/>
      <c r="H1286" s="457" t="inlineStr">
        <is>
          <t>VK 30%</t>
        </is>
      </c>
      <c r="I1286" s="214" t="n"/>
      <c r="J1286" s="214" t="n"/>
      <c r="K1286" s="214" t="n"/>
      <c r="L1286" s="259" t="inlineStr">
        <is>
          <t>Imperio Financiero</t>
        </is>
      </c>
      <c r="M1286" s="254" t="inlineStr">
        <is>
          <t>JOSE ALDEMAR INFANTE ROZO</t>
        </is>
      </c>
      <c r="N1286" s="214" t="n"/>
      <c r="O1286" s="214" t="n"/>
      <c r="P1286" s="214" t="n"/>
      <c r="Q1286" s="214" t="n"/>
      <c r="R1286" s="254" t="n">
        <v>1090497019</v>
      </c>
      <c r="S1286" s="458" t="inlineStr">
        <is>
          <t>Uvr</t>
        </is>
      </c>
      <c r="T1286" s="258" t="inlineStr">
        <is>
          <t>Hipotecario</t>
        </is>
      </c>
      <c r="U1286" s="739" t="n">
        <v>825966</v>
      </c>
      <c r="V1286" s="254" t="n">
        <v>360</v>
      </c>
      <c r="W1286" s="254" t="n">
        <v>358</v>
      </c>
      <c r="X1286" s="739" t="inlineStr">
        <is>
          <t>5.7%</t>
        </is>
      </c>
      <c r="Y1286" s="739" t="n">
        <v>0</v>
      </c>
      <c r="Z1286" s="739" t="n">
        <v>15162</v>
      </c>
      <c r="AA1286" s="739" t="n">
        <v>14727</v>
      </c>
      <c r="AB1286" s="739" t="n">
        <v>9817</v>
      </c>
      <c r="AC1286" s="739" t="n">
        <v>148621</v>
      </c>
      <c r="AD1286" s="739" t="n">
        <v>631794</v>
      </c>
      <c r="AE1286" s="739" t="n">
        <v>137642187</v>
      </c>
      <c r="AF1286" s="254" t="inlineStr">
        <is>
          <t>Acorde al estado del Crédito</t>
        </is>
      </c>
      <c r="AG1286" s="739" t="inlineStr">
        <is>
          <t>$3,500,000</t>
        </is>
      </c>
      <c r="AH1286" s="259" t="inlineStr">
        <is>
          <t>Empleado</t>
        </is>
      </c>
      <c r="AI1286" s="254" t="inlineStr">
        <is>
          <t>jesus-serranoc-96@hotmail.com</t>
        </is>
      </c>
      <c r="AJ1286" s="254" t="n">
        <v>3004171271</v>
      </c>
      <c r="AK1286" s="254" t="inlineStr">
        <is>
          <t>CUCUTA</t>
        </is>
      </c>
      <c r="AL1286" s="214" t="n"/>
      <c r="AM1286" s="220" t="n"/>
    </row>
    <row r="1287" ht="18" customHeight="1" thickBot="1">
      <c r="A1287" s="745" t="inlineStr">
        <is>
          <t>CLAUDIA MILENA MUNEVAR LOPEZ</t>
        </is>
      </c>
      <c r="B1287" s="221" t="inlineStr">
        <is>
          <t>570046810005017-9</t>
        </is>
      </c>
      <c r="C1287" s="240" t="n">
        <v>45791</v>
      </c>
      <c r="D1287" s="902" t="inlineStr">
        <is>
          <t>Pendiente</t>
        </is>
      </c>
      <c r="E1287" s="903" t="n">
        <v>45791</v>
      </c>
      <c r="F1287" s="333" t="inlineStr">
        <is>
          <t>DAVIVIENDA</t>
        </is>
      </c>
      <c r="G1287" s="225" t="n"/>
      <c r="H1287" s="344" t="inlineStr">
        <is>
          <t>CM</t>
        </is>
      </c>
      <c r="I1287" s="225" t="n"/>
      <c r="J1287" s="225" t="n"/>
      <c r="K1287" s="225" t="n"/>
      <c r="L1287" s="225" t="n"/>
      <c r="M1287" s="225" t="n"/>
      <c r="N1287" s="225" t="n"/>
      <c r="O1287" s="225" t="n"/>
      <c r="P1287" s="225" t="n"/>
      <c r="Q1287" s="225" t="n"/>
      <c r="R1287" s="389" t="n">
        <v>1077084590</v>
      </c>
      <c r="S1287" s="346" t="inlineStr">
        <is>
          <t>Uvr</t>
        </is>
      </c>
      <c r="T1287" s="247" t="inlineStr">
        <is>
          <t>Hipotecario</t>
        </is>
      </c>
      <c r="U1287" s="741" t="n">
        <v>326772</v>
      </c>
      <c r="V1287" s="242" t="n">
        <v>360</v>
      </c>
      <c r="W1287" s="242" t="n">
        <v>326</v>
      </c>
      <c r="X1287" s="741" t="inlineStr">
        <is>
          <t>8.65%</t>
        </is>
      </c>
      <c r="Y1287" s="741" t="n">
        <v>193227</v>
      </c>
      <c r="Z1287" s="741" t="n">
        <v>13205</v>
      </c>
      <c r="AA1287" s="741" t="n">
        <v>19244</v>
      </c>
      <c r="AB1287" s="741" t="n">
        <v>28677</v>
      </c>
      <c r="AC1287" s="741" t="n">
        <v>50967</v>
      </c>
      <c r="AD1287" s="741" t="n">
        <v>213155</v>
      </c>
      <c r="AE1287" s="741" t="n">
        <v>58167873</v>
      </c>
      <c r="AF1287" s="3661" t="n">
        <v>100</v>
      </c>
      <c r="AG1287" s="741" t="inlineStr">
        <is>
          <t>$1,700,000</t>
        </is>
      </c>
      <c r="AH1287" s="248" t="inlineStr">
        <is>
          <t>Empleado</t>
        </is>
      </c>
      <c r="AI1287" s="242" t="inlineStr">
        <is>
          <t>cmilenamunevar@gmail.com</t>
        </is>
      </c>
      <c r="AJ1287" s="242" t="n">
        <v>3232935399</v>
      </c>
      <c r="AK1287" s="242" t="inlineStr">
        <is>
          <t>GACHANCIPA</t>
        </is>
      </c>
      <c r="AL1287" s="225" t="n"/>
      <c r="AM1287" s="231" t="n"/>
    </row>
    <row r="1288" ht="18" customHeight="1" thickBot="1">
      <c r="A1288" s="552" t="inlineStr">
        <is>
          <t>MARIA LUISA GOMEZ GUTIERREZ</t>
        </is>
      </c>
      <c r="B1288" s="210" t="inlineStr">
        <is>
          <t>570040770018047-3</t>
        </is>
      </c>
      <c r="C1288" s="251" t="n">
        <v>45791</v>
      </c>
      <c r="D1288" s="472" t="inlineStr">
        <is>
          <t>Mora</t>
        </is>
      </c>
      <c r="E1288" s="386" t="n">
        <v>45791</v>
      </c>
      <c r="F1288" s="262" t="inlineStr">
        <is>
          <t>DAVIVIENDA</t>
        </is>
      </c>
      <c r="G1288" s="214" t="n"/>
      <c r="H1288" s="349" t="inlineStr">
        <is>
          <t>CM</t>
        </is>
      </c>
      <c r="I1288" s="214" t="n"/>
      <c r="J1288" s="214" t="n"/>
      <c r="K1288" s="214" t="n"/>
      <c r="L1288" s="214" t="n"/>
      <c r="M1288" s="214" t="n"/>
      <c r="N1288" s="214" t="n"/>
      <c r="O1288" s="214" t="n"/>
      <c r="P1288" s="214" t="n"/>
      <c r="Q1288" s="335" t="n"/>
      <c r="R1288" s="390" t="inlineStr">
        <is>
          <t>N/A</t>
        </is>
      </c>
      <c r="S1288" s="458" t="inlineStr">
        <is>
          <t>Uvr</t>
        </is>
      </c>
      <c r="T1288" s="258" t="inlineStr">
        <is>
          <t>Hipotecario</t>
        </is>
      </c>
      <c r="U1288" s="739" t="n">
        <v>475868</v>
      </c>
      <c r="V1288" s="254" t="n">
        <v>360</v>
      </c>
      <c r="W1288" s="254" t="n">
        <v>308</v>
      </c>
      <c r="X1288" s="739" t="inlineStr">
        <is>
          <t>12.82%</t>
        </is>
      </c>
      <c r="Y1288" s="739" t="n">
        <v>264131</v>
      </c>
      <c r="Z1288" s="739" t="n">
        <v>19107</v>
      </c>
      <c r="AA1288" s="739" t="n">
        <v>49778</v>
      </c>
      <c r="AB1288" s="739" t="n">
        <v>40215</v>
      </c>
      <c r="AC1288" s="739" t="n">
        <v>73796</v>
      </c>
      <c r="AD1288" s="739" t="n">
        <v>284809</v>
      </c>
      <c r="AE1288" s="214" t="n"/>
      <c r="AF1288" s="3660" t="n">
        <v>200</v>
      </c>
      <c r="AG1288" s="739" t="inlineStr">
        <is>
          <t>$1,700,000</t>
        </is>
      </c>
      <c r="AH1288" s="259" t="inlineStr">
        <is>
          <t>Empleado</t>
        </is>
      </c>
      <c r="AI1288" s="254" t="inlineStr">
        <is>
          <t>luisita4182009@gmail.com</t>
        </is>
      </c>
      <c r="AJ1288" s="254" t="n">
        <v>3003714828</v>
      </c>
      <c r="AK1288" s="254" t="inlineStr">
        <is>
          <t>SOACHA</t>
        </is>
      </c>
      <c r="AL1288" s="214" t="n"/>
      <c r="AM1288" s="220" t="n"/>
    </row>
    <row r="1289" ht="18" customHeight="1" thickBot="1">
      <c r="A1289" s="745" t="inlineStr">
        <is>
          <t xml:space="preserve">JUAN DIEGO BAEZ VARGAS
</t>
        </is>
      </c>
      <c r="B1289" s="221" t="inlineStr">
        <is>
          <t>570339540005413-9</t>
        </is>
      </c>
      <c r="C1289" s="240" t="n">
        <v>45791</v>
      </c>
      <c r="D1289" s="456" t="inlineStr">
        <is>
          <t>Mora</t>
        </is>
      </c>
      <c r="E1289" s="378" t="n">
        <v>45791</v>
      </c>
      <c r="F1289" s="333" t="inlineStr">
        <is>
          <t>DAVIVIENDA</t>
        </is>
      </c>
      <c r="G1289" s="225" t="n"/>
      <c r="H1289" s="397" t="inlineStr">
        <is>
          <t>PROPIO</t>
        </is>
      </c>
      <c r="I1289" s="225" t="n"/>
      <c r="J1289" s="225" t="n"/>
      <c r="K1289" s="225" t="n"/>
      <c r="L1289" s="440" t="inlineStr">
        <is>
          <t>Finanzas a otro nivel</t>
        </is>
      </c>
      <c r="M1289" s="242" t="inlineStr">
        <is>
          <t>PAULA ANDREA OSORNO VALENCIA</t>
        </is>
      </c>
      <c r="N1289" s="225" t="n"/>
      <c r="O1289" s="225" t="n"/>
      <c r="P1289" s="225" t="n"/>
      <c r="Q1289" s="225" t="n"/>
      <c r="R1289" s="242" t="n">
        <v>88239564</v>
      </c>
      <c r="S1289" s="346" t="inlineStr">
        <is>
          <t>Uvr</t>
        </is>
      </c>
      <c r="T1289" s="247" t="inlineStr">
        <is>
          <t>Hipotecario</t>
        </is>
      </c>
      <c r="U1289" s="741" t="n">
        <v>315946</v>
      </c>
      <c r="V1289" s="242" t="n">
        <v>360</v>
      </c>
      <c r="W1289" s="242" t="n">
        <v>230</v>
      </c>
      <c r="X1289" s="741" t="inlineStr">
        <is>
          <t>9.75%</t>
        </is>
      </c>
      <c r="Y1289" s="741" t="n">
        <v>86053</v>
      </c>
      <c r="Z1289" s="741" t="n">
        <v>26905</v>
      </c>
      <c r="AA1289" s="741" t="n">
        <v>58220</v>
      </c>
      <c r="AB1289" s="741" t="n">
        <v>0</v>
      </c>
      <c r="AC1289" s="741" t="n">
        <v>93053</v>
      </c>
      <c r="AD1289" s="741" t="n">
        <v>132608</v>
      </c>
      <c r="AE1289" s="741" t="n">
        <v>41720293</v>
      </c>
      <c r="AF1289" s="242" t="inlineStr">
        <is>
          <t>50-300</t>
        </is>
      </c>
      <c r="AG1289" s="741" t="inlineStr">
        <is>
          <t>$4,000,000</t>
        </is>
      </c>
      <c r="AH1289" s="346" t="inlineStr">
        <is>
          <t>Vis Davivienda</t>
        </is>
      </c>
      <c r="AI1289" s="242" t="inlineStr">
        <is>
          <t>juan.baez@correo.policia.gov.co</t>
        </is>
      </c>
      <c r="AJ1289" s="242" t="n">
        <v>3218304675</v>
      </c>
      <c r="AK1289" s="242" t="inlineStr">
        <is>
          <t>MEDELLIN</t>
        </is>
      </c>
      <c r="AL1289" s="225" t="n"/>
      <c r="AM1289" s="231" t="n"/>
    </row>
    <row r="1290" ht="18" customHeight="1" thickBot="1">
      <c r="A1290" s="824" t="inlineStr">
        <is>
          <t>ANA MARIA ESCOBAR LONDOÑO</t>
        </is>
      </c>
      <c r="B1290" s="825" t="inlineStr">
        <is>
          <t>570303170016355-7</t>
        </is>
      </c>
      <c r="C1290" s="826" t="n">
        <v>45757</v>
      </c>
      <c r="D1290" s="899" t="inlineStr">
        <is>
          <t>Pendiente</t>
        </is>
      </c>
      <c r="E1290" s="900" t="n">
        <v>45791</v>
      </c>
      <c r="F1290" s="912" t="inlineStr">
        <is>
          <t>DAVIVIENDA</t>
        </is>
      </c>
      <c r="G1290" s="913" t="inlineStr">
        <is>
          <t>ES LA PRIMERA CUOTA</t>
        </is>
      </c>
      <c r="H1290" s="830" t="inlineStr">
        <is>
          <t>CM</t>
        </is>
      </c>
      <c r="I1290" s="505" t="n"/>
      <c r="J1290" s="505" t="n"/>
      <c r="K1290" s="505" t="n"/>
      <c r="L1290" s="505" t="n"/>
      <c r="M1290" s="505" t="n"/>
      <c r="N1290" s="505" t="n"/>
      <c r="O1290" s="505" t="n"/>
      <c r="P1290" s="505" t="n"/>
      <c r="Q1290" s="505" t="n"/>
      <c r="R1290" s="872" t="n">
        <v>44000387</v>
      </c>
      <c r="S1290" s="833" t="inlineStr">
        <is>
          <t>Pesos</t>
        </is>
      </c>
      <c r="T1290" s="834" t="inlineStr">
        <is>
          <t>Hipotecario</t>
        </is>
      </c>
      <c r="U1290" s="835" t="n">
        <v>3505000</v>
      </c>
      <c r="V1290" s="832" t="n">
        <v>240</v>
      </c>
      <c r="W1290" s="832" t="n">
        <v>238</v>
      </c>
      <c r="X1290" s="835" t="inlineStr">
        <is>
          <t>10.85%</t>
        </is>
      </c>
      <c r="Y1290" s="835" t="n">
        <v>0</v>
      </c>
      <c r="Z1290" s="835" t="n">
        <v>85999</v>
      </c>
      <c r="AA1290" s="835" t="n">
        <v>152672</v>
      </c>
      <c r="AB1290" s="835" t="n">
        <v>0</v>
      </c>
      <c r="AC1290" s="835" t="n">
        <v>439465</v>
      </c>
      <c r="AD1290" s="835" t="n">
        <v>2979836</v>
      </c>
      <c r="AE1290" s="835" t="n">
        <v>345833846</v>
      </c>
      <c r="AF1290" s="3689" t="n">
        <v>800</v>
      </c>
      <c r="AG1290" s="835" t="inlineStr">
        <is>
          <t>$17,400,000</t>
        </is>
      </c>
      <c r="AH1290" s="837" t="inlineStr">
        <is>
          <t>Empleado</t>
        </is>
      </c>
      <c r="AI1290" s="832" t="inlineStr">
        <is>
          <t>anitaesc11@gmail.com</t>
        </is>
      </c>
      <c r="AJ1290" s="613" t="n">
        <v>3148870909</v>
      </c>
      <c r="AK1290" s="613" t="inlineStr">
        <is>
          <t>MEDELLIN</t>
        </is>
      </c>
      <c r="AL1290" s="505" t="n"/>
      <c r="AM1290" s="838" t="n"/>
    </row>
    <row r="1291" ht="18" customHeight="1" thickBot="1">
      <c r="A1291" s="745" t="inlineStr">
        <is>
          <t>JUAN LONDOÑO</t>
        </is>
      </c>
      <c r="B1291" s="221" t="n">
        <v>90000273397</v>
      </c>
      <c r="C1291" s="240" t="n">
        <v>45791</v>
      </c>
      <c r="D1291" s="902" t="inlineStr">
        <is>
          <t>Pendiente</t>
        </is>
      </c>
      <c r="E1291" s="903" t="n">
        <v>45791</v>
      </c>
      <c r="F1291" s="241" t="inlineStr">
        <is>
          <t>BANCOLOMBIA</t>
        </is>
      </c>
      <c r="G1291" s="225" t="n"/>
      <c r="H1291" s="344" t="inlineStr">
        <is>
          <t>CM</t>
        </is>
      </c>
      <c r="I1291" s="225" t="n"/>
      <c r="J1291" s="225" t="n"/>
      <c r="K1291" s="225" t="n"/>
      <c r="L1291" s="225" t="n"/>
      <c r="M1291" s="225" t="n"/>
      <c r="N1291" s="225" t="n"/>
      <c r="O1291" s="225" t="n"/>
      <c r="P1291" s="225" t="n"/>
      <c r="Q1291" s="473" t="n"/>
      <c r="R1291" s="390" t="inlineStr">
        <is>
          <t>N/A</t>
        </is>
      </c>
      <c r="S1291" s="246" t="inlineStr">
        <is>
          <t>Pesos</t>
        </is>
      </c>
      <c r="T1291" s="247" t="inlineStr">
        <is>
          <t>Hipotecario</t>
        </is>
      </c>
      <c r="U1291" s="741" t="n">
        <v>1292829</v>
      </c>
      <c r="V1291" s="242" t="n">
        <v>240</v>
      </c>
      <c r="W1291" s="242" t="n">
        <v>226</v>
      </c>
      <c r="X1291" s="741" t="inlineStr">
        <is>
          <t>11.4%</t>
        </is>
      </c>
      <c r="Y1291" s="741" t="n">
        <v>0</v>
      </c>
      <c r="Z1291" s="741" t="n">
        <v>14712</v>
      </c>
      <c r="AA1291" s="741" t="n">
        <v>17991</v>
      </c>
      <c r="AB1291" s="741" t="n">
        <v>11993</v>
      </c>
      <c r="AC1291" s="741" t="n">
        <v>161938</v>
      </c>
      <c r="AD1291" s="741" t="n">
        <v>1086195</v>
      </c>
      <c r="AE1291" s="741" t="n">
        <v>121161397</v>
      </c>
      <c r="AF1291" s="3661" t="n">
        <v>250</v>
      </c>
      <c r="AG1291" s="741" t="inlineStr">
        <is>
          <t>$5,000,000</t>
        </is>
      </c>
      <c r="AH1291" s="246" t="inlineStr">
        <is>
          <t>Independiente</t>
        </is>
      </c>
      <c r="AI1291" s="242" t="inlineStr">
        <is>
          <t>juan.mauricio.roman1128@gmail.com</t>
        </is>
      </c>
      <c r="AJ1291" s="242" t="n">
        <v>3235510820</v>
      </c>
      <c r="AK1291" s="225" t="n"/>
      <c r="AL1291" s="225" t="n"/>
      <c r="AM1291" s="231" t="n"/>
    </row>
    <row r="1292" ht="18" customHeight="1" thickBot="1">
      <c r="A1292" s="552" t="inlineStr">
        <is>
          <t>LAURA VANESSA RIVAS MENDOZA</t>
        </is>
      </c>
      <c r="B1292" s="210" t="inlineStr">
        <is>
          <t>572525320000599-7</t>
        </is>
      </c>
      <c r="C1292" s="251" t="n">
        <v>45791</v>
      </c>
      <c r="D1292" s="902" t="inlineStr">
        <is>
          <t>Pendiente</t>
        </is>
      </c>
      <c r="E1292" s="903" t="n">
        <v>45791</v>
      </c>
      <c r="F1292" s="262" t="inlineStr">
        <is>
          <t>DAVIVIENDA</t>
        </is>
      </c>
      <c r="G1292" s="214" t="n"/>
      <c r="H1292" s="457" t="inlineStr">
        <is>
          <t>MA 33%</t>
        </is>
      </c>
      <c r="I1292" s="214" t="n"/>
      <c r="J1292" s="214" t="n"/>
      <c r="K1292" s="214" t="n"/>
      <c r="L1292" s="392" t="inlineStr">
        <is>
          <t>Finanzas a otro nivel</t>
        </is>
      </c>
      <c r="M1292" s="254" t="inlineStr">
        <is>
          <t>MIREYA TOLOZA</t>
        </is>
      </c>
      <c r="N1292" s="214" t="n"/>
      <c r="O1292" s="214" t="n"/>
      <c r="P1292" s="214" t="n"/>
      <c r="Q1292" s="214" t="n"/>
      <c r="R1292" s="254" t="n">
        <v>1065602620</v>
      </c>
      <c r="S1292" s="257" t="inlineStr">
        <is>
          <t>Pesos</t>
        </is>
      </c>
      <c r="T1292" s="258" t="inlineStr">
        <is>
          <t>Hipotecario</t>
        </is>
      </c>
      <c r="U1292" s="739" t="n">
        <v>655927</v>
      </c>
      <c r="V1292" s="254" t="n">
        <v>240</v>
      </c>
      <c r="W1292" s="254" t="n">
        <v>180</v>
      </c>
      <c r="X1292" s="821" t="n">
        <v>0.12</v>
      </c>
      <c r="Y1292" s="739" t="n">
        <v>221072</v>
      </c>
      <c r="Z1292" s="739" t="n">
        <v>29342</v>
      </c>
      <c r="AA1292" s="739" t="n">
        <v>58870</v>
      </c>
      <c r="AB1292" s="739" t="n">
        <v>97292</v>
      </c>
      <c r="AC1292" s="739" t="n">
        <v>283042</v>
      </c>
      <c r="AD1292" s="739" t="n">
        <v>842035</v>
      </c>
      <c r="AE1292" s="739" t="n">
        <v>67635141</v>
      </c>
      <c r="AF1292" s="254" t="inlineStr">
        <is>
          <t>50-300</t>
        </is>
      </c>
      <c r="AG1292" s="739" t="inlineStr">
        <is>
          <t>$4,200,000</t>
        </is>
      </c>
      <c r="AH1292" s="458" t="inlineStr">
        <is>
          <t>Vis Davivienda</t>
        </is>
      </c>
      <c r="AI1292" s="254" t="inlineStr">
        <is>
          <t>laura988@hotmail.com</t>
        </is>
      </c>
      <c r="AJ1292" s="254" t="n">
        <v>1065602620</v>
      </c>
      <c r="AK1292" s="254" t="inlineStr">
        <is>
          <t>VALLEDUPAR</t>
        </is>
      </c>
      <c r="AL1292" s="214" t="n"/>
      <c r="AM1292" s="220" t="n"/>
    </row>
    <row r="1293" ht="18" customHeight="1" thickBot="1">
      <c r="A1293" s="842" t="inlineStr">
        <is>
          <t>FABIAN ARROYAVE HERNANDEZ</t>
        </is>
      </c>
      <c r="B1293" s="221" t="n">
        <v>90000337909</v>
      </c>
      <c r="C1293" s="240" t="n">
        <v>45791</v>
      </c>
      <c r="D1293" s="902" t="inlineStr">
        <is>
          <t>Pendiente</t>
        </is>
      </c>
      <c r="E1293" s="903" t="n">
        <v>45791</v>
      </c>
      <c r="F1293" s="241" t="inlineStr">
        <is>
          <t>BANCOLOMBIA</t>
        </is>
      </c>
      <c r="G1293" s="225" t="n"/>
      <c r="H1293" s="397" t="inlineStr">
        <is>
          <t>PROPIO</t>
        </is>
      </c>
      <c r="I1293" s="225" t="n"/>
      <c r="J1293" s="225" t="n"/>
      <c r="K1293" s="225" t="n"/>
      <c r="L1293" s="343" t="inlineStr">
        <is>
          <t>Soluciones Financieras</t>
        </is>
      </c>
      <c r="M1293" s="242" t="inlineStr">
        <is>
          <t>LORENA SALINAS</t>
        </is>
      </c>
      <c r="N1293" s="225" t="n"/>
      <c r="O1293" s="225" t="n"/>
      <c r="P1293" s="225" t="n"/>
      <c r="Q1293" s="225" t="n"/>
      <c r="R1293" s="389" t="n">
        <v>337909</v>
      </c>
      <c r="S1293" s="246" t="inlineStr">
        <is>
          <t>Pesos</t>
        </is>
      </c>
      <c r="T1293" s="247" t="inlineStr">
        <is>
          <t>Hipotecario</t>
        </is>
      </c>
      <c r="U1293" s="741" t="n">
        <v>530913</v>
      </c>
      <c r="V1293" s="242" t="n">
        <v>300</v>
      </c>
      <c r="W1293" s="242" t="n">
        <v>263</v>
      </c>
      <c r="X1293" s="741" t="inlineStr">
        <is>
          <t>7.84%</t>
        </is>
      </c>
      <c r="Y1293" s="741" t="n">
        <v>265148</v>
      </c>
      <c r="Z1293" s="741" t="n">
        <v>9884</v>
      </c>
      <c r="AA1293" s="741" t="n">
        <v>7586</v>
      </c>
      <c r="AB1293" s="741" t="n">
        <v>5057</v>
      </c>
      <c r="AC1293" s="741" t="n">
        <v>165392</v>
      </c>
      <c r="AD1293" s="741" t="n">
        <v>225512</v>
      </c>
      <c r="AE1293" s="741" t="n">
        <v>65163109</v>
      </c>
      <c r="AF1293" s="242" t="inlineStr">
        <is>
          <t>50-300</t>
        </is>
      </c>
      <c r="AG1293" s="741" t="inlineStr">
        <is>
          <t>$3,000,000</t>
        </is>
      </c>
      <c r="AH1293" s="248" t="inlineStr">
        <is>
          <t>Empleado</t>
        </is>
      </c>
      <c r="AI1293" s="242" t="inlineStr">
        <is>
          <t>fabiancho.arroyave@gmail.com</t>
        </is>
      </c>
      <c r="AJ1293" s="242" t="n">
        <v>3158159889</v>
      </c>
      <c r="AK1293" s="242" t="inlineStr">
        <is>
          <t>CALI</t>
        </is>
      </c>
      <c r="AL1293" s="225" t="n"/>
      <c r="AM1293" s="231" t="n"/>
    </row>
    <row r="1294" ht="18" customHeight="1" thickBot="1">
      <c r="A1294" s="843" t="inlineStr">
        <is>
          <t>MARIA CATALINA PALACIO GAVIRIA</t>
        </is>
      </c>
      <c r="B1294" s="210" t="n">
        <v>299200577073</v>
      </c>
      <c r="C1294" s="251" t="n">
        <v>45792</v>
      </c>
      <c r="D1294" s="348" t="inlineStr">
        <is>
          <t>Pendiente</t>
        </is>
      </c>
      <c r="E1294" s="386" t="n">
        <v>45792</v>
      </c>
      <c r="F1294" s="259" t="inlineStr">
        <is>
          <t>CAJA SOCIAL</t>
        </is>
      </c>
      <c r="G1294" s="565" t="n"/>
      <c r="H1294" s="349" t="inlineStr">
        <is>
          <t>CM</t>
        </is>
      </c>
      <c r="I1294" s="565" t="n"/>
      <c r="J1294" s="214" t="n"/>
      <c r="K1294" s="214" t="n"/>
      <c r="L1294" s="214" t="n"/>
      <c r="M1294" s="214" t="n"/>
      <c r="N1294" s="214" t="n"/>
      <c r="O1294" s="214" t="n"/>
      <c r="P1294" s="214" t="n"/>
      <c r="Q1294" s="335" t="n"/>
      <c r="R1294" s="390" t="inlineStr">
        <is>
          <t>N/A</t>
        </is>
      </c>
      <c r="S1294" s="257" t="inlineStr">
        <is>
          <t>Pesos</t>
        </is>
      </c>
      <c r="T1294" s="258" t="inlineStr">
        <is>
          <t>Hipotecario</t>
        </is>
      </c>
      <c r="U1294" s="739" t="n">
        <v>2526770</v>
      </c>
      <c r="V1294" s="254" t="n">
        <v>148</v>
      </c>
      <c r="W1294" s="254" t="n">
        <v>146</v>
      </c>
      <c r="X1294" s="821" t="n">
        <v>0.1</v>
      </c>
      <c r="Y1294" s="739" t="n">
        <v>0</v>
      </c>
      <c r="Z1294" s="739" t="n">
        <v>50805</v>
      </c>
      <c r="AA1294" s="739" t="n">
        <v>65062</v>
      </c>
      <c r="AB1294" s="739" t="n">
        <v>36441</v>
      </c>
      <c r="AC1294" s="739" t="n">
        <v>738770</v>
      </c>
      <c r="AD1294" s="739" t="n">
        <v>1635691</v>
      </c>
      <c r="AE1294" s="739" t="n">
        <v>205124435</v>
      </c>
      <c r="AF1294" s="3660" t="n">
        <v>500</v>
      </c>
      <c r="AG1294" s="739" t="inlineStr">
        <is>
          <t>$9,000,000</t>
        </is>
      </c>
      <c r="AH1294" s="259" t="inlineStr">
        <is>
          <t>Empleado</t>
        </is>
      </c>
      <c r="AI1294" s="254" t="inlineStr">
        <is>
          <t>catapalaga1982@gmail.com</t>
        </is>
      </c>
      <c r="AJ1294" s="254" t="n">
        <v>3015682626</v>
      </c>
      <c r="AK1294" s="254" t="inlineStr">
        <is>
          <t>ENVIGADO</t>
        </is>
      </c>
      <c r="AL1294" s="214" t="n"/>
      <c r="AM1294" s="220" t="n"/>
    </row>
    <row r="1295" ht="18" customHeight="1" thickBot="1">
      <c r="A1295" s="548" t="inlineStr">
        <is>
          <t>DAVID FERNANDO MALAVER GONZALEZ</t>
        </is>
      </c>
      <c r="B1295" s="221" t="n">
        <v>104963163501</v>
      </c>
      <c r="C1295" s="240" t="n">
        <v>45772</v>
      </c>
      <c r="D1295" s="343" t="inlineStr">
        <is>
          <t>Actualizar</t>
        </is>
      </c>
      <c r="E1295" s="378" t="n">
        <v>45790</v>
      </c>
      <c r="F1295" s="839" t="inlineStr">
        <is>
          <t>FNA (Fondo Nacional del Ahorro)</t>
        </is>
      </c>
      <c r="G1295" s="593" t="inlineStr">
        <is>
          <t>Se envía al correo extractos el perfilamiento del cliente para continuar con el estudio quiere abonos a partir de 400 en adelante gracia</t>
        </is>
      </c>
      <c r="H1295" s="914" t="inlineStr">
        <is>
          <t>CM</t>
        </is>
      </c>
      <c r="I1295" s="562" t="inlineStr">
        <is>
          <t xml:space="preserve">se solicita nuevo estudio con abonos desde 200 mil ya que los ingresos a demostrar al fna que el tiene con el estudio que le presentamos no le alcanza gracias @Soluciones Jurídico Financieras
</t>
        </is>
      </c>
      <c r="J1295" s="549" t="inlineStr">
        <is>
          <t>Resuelta</t>
        </is>
      </c>
      <c r="K1295" s="378" t="n">
        <v>45776</v>
      </c>
      <c r="L1295" s="225" t="n"/>
      <c r="M1295" s="225" t="n"/>
      <c r="N1295" s="240" t="n">
        <v>45777</v>
      </c>
      <c r="O1295" s="225" t="n"/>
      <c r="P1295" s="245" t="inlineStr">
        <is>
          <t>https://tinyurl.com/4sammawj</t>
        </is>
      </c>
      <c r="Q1295" s="225" t="n"/>
      <c r="R1295" s="242" t="n">
        <v>1049631635</v>
      </c>
      <c r="S1295" s="246" t="inlineStr">
        <is>
          <t>Pesos</t>
        </is>
      </c>
      <c r="T1295" s="247" t="inlineStr">
        <is>
          <t>Hipotecario</t>
        </is>
      </c>
      <c r="U1295" s="741" t="n">
        <v>1940197</v>
      </c>
      <c r="V1295" s="242" t="n">
        <v>240</v>
      </c>
      <c r="W1295" s="242" t="n">
        <v>239</v>
      </c>
      <c r="X1295" s="811" t="n">
        <v>0.13</v>
      </c>
      <c r="Y1295" s="741" t="n">
        <v>0</v>
      </c>
      <c r="Z1295" s="741" t="n">
        <v>51020</v>
      </c>
      <c r="AA1295" s="741" t="n">
        <v>41469</v>
      </c>
      <c r="AB1295" s="741" t="n">
        <v>96079</v>
      </c>
      <c r="AC1295" s="741" t="n">
        <v>125170</v>
      </c>
      <c r="AD1295" s="741" t="n">
        <v>1626457</v>
      </c>
      <c r="AE1295" s="741" t="n">
        <v>128670520</v>
      </c>
      <c r="AF1295" s="741" t="inlineStr">
        <is>
          <t>$1,000,000</t>
        </is>
      </c>
      <c r="AG1295" s="741" t="inlineStr">
        <is>
          <t>$13,260,000</t>
        </is>
      </c>
      <c r="AH1295" s="248" t="inlineStr">
        <is>
          <t>Empleado</t>
        </is>
      </c>
      <c r="AI1295" s="242" t="inlineStr">
        <is>
          <t>dafemalaver1@gmail.com</t>
        </is>
      </c>
      <c r="AJ1295" s="242" t="n">
        <v>3168264826</v>
      </c>
      <c r="AK1295" s="242" t="inlineStr">
        <is>
          <t>BOGOTA</t>
        </is>
      </c>
      <c r="AL1295" s="225" t="n"/>
      <c r="AM1295" s="231" t="n"/>
    </row>
    <row r="1296" ht="18" customHeight="1" thickBot="1">
      <c r="A1296" s="602" t="inlineStr">
        <is>
          <t>WILLIAM IBARRA CABEZAS</t>
        </is>
      </c>
      <c r="B1296" s="606" t="n">
        <v>204119075957</v>
      </c>
      <c r="C1296" s="607" t="n">
        <v>45785</v>
      </c>
      <c r="D1296" s="608" t="inlineStr">
        <is>
          <t>Pendiente</t>
        </is>
      </c>
      <c r="E1296" s="917" t="n">
        <v>45792</v>
      </c>
      <c r="F1296" s="717" t="inlineStr">
        <is>
          <t>COLPATRIA</t>
        </is>
      </c>
      <c r="G1296" s="681" t="n"/>
      <c r="H1296" s="612" t="inlineStr">
        <is>
          <t>CM</t>
        </is>
      </c>
      <c r="I1296" s="611" t="n"/>
      <c r="J1296" s="611" t="n"/>
      <c r="K1296" s="611" t="n"/>
      <c r="L1296" s="611" t="n"/>
      <c r="M1296" s="611" t="n"/>
      <c r="N1296" s="607" t="n">
        <v>45786</v>
      </c>
      <c r="O1296" s="611" t="n"/>
      <c r="P1296" s="611" t="n"/>
      <c r="Q1296" s="611" t="n"/>
      <c r="R1296" s="709" t="n">
        <v>94524153</v>
      </c>
      <c r="S1296" s="615" t="inlineStr">
        <is>
          <t>Pesos</t>
        </is>
      </c>
      <c r="T1296" s="616" t="inlineStr">
        <is>
          <t>Hipotecario</t>
        </is>
      </c>
      <c r="U1296" s="618" t="n">
        <v>4313547</v>
      </c>
      <c r="V1296" s="613" t="n">
        <v>212</v>
      </c>
      <c r="W1296" s="613" t="n">
        <v>184</v>
      </c>
      <c r="X1296" s="618" t="inlineStr">
        <is>
          <t>18.8%</t>
        </is>
      </c>
      <c r="Y1296" s="618" t="n">
        <v>0</v>
      </c>
      <c r="Z1296" s="618" t="n">
        <v>125808</v>
      </c>
      <c r="AA1296" s="618" t="n">
        <v>0</v>
      </c>
      <c r="AB1296" s="618" t="n">
        <v>0</v>
      </c>
      <c r="AC1296" s="618" t="n">
        <v>298774</v>
      </c>
      <c r="AD1296" s="618" t="n">
        <v>3888963</v>
      </c>
      <c r="AE1296" s="618" t="n">
        <v>269924562</v>
      </c>
      <c r="AF1296" s="618" t="inlineStr">
        <is>
          <t>$1,500,000</t>
        </is>
      </c>
      <c r="AG1296" s="618" t="inlineStr">
        <is>
          <t>$21,000,000</t>
        </is>
      </c>
      <c r="AH1296" s="615" t="inlineStr">
        <is>
          <t>Independiente</t>
        </is>
      </c>
      <c r="AI1296" s="613" t="inlineStr">
        <is>
          <t>willox31@hotmail.com</t>
        </is>
      </c>
      <c r="AJ1296" s="613" t="n">
        <v>3112850353</v>
      </c>
      <c r="AK1296" s="613" t="inlineStr">
        <is>
          <t>BOGOTA</t>
        </is>
      </c>
      <c r="AL1296" s="611" t="n"/>
      <c r="AM1296" s="505" t="n"/>
    </row>
    <row r="1297" ht="18" customHeight="1" thickBot="1">
      <c r="A1297" s="915" t="inlineStr">
        <is>
          <t>JOSE JOAQUIN OLIVERO LLERENA</t>
        </is>
      </c>
      <c r="B1297" s="221" t="n">
        <v>262720</v>
      </c>
      <c r="C1297" s="240" t="n">
        <v>45786</v>
      </c>
      <c r="D1297" s="902" t="inlineStr">
        <is>
          <t>Actualizar</t>
        </is>
      </c>
      <c r="E1297" s="903" t="n">
        <v>45791</v>
      </c>
      <c r="F1297" s="579" t="inlineStr">
        <is>
          <t>BANCOLOMBIA</t>
        </is>
      </c>
      <c r="G1297" s="593" t="inlineStr">
        <is>
          <t>Buen día revisando el estudio con el cliente me dice que él tiene subsidio FRECH, yo envié la segunda hoja de la cuenta de cobro del leasing donde se refleja el subsidio, la cuota total es de $2.250.457, el subsidio es $454.263... Adjunto nuevamente la hoja donde está la información del canon y agradezco si me pueden generar el estudio nuevamente con ese cambio, el cliente desea verlo para ver si así reduce más años.</t>
        </is>
      </c>
      <c r="H1297" s="344" t="inlineStr">
        <is>
          <t>CM</t>
        </is>
      </c>
      <c r="I1297" s="225" t="n"/>
      <c r="J1297" s="225" t="n"/>
      <c r="K1297" s="225" t="n"/>
      <c r="L1297" s="440" t="inlineStr">
        <is>
          <t>Finanzas a otro nivel</t>
        </is>
      </c>
      <c r="M1297" s="242" t="inlineStr">
        <is>
          <t>PAULA OSORNO</t>
        </is>
      </c>
      <c r="N1297" s="240" t="n">
        <v>45790</v>
      </c>
      <c r="O1297" s="225" t="n"/>
      <c r="P1297" s="245" t="inlineStr">
        <is>
          <t>https://tinyurl.com/yvzexde5</t>
        </is>
      </c>
      <c r="Q1297" s="473" t="n"/>
      <c r="R1297" s="390" t="inlineStr">
        <is>
          <t>N/A</t>
        </is>
      </c>
      <c r="S1297" s="246" t="inlineStr">
        <is>
          <t>Pesos</t>
        </is>
      </c>
      <c r="T1297" s="448" t="inlineStr">
        <is>
          <t>Leasing H.</t>
        </is>
      </c>
      <c r="U1297" s="741" t="n">
        <v>2250457</v>
      </c>
      <c r="V1297" s="242" t="n">
        <v>240</v>
      </c>
      <c r="W1297" s="242" t="n">
        <v>197</v>
      </c>
      <c r="X1297" s="811" t="n">
        <v>0.11</v>
      </c>
      <c r="Y1297" s="741" t="n">
        <v>454263</v>
      </c>
      <c r="Z1297" s="741" t="n">
        <v>88901</v>
      </c>
      <c r="AA1297" s="741" t="n">
        <v>0</v>
      </c>
      <c r="AB1297" s="741" t="n">
        <v>0</v>
      </c>
      <c r="AC1297" s="741" t="n">
        <v>395318</v>
      </c>
      <c r="AD1297" s="741" t="n">
        <v>1400876</v>
      </c>
      <c r="AE1297" s="741" t="n">
        <v>211626403</v>
      </c>
      <c r="AF1297" s="3661" t="n">
        <v>300</v>
      </c>
      <c r="AG1297" s="741" t="inlineStr">
        <is>
          <t>$7,500,000</t>
        </is>
      </c>
      <c r="AH1297" s="248" t="inlineStr">
        <is>
          <t>Empleado</t>
        </is>
      </c>
      <c r="AI1297" s="242" t="inlineStr">
        <is>
          <t>joseolivero888@gmail.com</t>
        </is>
      </c>
      <c r="AJ1297" s="242" t="n">
        <v>3043863282</v>
      </c>
      <c r="AK1297" s="242" t="inlineStr">
        <is>
          <t>BARRANQUILLA</t>
        </is>
      </c>
      <c r="AL1297" s="225" t="n"/>
      <c r="AM1297" s="231" t="n"/>
    </row>
    <row r="1298" ht="18" customHeight="1" thickBot="1">
      <c r="A1298" s="916" t="inlineStr">
        <is>
          <t>ANA CRISTINA ARIAS CAHUASQUI</t>
        </is>
      </c>
      <c r="B1298" s="210" t="inlineStr">
        <is>
          <t>600606610014606-9</t>
        </is>
      </c>
      <c r="C1298" s="251" t="n">
        <v>45771</v>
      </c>
      <c r="D1298" s="902" t="inlineStr">
        <is>
          <t>Actualizar</t>
        </is>
      </c>
      <c r="E1298" s="903" t="n">
        <v>45792</v>
      </c>
      <c r="F1298" s="569" t="inlineStr">
        <is>
          <t>DAVIVIENDA</t>
        </is>
      </c>
      <c r="G1298" s="593" t="inlineStr">
        <is>
          <t>se envía extracto el 15 de Mayo corregido con cuota que normalmente pagan, no saben por que el anterior salia con doble valor a pagar, por favor corregir</t>
        </is>
      </c>
      <c r="H1298" s="349" t="inlineStr">
        <is>
          <t>CM</t>
        </is>
      </c>
      <c r="I1298" s="214" t="n"/>
      <c r="J1298" s="577" t="inlineStr">
        <is>
          <t>Resuelta</t>
        </is>
      </c>
      <c r="K1298" s="386" t="n">
        <v>45773</v>
      </c>
      <c r="L1298" s="348" t="inlineStr">
        <is>
          <t>Soluciones Financieras</t>
        </is>
      </c>
      <c r="M1298" s="254" t="inlineStr">
        <is>
          <t>LORENA SALINAS</t>
        </is>
      </c>
      <c r="N1298" s="251" t="n">
        <v>45773</v>
      </c>
      <c r="O1298" s="214" t="n"/>
      <c r="P1298" s="256" t="inlineStr">
        <is>
          <t>https://tinyurl.com/55efkr22</t>
        </is>
      </c>
      <c r="Q1298" s="335" t="n"/>
      <c r="R1298" s="390" t="inlineStr">
        <is>
          <t>N/A</t>
        </is>
      </c>
      <c r="S1298" s="257" t="inlineStr">
        <is>
          <t>Pesos</t>
        </is>
      </c>
      <c r="T1298" s="387" t="inlineStr">
        <is>
          <t>Leasing H.</t>
        </is>
      </c>
      <c r="U1298" s="739" t="n">
        <v>852000</v>
      </c>
      <c r="V1298" s="254" t="n">
        <v>240</v>
      </c>
      <c r="W1298" s="254" t="n">
        <v>164</v>
      </c>
      <c r="X1298" s="739" t="inlineStr">
        <is>
          <t>10.3%</t>
        </is>
      </c>
      <c r="Y1298" s="739" t="n">
        <v>0</v>
      </c>
      <c r="Z1298" s="739" t="n">
        <v>20809</v>
      </c>
      <c r="AA1298" s="739" t="n">
        <v>90630</v>
      </c>
      <c r="AB1298" s="739" t="n">
        <v>0</v>
      </c>
      <c r="AC1298" s="739" t="n">
        <v>279005</v>
      </c>
      <c r="AD1298" s="739" t="n">
        <v>507555</v>
      </c>
      <c r="AE1298" s="739" t="n">
        <v>62377234</v>
      </c>
      <c r="AF1298" s="3660" t="n">
        <v>200</v>
      </c>
      <c r="AG1298" s="739" t="inlineStr">
        <is>
          <t>$1,500,000</t>
        </is>
      </c>
      <c r="AH1298" s="259" t="inlineStr">
        <is>
          <t>Empleado</t>
        </is>
      </c>
      <c r="AI1298" s="254" t="inlineStr">
        <is>
          <t>storewoman4321@gmail.com</t>
        </is>
      </c>
      <c r="AJ1298" s="254" t="n">
        <v>3232299413</v>
      </c>
      <c r="AK1298" s="254" t="inlineStr">
        <is>
          <t>CUCUTA</t>
        </is>
      </c>
      <c r="AL1298" s="214" t="n"/>
      <c r="AM1298" s="220" t="n"/>
    </row>
    <row r="1299" ht="18" customHeight="1" thickBot="1">
      <c r="A1299" s="745" t="inlineStr">
        <is>
          <t>CATHERINE SILVA CUELLAR</t>
        </is>
      </c>
      <c r="B1299" s="221" t="n">
        <v>32633172</v>
      </c>
      <c r="C1299" s="240" t="n">
        <v>45789</v>
      </c>
      <c r="D1299" s="902" t="inlineStr">
        <is>
          <t>Pendiente</t>
        </is>
      </c>
      <c r="E1299" s="903" t="n">
        <v>45792</v>
      </c>
      <c r="F1299" s="346" t="inlineStr">
        <is>
          <t>AV VILLAS</t>
        </is>
      </c>
      <c r="G1299" s="560" t="n"/>
      <c r="H1299" s="344" t="inlineStr">
        <is>
          <t>CM</t>
        </is>
      </c>
      <c r="I1299" s="242" t="inlineStr">
        <is>
          <t>Falta perfilamiento -AV VILLAS</t>
        </is>
      </c>
      <c r="J1299" s="225" t="n"/>
      <c r="K1299" s="225" t="n"/>
      <c r="L1299" s="225" t="n"/>
      <c r="M1299" s="225" t="n"/>
      <c r="N1299" s="240" t="n">
        <v>45790</v>
      </c>
      <c r="O1299" s="225" t="n"/>
      <c r="P1299" s="225" t="n"/>
      <c r="Q1299" s="225" t="n"/>
      <c r="R1299" s="242" t="n">
        <v>52934111</v>
      </c>
      <c r="S1299" s="246" t="inlineStr">
        <is>
          <t>Pesos</t>
        </is>
      </c>
      <c r="T1299" s="247" t="inlineStr">
        <is>
          <t>Hipotecario</t>
        </is>
      </c>
      <c r="U1299" s="741" t="n">
        <v>1839189</v>
      </c>
      <c r="V1299" s="242" t="n">
        <v>180</v>
      </c>
      <c r="W1299" s="242" t="n">
        <v>172</v>
      </c>
      <c r="X1299" s="741" t="inlineStr">
        <is>
          <t>13.2%</t>
        </is>
      </c>
      <c r="Y1299" s="741" t="n">
        <v>0</v>
      </c>
      <c r="Z1299" s="741" t="n">
        <v>0</v>
      </c>
      <c r="AA1299" s="741" t="n">
        <v>0</v>
      </c>
      <c r="AB1299" s="741" t="n">
        <v>0</v>
      </c>
      <c r="AC1299" s="741" t="n">
        <v>311928</v>
      </c>
      <c r="AD1299" s="741" t="n">
        <v>1532406</v>
      </c>
      <c r="AE1299" s="741" t="n">
        <v>147549267</v>
      </c>
      <c r="AF1299" s="741" t="inlineStr">
        <is>
          <t>$1,000,000</t>
        </is>
      </c>
      <c r="AG1299" s="741" t="inlineStr">
        <is>
          <t>$11,000,000</t>
        </is>
      </c>
      <c r="AH1299" s="248" t="inlineStr">
        <is>
          <t>Empleado</t>
        </is>
      </c>
      <c r="AI1299" s="242" t="inlineStr">
        <is>
          <t>cathe191@gmail.com</t>
        </is>
      </c>
      <c r="AJ1299" s="918" t="n">
        <v>3108810988</v>
      </c>
      <c r="AK1299" s="242" t="inlineStr">
        <is>
          <t>BOGOTA</t>
        </is>
      </c>
      <c r="AL1299" s="225" t="n"/>
      <c r="AM1299" s="231" t="n"/>
    </row>
    <row r="1300" ht="18" customHeight="1" thickBot="1">
      <c r="A1300" s="552" t="inlineStr">
        <is>
          <t>JOHAN CASTILLO TELLEZ</t>
        </is>
      </c>
      <c r="B1300" s="210" t="inlineStr">
        <is>
          <t>600404600223997-4</t>
        </is>
      </c>
      <c r="C1300" s="251" t="n">
        <v>45790</v>
      </c>
      <c r="D1300" s="902" t="inlineStr">
        <is>
          <t>Actualizar</t>
        </is>
      </c>
      <c r="E1300" s="903" t="n">
        <v>45792</v>
      </c>
      <c r="F1300" s="569" t="inlineStr">
        <is>
          <t>DAVIVIENDA</t>
        </is>
      </c>
      <c r="G1300" s="593" t="inlineStr">
        <is>
          <t>Buen dia
El Señor desea una propuesta con 4,3 y 2 años frente al Banco si es posible para hoy le agradezco</t>
        </is>
      </c>
      <c r="H1300" s="352" t="inlineStr">
        <is>
          <t>PROPIO</t>
        </is>
      </c>
      <c r="I1300" s="214" t="n"/>
      <c r="J1300" s="214" t="n"/>
      <c r="K1300" s="214" t="n"/>
      <c r="L1300" s="398" t="inlineStr">
        <is>
          <t>Visionarios</t>
        </is>
      </c>
      <c r="M1300" s="254" t="inlineStr">
        <is>
          <t>Daniel Fernandez</t>
        </is>
      </c>
      <c r="N1300" s="251" t="n">
        <v>45791</v>
      </c>
      <c r="O1300" s="214" t="n"/>
      <c r="P1300" s="256" t="inlineStr">
        <is>
          <t>https://tinyurl.com/2rwkbxjw</t>
        </is>
      </c>
      <c r="Q1300" s="214" t="n"/>
      <c r="R1300" s="254" t="n">
        <v>1098718810</v>
      </c>
      <c r="S1300" s="257" t="inlineStr">
        <is>
          <t>Pesos</t>
        </is>
      </c>
      <c r="T1300" s="258" t="inlineStr">
        <is>
          <t>Hipotecario</t>
        </is>
      </c>
      <c r="U1300" s="739" t="n">
        <v>1536000</v>
      </c>
      <c r="V1300" s="254" t="n">
        <v>180</v>
      </c>
      <c r="W1300" s="254" t="n">
        <v>117</v>
      </c>
      <c r="X1300" s="739" t="inlineStr">
        <is>
          <t>9.51%</t>
        </is>
      </c>
      <c r="Y1300" s="739" t="n">
        <v>0</v>
      </c>
      <c r="Z1300" s="739" t="n">
        <v>0</v>
      </c>
      <c r="AA1300" s="739" t="n">
        <v>0</v>
      </c>
      <c r="AB1300" s="739" t="n">
        <v>0</v>
      </c>
      <c r="AC1300" s="739" t="n">
        <v>1023290</v>
      </c>
      <c r="AD1300" s="739" t="n">
        <v>912709</v>
      </c>
      <c r="AE1300" s="739" t="n">
        <v>120441189</v>
      </c>
      <c r="AF1300" s="254" t="inlineStr">
        <is>
          <t>300-600</t>
        </is>
      </c>
      <c r="AG1300" s="739" t="inlineStr">
        <is>
          <t>$10,000,000</t>
        </is>
      </c>
      <c r="AH1300" s="259" t="inlineStr">
        <is>
          <t>Empleado</t>
        </is>
      </c>
      <c r="AI1300" s="254" t="inlineStr">
        <is>
          <t>mercadeo@castelmotors.com</t>
        </is>
      </c>
      <c r="AJ1300" s="254" t="n">
        <v>3173633649</v>
      </c>
      <c r="AK1300" s="214" t="n"/>
      <c r="AL1300" s="214" t="n"/>
      <c r="AM1300" s="220" t="n"/>
    </row>
    <row r="1301" ht="18" customHeight="1" thickBot="1">
      <c r="A1301" s="745" t="inlineStr">
        <is>
          <t>YEIMY NAYIBE MORENO ROCHA</t>
        </is>
      </c>
      <c r="B1301" s="221" t="n">
        <v>90000185525</v>
      </c>
      <c r="C1301" s="240" t="n">
        <v>45792</v>
      </c>
      <c r="D1301" s="902" t="inlineStr">
        <is>
          <t>Pendiente</t>
        </is>
      </c>
      <c r="E1301" s="903" t="n">
        <v>45792</v>
      </c>
      <c r="F1301" s="241" t="inlineStr">
        <is>
          <t>BANCOLOMBIA</t>
        </is>
      </c>
      <c r="G1301" s="225" t="n"/>
      <c r="H1301" s="397" t="inlineStr">
        <is>
          <t>PROPIO</t>
        </is>
      </c>
      <c r="I1301" s="225" t="n"/>
      <c r="J1301" s="225" t="n"/>
      <c r="K1301" s="225" t="n"/>
      <c r="L1301" s="440" t="inlineStr">
        <is>
          <t>Finanzas a otro nivel</t>
        </is>
      </c>
      <c r="M1301" s="242" t="inlineStr">
        <is>
          <t>NELLY ROA</t>
        </is>
      </c>
      <c r="N1301" s="225" t="n"/>
      <c r="O1301" s="225" t="n"/>
      <c r="P1301" s="225" t="n"/>
      <c r="Q1301" s="225" t="n"/>
      <c r="R1301" s="242" t="n">
        <v>1030</v>
      </c>
      <c r="S1301" s="246" t="inlineStr">
        <is>
          <t>Pesos</t>
        </is>
      </c>
      <c r="T1301" s="247" t="inlineStr">
        <is>
          <t>Hipotecario</t>
        </is>
      </c>
      <c r="U1301" s="741" t="n">
        <v>1533252</v>
      </c>
      <c r="V1301" s="242" t="n">
        <v>240</v>
      </c>
      <c r="W1301" s="242" t="n">
        <v>204</v>
      </c>
      <c r="X1301" s="741" t="inlineStr">
        <is>
          <t>11.45%</t>
        </is>
      </c>
      <c r="Y1301" s="741" t="n">
        <v>500000</v>
      </c>
      <c r="Z1301" s="741" t="n">
        <v>24167</v>
      </c>
      <c r="AA1301" s="741" t="n">
        <v>37303</v>
      </c>
      <c r="AB1301" s="741" t="n">
        <v>24867</v>
      </c>
      <c r="AC1301" s="741" t="n">
        <v>305665</v>
      </c>
      <c r="AD1301" s="741" t="n">
        <v>1141250</v>
      </c>
      <c r="AE1301" s="741" t="n">
        <v>181464112</v>
      </c>
      <c r="AF1301" s="242" t="inlineStr">
        <is>
          <t>100000 A 700000</t>
        </is>
      </c>
      <c r="AG1301" s="741" t="inlineStr">
        <is>
          <t>$8,000,000</t>
        </is>
      </c>
      <c r="AH1301" s="248" t="inlineStr">
        <is>
          <t>Empleado</t>
        </is>
      </c>
      <c r="AI1301" s="242" t="inlineStr">
        <is>
          <t>YEIMYMORENOR@HOTMAIL.COM</t>
        </is>
      </c>
      <c r="AJ1301" s="242" t="n">
        <v>3112256013</v>
      </c>
      <c r="AK1301" s="225" t="n"/>
      <c r="AL1301" s="225" t="n"/>
      <c r="AM1301" s="231" t="n"/>
    </row>
    <row r="1302" ht="18" customHeight="1" thickBot="1">
      <c r="A1302" s="558" t="inlineStr">
        <is>
          <t>LAURA XIMENA MENDEZ BAQUERO</t>
        </is>
      </c>
      <c r="B1302" s="210" t="n">
        <v>90000331886</v>
      </c>
      <c r="C1302" s="251" t="n">
        <v>45792</v>
      </c>
      <c r="D1302" s="902" t="inlineStr">
        <is>
          <t>Pendiente</t>
        </is>
      </c>
      <c r="E1302" s="903" t="n">
        <v>45792</v>
      </c>
      <c r="F1302" s="267" t="inlineStr">
        <is>
          <t>BANCOLOMBIA</t>
        </is>
      </c>
      <c r="G1302" s="214" t="n"/>
      <c r="H1302" s="349" t="inlineStr">
        <is>
          <t>CM</t>
        </is>
      </c>
      <c r="I1302" s="214" t="n"/>
      <c r="J1302" s="214" t="n"/>
      <c r="K1302" s="214" t="n"/>
      <c r="L1302" s="214" t="n"/>
      <c r="M1302" s="214" t="n"/>
      <c r="N1302" s="214" t="n"/>
      <c r="O1302" s="214" t="n"/>
      <c r="P1302" s="214" t="n"/>
      <c r="Q1302" s="214" t="n"/>
      <c r="R1302" s="573" t="n">
        <v>1121950473</v>
      </c>
      <c r="S1302" s="257" t="inlineStr">
        <is>
          <t>Pesos</t>
        </is>
      </c>
      <c r="T1302" s="258" t="inlineStr">
        <is>
          <t>Hipotecario</t>
        </is>
      </c>
      <c r="U1302" s="739" t="n">
        <v>949089</v>
      </c>
      <c r="V1302" s="254" t="n">
        <v>235</v>
      </c>
      <c r="W1302" s="254" t="n">
        <v>233</v>
      </c>
      <c r="X1302" s="821" t="n">
        <v>0.11</v>
      </c>
      <c r="Y1302" s="739" t="n">
        <v>0</v>
      </c>
      <c r="Z1302" s="739" t="n">
        <v>9542</v>
      </c>
      <c r="AA1302" s="739" t="n">
        <v>17798</v>
      </c>
      <c r="AB1302" s="739" t="n">
        <v>11865</v>
      </c>
      <c r="AC1302" s="739" t="n">
        <v>118901</v>
      </c>
      <c r="AD1302" s="739" t="n">
        <v>790982</v>
      </c>
      <c r="AE1302" s="739" t="n">
        <v>91123156</v>
      </c>
      <c r="AF1302" s="3660" t="n">
        <v>400</v>
      </c>
      <c r="AG1302" s="739" t="inlineStr">
        <is>
          <t>$4,500,000</t>
        </is>
      </c>
      <c r="AH1302" s="259" t="inlineStr">
        <is>
          <t>Empleado</t>
        </is>
      </c>
      <c r="AI1302" s="254" t="inlineStr">
        <is>
          <t>laumendez1223@gmail.com</t>
        </is>
      </c>
      <c r="AJ1302" s="254" t="n">
        <v>3112795367</v>
      </c>
      <c r="AK1302" s="254" t="inlineStr">
        <is>
          <t>VILLAVICENCIO</t>
        </is>
      </c>
      <c r="AL1302" s="214" t="n"/>
      <c r="AM1302" s="220" t="n"/>
    </row>
    <row r="1303" ht="18" customHeight="1" thickBot="1">
      <c r="A1303" s="548" t="inlineStr">
        <is>
          <t>MARIA ANDREA DAZA ROJAS</t>
        </is>
      </c>
      <c r="B1303" s="221" t="n">
        <v>90000280888</v>
      </c>
      <c r="C1303" s="240" t="n">
        <v>45792</v>
      </c>
      <c r="D1303" s="343" t="inlineStr">
        <is>
          <t>Pendiente</t>
        </is>
      </c>
      <c r="E1303" s="378" t="n">
        <v>45792</v>
      </c>
      <c r="F1303" s="241" t="inlineStr">
        <is>
          <t>BANCOLOMBIA</t>
        </is>
      </c>
      <c r="G1303" s="225" t="n"/>
      <c r="H1303" s="243" t="inlineStr">
        <is>
          <t>VK 30%</t>
        </is>
      </c>
      <c r="I1303" s="225" t="n"/>
      <c r="J1303" s="225" t="n"/>
      <c r="K1303" s="225" t="n"/>
      <c r="L1303" s="440" t="inlineStr">
        <is>
          <t>Finanzas a otro nivel</t>
        </is>
      </c>
      <c r="M1303" s="242" t="inlineStr">
        <is>
          <t>DORA ROMERO</t>
        </is>
      </c>
      <c r="N1303" s="225" t="n"/>
      <c r="O1303" s="225" t="n"/>
      <c r="P1303" s="225" t="n"/>
      <c r="Q1303" s="473" t="n"/>
      <c r="R1303" s="390" t="inlineStr">
        <is>
          <t>N/A</t>
        </is>
      </c>
      <c r="S1303" s="246" t="inlineStr">
        <is>
          <t>Pesos</t>
        </is>
      </c>
      <c r="T1303" s="247" t="inlineStr">
        <is>
          <t>Hipotecario</t>
        </is>
      </c>
      <c r="U1303" s="741" t="n">
        <v>1235916</v>
      </c>
      <c r="V1303" s="242" t="n">
        <v>240</v>
      </c>
      <c r="W1303" s="242" t="n">
        <v>227</v>
      </c>
      <c r="X1303" s="741" t="inlineStr">
        <is>
          <t>12.25%</t>
        </is>
      </c>
      <c r="Y1303" s="741" t="n">
        <v>0</v>
      </c>
      <c r="Z1303" s="741" t="n">
        <v>18066</v>
      </c>
      <c r="AA1303" s="741" t="n">
        <v>15754</v>
      </c>
      <c r="AB1303" s="741" t="n">
        <v>10502</v>
      </c>
      <c r="AC1303" s="741" t="n">
        <v>135040</v>
      </c>
      <c r="AD1303" s="741" t="n">
        <v>1056553</v>
      </c>
      <c r="AE1303" s="741" t="n">
        <v>108974317</v>
      </c>
      <c r="AF1303" s="3661" t="n">
        <v>500</v>
      </c>
      <c r="AG1303" s="741" t="inlineStr">
        <is>
          <t>$5,000,000</t>
        </is>
      </c>
      <c r="AH1303" s="248" t="inlineStr">
        <is>
          <t>Empleado</t>
        </is>
      </c>
      <c r="AI1303" s="242" t="inlineStr">
        <is>
          <t>andread1510@hotmail.com</t>
        </is>
      </c>
      <c r="AJ1303" s="242" t="n">
        <v>3173636979</v>
      </c>
      <c r="AK1303" s="242" t="inlineStr">
        <is>
          <t>BOGOTA</t>
        </is>
      </c>
      <c r="AL1303" s="225" t="n"/>
      <c r="AM1303" s="231" t="n"/>
    </row>
    <row r="1304" ht="18" customHeight="1" thickBot="1">
      <c r="A1304" s="557" t="inlineStr">
        <is>
          <t>SANDRA PAEZ ROJAS</t>
        </is>
      </c>
      <c r="B1304" s="825" t="inlineStr">
        <is>
          <t>600047600041095-0</t>
        </is>
      </c>
      <c r="C1304" s="826" t="n">
        <v>45792</v>
      </c>
      <c r="D1304" s="919" t="inlineStr">
        <is>
          <t>Mora</t>
        </is>
      </c>
      <c r="E1304" s="828" t="n">
        <v>45792</v>
      </c>
      <c r="F1304" s="912" t="inlineStr">
        <is>
          <t>DAVIVIENDA</t>
        </is>
      </c>
      <c r="G1304" s="505" t="n"/>
      <c r="H1304" s="865" t="inlineStr">
        <is>
          <t>PROPIO</t>
        </is>
      </c>
      <c r="I1304" s="505" t="n"/>
      <c r="J1304" s="505" t="n"/>
      <c r="K1304" s="505" t="n"/>
      <c r="L1304" s="871" t="inlineStr">
        <is>
          <t>Finanzas a otro nivel</t>
        </is>
      </c>
      <c r="M1304" s="832" t="inlineStr">
        <is>
          <t>Javier Vasquez</t>
        </is>
      </c>
      <c r="N1304" s="505" t="n"/>
      <c r="O1304" s="505" t="n"/>
      <c r="P1304" s="505" t="n"/>
      <c r="Q1304" s="505" t="n"/>
      <c r="R1304" s="832" t="n">
        <v>52905791</v>
      </c>
      <c r="S1304" s="833" t="inlineStr">
        <is>
          <t>Pesos</t>
        </is>
      </c>
      <c r="T1304" s="834" t="inlineStr">
        <is>
          <t>Hipotecario</t>
        </is>
      </c>
      <c r="U1304" s="835" t="n">
        <v>1481000</v>
      </c>
      <c r="V1304" s="832" t="n">
        <v>240</v>
      </c>
      <c r="W1304" s="832" t="n">
        <v>208</v>
      </c>
      <c r="X1304" s="835" t="inlineStr">
        <is>
          <t>14.55%</t>
        </is>
      </c>
      <c r="Y1304" s="835" t="n">
        <v>0</v>
      </c>
      <c r="Z1304" s="835" t="n">
        <v>59293</v>
      </c>
      <c r="AA1304" s="835" t="n">
        <v>32034</v>
      </c>
      <c r="AB1304" s="835" t="n">
        <v>0</v>
      </c>
      <c r="AC1304" s="835" t="n">
        <v>174393</v>
      </c>
      <c r="AD1304" s="835" t="n">
        <v>1283806</v>
      </c>
      <c r="AE1304" s="835" t="n">
        <v>113975350</v>
      </c>
      <c r="AF1304" s="832" t="inlineStr">
        <is>
          <t>100000 a 600000</t>
        </is>
      </c>
      <c r="AG1304" s="835" t="inlineStr">
        <is>
          <t>$7,000,000</t>
        </is>
      </c>
      <c r="AH1304" s="911" t="inlineStr">
        <is>
          <t>Vis Davivienda</t>
        </is>
      </c>
      <c r="AI1304" s="832" t="inlineStr">
        <is>
          <t>sandritapaezr@hotmail.com</t>
        </is>
      </c>
      <c r="AJ1304" s="832" t="n">
        <v>3057650270</v>
      </c>
      <c r="AK1304" s="505" t="n"/>
      <c r="AL1304" s="505" t="n"/>
      <c r="AM1304" s="838" t="n"/>
    </row>
    <row r="1305" ht="18" customHeight="1" thickBot="1">
      <c r="A1305" s="548" t="inlineStr">
        <is>
          <t>JINETH LILIANA SILVA RIVEROS</t>
        </is>
      </c>
      <c r="B1305" s="221" t="inlineStr">
        <is>
          <t>570047550037416-6</t>
        </is>
      </c>
      <c r="C1305" s="240" t="n">
        <v>45793</v>
      </c>
      <c r="D1305" s="343" t="inlineStr">
        <is>
          <t>Pendiente</t>
        </is>
      </c>
      <c r="E1305" s="378" t="n">
        <v>45793</v>
      </c>
      <c r="F1305" s="333" t="inlineStr">
        <is>
          <t>DAVIVIENDA</t>
        </is>
      </c>
      <c r="G1305" s="225" t="n"/>
      <c r="H1305" s="344" t="inlineStr">
        <is>
          <t>CM</t>
        </is>
      </c>
      <c r="I1305" s="225" t="n"/>
      <c r="J1305" s="225" t="n"/>
      <c r="K1305" s="225" t="n"/>
      <c r="L1305" s="225" t="n"/>
      <c r="M1305" s="225" t="n"/>
      <c r="N1305" s="225" t="n"/>
      <c r="O1305" s="225" t="n"/>
      <c r="P1305" s="225" t="n"/>
      <c r="Q1305" s="225" t="n"/>
      <c r="R1305" s="389" t="n">
        <v>53099748</v>
      </c>
      <c r="S1305" s="246" t="inlineStr">
        <is>
          <t>Pesos</t>
        </is>
      </c>
      <c r="T1305" s="247" t="inlineStr">
        <is>
          <t>Hipotecario</t>
        </is>
      </c>
      <c r="U1305" s="741" t="n">
        <v>1616000</v>
      </c>
      <c r="V1305" s="242" t="n">
        <v>240</v>
      </c>
      <c r="W1305" s="242" t="n">
        <v>235</v>
      </c>
      <c r="X1305" s="741" t="inlineStr">
        <is>
          <t>10.95%</t>
        </is>
      </c>
      <c r="Y1305" s="741" t="n">
        <v>0</v>
      </c>
      <c r="Z1305" s="741" t="n">
        <v>38064</v>
      </c>
      <c r="AA1305" s="741" t="n">
        <v>47380</v>
      </c>
      <c r="AB1305" s="741" t="n">
        <v>0</v>
      </c>
      <c r="AC1305" s="741" t="n">
        <v>208837</v>
      </c>
      <c r="AD1305" s="741" t="n">
        <v>1319718</v>
      </c>
      <c r="AE1305" s="741" t="n">
        <v>152958745</v>
      </c>
      <c r="AF1305" s="3661" t="n">
        <v>300</v>
      </c>
      <c r="AG1305" s="741" t="inlineStr">
        <is>
          <t>$6,118,000</t>
        </is>
      </c>
      <c r="AH1305" s="248" t="inlineStr">
        <is>
          <t>Empleado</t>
        </is>
      </c>
      <c r="AI1305" s="242" t="inlineStr">
        <is>
          <t>jineth9002@gmail.com</t>
        </is>
      </c>
      <c r="AJ1305" s="242" t="n">
        <v>3172457671</v>
      </c>
      <c r="AK1305" s="242" t="inlineStr">
        <is>
          <t>BOGOTA</t>
        </is>
      </c>
      <c r="AL1305" s="225" t="n"/>
      <c r="AM1305" s="231" t="n"/>
    </row>
    <row r="1306" ht="18" customHeight="1" thickBot="1">
      <c r="A1306" s="552" t="inlineStr">
        <is>
          <t>ALEXIS GARCIA CALDERON</t>
        </is>
      </c>
      <c r="B1306" s="210" t="inlineStr">
        <is>
          <t>571313810017580-6</t>
        </is>
      </c>
      <c r="C1306" s="251" t="n">
        <v>45793</v>
      </c>
      <c r="D1306" s="348" t="inlineStr">
        <is>
          <t>Pendiente</t>
        </is>
      </c>
      <c r="E1306" s="386" t="n">
        <v>45793</v>
      </c>
      <c r="F1306" s="262" t="inlineStr">
        <is>
          <t>DAVIVIENDA</t>
        </is>
      </c>
      <c r="G1306" s="214" t="n"/>
      <c r="H1306" s="349" t="inlineStr">
        <is>
          <t>CM</t>
        </is>
      </c>
      <c r="I1306" s="214" t="n"/>
      <c r="J1306" s="214" t="n"/>
      <c r="K1306" s="214" t="n"/>
      <c r="L1306" s="214" t="n"/>
      <c r="M1306" s="214" t="n"/>
      <c r="N1306" s="214" t="n"/>
      <c r="O1306" s="214" t="n"/>
      <c r="P1306" s="214" t="n"/>
      <c r="Q1306" s="335" t="n"/>
      <c r="R1306" s="390" t="inlineStr">
        <is>
          <t>N/A</t>
        </is>
      </c>
      <c r="S1306" s="257" t="inlineStr">
        <is>
          <t>Pesos</t>
        </is>
      </c>
      <c r="T1306" s="258" t="inlineStr">
        <is>
          <t>Hipotecario</t>
        </is>
      </c>
      <c r="U1306" s="739" t="n">
        <v>680000</v>
      </c>
      <c r="V1306" s="254" t="n">
        <v>215</v>
      </c>
      <c r="W1306" s="254" t="n">
        <v>188</v>
      </c>
      <c r="X1306" s="739" t="inlineStr">
        <is>
          <t>18.3%</t>
        </is>
      </c>
      <c r="Y1306" s="739" t="n">
        <v>0</v>
      </c>
      <c r="Z1306" s="739" t="n">
        <v>14415</v>
      </c>
      <c r="AA1306" s="739" t="n">
        <v>31638</v>
      </c>
      <c r="AB1306" s="739" t="n">
        <v>0</v>
      </c>
      <c r="AC1306" s="739" t="n">
        <v>47105</v>
      </c>
      <c r="AD1306" s="739" t="n">
        <v>587476</v>
      </c>
      <c r="AE1306" s="739" t="n">
        <v>41674014</v>
      </c>
      <c r="AF1306" s="3660" t="n">
        <v>200</v>
      </c>
      <c r="AG1306" s="739" t="inlineStr">
        <is>
          <t>$3,600,000</t>
        </is>
      </c>
      <c r="AH1306" s="259" t="inlineStr">
        <is>
          <t>Empleado</t>
        </is>
      </c>
      <c r="AI1306" s="254" t="inlineStr">
        <is>
          <t>alexis.gc1@gmail.com</t>
        </is>
      </c>
      <c r="AJ1306" s="254" t="n">
        <v>3104022893</v>
      </c>
      <c r="AK1306" s="254" t="inlineStr">
        <is>
          <t>ARMENIA</t>
        </is>
      </c>
      <c r="AL1306" s="214" t="n"/>
      <c r="AM1306" s="220" t="n"/>
    </row>
    <row r="1307" ht="18" customHeight="1" thickBot="1">
      <c r="A1307" s="320" t="inlineStr">
        <is>
          <t>RICARDO OJEDA GUERRERO</t>
        </is>
      </c>
      <c r="B1307" s="221" t="inlineStr">
        <is>
          <t>572525650025246-6</t>
        </is>
      </c>
      <c r="C1307" s="240" t="n">
        <v>45793</v>
      </c>
      <c r="D1307" s="456" t="inlineStr">
        <is>
          <t>Mora</t>
        </is>
      </c>
      <c r="E1307" s="378" t="n">
        <v>45793</v>
      </c>
      <c r="F1307" s="333" t="inlineStr">
        <is>
          <t>DAVIVIENDA</t>
        </is>
      </c>
      <c r="G1307" s="225" t="n"/>
      <c r="H1307" s="344" t="inlineStr">
        <is>
          <t>CM</t>
        </is>
      </c>
      <c r="I1307" s="225" t="n"/>
      <c r="J1307" s="225" t="n"/>
      <c r="K1307" s="225" t="n"/>
      <c r="L1307" s="225" t="n"/>
      <c r="M1307" s="225" t="n"/>
      <c r="N1307" s="225" t="n"/>
      <c r="O1307" s="225" t="n"/>
      <c r="P1307" s="225" t="n"/>
      <c r="Q1307" s="225" t="n"/>
      <c r="R1307" s="242" t="n">
        <v>1065897193</v>
      </c>
      <c r="S1307" s="246" t="inlineStr">
        <is>
          <t>Pesos</t>
        </is>
      </c>
      <c r="T1307" s="247" t="inlineStr">
        <is>
          <t>Hipotecario</t>
        </is>
      </c>
      <c r="U1307" s="741" t="n">
        <v>758537</v>
      </c>
      <c r="V1307" s="242" t="n">
        <v>240</v>
      </c>
      <c r="W1307" s="242" t="n">
        <v>201</v>
      </c>
      <c r="X1307" s="741" t="inlineStr">
        <is>
          <t>11.45%</t>
        </is>
      </c>
      <c r="Y1307" s="741" t="n">
        <v>281462</v>
      </c>
      <c r="Z1307" s="741" t="n">
        <v>19076</v>
      </c>
      <c r="AA1307" s="741" t="n">
        <v>9257</v>
      </c>
      <c r="AB1307" s="741" t="n">
        <v>0</v>
      </c>
      <c r="AC1307" s="741" t="n">
        <v>148092</v>
      </c>
      <c r="AD1307" s="741" t="n">
        <v>581902</v>
      </c>
      <c r="AE1307" s="741" t="n">
        <v>86814228</v>
      </c>
      <c r="AF1307" s="3661" t="n">
        <v>100</v>
      </c>
      <c r="AG1307" s="741" t="inlineStr">
        <is>
          <t>$3,600,000</t>
        </is>
      </c>
      <c r="AH1307" s="248" t="inlineStr">
        <is>
          <t>Empleado</t>
        </is>
      </c>
      <c r="AI1307" s="242" t="inlineStr">
        <is>
          <t>transitorog@gmail.com</t>
        </is>
      </c>
      <c r="AJ1307" s="242" t="n">
        <v>3147005458</v>
      </c>
      <c r="AK1307" s="242" t="inlineStr">
        <is>
          <t>VALLEDUPAR</t>
        </is>
      </c>
      <c r="AL1307" s="225" t="n"/>
      <c r="AM1307" s="231" t="n"/>
    </row>
    <row r="1308" ht="18" customHeight="1" thickBot="1">
      <c r="A1308" s="558" t="inlineStr">
        <is>
          <t>SILVERIO PEÑALOZA RIOS</t>
        </is>
      </c>
      <c r="B1308" s="210" t="n">
        <v>548301</v>
      </c>
      <c r="C1308" s="251" t="n">
        <v>45793</v>
      </c>
      <c r="D1308" s="472" t="inlineStr">
        <is>
          <t>Mora</t>
        </is>
      </c>
      <c r="E1308" s="214" t="n"/>
      <c r="F1308" s="398" t="inlineStr">
        <is>
          <t>COLPATRIA</t>
        </is>
      </c>
      <c r="G1308" s="214" t="n"/>
      <c r="H1308" s="349" t="inlineStr">
        <is>
          <t>CM</t>
        </is>
      </c>
      <c r="I1308" s="254" t="inlineStr">
        <is>
          <t>Falta perfilamiento - Colpatria</t>
        </is>
      </c>
      <c r="J1308" s="214" t="n"/>
      <c r="K1308" s="214" t="n"/>
      <c r="L1308" s="214" t="n"/>
      <c r="M1308" s="214" t="n"/>
      <c r="N1308" s="251" t="n">
        <v>45793</v>
      </c>
      <c r="O1308" s="214" t="n"/>
      <c r="P1308" s="214" t="n"/>
      <c r="Q1308" s="214" t="n"/>
      <c r="R1308" s="254" t="n">
        <v>91221466</v>
      </c>
      <c r="S1308" s="257" t="inlineStr">
        <is>
          <t>Pesos</t>
        </is>
      </c>
      <c r="T1308" s="387" t="inlineStr">
        <is>
          <t>Leasing H.</t>
        </is>
      </c>
      <c r="U1308" s="739" t="n">
        <v>5529117</v>
      </c>
      <c r="V1308" s="254" t="n">
        <v>300</v>
      </c>
      <c r="W1308" s="254" t="n">
        <v>281</v>
      </c>
      <c r="X1308" s="739" t="inlineStr">
        <is>
          <t>15.89%</t>
        </is>
      </c>
      <c r="Y1308" s="739" t="n">
        <v>0</v>
      </c>
      <c r="Z1308" s="739" t="n">
        <v>54576</v>
      </c>
      <c r="AA1308" s="739" t="n">
        <v>154752</v>
      </c>
      <c r="AB1308" s="739" t="n">
        <v>0</v>
      </c>
      <c r="AC1308" s="739" t="n">
        <v>148752</v>
      </c>
      <c r="AD1308" s="739" t="n">
        <v>4569859</v>
      </c>
      <c r="AE1308" s="739" t="n">
        <v>184676571</v>
      </c>
      <c r="AF1308" s="3660" t="n">
        <v>300</v>
      </c>
      <c r="AG1308" s="739" t="inlineStr">
        <is>
          <t>$3,000,000</t>
        </is>
      </c>
      <c r="AH1308" s="257" t="inlineStr">
        <is>
          <t>Independiente</t>
        </is>
      </c>
      <c r="AI1308" s="254" t="inlineStr">
        <is>
          <t>johannapm7@gmail.com</t>
        </is>
      </c>
      <c r="AJ1308" s="254" t="n">
        <v>3171115519</v>
      </c>
      <c r="AK1308" s="254" t="inlineStr">
        <is>
          <t>BUCARAMANGA</t>
        </is>
      </c>
      <c r="AL1308" s="214" t="n"/>
      <c r="AM1308" s="220" t="n"/>
    </row>
    <row r="1309" ht="18" customHeight="1" thickBot="1">
      <c r="A1309" s="548" t="inlineStr">
        <is>
          <t>CLAUDIA CATALINA CASTRO TARAZONA</t>
        </is>
      </c>
      <c r="B1309" s="221" t="n">
        <v>133200719218</v>
      </c>
      <c r="C1309" s="240" t="n">
        <v>45793</v>
      </c>
      <c r="D1309" s="343" t="inlineStr">
        <is>
          <t>Pendiente</t>
        </is>
      </c>
      <c r="E1309" s="378" t="n">
        <v>45793</v>
      </c>
      <c r="F1309" s="248" t="inlineStr">
        <is>
          <t>CAJA SOCIAL</t>
        </is>
      </c>
      <c r="G1309" s="225" t="n"/>
      <c r="H1309" s="344" t="inlineStr">
        <is>
          <t>CM</t>
        </is>
      </c>
      <c r="I1309" s="225" t="n"/>
      <c r="J1309" s="225" t="n"/>
      <c r="K1309" s="225" t="n"/>
      <c r="L1309" s="225" t="n"/>
      <c r="M1309" s="225" t="n"/>
      <c r="N1309" s="225" t="n"/>
      <c r="O1309" s="225" t="n"/>
      <c r="P1309" s="225" t="n"/>
      <c r="Q1309" s="225" t="n"/>
      <c r="R1309" s="242" t="n">
        <v>1024534172</v>
      </c>
      <c r="S1309" s="246" t="inlineStr">
        <is>
          <t>Pesos</t>
        </is>
      </c>
      <c r="T1309" s="247" t="inlineStr">
        <is>
          <t>Hipotecario</t>
        </is>
      </c>
      <c r="U1309" s="741" t="n">
        <v>522865</v>
      </c>
      <c r="V1309" s="242" t="n">
        <v>249</v>
      </c>
      <c r="W1309" s="242" t="n">
        <v>196</v>
      </c>
      <c r="X1309" s="741" t="inlineStr">
        <is>
          <t>8.05%</t>
        </is>
      </c>
      <c r="Y1309" s="741" t="n">
        <v>172915</v>
      </c>
      <c r="Z1309" s="741" t="n">
        <v>17641</v>
      </c>
      <c r="AA1309" s="741" t="n">
        <v>19936</v>
      </c>
      <c r="AB1309" s="741" t="n">
        <v>17924</v>
      </c>
      <c r="AC1309" s="741" t="n">
        <v>137107</v>
      </c>
      <c r="AD1309" s="741" t="n">
        <v>503171</v>
      </c>
      <c r="AE1309" s="741" t="n">
        <v>52819016</v>
      </c>
      <c r="AF1309" s="3661" t="n">
        <v>300</v>
      </c>
      <c r="AG1309" s="741" t="inlineStr">
        <is>
          <t>$5,877,123</t>
        </is>
      </c>
      <c r="AH1309" s="248" t="inlineStr">
        <is>
          <t>Empleado</t>
        </is>
      </c>
      <c r="AI1309" s="242" t="inlineStr">
        <is>
          <t>catarazona9@gmail.com</t>
        </is>
      </c>
      <c r="AJ1309" s="242" t="n">
        <v>3208775713</v>
      </c>
      <c r="AK1309" s="242" t="inlineStr">
        <is>
          <t>BOGOTA</t>
        </is>
      </c>
      <c r="AL1309" s="225" t="n"/>
      <c r="AM1309" s="231" t="n"/>
    </row>
    <row r="1310" ht="18" customHeight="1" thickBot="1">
      <c r="A1310" s="920" t="inlineStr">
        <is>
          <t>PRISCILLA CAROLINE PRINCE PABON</t>
        </is>
      </c>
      <c r="B1310" s="466" t="n">
        <v>1055713163</v>
      </c>
      <c r="C1310" s="357" t="n">
        <v>45784</v>
      </c>
      <c r="D1310" s="921" t="inlineStr">
        <is>
          <t>Pendiente</t>
        </is>
      </c>
      <c r="E1310" s="900" t="n">
        <v>45793</v>
      </c>
      <c r="F1310" s="581" t="inlineStr">
        <is>
          <t>BANCO DE BOGOTA</t>
        </is>
      </c>
      <c r="G1310" s="590" t="inlineStr">
        <is>
          <t>Adjunto Perfilamiento de la señora PRISCILLA CAROLINA PRINCE PABON, para realizar estudio. La cliente manifiesta que tiene dos tarjetas con un cupo de $5.000.000 C/U,  le recomendé cancelar una mientras haga el proceso.</t>
        </is>
      </c>
      <c r="H1310" s="361" t="inlineStr">
        <is>
          <t>CM</t>
        </is>
      </c>
      <c r="I1310" s="360" t="n"/>
      <c r="J1310" s="360" t="n"/>
      <c r="K1310" s="360" t="n"/>
      <c r="L1310" s="360" t="n"/>
      <c r="M1310" s="360" t="n"/>
      <c r="N1310" s="357" t="n">
        <v>45784</v>
      </c>
      <c r="O1310" s="360" t="n"/>
      <c r="P1310" s="360" t="n"/>
      <c r="Q1310" s="360" t="n"/>
      <c r="R1310" s="531" t="n">
        <v>1140831250</v>
      </c>
      <c r="S1310" s="365" t="inlineStr">
        <is>
          <t>Pesos</t>
        </is>
      </c>
      <c r="T1310" s="366" t="inlineStr">
        <is>
          <t>Hipotecario</t>
        </is>
      </c>
      <c r="U1310" s="808" t="n">
        <v>1023369</v>
      </c>
      <c r="V1310" s="363" t="n">
        <v>240</v>
      </c>
      <c r="W1310" s="363" t="n">
        <v>238</v>
      </c>
      <c r="X1310" s="808" t="inlineStr">
        <is>
          <t>11.21%</t>
        </is>
      </c>
      <c r="Y1310" s="808" t="n">
        <v>0</v>
      </c>
      <c r="Z1310" s="808" t="n">
        <v>47916</v>
      </c>
      <c r="AA1310" s="808" t="n">
        <v>59929</v>
      </c>
      <c r="AB1310" s="808" t="n">
        <v>65100</v>
      </c>
      <c r="AC1310" s="808" t="n">
        <v>257524</v>
      </c>
      <c r="AD1310" s="808" t="n">
        <v>1069530</v>
      </c>
      <c r="AE1310" s="808" t="n">
        <v>116558864</v>
      </c>
      <c r="AF1310" s="3688" t="n">
        <v>240</v>
      </c>
      <c r="AG1310" s="808" t="inlineStr">
        <is>
          <t>$7,000,000</t>
        </is>
      </c>
      <c r="AH1310" s="401" t="inlineStr">
        <is>
          <t>Empleado</t>
        </is>
      </c>
      <c r="AI1310" s="363" t="inlineStr">
        <is>
          <t>pricapripa@hotmail.com</t>
        </is>
      </c>
      <c r="AJ1310" s="363" t="n">
        <v>3016312221</v>
      </c>
      <c r="AK1310" s="363" t="inlineStr">
        <is>
          <t>BARRANQUILLA</t>
        </is>
      </c>
      <c r="AL1310" s="360" t="n"/>
      <c r="AM1310" s="368" t="n"/>
    </row>
    <row r="1311" ht="18" customHeight="1" thickBot="1">
      <c r="A1311" s="552" t="inlineStr">
        <is>
          <t>ADRIANA PARRA DELGADO</t>
        </is>
      </c>
      <c r="B1311" s="210" t="n">
        <v>957801805</v>
      </c>
      <c r="C1311" s="251" t="n">
        <v>45784</v>
      </c>
      <c r="D1311" s="902" t="inlineStr">
        <is>
          <t>Pendiente</t>
        </is>
      </c>
      <c r="E1311" s="903" t="n">
        <v>45793</v>
      </c>
      <c r="F1311" s="213" t="inlineStr">
        <is>
          <t>BANCO DE BOGOTA</t>
        </is>
      </c>
      <c r="G1311" s="214" t="n"/>
      <c r="H1311" s="349" t="inlineStr">
        <is>
          <t>CM</t>
        </is>
      </c>
      <c r="I1311" s="254" t="inlineStr">
        <is>
          <t>Falta perfilamiento - Bogota</t>
        </is>
      </c>
      <c r="J1311" s="214" t="n"/>
      <c r="K1311" s="214" t="n"/>
      <c r="L1311" s="214" t="n"/>
      <c r="M1311" s="214" t="n"/>
      <c r="N1311" s="251" t="n">
        <v>45784</v>
      </c>
      <c r="O1311" s="214" t="n"/>
      <c r="P1311" s="214" t="n"/>
      <c r="Q1311" s="335" t="n"/>
      <c r="R1311" s="390" t="inlineStr">
        <is>
          <t>N/A</t>
        </is>
      </c>
      <c r="S1311" s="257" t="inlineStr">
        <is>
          <t>Pesos</t>
        </is>
      </c>
      <c r="T1311" s="258" t="inlineStr">
        <is>
          <t>Hipotecario</t>
        </is>
      </c>
      <c r="U1311" s="739" t="n">
        <v>886505</v>
      </c>
      <c r="V1311" s="254" t="n">
        <v>360</v>
      </c>
      <c r="W1311" s="254" t="n">
        <v>345</v>
      </c>
      <c r="X1311" s="739" t="inlineStr">
        <is>
          <t>10.72%</t>
        </is>
      </c>
      <c r="Y1311" s="739" t="n">
        <v>265840</v>
      </c>
      <c r="Z1311" s="739" t="n">
        <v>62106</v>
      </c>
      <c r="AA1311" s="739" t="n">
        <v>31204</v>
      </c>
      <c r="AB1311" s="739" t="n">
        <v>62091</v>
      </c>
      <c r="AC1311" s="739" t="n">
        <v>86628</v>
      </c>
      <c r="AD1311" s="739" t="n">
        <v>657970</v>
      </c>
      <c r="AE1311" s="739" t="n">
        <v>81862580</v>
      </c>
      <c r="AF1311" s="3660" t="n">
        <v>110</v>
      </c>
      <c r="AG1311" s="739" t="inlineStr">
        <is>
          <t>$2,700,000</t>
        </is>
      </c>
      <c r="AH1311" s="259" t="inlineStr">
        <is>
          <t>Empleado</t>
        </is>
      </c>
      <c r="AI1311" s="254" t="inlineStr">
        <is>
          <t>adridepa2006@hotmail.com</t>
        </is>
      </c>
      <c r="AJ1311" s="254" t="n">
        <v>3046789134</v>
      </c>
      <c r="AK1311" s="254" t="inlineStr">
        <is>
          <t>SANTA MARTA</t>
        </is>
      </c>
      <c r="AL1311" s="214" t="n"/>
      <c r="AM1311" s="220" t="n"/>
    </row>
    <row r="1312" ht="18" customHeight="1" thickBot="1">
      <c r="A1312" s="745" t="inlineStr">
        <is>
          <t>JUAN CARLOS CARDONA RAMIREZ</t>
        </is>
      </c>
      <c r="B1312" s="466" t="n">
        <v>90000325402</v>
      </c>
      <c r="C1312" s="363" t="inlineStr">
        <is>
          <t>19-Jan</t>
        </is>
      </c>
      <c r="D1312" s="358" t="inlineStr">
        <is>
          <t>Pendiente</t>
        </is>
      </c>
      <c r="E1312" s="363" t="inlineStr">
        <is>
          <t>19-Jan</t>
        </is>
      </c>
      <c r="F1312" s="442" t="inlineStr">
        <is>
          <t>BANCOLOMBIA</t>
        </is>
      </c>
      <c r="G1312" s="1540" t="n"/>
      <c r="H1312" s="464" t="inlineStr">
        <is>
          <t>PROPIO</t>
        </is>
      </c>
      <c r="I1312" s="360" t="n"/>
      <c r="J1312" s="360" t="n"/>
      <c r="K1312" s="360" t="n"/>
      <c r="L1312" s="477" t="inlineStr">
        <is>
          <t>Finanzas a otro nivel</t>
        </is>
      </c>
      <c r="M1312" s="363" t="inlineStr">
        <is>
          <t>SANDRA MARCELA CHIQUIZA</t>
        </is>
      </c>
      <c r="N1312" s="360" t="n"/>
      <c r="O1312" s="360" t="n"/>
      <c r="P1312" s="360" t="n"/>
      <c r="Q1312" s="360" t="n"/>
      <c r="R1312" s="363" t="n">
        <v>10275148</v>
      </c>
      <c r="S1312" s="365" t="inlineStr">
        <is>
          <t>Pesos</t>
        </is>
      </c>
      <c r="T1312" s="366" t="inlineStr">
        <is>
          <t>Hipotecario</t>
        </is>
      </c>
      <c r="U1312" s="808" t="n">
        <v>3466122</v>
      </c>
      <c r="V1312" s="363" t="n">
        <v>100</v>
      </c>
      <c r="W1312" s="363" t="n">
        <v>88</v>
      </c>
      <c r="X1312" s="819" t="n">
        <v>0.11</v>
      </c>
      <c r="Y1312" s="808" t="n">
        <v>0</v>
      </c>
      <c r="Z1312" s="808" t="n">
        <v>0</v>
      </c>
      <c r="AA1312" s="808" t="n">
        <v>0</v>
      </c>
      <c r="AB1312" s="808" t="n">
        <v>0</v>
      </c>
      <c r="AC1312" s="808" t="n">
        <v>1772678</v>
      </c>
      <c r="AD1312" s="808" t="n">
        <v>1692444</v>
      </c>
      <c r="AE1312" s="808" t="n">
        <v>182247047</v>
      </c>
      <c r="AF1312" s="363" t="inlineStr">
        <is>
          <t>$900.000 a $1.200.000</t>
        </is>
      </c>
      <c r="AG1312" s="808" t="inlineStr">
        <is>
          <t>$21,400,000</t>
        </is>
      </c>
      <c r="AH1312" s="401" t="inlineStr">
        <is>
          <t>Empleado</t>
        </is>
      </c>
      <c r="AI1312" s="363" t="inlineStr">
        <is>
          <t>juancarami@hotmail.com</t>
        </is>
      </c>
      <c r="AJ1312" s="363" t="n">
        <v>3125800033</v>
      </c>
      <c r="AK1312" s="363" t="inlineStr">
        <is>
          <t>BOGOTA</t>
        </is>
      </c>
      <c r="AL1312" s="360" t="n"/>
      <c r="AM1312" s="368" t="n"/>
    </row>
    <row r="1313" ht="18" customHeight="1" thickBot="1">
      <c r="A1313" s="558" t="inlineStr">
        <is>
          <t>JEFERSON DAVID VARGAS PEREZ</t>
        </is>
      </c>
      <c r="B1313" s="210" t="n">
        <v>100033090204</v>
      </c>
      <c r="C1313" s="251" t="n">
        <v>45791</v>
      </c>
      <c r="D1313" s="902" t="inlineStr">
        <is>
          <t>Pendiente</t>
        </is>
      </c>
      <c r="E1313" s="903" t="n">
        <v>45793</v>
      </c>
      <c r="F1313" s="232" t="inlineStr">
        <is>
          <t>FNA (Fondo Nacional del Ahorro)</t>
        </is>
      </c>
      <c r="G1313" s="214" t="n"/>
      <c r="H1313" s="349" t="inlineStr">
        <is>
          <t>CM</t>
        </is>
      </c>
      <c r="I1313" s="254" t="inlineStr">
        <is>
          <t>Falta perfilamiento - FNA</t>
        </is>
      </c>
      <c r="J1313" s="214" t="n"/>
      <c r="K1313" s="214" t="n"/>
      <c r="L1313" s="214" t="n"/>
      <c r="M1313" s="214" t="n"/>
      <c r="N1313" s="251" t="n">
        <v>45792</v>
      </c>
      <c r="O1313" s="214" t="n"/>
      <c r="P1313" s="214" t="n"/>
      <c r="Q1313" s="214" t="n"/>
      <c r="R1313" s="254" t="n">
        <v>1000330902</v>
      </c>
      <c r="S1313" s="257" t="inlineStr">
        <is>
          <t>Pesos</t>
        </is>
      </c>
      <c r="T1313" s="258" t="inlineStr">
        <is>
          <t>Hipotecario</t>
        </is>
      </c>
      <c r="U1313" s="739" t="n">
        <v>3095705</v>
      </c>
      <c r="V1313" s="254" t="n">
        <v>240</v>
      </c>
      <c r="W1313" s="254" t="n">
        <v>236</v>
      </c>
      <c r="X1313" s="739" t="inlineStr">
        <is>
          <t>12.5%</t>
        </is>
      </c>
      <c r="Y1313" s="739" t="n">
        <v>0</v>
      </c>
      <c r="Z1313" s="739" t="n">
        <v>43762</v>
      </c>
      <c r="AA1313" s="739" t="n">
        <v>34715</v>
      </c>
      <c r="AB1313" s="739" t="n">
        <v>0</v>
      </c>
      <c r="AC1313" s="739" t="n">
        <v>143686</v>
      </c>
      <c r="AD1313" s="739" t="n">
        <v>1327401</v>
      </c>
      <c r="AE1313" s="739" t="n">
        <v>134718293</v>
      </c>
      <c r="AF1313" s="3660" t="n">
        <v>100</v>
      </c>
      <c r="AG1313" s="739" t="inlineStr">
        <is>
          <t>$5,600,000</t>
        </is>
      </c>
      <c r="AH1313" s="259" t="inlineStr">
        <is>
          <t>Empleado</t>
        </is>
      </c>
      <c r="AI1313" s="254" t="inlineStr">
        <is>
          <t>jdvargasperez@gmail.com</t>
        </is>
      </c>
      <c r="AJ1313" s="254" t="n">
        <v>3003226741</v>
      </c>
      <c r="AK1313" s="254" t="inlineStr">
        <is>
          <t>BOGOTA</t>
        </is>
      </c>
      <c r="AL1313" s="214" t="n"/>
      <c r="AM1313" s="220" t="n"/>
    </row>
    <row r="1314" ht="18" customHeight="1" thickBot="1">
      <c r="A1314" s="548" t="inlineStr">
        <is>
          <t>ISABEL CRISTINA GOMEZ CASTRILLON</t>
        </is>
      </c>
      <c r="B1314" s="221" t="inlineStr">
        <is>
          <t>600101650028988-1</t>
        </is>
      </c>
      <c r="C1314" s="240" t="n">
        <v>45793</v>
      </c>
      <c r="D1314" s="902" t="inlineStr">
        <is>
          <t>Pendiente</t>
        </is>
      </c>
      <c r="E1314" s="903" t="n">
        <v>45793</v>
      </c>
      <c r="F1314" s="333" t="inlineStr">
        <is>
          <t>DAVIVIENDA</t>
        </is>
      </c>
      <c r="G1314" s="225" t="n"/>
      <c r="H1314" s="344" t="inlineStr">
        <is>
          <t>CM</t>
        </is>
      </c>
      <c r="I1314" s="225" t="n"/>
      <c r="J1314" s="225" t="n"/>
      <c r="K1314" s="225" t="n"/>
      <c r="L1314" s="459" t="inlineStr">
        <is>
          <t>Visionarios</t>
        </is>
      </c>
      <c r="M1314" s="242" t="inlineStr">
        <is>
          <t>PAOLA HERNANDEZ</t>
        </is>
      </c>
      <c r="N1314" s="225" t="n"/>
      <c r="O1314" s="225" t="n"/>
      <c r="P1314" s="225" t="n"/>
      <c r="Q1314" s="225" t="n"/>
      <c r="R1314" s="242" t="n">
        <v>29973531</v>
      </c>
      <c r="S1314" s="246" t="inlineStr">
        <is>
          <t>Pesos</t>
        </is>
      </c>
      <c r="T1314" s="448" t="inlineStr">
        <is>
          <t>Leasing H.</t>
        </is>
      </c>
      <c r="U1314" s="741" t="n">
        <v>1540000</v>
      </c>
      <c r="V1314" s="242" t="n">
        <v>240</v>
      </c>
      <c r="W1314" s="242" t="n">
        <v>218</v>
      </c>
      <c r="X1314" s="741" t="inlineStr">
        <is>
          <t>10.75%</t>
        </is>
      </c>
      <c r="Y1314" s="741" t="n">
        <v>0</v>
      </c>
      <c r="Z1314" s="741" t="n">
        <v>43521</v>
      </c>
      <c r="AA1314" s="741" t="n">
        <v>39925</v>
      </c>
      <c r="AB1314" s="741" t="n">
        <v>0</v>
      </c>
      <c r="AC1314" s="741" t="n">
        <v>341674</v>
      </c>
      <c r="AD1314" s="741" t="n">
        <v>1114879</v>
      </c>
      <c r="AE1314" s="741" t="n">
        <v>141946183</v>
      </c>
      <c r="AF1314" s="3661" t="n">
        <v>100</v>
      </c>
      <c r="AG1314" s="741" t="inlineStr">
        <is>
          <t>$8,000,000</t>
        </is>
      </c>
      <c r="AH1314" s="248" t="inlineStr">
        <is>
          <t>Empleado</t>
        </is>
      </c>
      <c r="AI1314" s="242" t="inlineStr">
        <is>
          <t>isabelcristinagomezc@gmail.com</t>
        </is>
      </c>
      <c r="AJ1314" s="242" t="n">
        <v>3045454365</v>
      </c>
      <c r="AK1314" s="242" t="inlineStr">
        <is>
          <t>CALI</t>
        </is>
      </c>
      <c r="AL1314" s="225" t="n"/>
      <c r="AM1314" s="231" t="n"/>
    </row>
    <row r="1315" ht="18" customHeight="1" thickBot="1">
      <c r="A1315" s="552" t="inlineStr">
        <is>
          <t>BEVERLY TORRES DOMINGUEZ DOMINGUEZ</t>
        </is>
      </c>
      <c r="B1315" s="210" t="n">
        <v>1056517828</v>
      </c>
      <c r="C1315" s="251" t="n">
        <v>45793</v>
      </c>
      <c r="D1315" s="902" t="inlineStr">
        <is>
          <t>Pendiente</t>
        </is>
      </c>
      <c r="E1315" s="903" t="n">
        <v>45793</v>
      </c>
      <c r="F1315" s="213" t="inlineStr">
        <is>
          <t>BANCO DE BOGOTA</t>
        </is>
      </c>
      <c r="G1315" s="214" t="n"/>
      <c r="H1315" s="349" t="inlineStr">
        <is>
          <t>CM</t>
        </is>
      </c>
      <c r="I1315" s="214" t="n"/>
      <c r="J1315" s="214" t="n"/>
      <c r="K1315" s="214" t="n"/>
      <c r="L1315" s="257" t="inlineStr">
        <is>
          <t>Lideres del futuro</t>
        </is>
      </c>
      <c r="M1315" s="254" t="inlineStr">
        <is>
          <t>LAURA LONDOÑO</t>
        </is>
      </c>
      <c r="N1315" s="214" t="n"/>
      <c r="O1315" s="214" t="n"/>
      <c r="P1315" s="214" t="n"/>
      <c r="Q1315" s="214" t="n"/>
      <c r="R1315" s="573" t="n">
        <v>1129531779</v>
      </c>
      <c r="S1315" s="257" t="inlineStr">
        <is>
          <t>Pesos</t>
        </is>
      </c>
      <c r="T1315" s="258" t="inlineStr">
        <is>
          <t>Hipotecario</t>
        </is>
      </c>
      <c r="U1315" s="739" t="n">
        <v>0</v>
      </c>
      <c r="V1315" s="254" t="n">
        <v>240</v>
      </c>
      <c r="W1315" s="254" t="n">
        <v>239</v>
      </c>
      <c r="X1315" s="739" t="inlineStr">
        <is>
          <t>12.28%</t>
        </is>
      </c>
      <c r="Y1315" s="739" t="n">
        <v>0</v>
      </c>
      <c r="Z1315" s="739" t="n">
        <v>41028</v>
      </c>
      <c r="AA1315" s="739" t="n">
        <v>39081</v>
      </c>
      <c r="AB1315" s="739" t="n">
        <v>0</v>
      </c>
      <c r="AC1315" s="739" t="n">
        <v>1275284</v>
      </c>
      <c r="AD1315" s="739" t="n">
        <v>403520</v>
      </c>
      <c r="AE1315" s="739" t="n">
        <v>155174964</v>
      </c>
      <c r="AF1315" s="254" t="inlineStr">
        <is>
          <t>50-300</t>
        </is>
      </c>
      <c r="AG1315" s="739" t="inlineStr">
        <is>
          <t>$5,350,000</t>
        </is>
      </c>
      <c r="AH1315" s="259" t="inlineStr">
        <is>
          <t>Empleado</t>
        </is>
      </c>
      <c r="AI1315" s="254" t="inlineStr">
        <is>
          <t>beverly285@hotmail.com</t>
        </is>
      </c>
      <c r="AJ1315" s="254" t="n">
        <v>3017865648</v>
      </c>
      <c r="AK1315" s="254" t="inlineStr">
        <is>
          <t>BOGOTA</t>
        </is>
      </c>
      <c r="AL1315" s="214" t="n"/>
      <c r="AM1315" s="220" t="n"/>
    </row>
    <row r="1316" ht="18" customHeight="1" thickBot="1">
      <c r="A1316" s="745" t="inlineStr">
        <is>
          <t>DEYSY CAROLINA FAGUA PULIDO</t>
        </is>
      </c>
      <c r="B1316" s="221" t="n">
        <v>134200118224</v>
      </c>
      <c r="C1316" s="240" t="n">
        <v>45793</v>
      </c>
      <c r="D1316" s="902" t="inlineStr">
        <is>
          <t>Pendiente</t>
        </is>
      </c>
      <c r="E1316" s="903" t="n">
        <v>45793</v>
      </c>
      <c r="F1316" s="248" t="inlineStr">
        <is>
          <t>CAJA SOCIAL</t>
        </is>
      </c>
      <c r="G1316" s="560" t="n"/>
      <c r="H1316" s="344" t="inlineStr">
        <is>
          <t>CM</t>
        </is>
      </c>
      <c r="I1316" s="225" t="n"/>
      <c r="J1316" s="225" t="n"/>
      <c r="K1316" s="225" t="n"/>
      <c r="L1316" s="225" t="n"/>
      <c r="M1316" s="225" t="n"/>
      <c r="N1316" s="225" t="n"/>
      <c r="O1316" s="225" t="n"/>
      <c r="P1316" s="225" t="n"/>
      <c r="Q1316" s="473" t="n"/>
      <c r="R1316" s="390" t="inlineStr">
        <is>
          <t>N/A</t>
        </is>
      </c>
      <c r="S1316" s="246" t="inlineStr">
        <is>
          <t>Pesos</t>
        </is>
      </c>
      <c r="T1316" s="247" t="inlineStr">
        <is>
          <t>Hipotecario</t>
        </is>
      </c>
      <c r="U1316" s="741" t="n">
        <v>0</v>
      </c>
      <c r="V1316" s="242" t="n">
        <v>180</v>
      </c>
      <c r="W1316" s="242" t="n">
        <v>162</v>
      </c>
      <c r="X1316" s="811" t="n">
        <v>0.14</v>
      </c>
      <c r="Y1316" s="741" t="n">
        <v>0</v>
      </c>
      <c r="Z1316" s="741" t="n">
        <v>33077</v>
      </c>
      <c r="AA1316" s="741" t="n">
        <v>22402</v>
      </c>
      <c r="AB1316" s="741" t="n">
        <v>20141</v>
      </c>
      <c r="AC1316" s="741" t="n">
        <v>154046</v>
      </c>
      <c r="AD1316" s="741" t="n">
        <v>714571</v>
      </c>
      <c r="AE1316" s="741" t="n">
        <v>65563141</v>
      </c>
      <c r="AF1316" s="3661" t="n">
        <v>500</v>
      </c>
      <c r="AG1316" s="741" t="inlineStr">
        <is>
          <t>$5,000,000</t>
        </is>
      </c>
      <c r="AH1316" s="246" t="inlineStr">
        <is>
          <t>Independiente</t>
        </is>
      </c>
      <c r="AI1316" s="242" t="inlineStr">
        <is>
          <t>faguapulido@hotmail.com</t>
        </is>
      </c>
      <c r="AJ1316" s="242" t="n">
        <v>3044396905</v>
      </c>
      <c r="AK1316" s="242" t="inlineStr">
        <is>
          <t>BOGOTA</t>
        </is>
      </c>
      <c r="AL1316" s="225" t="n"/>
      <c r="AM1316" s="231" t="n"/>
    </row>
    <row r="1317" ht="18" customHeight="1" thickBot="1">
      <c r="A1317" s="824" t="inlineStr">
        <is>
          <t>JOHEN MIGUEL CALAO DIAZ</t>
        </is>
      </c>
      <c r="B1317" s="825" t="inlineStr">
        <is>
          <t>571111320003518-6</t>
        </is>
      </c>
      <c r="C1317" s="826" t="n">
        <v>45794</v>
      </c>
      <c r="D1317" s="919" t="inlineStr">
        <is>
          <t>Mora</t>
        </is>
      </c>
      <c r="E1317" s="828" t="n">
        <v>45794</v>
      </c>
      <c r="F1317" s="912" t="inlineStr">
        <is>
          <t>DAVIVIENDA</t>
        </is>
      </c>
      <c r="G1317" s="505" t="n"/>
      <c r="H1317" s="830" t="inlineStr">
        <is>
          <t>CM</t>
        </is>
      </c>
      <c r="I1317" s="505" t="n"/>
      <c r="J1317" s="505" t="n"/>
      <c r="K1317" s="505" t="n"/>
      <c r="L1317" s="505" t="n"/>
      <c r="M1317" s="505" t="n"/>
      <c r="N1317" s="505" t="n"/>
      <c r="O1317" s="505" t="n"/>
      <c r="P1317" s="505" t="n"/>
      <c r="Q1317" s="505" t="n"/>
      <c r="R1317" s="832" t="n">
        <v>1124051557</v>
      </c>
      <c r="S1317" s="833" t="inlineStr">
        <is>
          <t>Pesos</t>
        </is>
      </c>
      <c r="T1317" s="834" t="inlineStr">
        <is>
          <t>Hipotecario</t>
        </is>
      </c>
      <c r="U1317" s="835" t="n">
        <v>718855</v>
      </c>
      <c r="V1317" s="832" t="n">
        <v>233</v>
      </c>
      <c r="W1317" s="832" t="n">
        <v>220</v>
      </c>
      <c r="X1317" s="835" t="inlineStr">
        <is>
          <t>12.94%</t>
        </is>
      </c>
      <c r="Y1317" s="835" t="n">
        <v>270144</v>
      </c>
      <c r="Z1317" s="835" t="n">
        <v>19377</v>
      </c>
      <c r="AA1317" s="835" t="n">
        <v>28226</v>
      </c>
      <c r="AB1317" s="835" t="n">
        <v>0</v>
      </c>
      <c r="AC1317" s="835" t="n">
        <v>98931</v>
      </c>
      <c r="AD1317" s="835" t="n">
        <v>572272</v>
      </c>
      <c r="AE1317" s="835" t="n">
        <v>83300801</v>
      </c>
      <c r="AF1317" s="3689" t="n">
        <v>716</v>
      </c>
      <c r="AG1317" s="835" t="inlineStr">
        <is>
          <t>$3,000,000</t>
        </is>
      </c>
      <c r="AH1317" s="837" t="inlineStr">
        <is>
          <t>Empleado</t>
        </is>
      </c>
      <c r="AI1317" s="832" t="inlineStr">
        <is>
          <t>johencalao94@gmail.com</t>
        </is>
      </c>
      <c r="AJ1317" s="832" t="n">
        <v>3152626542</v>
      </c>
      <c r="AK1317" s="832" t="inlineStr">
        <is>
          <t>SANTA MARTA</t>
        </is>
      </c>
      <c r="AL1317" s="505" t="n"/>
      <c r="AM1317" s="838" t="n"/>
    </row>
    <row r="1318" ht="18" customHeight="1" thickBot="1">
      <c r="A1318" s="745" t="inlineStr">
        <is>
          <t>DANIEL FELIPE ROCHA CACHAYA</t>
        </is>
      </c>
      <c r="B1318" s="221" t="n">
        <v>90000281283</v>
      </c>
      <c r="C1318" s="240" t="n">
        <v>45794</v>
      </c>
      <c r="D1318" s="343" t="inlineStr">
        <is>
          <t>Pendiente</t>
        </is>
      </c>
      <c r="E1318" s="378" t="n">
        <v>45794</v>
      </c>
      <c r="F1318" s="241" t="inlineStr">
        <is>
          <t>BANCOLOMBIA</t>
        </is>
      </c>
      <c r="G1318" s="225" t="n"/>
      <c r="H1318" s="344" t="inlineStr">
        <is>
          <t>CM</t>
        </is>
      </c>
      <c r="I1318" s="225" t="n"/>
      <c r="J1318" s="225" t="n"/>
      <c r="K1318" s="225" t="n"/>
      <c r="L1318" s="225" t="n"/>
      <c r="M1318" s="225" t="n"/>
      <c r="N1318" s="225" t="n"/>
      <c r="O1318" s="225" t="n"/>
      <c r="P1318" s="225" t="n"/>
      <c r="Q1318" s="225" t="n"/>
      <c r="R1318" s="242" t="n">
        <v>1075276203</v>
      </c>
      <c r="S1318" s="246" t="inlineStr">
        <is>
          <t>Pesos</t>
        </is>
      </c>
      <c r="T1318" s="247" t="inlineStr">
        <is>
          <t>Hipotecario</t>
        </is>
      </c>
      <c r="U1318" s="741" t="n">
        <v>2276227</v>
      </c>
      <c r="V1318" s="242" t="n">
        <v>240</v>
      </c>
      <c r="W1318" s="242" t="n">
        <v>228</v>
      </c>
      <c r="X1318" s="741" t="inlineStr">
        <is>
          <t>17.45%</t>
        </is>
      </c>
      <c r="Y1318" s="741" t="n">
        <v>0</v>
      </c>
      <c r="Z1318" s="741" t="n">
        <v>27846</v>
      </c>
      <c r="AA1318" s="741" t="n">
        <v>20840</v>
      </c>
      <c r="AB1318" s="741" t="n">
        <v>13892</v>
      </c>
      <c r="AC1318" s="741" t="n">
        <v>102837</v>
      </c>
      <c r="AD1318" s="741" t="n">
        <v>2111171</v>
      </c>
      <c r="AE1318" s="741" t="n">
        <v>158180874</v>
      </c>
      <c r="AF1318" s="3661" t="n">
        <v>300</v>
      </c>
      <c r="AG1318" s="741" t="inlineStr">
        <is>
          <t>$10,000,000</t>
        </is>
      </c>
      <c r="AH1318" s="246" t="inlineStr">
        <is>
          <t>Independiente</t>
        </is>
      </c>
      <c r="AI1318" s="242" t="inlineStr">
        <is>
          <t>nagama05@gmail.com</t>
        </is>
      </c>
      <c r="AJ1318" s="242" t="n">
        <v>3113560847</v>
      </c>
      <c r="AK1318" s="242" t="inlineStr">
        <is>
          <t>FLORENCIA</t>
        </is>
      </c>
      <c r="AL1318" s="225" t="n"/>
      <c r="AM1318" s="231" t="n"/>
    </row>
    <row r="1319" ht="18" customHeight="1" thickBot="1">
      <c r="A1319" s="552" t="inlineStr">
        <is>
          <t>ROSA ANGELICA REYES PEREZ</t>
        </is>
      </c>
      <c r="B1319" s="210" t="inlineStr">
        <is>
          <t>570606750031391-6</t>
        </is>
      </c>
      <c r="C1319" s="251" t="n">
        <v>45794</v>
      </c>
      <c r="D1319" s="348" t="inlineStr">
        <is>
          <t>Pendiente</t>
        </is>
      </c>
      <c r="E1319" s="386" t="n">
        <v>45794</v>
      </c>
      <c r="F1319" s="262" t="inlineStr">
        <is>
          <t>DAVIVIENDA</t>
        </is>
      </c>
      <c r="G1319" s="214" t="n"/>
      <c r="H1319" s="349" t="inlineStr">
        <is>
          <t>CM</t>
        </is>
      </c>
      <c r="I1319" s="214" t="n"/>
      <c r="J1319" s="214" t="n"/>
      <c r="K1319" s="214" t="n"/>
      <c r="L1319" s="214" t="n"/>
      <c r="M1319" s="214" t="n"/>
      <c r="N1319" s="214" t="n"/>
      <c r="O1319" s="214" t="n"/>
      <c r="P1319" s="214" t="n"/>
      <c r="Q1319" s="214" t="n"/>
      <c r="R1319" s="573" t="n">
        <v>1091809023</v>
      </c>
      <c r="S1319" s="257" t="inlineStr">
        <is>
          <t>Pesos</t>
        </is>
      </c>
      <c r="T1319" s="258" t="inlineStr">
        <is>
          <t>Hipotecario</t>
        </is>
      </c>
      <c r="U1319" s="739" t="n">
        <v>470577</v>
      </c>
      <c r="V1319" s="254" t="n">
        <v>240</v>
      </c>
      <c r="W1319" s="254" t="n">
        <v>195</v>
      </c>
      <c r="X1319" s="739" t="inlineStr">
        <is>
          <t>9.5%</t>
        </is>
      </c>
      <c r="Y1319" s="739" t="n">
        <v>195422</v>
      </c>
      <c r="Z1319" s="739" t="n">
        <v>12822</v>
      </c>
      <c r="AA1319" s="739" t="n">
        <v>23872</v>
      </c>
      <c r="AB1319" s="739" t="n">
        <v>36720</v>
      </c>
      <c r="AC1319" s="739" t="n">
        <v>135651</v>
      </c>
      <c r="AD1319" s="739" t="n">
        <v>257068</v>
      </c>
      <c r="AE1319" s="739" t="n">
        <v>59771655</v>
      </c>
      <c r="AF1319" s="3660" t="n">
        <v>200</v>
      </c>
      <c r="AG1319" s="739" t="inlineStr">
        <is>
          <t>$1,500,000</t>
        </is>
      </c>
      <c r="AH1319" s="259" t="inlineStr">
        <is>
          <t>Empleado</t>
        </is>
      </c>
      <c r="AI1319" s="254" t="inlineStr">
        <is>
          <t>rosa.reyes@uniminuto.edu.co</t>
        </is>
      </c>
      <c r="AJ1319" s="254" t="n">
        <v>3123518870</v>
      </c>
      <c r="AK1319" s="254" t="inlineStr">
        <is>
          <t>CUCUTA</t>
        </is>
      </c>
      <c r="AL1319" s="214" t="n"/>
      <c r="AM1319" s="220" t="n"/>
    </row>
    <row r="1320" ht="18" customHeight="1" thickBot="1">
      <c r="A1320" s="745" t="inlineStr">
        <is>
          <t>CAROLINA FERNANDEZ FUENTES</t>
        </is>
      </c>
      <c r="B1320" s="221" t="n">
        <v>90000171487</v>
      </c>
      <c r="C1320" s="240" t="n">
        <v>45794</v>
      </c>
      <c r="D1320" s="343" t="inlineStr">
        <is>
          <t>Pendiente</t>
        </is>
      </c>
      <c r="E1320" s="378" t="n">
        <v>45794</v>
      </c>
      <c r="F1320" s="241" t="inlineStr">
        <is>
          <t>BANCOLOMBIA</t>
        </is>
      </c>
      <c r="G1320" s="225" t="n"/>
      <c r="H1320" s="397" t="inlineStr">
        <is>
          <t>PROPIO</t>
        </is>
      </c>
      <c r="I1320" s="225" t="n"/>
      <c r="J1320" s="225" t="n"/>
      <c r="K1320" s="225" t="n"/>
      <c r="L1320" s="440" t="inlineStr">
        <is>
          <t>Finanzas a otro nivel</t>
        </is>
      </c>
      <c r="M1320" s="242" t="inlineStr">
        <is>
          <t>NELLY ROA</t>
        </is>
      </c>
      <c r="N1320" s="225" t="n"/>
      <c r="O1320" s="225" t="n"/>
      <c r="P1320" s="225" t="n"/>
      <c r="Q1320" s="473" t="n"/>
      <c r="R1320" s="390" t="inlineStr">
        <is>
          <t>N/A</t>
        </is>
      </c>
      <c r="S1320" s="246" t="inlineStr">
        <is>
          <t>Pesos</t>
        </is>
      </c>
      <c r="T1320" s="247" t="inlineStr">
        <is>
          <t>Hipotecario</t>
        </is>
      </c>
      <c r="U1320" s="741" t="n">
        <v>3622047</v>
      </c>
      <c r="V1320" s="242" t="n">
        <v>180</v>
      </c>
      <c r="W1320" s="242" t="n">
        <v>141</v>
      </c>
      <c r="X1320" s="741" t="inlineStr">
        <is>
          <t>8.4%</t>
        </is>
      </c>
      <c r="Y1320" s="741" t="n">
        <v>0</v>
      </c>
      <c r="Z1320" s="741" t="n">
        <v>213270</v>
      </c>
      <c r="AA1320" s="741" t="n">
        <v>58000</v>
      </c>
      <c r="AB1320" s="741" t="n">
        <v>38665</v>
      </c>
      <c r="AC1320" s="741" t="n">
        <v>1270251</v>
      </c>
      <c r="AD1320" s="741" t="n">
        <v>2041860</v>
      </c>
      <c r="AE1320" s="741" t="n">
        <v>303834021</v>
      </c>
      <c r="AF1320" s="242" t="inlineStr">
        <is>
          <t>200000 A 1000000</t>
        </is>
      </c>
      <c r="AG1320" s="741" t="inlineStr">
        <is>
          <t>$16,000,000</t>
        </is>
      </c>
      <c r="AH1320" s="248" t="inlineStr">
        <is>
          <t>Empleado</t>
        </is>
      </c>
      <c r="AI1320" s="242" t="inlineStr">
        <is>
          <t>carofern89@gmail.com</t>
        </is>
      </c>
      <c r="AJ1320" s="242" t="n">
        <v>3202111831</v>
      </c>
      <c r="AK1320" s="225" t="n"/>
      <c r="AL1320" s="225" t="n"/>
      <c r="AM1320" s="231" t="n"/>
    </row>
    <row r="1321" ht="18" customHeight="1" thickBot="1">
      <c r="A1321" s="552" t="inlineStr">
        <is>
          <t>EDGAR HERNEY CAÑAR RAMIREZ</t>
        </is>
      </c>
      <c r="B1321" s="210" t="inlineStr">
        <is>
          <t>570119610041006-4</t>
        </is>
      </c>
      <c r="C1321" s="251" t="n">
        <v>45795</v>
      </c>
      <c r="D1321" s="348" t="inlineStr">
        <is>
          <t>Pendiente</t>
        </is>
      </c>
      <c r="E1321" s="386" t="n">
        <v>45795</v>
      </c>
      <c r="F1321" s="262" t="inlineStr">
        <is>
          <t>DAVIVIENDA</t>
        </is>
      </c>
      <c r="G1321" s="214" t="n"/>
      <c r="H1321" s="349" t="inlineStr">
        <is>
          <t>CM</t>
        </is>
      </c>
      <c r="I1321" s="214" t="n"/>
      <c r="J1321" s="214" t="n"/>
      <c r="K1321" s="214" t="n"/>
      <c r="L1321" s="214" t="n"/>
      <c r="M1321" s="214" t="n"/>
      <c r="N1321" s="214" t="n"/>
      <c r="O1321" s="214" t="n"/>
      <c r="P1321" s="214" t="n"/>
      <c r="Q1321" s="335" t="n"/>
      <c r="R1321" s="390" t="inlineStr">
        <is>
          <t>N/A</t>
        </is>
      </c>
      <c r="S1321" s="257" t="inlineStr">
        <is>
          <t>Pesos</t>
        </is>
      </c>
      <c r="T1321" s="258" t="inlineStr">
        <is>
          <t>Hipotecario</t>
        </is>
      </c>
      <c r="U1321" s="739" t="n">
        <v>592611</v>
      </c>
      <c r="V1321" s="254" t="n">
        <v>240</v>
      </c>
      <c r="W1321" s="254" t="n">
        <v>216</v>
      </c>
      <c r="X1321" s="739" t="inlineStr">
        <is>
          <t>10.3%</t>
        </is>
      </c>
      <c r="Y1321" s="739" t="n">
        <v>271388</v>
      </c>
      <c r="Z1321" s="739" t="n">
        <v>18084</v>
      </c>
      <c r="AA1321" s="739" t="n">
        <v>25498</v>
      </c>
      <c r="AB1321" s="739" t="n">
        <v>0</v>
      </c>
      <c r="AC1321" s="739" t="n">
        <v>142682</v>
      </c>
      <c r="AD1321" s="739" t="n">
        <v>405880</v>
      </c>
      <c r="AE1321" s="739" t="n">
        <v>82942331</v>
      </c>
      <c r="AF1321" s="3660" t="n">
        <v>400</v>
      </c>
      <c r="AG1321" s="739" t="inlineStr">
        <is>
          <t>$4,000,000</t>
        </is>
      </c>
      <c r="AH1321" s="259" t="inlineStr">
        <is>
          <t>Empleado</t>
        </is>
      </c>
      <c r="AI1321" s="254" t="inlineStr">
        <is>
          <t>edgarcaar1@outlook.com</t>
        </is>
      </c>
      <c r="AJ1321" s="254" t="n">
        <v>3116225034</v>
      </c>
      <c r="AK1321" s="254" t="inlineStr">
        <is>
          <t>POPAYAN</t>
        </is>
      </c>
      <c r="AL1321" s="214" t="n"/>
      <c r="AM1321" s="220" t="n"/>
    </row>
    <row r="1322" ht="18" customHeight="1" thickBot="1">
      <c r="A1322" s="842" t="inlineStr">
        <is>
          <t>CAMILA ANDREA HERNANDEZ RAMIREZ</t>
        </is>
      </c>
      <c r="B1322" s="221" t="inlineStr">
        <is>
          <t>570040770082199-3</t>
        </is>
      </c>
      <c r="C1322" s="240" t="n">
        <v>45795</v>
      </c>
      <c r="D1322" s="456" t="inlineStr">
        <is>
          <t>Mora</t>
        </is>
      </c>
      <c r="E1322" s="378" t="n">
        <v>45795</v>
      </c>
      <c r="F1322" s="333" t="inlineStr">
        <is>
          <t>DAVIVIENDA</t>
        </is>
      </c>
      <c r="G1322" s="560" t="n"/>
      <c r="H1322" s="344" t="inlineStr">
        <is>
          <t>CM</t>
        </is>
      </c>
      <c r="I1322" s="225" t="n"/>
      <c r="J1322" s="225" t="n"/>
      <c r="K1322" s="225" t="n"/>
      <c r="L1322" s="225" t="n"/>
      <c r="M1322" s="225" t="n"/>
      <c r="N1322" s="225" t="n"/>
      <c r="O1322" s="225" t="n"/>
      <c r="P1322" s="225" t="n"/>
      <c r="Q1322" s="473" t="n"/>
      <c r="R1322" s="390" t="inlineStr">
        <is>
          <t>N/A</t>
        </is>
      </c>
      <c r="S1322" s="246" t="inlineStr">
        <is>
          <t>Pesos</t>
        </is>
      </c>
      <c r="T1322" s="247" t="inlineStr">
        <is>
          <t>Hipotecario</t>
        </is>
      </c>
      <c r="U1322" s="741" t="n">
        <v>1289000</v>
      </c>
      <c r="V1322" s="242" t="n">
        <v>240</v>
      </c>
      <c r="W1322" s="242" t="n">
        <v>213</v>
      </c>
      <c r="X1322" s="741" t="inlineStr">
        <is>
          <t>18.3%</t>
        </is>
      </c>
      <c r="Y1322" s="741" t="n">
        <v>0</v>
      </c>
      <c r="Z1322" s="741" t="n">
        <v>29597</v>
      </c>
      <c r="AA1322" s="741" t="n">
        <v>0</v>
      </c>
      <c r="AB1322" s="741" t="n">
        <v>0</v>
      </c>
      <c r="AC1322" s="741" t="n">
        <v>0</v>
      </c>
      <c r="AD1322" s="741" t="n">
        <v>1195735</v>
      </c>
      <c r="AE1322" s="741" t="n">
        <v>86041092</v>
      </c>
      <c r="AF1322" s="3661" t="n">
        <v>350</v>
      </c>
      <c r="AG1322" s="741" t="inlineStr">
        <is>
          <t>$5,500,009</t>
        </is>
      </c>
      <c r="AH1322" s="248" t="inlineStr">
        <is>
          <t>Empleado</t>
        </is>
      </c>
      <c r="AI1322" s="242" t="inlineStr">
        <is>
          <t>kamilahr40@gmail.com</t>
        </is>
      </c>
      <c r="AJ1322" s="242" t="n">
        <v>3103349858</v>
      </c>
      <c r="AK1322" s="242" t="inlineStr">
        <is>
          <t>BOGOTA</t>
        </is>
      </c>
      <c r="AL1322" s="225" t="n"/>
      <c r="AM1322" s="231" t="n"/>
    </row>
    <row r="1323" ht="18" customHeight="1" thickBot="1">
      <c r="A1323" s="843" t="inlineStr">
        <is>
          <t>SILVERIO PEÑALOZA RIOS</t>
        </is>
      </c>
      <c r="B1323" s="210" t="n">
        <v>548301</v>
      </c>
      <c r="C1323" s="251" t="n">
        <v>45793</v>
      </c>
      <c r="D1323" s="472" t="inlineStr">
        <is>
          <t>Mora</t>
        </is>
      </c>
      <c r="E1323" s="214" t="n"/>
      <c r="F1323" s="584" t="inlineStr">
        <is>
          <t>COLPATRIA</t>
        </is>
      </c>
      <c r="G1323" s="593" t="inlineStr">
        <is>
          <t xml:space="preserve">No tiene ingresos para demostrar, se le envía la información de las actividades y requisitos
</t>
        </is>
      </c>
      <c r="H1323" s="349" t="inlineStr">
        <is>
          <t>CM</t>
        </is>
      </c>
      <c r="I1323" s="214" t="n"/>
      <c r="J1323" s="214" t="n"/>
      <c r="K1323" s="214" t="n"/>
      <c r="L1323" s="214" t="n"/>
      <c r="M1323" s="214" t="n"/>
      <c r="N1323" s="251" t="n">
        <v>45793</v>
      </c>
      <c r="O1323" s="214" t="n"/>
      <c r="P1323" s="214" t="n"/>
      <c r="Q1323" s="214" t="n"/>
      <c r="R1323" s="254" t="n">
        <v>91221466</v>
      </c>
      <c r="S1323" s="257" t="inlineStr">
        <is>
          <t>Pesos</t>
        </is>
      </c>
      <c r="T1323" s="387" t="inlineStr">
        <is>
          <t>Leasing H.</t>
        </is>
      </c>
      <c r="U1323" s="739" t="n">
        <v>5529117</v>
      </c>
      <c r="V1323" s="254" t="n">
        <v>300</v>
      </c>
      <c r="W1323" s="254" t="n">
        <v>281</v>
      </c>
      <c r="X1323" s="739" t="inlineStr">
        <is>
          <t>15.89%</t>
        </is>
      </c>
      <c r="Y1323" s="739" t="n">
        <v>0</v>
      </c>
      <c r="Z1323" s="739" t="n">
        <v>54576</v>
      </c>
      <c r="AA1323" s="739" t="n">
        <v>154752</v>
      </c>
      <c r="AB1323" s="739" t="n">
        <v>0</v>
      </c>
      <c r="AC1323" s="739" t="n">
        <v>148752</v>
      </c>
      <c r="AD1323" s="739" t="n">
        <v>4569859</v>
      </c>
      <c r="AE1323" s="739" t="n">
        <v>184676571</v>
      </c>
      <c r="AF1323" s="3660" t="n">
        <v>300</v>
      </c>
      <c r="AG1323" s="739" t="inlineStr">
        <is>
          <t>$3,000,000</t>
        </is>
      </c>
      <c r="AH1323" s="257" t="inlineStr">
        <is>
          <t>Independiente</t>
        </is>
      </c>
      <c r="AI1323" s="254" t="inlineStr">
        <is>
          <t>johannapm7@gmail.com</t>
        </is>
      </c>
      <c r="AJ1323" s="254" t="n">
        <v>3171115519</v>
      </c>
      <c r="AK1323" s="254" t="inlineStr">
        <is>
          <t>BUCARAMANGA</t>
        </is>
      </c>
      <c r="AL1323" s="214" t="n"/>
      <c r="AM1323" s="220" t="n"/>
    </row>
    <row r="1324" ht="18" customHeight="1" thickBot="1">
      <c r="A1324" s="745" t="inlineStr">
        <is>
          <t>JOHAN RAMIRO DUARTE SEDANO</t>
        </is>
      </c>
      <c r="B1324" s="221" t="inlineStr">
        <is>
          <t>570040770095751-6</t>
        </is>
      </c>
      <c r="C1324" s="240" t="n">
        <v>45796</v>
      </c>
      <c r="D1324" s="456" t="inlineStr">
        <is>
          <t>Mora</t>
        </is>
      </c>
      <c r="E1324" s="378" t="n">
        <v>45796</v>
      </c>
      <c r="F1324" s="333" t="inlineStr">
        <is>
          <t>DAVIVIENDA</t>
        </is>
      </c>
      <c r="G1324" s="225" t="n"/>
      <c r="H1324" s="397" t="inlineStr">
        <is>
          <t>PROPIO</t>
        </is>
      </c>
      <c r="I1324" s="225" t="n"/>
      <c r="J1324" s="225" t="n"/>
      <c r="K1324" s="225" t="n"/>
      <c r="L1324" s="246" t="inlineStr">
        <is>
          <t>Lideres del futuro</t>
        </is>
      </c>
      <c r="M1324" s="242" t="inlineStr">
        <is>
          <t>PABLO MONTOYA</t>
        </is>
      </c>
      <c r="N1324" s="225" t="n"/>
      <c r="O1324" s="225" t="n"/>
      <c r="P1324" s="225" t="n"/>
      <c r="Q1324" s="225" t="n"/>
      <c r="R1324" s="242" t="n">
        <v>10222456</v>
      </c>
      <c r="S1324" s="246" t="inlineStr">
        <is>
          <t>Pesos</t>
        </is>
      </c>
      <c r="T1324" s="247" t="inlineStr">
        <is>
          <t>Hipotecario</t>
        </is>
      </c>
      <c r="U1324" s="741" t="n">
        <v>1645000</v>
      </c>
      <c r="V1324" s="242" t="n">
        <v>180</v>
      </c>
      <c r="W1324" s="242" t="n">
        <v>162</v>
      </c>
      <c r="X1324" s="811" t="n">
        <v>0.14</v>
      </c>
      <c r="Y1324" s="741" t="n">
        <v>0</v>
      </c>
      <c r="Z1324" s="741" t="n">
        <v>73237</v>
      </c>
      <c r="AA1324" s="741" t="n">
        <v>0</v>
      </c>
      <c r="AB1324" s="741" t="n">
        <v>0</v>
      </c>
      <c r="AC1324" s="741" t="n">
        <v>0</v>
      </c>
      <c r="AD1324" s="741" t="n">
        <v>1308675</v>
      </c>
      <c r="AE1324" s="741" t="n">
        <v>120655475</v>
      </c>
      <c r="AF1324" s="242" t="inlineStr">
        <is>
          <t>300-600</t>
        </is>
      </c>
      <c r="AG1324" s="741" t="inlineStr">
        <is>
          <t>$5,300,000</t>
        </is>
      </c>
      <c r="AH1324" s="346" t="inlineStr">
        <is>
          <t>Vis Davivienda</t>
        </is>
      </c>
      <c r="AI1324" s="242" t="inlineStr">
        <is>
          <t>jrduarte@unal.edu.co</t>
        </is>
      </c>
      <c r="AJ1324" s="242" t="n">
        <v>3115026842</v>
      </c>
      <c r="AK1324" s="225" t="n"/>
      <c r="AL1324" s="225" t="n"/>
      <c r="AM1324" s="231" t="n"/>
    </row>
    <row r="1325" ht="18" customHeight="1" thickBot="1">
      <c r="A1325" s="558" t="inlineStr">
        <is>
          <t>JULIAN GERARDO ROJAS AGUIRRE</t>
        </is>
      </c>
      <c r="B1325" s="274" t="n">
        <v>1056069269</v>
      </c>
      <c r="C1325" s="420" t="n">
        <v>45796</v>
      </c>
      <c r="D1325" s="421" t="inlineStr">
        <is>
          <t>Pendiente</t>
        </is>
      </c>
      <c r="E1325" s="422" t="n">
        <v>45796</v>
      </c>
      <c r="F1325" s="445" t="inlineStr">
        <is>
          <t>BANCO DE BOGOTA</t>
        </is>
      </c>
      <c r="G1325" s="278" t="n"/>
      <c r="H1325" s="424" t="inlineStr">
        <is>
          <t>PROPIO</t>
        </is>
      </c>
      <c r="I1325" s="278" t="n"/>
      <c r="J1325" s="278" t="n"/>
      <c r="K1325" s="278" t="n"/>
      <c r="L1325" s="426" t="inlineStr">
        <is>
          <t>Lideres del futuro</t>
        </is>
      </c>
      <c r="M1325" s="425" t="inlineStr">
        <is>
          <t>PABLO MONTOYA</t>
        </is>
      </c>
      <c r="N1325" s="278" t="n"/>
      <c r="O1325" s="278" t="n"/>
      <c r="P1325" s="278" t="n"/>
      <c r="Q1325" s="278" t="n"/>
      <c r="R1325" s="425" t="n">
        <v>1053538277</v>
      </c>
      <c r="S1325" s="426" t="inlineStr">
        <is>
          <t>Pesos</t>
        </is>
      </c>
      <c r="T1325" s="427" t="inlineStr">
        <is>
          <t>Hipotecario</t>
        </is>
      </c>
      <c r="U1325" s="742" t="n">
        <v>3948595</v>
      </c>
      <c r="V1325" s="425" t="n">
        <v>240</v>
      </c>
      <c r="W1325" s="425" t="n">
        <v>236</v>
      </c>
      <c r="X1325" s="742" t="inlineStr">
        <is>
          <t>11.61%</t>
        </is>
      </c>
      <c r="Y1325" s="742" t="n">
        <v>0</v>
      </c>
      <c r="Z1325" s="742" t="n">
        <v>173269</v>
      </c>
      <c r="AA1325" s="742" t="n">
        <v>101393</v>
      </c>
      <c r="AB1325" s="742" t="n">
        <v>0</v>
      </c>
      <c r="AC1325" s="742" t="n">
        <v>0</v>
      </c>
      <c r="AD1325" s="742" t="n">
        <v>3673933</v>
      </c>
      <c r="AE1325" s="742" t="n">
        <v>356596684</v>
      </c>
      <c r="AF1325" s="425" t="inlineStr">
        <is>
          <t>300-600</t>
        </is>
      </c>
      <c r="AG1325" s="742" t="inlineStr">
        <is>
          <t>$14,000,000</t>
        </is>
      </c>
      <c r="AH1325" s="428" t="inlineStr">
        <is>
          <t>Empleado</t>
        </is>
      </c>
      <c r="AI1325" s="425" t="inlineStr">
        <is>
          <t>julianrojasing@gmail.com</t>
        </is>
      </c>
      <c r="AJ1325" s="425" t="n">
        <v>3144502300</v>
      </c>
      <c r="AK1325" s="278" t="n"/>
      <c r="AL1325" s="278" t="n"/>
      <c r="AM1325" s="286" t="n"/>
    </row>
    <row r="1326" ht="18" customHeight="1" thickBot="1">
      <c r="A1326" s="824" t="inlineStr">
        <is>
          <t>JAVIER ESPINEL GOMEZ</t>
        </is>
      </c>
      <c r="B1326" s="825" t="inlineStr">
        <is>
          <t>570040770059031-7</t>
        </is>
      </c>
      <c r="C1326" s="826" t="n">
        <v>45796</v>
      </c>
      <c r="D1326" s="899" t="inlineStr">
        <is>
          <t>Pendiente</t>
        </is>
      </c>
      <c r="E1326" s="900" t="n">
        <v>45796</v>
      </c>
      <c r="F1326" s="912" t="inlineStr">
        <is>
          <t>DAVIVIENDA</t>
        </is>
      </c>
      <c r="G1326" s="505" t="n"/>
      <c r="H1326" s="865" t="inlineStr">
        <is>
          <t>PROPIO</t>
        </is>
      </c>
      <c r="I1326" s="505" t="n"/>
      <c r="J1326" s="505" t="n"/>
      <c r="K1326" s="505" t="n"/>
      <c r="L1326" s="833" t="inlineStr">
        <is>
          <t>Lideres del futuro</t>
        </is>
      </c>
      <c r="M1326" s="832" t="inlineStr">
        <is>
          <t>Yeraldin Vanessa Martin Romero</t>
        </is>
      </c>
      <c r="N1326" s="505" t="n"/>
      <c r="O1326" s="505" t="n"/>
      <c r="P1326" s="505" t="n"/>
      <c r="Q1326" s="505" t="n"/>
      <c r="R1326" s="832" t="n">
        <v>1019034770</v>
      </c>
      <c r="S1326" s="833" t="inlineStr">
        <is>
          <t>Pesos</t>
        </is>
      </c>
      <c r="T1326" s="834" t="inlineStr">
        <is>
          <t>Hipotecario</t>
        </is>
      </c>
      <c r="U1326" s="835" t="n">
        <v>1382000</v>
      </c>
      <c r="V1326" s="832" t="n">
        <v>240</v>
      </c>
      <c r="W1326" s="832" t="n">
        <v>212</v>
      </c>
      <c r="X1326" s="835" t="inlineStr">
        <is>
          <t>18.3%</t>
        </is>
      </c>
      <c r="Y1326" s="835" t="n">
        <v>0</v>
      </c>
      <c r="Z1326" s="835" t="n">
        <v>31095</v>
      </c>
      <c r="AA1326" s="835" t="n">
        <v>61472</v>
      </c>
      <c r="AB1326" s="835" t="n">
        <v>0</v>
      </c>
      <c r="AC1326" s="835" t="n">
        <v>131134</v>
      </c>
      <c r="AD1326" s="835" t="n">
        <v>2498865</v>
      </c>
      <c r="AE1326" s="835" t="n">
        <v>88562061</v>
      </c>
      <c r="AF1326" s="832" t="inlineStr">
        <is>
          <t>50-300</t>
        </is>
      </c>
      <c r="AG1326" s="835" t="inlineStr">
        <is>
          <t>$6,700,000</t>
        </is>
      </c>
      <c r="AH1326" s="911" t="inlineStr">
        <is>
          <t>Vis Davivienda</t>
        </is>
      </c>
      <c r="AI1326" s="832" t="inlineStr">
        <is>
          <t>javiergomez231@hotmail.com</t>
        </is>
      </c>
      <c r="AJ1326" s="832" t="n">
        <v>3123697851</v>
      </c>
      <c r="AK1326" s="505" t="n"/>
      <c r="AL1326" s="505" t="n"/>
      <c r="AM1326" s="838" t="n"/>
    </row>
    <row r="1327" ht="18" customHeight="1" thickBot="1">
      <c r="A1327" s="745" t="inlineStr">
        <is>
          <t>DIEGO SEBASTIAN MARTINEZ DIAZ</t>
        </is>
      </c>
      <c r="B1327" s="221" t="inlineStr">
        <is>
          <t>570909310001424-8</t>
        </is>
      </c>
      <c r="C1327" s="240" t="n">
        <v>45796</v>
      </c>
      <c r="D1327" s="902" t="inlineStr">
        <is>
          <t>Pendiente</t>
        </is>
      </c>
      <c r="E1327" s="903" t="n">
        <v>45796</v>
      </c>
      <c r="F1327" s="333" t="inlineStr">
        <is>
          <t>DAVIVIENDA</t>
        </is>
      </c>
      <c r="G1327" s="225" t="n"/>
      <c r="H1327" s="344" t="inlineStr">
        <is>
          <t>CM</t>
        </is>
      </c>
      <c r="I1327" s="225" t="n"/>
      <c r="J1327" s="225" t="n"/>
      <c r="K1327" s="225" t="n"/>
      <c r="L1327" s="225" t="n"/>
      <c r="M1327" s="225" t="n"/>
      <c r="N1327" s="225" t="n"/>
      <c r="O1327" s="225" t="n"/>
      <c r="P1327" s="225" t="n"/>
      <c r="Q1327" s="225" t="n"/>
      <c r="R1327" s="242" t="n">
        <v>1118123451</v>
      </c>
      <c r="S1327" s="246" t="inlineStr">
        <is>
          <t>Pesos</t>
        </is>
      </c>
      <c r="T1327" s="247" t="inlineStr">
        <is>
          <t>Hipotecario</t>
        </is>
      </c>
      <c r="U1327" s="741" t="n">
        <v>418676</v>
      </c>
      <c r="V1327" s="242" t="n">
        <v>240</v>
      </c>
      <c r="W1327" s="242" t="n">
        <v>197</v>
      </c>
      <c r="X1327" s="741" t="inlineStr">
        <is>
          <t>9.5%</t>
        </is>
      </c>
      <c r="Y1327" s="741" t="n">
        <v>190323</v>
      </c>
      <c r="Z1327" s="741" t="n">
        <v>12682</v>
      </c>
      <c r="AA1327" s="741" t="n">
        <v>21796</v>
      </c>
      <c r="AB1327" s="741" t="n">
        <v>0</v>
      </c>
      <c r="AC1327" s="741" t="n">
        <v>129494</v>
      </c>
      <c r="AD1327" s="741" t="n">
        <v>250280</v>
      </c>
      <c r="AE1327" s="741" t="n">
        <v>58174583</v>
      </c>
      <c r="AF1327" s="3661" t="n">
        <v>200</v>
      </c>
      <c r="AG1327" s="741" t="inlineStr">
        <is>
          <t>$6,500,000</t>
        </is>
      </c>
      <c r="AH1327" s="248" t="inlineStr">
        <is>
          <t>Empleado</t>
        </is>
      </c>
      <c r="AI1327" s="242" t="inlineStr">
        <is>
          <t>msebas352@gmail.com</t>
        </is>
      </c>
      <c r="AJ1327" s="242" t="n">
        <v>3156766682</v>
      </c>
      <c r="AK1327" s="242" t="inlineStr">
        <is>
          <t>VILLAVICENCIO</t>
        </is>
      </c>
      <c r="AL1327" s="225" t="n"/>
      <c r="AM1327" s="231" t="n"/>
    </row>
    <row r="1328" ht="18" customHeight="1" thickBot="1">
      <c r="A1328" s="552" t="inlineStr">
        <is>
          <t>MAYERLY BAHAMON GARAY</t>
        </is>
      </c>
      <c r="B1328" s="210" t="n">
        <v>659770555</v>
      </c>
      <c r="C1328" s="251" t="n">
        <v>45796</v>
      </c>
      <c r="D1328" s="902" t="inlineStr">
        <is>
          <t>Pendiente</t>
        </is>
      </c>
      <c r="E1328" s="903" t="n">
        <v>45796</v>
      </c>
      <c r="F1328" s="213" t="inlineStr">
        <is>
          <t>BANCO DE BOGOTA</t>
        </is>
      </c>
      <c r="G1328" s="214" t="n"/>
      <c r="H1328" s="352" t="inlineStr">
        <is>
          <t>PROPIO</t>
        </is>
      </c>
      <c r="I1328" s="214" t="n"/>
      <c r="J1328" s="214" t="n"/>
      <c r="K1328" s="214" t="n"/>
      <c r="L1328" s="398" t="inlineStr">
        <is>
          <t>Visionarios</t>
        </is>
      </c>
      <c r="M1328" s="254" t="inlineStr">
        <is>
          <t>Daniel Fernandez Becerra</t>
        </is>
      </c>
      <c r="N1328" s="214" t="n"/>
      <c r="O1328" s="214" t="n"/>
      <c r="P1328" s="214" t="n"/>
      <c r="Q1328" s="214" t="n"/>
      <c r="R1328" s="254" t="n">
        <v>1075287501</v>
      </c>
      <c r="S1328" s="257" t="inlineStr">
        <is>
          <t>Pesos</t>
        </is>
      </c>
      <c r="T1328" s="258" t="inlineStr">
        <is>
          <t>Hipotecario</t>
        </is>
      </c>
      <c r="U1328" s="739" t="n">
        <v>671121</v>
      </c>
      <c r="V1328" s="254" t="n">
        <v>360</v>
      </c>
      <c r="W1328" s="254" t="n">
        <v>323</v>
      </c>
      <c r="X1328" s="739" t="inlineStr">
        <is>
          <t>7.6%</t>
        </is>
      </c>
      <c r="Y1328" s="739" t="n">
        <v>269841</v>
      </c>
      <c r="Z1328" s="739" t="n">
        <v>14117</v>
      </c>
      <c r="AA1328" s="739" t="n">
        <v>23774</v>
      </c>
      <c r="AB1328" s="739" t="n">
        <v>46963</v>
      </c>
      <c r="AC1328" s="739" t="n">
        <v>81243</v>
      </c>
      <c r="AD1328" s="739" t="n">
        <v>774805</v>
      </c>
      <c r="AE1328" s="739" t="n">
        <v>82787941</v>
      </c>
      <c r="AF1328" s="254" t="inlineStr">
        <is>
          <t>50-300</t>
        </is>
      </c>
      <c r="AG1328" s="739" t="inlineStr">
        <is>
          <t>$1,500,000</t>
        </is>
      </c>
      <c r="AH1328" s="259" t="inlineStr">
        <is>
          <t>Empleado</t>
        </is>
      </c>
      <c r="AI1328" s="254" t="inlineStr">
        <is>
          <t>mayegaray03@gmail.com</t>
        </is>
      </c>
      <c r="AJ1328" s="254" t="n">
        <v>3203384745</v>
      </c>
      <c r="AK1328" s="214" t="n"/>
      <c r="AL1328" s="214" t="n"/>
      <c r="AM1328" s="220" t="n"/>
    </row>
    <row r="1329" ht="18" customHeight="1" thickBot="1">
      <c r="A1329" s="745" t="inlineStr">
        <is>
          <t>ANGIE YULIETH VELASCO HERNANDEZ</t>
        </is>
      </c>
      <c r="B1329" s="221" t="n">
        <v>404280002334</v>
      </c>
      <c r="C1329" s="240" t="n">
        <v>45796</v>
      </c>
      <c r="D1329" s="902" t="inlineStr">
        <is>
          <t>Pendiente</t>
        </is>
      </c>
      <c r="E1329" s="903" t="n">
        <v>45796</v>
      </c>
      <c r="F1329" s="224" t="inlineStr">
        <is>
          <t>BANCO DE BOGOTA</t>
        </is>
      </c>
      <c r="G1329" s="225" t="n"/>
      <c r="H1329" s="397" t="inlineStr">
        <is>
          <t>PROPIO</t>
        </is>
      </c>
      <c r="I1329" s="225" t="n"/>
      <c r="J1329" s="225" t="n"/>
      <c r="K1329" s="225" t="n"/>
      <c r="L1329" s="440" t="inlineStr">
        <is>
          <t>Finanzas a otro nivel</t>
        </is>
      </c>
      <c r="M1329" s="242" t="inlineStr">
        <is>
          <t>CATALINA MORENO</t>
        </is>
      </c>
      <c r="N1329" s="225" t="n"/>
      <c r="O1329" s="225" t="n"/>
      <c r="P1329" s="225" t="n"/>
      <c r="Q1329" s="225" t="n"/>
      <c r="R1329" s="242" t="n">
        <v>1058462</v>
      </c>
      <c r="S1329" s="246" t="inlineStr">
        <is>
          <t>Pesos</t>
        </is>
      </c>
      <c r="T1329" s="247" t="inlineStr">
        <is>
          <t>Hipotecario</t>
        </is>
      </c>
      <c r="U1329" s="741" t="n">
        <v>819032</v>
      </c>
      <c r="V1329" s="242" t="n">
        <v>300</v>
      </c>
      <c r="W1329" s="242" t="n">
        <v>269</v>
      </c>
      <c r="X1329" s="741" t="inlineStr">
        <is>
          <t>12.29%</t>
        </is>
      </c>
      <c r="Y1329" s="741" t="n">
        <v>341739</v>
      </c>
      <c r="Z1329" s="741" t="n">
        <v>61151</v>
      </c>
      <c r="AA1329" s="741" t="n">
        <v>0</v>
      </c>
      <c r="AB1329" s="741" t="n">
        <v>0</v>
      </c>
      <c r="AC1329" s="741" t="n">
        <v>85611</v>
      </c>
      <c r="AD1329" s="741" t="n">
        <v>1014008</v>
      </c>
      <c r="AE1329" s="741" t="n">
        <v>104302466</v>
      </c>
      <c r="AF1329" s="242" t="inlineStr">
        <is>
          <t>50-300</t>
        </is>
      </c>
      <c r="AG1329" s="741" t="inlineStr">
        <is>
          <t>$6,040,000</t>
        </is>
      </c>
      <c r="AH1329" s="248" t="inlineStr">
        <is>
          <t>Empleado</t>
        </is>
      </c>
      <c r="AI1329" s="242" t="inlineStr">
        <is>
          <t>ANGIEHERNANDEZ@GMAIL.COM</t>
        </is>
      </c>
      <c r="AJ1329" s="242" t="n">
        <v>3128502548</v>
      </c>
      <c r="AK1329" s="225" t="n"/>
      <c r="AL1329" s="225" t="n"/>
      <c r="AM1329" s="231" t="n"/>
    </row>
    <row r="1330" ht="18" customHeight="1" thickBot="1">
      <c r="A1330" s="869" t="inlineStr">
        <is>
          <t>CAROLINA BETANCUR CASTRO</t>
        </is>
      </c>
      <c r="B1330" s="210" t="n">
        <v>1054040311</v>
      </c>
      <c r="C1330" s="251" t="n">
        <v>45796</v>
      </c>
      <c r="D1330" s="902" t="inlineStr">
        <is>
          <t>Pendiente</t>
        </is>
      </c>
      <c r="E1330" s="903" t="n">
        <v>45796</v>
      </c>
      <c r="F1330" s="213" t="inlineStr">
        <is>
          <t>BANCO DE BOGOTA</t>
        </is>
      </c>
      <c r="G1330" s="214" t="n"/>
      <c r="H1330" s="352" t="inlineStr">
        <is>
          <t>PROPIO</t>
        </is>
      </c>
      <c r="I1330" s="214" t="n"/>
      <c r="J1330" s="214" t="n"/>
      <c r="K1330" s="214" t="n"/>
      <c r="L1330" s="392" t="inlineStr">
        <is>
          <t>Finanzas a otro nivel</t>
        </is>
      </c>
      <c r="M1330" s="254" t="inlineStr">
        <is>
          <t>CATALINA MORENO</t>
        </is>
      </c>
      <c r="N1330" s="214" t="n"/>
      <c r="O1330" s="214" t="n"/>
      <c r="P1330" s="214" t="n"/>
      <c r="Q1330" s="214" t="n"/>
      <c r="R1330" s="254" t="n">
        <v>803258146</v>
      </c>
      <c r="S1330" s="257" t="inlineStr">
        <is>
          <t>Pesos</t>
        </is>
      </c>
      <c r="T1330" s="258" t="inlineStr">
        <is>
          <t>Hipotecario</t>
        </is>
      </c>
      <c r="U1330" s="739" t="n">
        <v>543797</v>
      </c>
      <c r="V1330" s="254" t="n">
        <v>360</v>
      </c>
      <c r="W1330" s="254" t="n">
        <v>354</v>
      </c>
      <c r="X1330" s="739" t="inlineStr">
        <is>
          <t>6.7%</t>
        </is>
      </c>
      <c r="Y1330" s="739" t="n">
        <v>258246</v>
      </c>
      <c r="Z1330" s="739" t="n">
        <v>22009</v>
      </c>
      <c r="AA1330" s="739" t="n">
        <v>20135</v>
      </c>
      <c r="AB1330" s="739" t="n">
        <v>0</v>
      </c>
      <c r="AC1330" s="739" t="n">
        <v>0</v>
      </c>
      <c r="AD1330" s="739" t="n">
        <v>759899</v>
      </c>
      <c r="AE1330" s="739" t="n">
        <v>79237594</v>
      </c>
      <c r="AF1330" s="254" t="inlineStr">
        <is>
          <t>de acuerdo al estado del crédito entre 300 y 400 pero tambien quiere ver cuanto tendria que abonar para reducrilo a 7 años</t>
        </is>
      </c>
      <c r="AG1330" s="739" t="inlineStr">
        <is>
          <t>$8,400,000</t>
        </is>
      </c>
      <c r="AH1330" s="259" t="inlineStr">
        <is>
          <t>Empleado</t>
        </is>
      </c>
      <c r="AI1330" s="254" t="inlineStr">
        <is>
          <t>caro.betancur@hotmai.com</t>
        </is>
      </c>
      <c r="AJ1330" s="254" t="n">
        <v>3136305049</v>
      </c>
      <c r="AK1330" s="214" t="n"/>
      <c r="AL1330" s="214" t="n"/>
      <c r="AM1330" s="220" t="n"/>
    </row>
    <row r="1331" ht="18" customHeight="1" thickBot="1">
      <c r="A1331" s="843" t="inlineStr">
        <is>
          <t>JUAN SEBASTIAN PARRA MEJIA</t>
        </is>
      </c>
      <c r="B1331" s="221" t="n">
        <v>90000152227</v>
      </c>
      <c r="C1331" s="240" t="n">
        <v>45796</v>
      </c>
      <c r="D1331" s="902" t="inlineStr">
        <is>
          <t>Pendiente</t>
        </is>
      </c>
      <c r="E1331" s="903" t="n">
        <v>45796</v>
      </c>
      <c r="F1331" s="241" t="inlineStr">
        <is>
          <t>BANCOLOMBIA</t>
        </is>
      </c>
      <c r="G1331" s="225" t="n"/>
      <c r="H1331" s="344" t="inlineStr">
        <is>
          <t>CM</t>
        </is>
      </c>
      <c r="I1331" s="225" t="n"/>
      <c r="J1331" s="225" t="n"/>
      <c r="K1331" s="225" t="n"/>
      <c r="L1331" s="440" t="inlineStr">
        <is>
          <t>Finanzas a otro nivel</t>
        </is>
      </c>
      <c r="M1331" s="242" t="inlineStr">
        <is>
          <t>CAROLINA MORA</t>
        </is>
      </c>
      <c r="N1331" s="225" t="n"/>
      <c r="O1331" s="225" t="n"/>
      <c r="P1331" s="225" t="n"/>
      <c r="Q1331" s="225" t="n"/>
      <c r="R1331" s="389" t="n">
        <v>1234639279</v>
      </c>
      <c r="S1331" s="246" t="inlineStr">
        <is>
          <t>Pesos</t>
        </is>
      </c>
      <c r="T1331" s="247" t="inlineStr">
        <is>
          <t>Hipotecario</t>
        </is>
      </c>
      <c r="U1331" s="741" t="n">
        <v>680948</v>
      </c>
      <c r="V1331" s="242" t="n">
        <v>240</v>
      </c>
      <c r="W1331" s="242" t="n">
        <v>196</v>
      </c>
      <c r="X1331" s="741" t="inlineStr">
        <is>
          <t>6.46%</t>
        </is>
      </c>
      <c r="Y1331" s="741" t="n">
        <v>260276</v>
      </c>
      <c r="Z1331" s="741" t="n">
        <v>8487</v>
      </c>
      <c r="AA1331" s="741" t="n">
        <v>13709</v>
      </c>
      <c r="AB1331" s="741" t="n">
        <v>9139</v>
      </c>
      <c r="AC1331" s="273" t="n">
        <v>232320</v>
      </c>
      <c r="AD1331" s="741" t="n">
        <v>417292</v>
      </c>
      <c r="AE1331" s="741" t="n">
        <v>79656934</v>
      </c>
      <c r="AF1331" s="3661" t="n">
        <v>300</v>
      </c>
      <c r="AG1331" s="741" t="inlineStr">
        <is>
          <t>$5,800,000</t>
        </is>
      </c>
      <c r="AH1331" s="248" t="inlineStr">
        <is>
          <t>Empleado</t>
        </is>
      </c>
      <c r="AI1331" s="242" t="inlineStr">
        <is>
          <t>juansebastianparramejia@gmail.com</t>
        </is>
      </c>
      <c r="AJ1331" s="242" t="n">
        <v>3007693577</v>
      </c>
      <c r="AK1331" s="242" t="inlineStr">
        <is>
          <t>IBAGUE</t>
        </is>
      </c>
      <c r="AL1331" s="225" t="n"/>
      <c r="AM1331" s="231" t="n"/>
    </row>
    <row r="1332" ht="18" customHeight="1" thickBot="1">
      <c r="A1332" s="558" t="inlineStr">
        <is>
          <t xml:space="preserve">JUAN CARLOS CARRASQUILLA PELAEZ
</t>
        </is>
      </c>
      <c r="B1332" s="210" t="n">
        <v>90000285553</v>
      </c>
      <c r="C1332" s="251" t="n">
        <v>45796</v>
      </c>
      <c r="D1332" s="902" t="inlineStr">
        <is>
          <t>Pendiente</t>
        </is>
      </c>
      <c r="E1332" s="903" t="n">
        <v>45796</v>
      </c>
      <c r="F1332" s="267" t="inlineStr">
        <is>
          <t>BANCOLOMBIA</t>
        </is>
      </c>
      <c r="G1332" s="214" t="n"/>
      <c r="H1332" s="349" t="inlineStr">
        <is>
          <t>CM</t>
        </is>
      </c>
      <c r="I1332" s="214" t="n"/>
      <c r="J1332" s="214" t="n"/>
      <c r="K1332" s="214" t="n"/>
      <c r="L1332" s="392" t="inlineStr">
        <is>
          <t>Finanzas a otro nivel</t>
        </is>
      </c>
      <c r="M1332" s="254" t="inlineStr">
        <is>
          <t>PAULA OSORNO</t>
        </is>
      </c>
      <c r="N1332" s="214" t="n"/>
      <c r="O1332" s="214" t="n"/>
      <c r="P1332" s="214" t="n"/>
      <c r="Q1332" s="335" t="n"/>
      <c r="R1332" s="390" t="inlineStr">
        <is>
          <t>N/A</t>
        </is>
      </c>
      <c r="S1332" s="257" t="inlineStr">
        <is>
          <t>Pesos</t>
        </is>
      </c>
      <c r="T1332" s="258" t="inlineStr">
        <is>
          <t>Hipotecario</t>
        </is>
      </c>
      <c r="U1332" s="739" t="n">
        <v>879434</v>
      </c>
      <c r="V1332" s="254" t="n">
        <v>240</v>
      </c>
      <c r="W1332" s="254" t="n">
        <v>229</v>
      </c>
      <c r="X1332" s="739" t="inlineStr">
        <is>
          <t>7.33%</t>
        </is>
      </c>
      <c r="Y1332" s="739" t="n">
        <v>342759</v>
      </c>
      <c r="Z1332" s="739" t="n">
        <v>11511</v>
      </c>
      <c r="AA1332" s="739" t="n">
        <v>19270</v>
      </c>
      <c r="AB1332" s="739" t="n">
        <v>12846</v>
      </c>
      <c r="AC1332" s="739" t="n">
        <v>215327</v>
      </c>
      <c r="AD1332" s="739" t="n">
        <v>620479</v>
      </c>
      <c r="AE1332" s="739" t="n">
        <v>105153771</v>
      </c>
      <c r="AF1332" s="3660" t="n">
        <v>400</v>
      </c>
      <c r="AG1332" s="739" t="inlineStr">
        <is>
          <t>$10,000,000</t>
        </is>
      </c>
      <c r="AH1332" s="259" t="inlineStr">
        <is>
          <t>Empleado</t>
        </is>
      </c>
      <c r="AI1332" s="254" t="inlineStr">
        <is>
          <t>juan_cpelaez@hotmail.com</t>
        </is>
      </c>
      <c r="AJ1332" s="254" t="n">
        <v>3017516562</v>
      </c>
      <c r="AK1332" s="254" t="inlineStr">
        <is>
          <t>LA ESTRELLA</t>
        </is>
      </c>
      <c r="AL1332" s="214" t="n"/>
      <c r="AM1332" s="220" t="n"/>
    </row>
    <row r="1333" ht="18" customHeight="1" thickBot="1">
      <c r="A1333" s="548" t="inlineStr">
        <is>
          <t>MARY ISABEL CHAMORRO RODRIGUEZ</t>
        </is>
      </c>
      <c r="B1333" s="221" t="n">
        <v>90000142148</v>
      </c>
      <c r="C1333" s="240" t="n">
        <v>45796</v>
      </c>
      <c r="D1333" s="456" t="inlineStr">
        <is>
          <t>Mora</t>
        </is>
      </c>
      <c r="E1333" s="922" t="n">
        <v>45796</v>
      </c>
      <c r="F1333" s="241" t="inlineStr">
        <is>
          <t>BANCOLOMBIA</t>
        </is>
      </c>
      <c r="G1333" s="560" t="n"/>
      <c r="H1333" s="344" t="inlineStr">
        <is>
          <t>CM</t>
        </is>
      </c>
      <c r="I1333" s="225" t="n"/>
      <c r="J1333" s="225" t="n"/>
      <c r="K1333" s="225" t="n"/>
      <c r="L1333" s="225" t="n"/>
      <c r="M1333" s="225" t="n"/>
      <c r="N1333" s="225" t="n"/>
      <c r="O1333" s="225" t="n"/>
      <c r="P1333" s="225" t="n"/>
      <c r="Q1333" s="225" t="n"/>
      <c r="R1333" s="242" t="n">
        <v>27435356</v>
      </c>
      <c r="S1333" s="246" t="inlineStr">
        <is>
          <t>Pesos</t>
        </is>
      </c>
      <c r="T1333" s="247" t="inlineStr">
        <is>
          <t>Hipotecario</t>
        </is>
      </c>
      <c r="U1333" s="741" t="n">
        <v>1676303</v>
      </c>
      <c r="V1333" s="242" t="n">
        <v>240</v>
      </c>
      <c r="W1333" s="242" t="n">
        <v>196</v>
      </c>
      <c r="X1333" s="741" t="inlineStr">
        <is>
          <t>10.96%</t>
        </is>
      </c>
      <c r="Y1333" s="741" t="n">
        <v>0</v>
      </c>
      <c r="Z1333" s="741" t="n">
        <v>290249</v>
      </c>
      <c r="AA1333" s="741" t="n">
        <v>8812</v>
      </c>
      <c r="AB1333" s="741" t="n">
        <v>5874</v>
      </c>
      <c r="AC1333" s="741" t="n">
        <v>218833</v>
      </c>
      <c r="AD1333" s="741" t="n">
        <v>1075398</v>
      </c>
      <c r="AE1333" s="741" t="n">
        <v>127885080</v>
      </c>
      <c r="AF1333" s="3661" t="n">
        <v>100</v>
      </c>
      <c r="AG1333" s="741" t="inlineStr">
        <is>
          <t>$4,300,000</t>
        </is>
      </c>
      <c r="AH1333" s="248" t="inlineStr">
        <is>
          <t>Empleado</t>
        </is>
      </c>
      <c r="AI1333" s="242" t="inlineStr">
        <is>
          <t>marysach19@gmail.com</t>
        </is>
      </c>
      <c r="AJ1333" s="242" t="n">
        <v>3152359505</v>
      </c>
      <c r="AK1333" s="242" t="inlineStr">
        <is>
          <t>PASTO</t>
        </is>
      </c>
      <c r="AL1333" s="225" t="n"/>
      <c r="AM1333" s="231" t="n"/>
    </row>
    <row r="1334" ht="18" customHeight="1" thickBot="1">
      <c r="A1334" s="558" t="inlineStr">
        <is>
          <t>DEYSI EDELMIRA CARDOZO</t>
        </is>
      </c>
      <c r="B1334" s="274" t="n">
        <v>132209265049</v>
      </c>
      <c r="C1334" s="420" t="n">
        <v>45796</v>
      </c>
      <c r="D1334" s="923" t="inlineStr">
        <is>
          <t>Pendiente</t>
        </is>
      </c>
      <c r="E1334" s="903" t="n">
        <v>45796</v>
      </c>
      <c r="F1334" s="751" t="inlineStr">
        <is>
          <t>CAJA SOCIAL</t>
        </is>
      </c>
      <c r="G1334" s="593" t="inlineStr">
        <is>
          <t>Se envía extracto el 19 de Mayo con cambio a pesos para retomar, se volvió a registrar</t>
        </is>
      </c>
      <c r="H1334" s="435" t="inlineStr">
        <is>
          <t>CM</t>
        </is>
      </c>
      <c r="I1334" s="278" t="n"/>
      <c r="J1334" s="278" t="n"/>
      <c r="K1334" s="278" t="n"/>
      <c r="L1334" s="421" t="inlineStr">
        <is>
          <t>Soluciones Financieras</t>
        </is>
      </c>
      <c r="M1334" s="425" t="inlineStr">
        <is>
          <t>LORENA SALINAS</t>
        </is>
      </c>
      <c r="N1334" s="278" t="n"/>
      <c r="O1334" s="278" t="n"/>
      <c r="P1334" s="278" t="n"/>
      <c r="Q1334" s="278" t="n"/>
      <c r="R1334" s="425" t="n">
        <v>65739199</v>
      </c>
      <c r="S1334" s="426" t="inlineStr">
        <is>
          <t>Pesos</t>
        </is>
      </c>
      <c r="T1334" s="427" t="inlineStr">
        <is>
          <t>Hipotecario</t>
        </is>
      </c>
      <c r="U1334" s="742" t="n">
        <v>949950</v>
      </c>
      <c r="V1334" s="425" t="n">
        <v>243</v>
      </c>
      <c r="W1334" s="425" t="n">
        <v>154</v>
      </c>
      <c r="X1334" s="742" t="inlineStr">
        <is>
          <t>10.8%</t>
        </is>
      </c>
      <c r="Y1334" s="742" t="n">
        <v>0</v>
      </c>
      <c r="Z1334" s="742" t="n">
        <v>48806</v>
      </c>
      <c r="AA1334" s="742" t="n">
        <v>17697</v>
      </c>
      <c r="AB1334" s="742" t="n">
        <v>15911</v>
      </c>
      <c r="AC1334" s="742" t="n">
        <v>230750</v>
      </c>
      <c r="AD1334" s="742" t="n">
        <v>636785</v>
      </c>
      <c r="AE1334" s="742" t="n">
        <v>74191472</v>
      </c>
      <c r="AF1334" s="3663" t="n">
        <v>200</v>
      </c>
      <c r="AG1334" s="742" t="inlineStr">
        <is>
          <t>$4,800,000</t>
        </is>
      </c>
      <c r="AH1334" s="428" t="inlineStr">
        <is>
          <t>Empleado</t>
        </is>
      </c>
      <c r="AI1334" s="425" t="inlineStr">
        <is>
          <t>deysinyby@hotmail.com</t>
        </is>
      </c>
      <c r="AJ1334" s="425" t="n">
        <v>3112754866</v>
      </c>
      <c r="AK1334" s="425" t="inlineStr">
        <is>
          <t>PEREIRA</t>
        </is>
      </c>
      <c r="AL1334" s="278" t="n"/>
      <c r="AM1334" s="286" t="n"/>
    </row>
    <row r="1335" ht="18" customHeight="1" thickBot="1">
      <c r="A1335" s="558" t="inlineStr">
        <is>
          <t>ANGELICA GISSELL ARAGON GIL</t>
        </is>
      </c>
      <c r="B1335" s="274" t="inlineStr">
        <is>
          <t>601616610046470-8</t>
        </is>
      </c>
      <c r="C1335" s="420" t="n">
        <v>45794</v>
      </c>
      <c r="D1335" s="421" t="inlineStr">
        <is>
          <t>Pendiente</t>
        </is>
      </c>
      <c r="E1335" s="422" t="n">
        <v>45796</v>
      </c>
      <c r="F1335" s="277" t="inlineStr">
        <is>
          <t>DAVIVIENDA</t>
        </is>
      </c>
      <c r="G1335" s="278" t="n"/>
      <c r="H1335" s="446" t="inlineStr">
        <is>
          <t>VK 30%</t>
        </is>
      </c>
      <c r="I1335" s="425" t="inlineStr">
        <is>
          <t>PERFILAMIENTO MAL DILIGENCIADO</t>
        </is>
      </c>
      <c r="J1335" s="278" t="n"/>
      <c r="K1335" s="278" t="n"/>
      <c r="L1335" s="447" t="inlineStr">
        <is>
          <t>Finanzas a otro nivel</t>
        </is>
      </c>
      <c r="M1335" s="425" t="inlineStr">
        <is>
          <t>ROSARIO RAMIREZ</t>
        </is>
      </c>
      <c r="N1335" s="420" t="n">
        <v>45794</v>
      </c>
      <c r="O1335" s="278" t="n"/>
      <c r="P1335" s="278" t="n"/>
      <c r="Q1335" s="278" t="n"/>
      <c r="R1335" s="425" t="n">
        <v>1110511868</v>
      </c>
      <c r="S1335" s="434" t="inlineStr">
        <is>
          <t>Pesos</t>
        </is>
      </c>
      <c r="T1335" s="508" t="inlineStr">
        <is>
          <t>Leasing H.</t>
        </is>
      </c>
      <c r="U1335" s="742" t="n">
        <v>1525737</v>
      </c>
      <c r="V1335" s="425" t="n">
        <v>240</v>
      </c>
      <c r="W1335" s="425" t="n">
        <v>195</v>
      </c>
      <c r="X1335" s="742" t="inlineStr">
        <is>
          <t>8.7%</t>
        </is>
      </c>
      <c r="Y1335" s="742" t="n">
        <v>454263</v>
      </c>
      <c r="Z1335" s="742" t="n">
        <v>43725</v>
      </c>
      <c r="AA1335" s="742" t="n">
        <v>75486</v>
      </c>
      <c r="AB1335" s="742" t="n">
        <v>0</v>
      </c>
      <c r="AC1335" s="742" t="n">
        <v>474570</v>
      </c>
      <c r="AD1335" s="742" t="n">
        <v>928955</v>
      </c>
      <c r="AE1335" s="742" t="n">
        <v>198141768</v>
      </c>
      <c r="AF1335" s="425" t="inlineStr">
        <is>
          <t>300-600</t>
        </is>
      </c>
      <c r="AG1335" s="742" t="inlineStr">
        <is>
          <t>$6,000,000</t>
        </is>
      </c>
      <c r="AH1335" s="428" t="inlineStr">
        <is>
          <t>Empleado</t>
        </is>
      </c>
      <c r="AI1335" s="425" t="inlineStr">
        <is>
          <t>angelicaaragongil@gmail.com</t>
        </is>
      </c>
      <c r="AJ1335" s="425" t="n">
        <v>3213086952</v>
      </c>
      <c r="AK1335" s="278" t="n"/>
      <c r="AL1335" s="278" t="n"/>
      <c r="AM1335" s="286" t="n"/>
    </row>
    <row r="1336" ht="18" customHeight="1" thickBot="1">
      <c r="A1336" s="885" t="inlineStr">
        <is>
          <t>JEFERSON DAVID CAMACHO MORA</t>
        </is>
      </c>
      <c r="B1336" s="466" t="n">
        <v>133201475004</v>
      </c>
      <c r="C1336" s="357" t="n">
        <v>45699</v>
      </c>
      <c r="D1336" s="921" t="inlineStr">
        <is>
          <t>Actualizar</t>
        </is>
      </c>
      <c r="E1336" s="900" t="n">
        <v>45797</v>
      </c>
      <c r="F1336" s="587" t="inlineStr">
        <is>
          <t>CAJA SOCIAL</t>
        </is>
      </c>
      <c r="G1336" s="578" t="inlineStr">
        <is>
          <t>Buen día, se envía el extracto actual para actualizar el estudio gracias</t>
        </is>
      </c>
      <c r="H1336" s="464" t="inlineStr">
        <is>
          <t>PROPIO</t>
        </is>
      </c>
      <c r="I1336" s="360" t="n"/>
      <c r="J1336" s="360" t="n"/>
      <c r="K1336" s="400" t="n">
        <v>45798</v>
      </c>
      <c r="L1336" s="477" t="inlineStr">
        <is>
          <t>Finanzas a otro nivel</t>
        </is>
      </c>
      <c r="M1336" s="363" t="inlineStr">
        <is>
          <t>DIANA CAROLINA MORA NOVA</t>
        </is>
      </c>
      <c r="N1336" s="357" t="n">
        <v>45701</v>
      </c>
      <c r="O1336" s="360" t="n"/>
      <c r="P1336" s="364" t="inlineStr">
        <is>
          <t>https://tinyurl.com/bdwdsu3k</t>
        </is>
      </c>
      <c r="Q1336" s="360" t="n"/>
      <c r="R1336" s="531" t="n">
        <v>1020753965</v>
      </c>
      <c r="S1336" s="365" t="inlineStr">
        <is>
          <t>Pesos</t>
        </is>
      </c>
      <c r="T1336" s="366" t="inlineStr">
        <is>
          <t>Hipotecario</t>
        </is>
      </c>
      <c r="U1336" s="808" t="n">
        <v>617058</v>
      </c>
      <c r="V1336" s="363" t="n">
        <v>145</v>
      </c>
      <c r="W1336" s="363" t="n">
        <v>135</v>
      </c>
      <c r="X1336" s="808" t="inlineStr">
        <is>
          <t>10.55%</t>
        </is>
      </c>
      <c r="Y1336" s="808" t="n">
        <v>151812</v>
      </c>
      <c r="Z1336" s="808" t="n">
        <v>11079</v>
      </c>
      <c r="AA1336" s="808" t="n">
        <v>21998</v>
      </c>
      <c r="AB1336" s="808" t="n">
        <v>19778</v>
      </c>
      <c r="AC1336" s="808" t="n">
        <v>188087</v>
      </c>
      <c r="AD1336" s="808" t="n">
        <v>527927</v>
      </c>
      <c r="AE1336" s="808" t="n">
        <v>46372836</v>
      </c>
      <c r="AF1336" s="363" t="inlineStr">
        <is>
          <t>50-300</t>
        </is>
      </c>
      <c r="AG1336" s="808" t="inlineStr">
        <is>
          <t>$3,600,000</t>
        </is>
      </c>
      <c r="AH1336" s="401" t="inlineStr">
        <is>
          <t>Empleado</t>
        </is>
      </c>
      <c r="AI1336" s="363" t="inlineStr">
        <is>
          <t>camachojdavid25@gmail.com</t>
        </is>
      </c>
      <c r="AJ1336" s="363" t="n">
        <v>1020753965</v>
      </c>
      <c r="AK1336" s="360" t="n"/>
      <c r="AL1336" s="360" t="n"/>
      <c r="AM1336" s="368" t="n"/>
    </row>
    <row r="1337" ht="18" customHeight="1" thickBot="1">
      <c r="A1337" s="558" t="inlineStr">
        <is>
          <t>JOHN ALEXANDER VIZCAYA BERNAL</t>
        </is>
      </c>
      <c r="B1337" s="210" t="inlineStr">
        <is>
          <t>3303732-0</t>
        </is>
      </c>
      <c r="C1337" s="251" t="n">
        <v>45790</v>
      </c>
      <c r="D1337" s="902" t="inlineStr">
        <is>
          <t>Pendiente</t>
        </is>
      </c>
      <c r="E1337" s="903" t="n">
        <v>45797</v>
      </c>
      <c r="F1337" s="458" t="inlineStr">
        <is>
          <t>AV VILLAS</t>
        </is>
      </c>
      <c r="G1337" s="214" t="n"/>
      <c r="H1337" s="349" t="inlineStr">
        <is>
          <t>CM</t>
        </is>
      </c>
      <c r="I1337" s="254" t="inlineStr">
        <is>
          <t>Falta perfilamiento - AV VILLAS</t>
        </is>
      </c>
      <c r="J1337" s="214" t="n"/>
      <c r="K1337" s="214" t="n"/>
      <c r="L1337" s="214" t="n"/>
      <c r="M1337" s="214" t="n"/>
      <c r="N1337" s="251" t="n">
        <v>45790</v>
      </c>
      <c r="O1337" s="214" t="n"/>
      <c r="P1337" s="214" t="n"/>
      <c r="Q1337" s="335" t="n"/>
      <c r="R1337" s="390" t="inlineStr">
        <is>
          <t>N/A</t>
        </is>
      </c>
      <c r="S1337" s="257" t="inlineStr">
        <is>
          <t>Pesos</t>
        </is>
      </c>
      <c r="T1337" s="258" t="inlineStr">
        <is>
          <t>Hipotecario</t>
        </is>
      </c>
      <c r="U1337" s="739" t="n">
        <v>2633823</v>
      </c>
      <c r="V1337" s="254" t="n">
        <v>173</v>
      </c>
      <c r="W1337" s="254" t="n">
        <v>168</v>
      </c>
      <c r="X1337" s="739" t="inlineStr">
        <is>
          <t>10.2%</t>
        </is>
      </c>
      <c r="Y1337" s="739" t="n">
        <v>0</v>
      </c>
      <c r="Z1337" s="739" t="n">
        <v>92846</v>
      </c>
      <c r="AA1337" s="739" t="n">
        <v>58056</v>
      </c>
      <c r="AB1337" s="739" t="n">
        <v>0</v>
      </c>
      <c r="AC1337" s="739" t="n">
        <v>637418</v>
      </c>
      <c r="AD1337" s="739" t="n">
        <v>1845503</v>
      </c>
      <c r="AE1337" s="739" t="n">
        <v>227090247</v>
      </c>
      <c r="AF1337" s="3660" t="n">
        <v>500</v>
      </c>
      <c r="AG1337" s="739" t="inlineStr">
        <is>
          <t>$16,000,000</t>
        </is>
      </c>
      <c r="AH1337" s="259" t="inlineStr">
        <is>
          <t>Empleado</t>
        </is>
      </c>
      <c r="AI1337" s="254" t="inlineStr">
        <is>
          <t>dcsevillap29@gmail.com</t>
        </is>
      </c>
      <c r="AJ1337" s="254" t="n">
        <v>3164934432</v>
      </c>
      <c r="AK1337" s="254" t="inlineStr">
        <is>
          <t>BOGOTA</t>
        </is>
      </c>
      <c r="AL1337" s="214" t="n"/>
      <c r="AM1337" s="220" t="n"/>
    </row>
    <row r="1338" ht="18" customHeight="1" thickBot="1">
      <c r="A1338" s="548" t="inlineStr">
        <is>
          <t>JUAN CARLOS PARRA TOLOZA</t>
        </is>
      </c>
      <c r="B1338" s="221" t="n">
        <v>358034574</v>
      </c>
      <c r="C1338" s="240" t="n">
        <v>45796</v>
      </c>
      <c r="D1338" s="902" t="inlineStr">
        <is>
          <t>Pendiente</t>
        </is>
      </c>
      <c r="E1338" s="903" t="n">
        <v>45797</v>
      </c>
      <c r="F1338" s="224" t="inlineStr">
        <is>
          <t>BANCO DE BOGOTA</t>
        </is>
      </c>
      <c r="G1338" s="225" t="n"/>
      <c r="H1338" s="344" t="inlineStr">
        <is>
          <t>CM</t>
        </is>
      </c>
      <c r="I1338" s="242" t="inlineStr">
        <is>
          <t>Falta perfilamiento - Bogotá</t>
        </is>
      </c>
      <c r="J1338" s="225" t="n"/>
      <c r="K1338" s="225" t="n"/>
      <c r="L1338" s="225" t="n"/>
      <c r="M1338" s="225" t="n"/>
      <c r="N1338" s="240" t="n">
        <v>45796</v>
      </c>
      <c r="O1338" s="225" t="n"/>
      <c r="P1338" s="225" t="n"/>
      <c r="Q1338" s="225" t="n"/>
      <c r="R1338" s="242" t="n">
        <v>88259310</v>
      </c>
      <c r="S1338" s="246" t="inlineStr">
        <is>
          <t>Pesos</t>
        </is>
      </c>
      <c r="T1338" s="247" t="inlineStr">
        <is>
          <t>Hipotecario</t>
        </is>
      </c>
      <c r="U1338" s="741" t="n">
        <v>340916</v>
      </c>
      <c r="V1338" s="242" t="n">
        <v>243</v>
      </c>
      <c r="W1338" s="242" t="n">
        <v>132</v>
      </c>
      <c r="X1338" s="741" t="inlineStr">
        <is>
          <t>7.93%</t>
        </is>
      </c>
      <c r="Y1338" s="741" t="n">
        <v>340916</v>
      </c>
      <c r="Z1338" s="741" t="n">
        <v>9507</v>
      </c>
      <c r="AA1338" s="741" t="n">
        <v>16750</v>
      </c>
      <c r="AB1338" s="741" t="n">
        <v>0</v>
      </c>
      <c r="AC1338" s="741" t="n">
        <v>135560</v>
      </c>
      <c r="AD1338" s="741" t="n">
        <v>179098</v>
      </c>
      <c r="AE1338" s="741" t="n">
        <v>2880274</v>
      </c>
      <c r="AF1338" s="3661" t="n">
        <v>200</v>
      </c>
      <c r="AG1338" s="741" t="inlineStr">
        <is>
          <t>$4,500,000</t>
        </is>
      </c>
      <c r="AH1338" s="248" t="inlineStr">
        <is>
          <t>Empleado</t>
        </is>
      </c>
      <c r="AI1338" s="242" t="inlineStr">
        <is>
          <t>juan.parra9310@correo.policia.gov.co</t>
        </is>
      </c>
      <c r="AJ1338" s="242" t="n">
        <v>3134835461</v>
      </c>
      <c r="AK1338" s="242" t="inlineStr">
        <is>
          <t>CUCUTA</t>
        </is>
      </c>
      <c r="AL1338" s="225" t="n"/>
      <c r="AM1338" s="231" t="n"/>
    </row>
    <row r="1339" ht="18" customHeight="1" thickBot="1">
      <c r="A1339" s="571" t="inlineStr">
        <is>
          <t>JUDY JAZMIN RODRIGUEZ MARTINEZ</t>
        </is>
      </c>
      <c r="B1339" s="210" t="n">
        <v>953137756</v>
      </c>
      <c r="C1339" s="251" t="n">
        <v>45796</v>
      </c>
      <c r="D1339" s="902" t="inlineStr">
        <is>
          <t>Pendiente</t>
        </is>
      </c>
      <c r="E1339" s="903" t="n">
        <v>45797</v>
      </c>
      <c r="F1339" s="213" t="inlineStr">
        <is>
          <t>BANCO DE BOGOTA</t>
        </is>
      </c>
      <c r="G1339" s="565" t="n"/>
      <c r="H1339" s="349" t="inlineStr">
        <is>
          <t>CM</t>
        </is>
      </c>
      <c r="I1339" s="254" t="inlineStr">
        <is>
          <t>Falta perfilamiento - Bogotá</t>
        </is>
      </c>
      <c r="J1339" s="214" t="n"/>
      <c r="K1339" s="214" t="n"/>
      <c r="L1339" s="392" t="inlineStr">
        <is>
          <t>Finanzas a otro nivel</t>
        </is>
      </c>
      <c r="M1339" s="254" t="inlineStr">
        <is>
          <t>CAROLINA MORA</t>
        </is>
      </c>
      <c r="N1339" s="251" t="n">
        <v>45797</v>
      </c>
      <c r="O1339" s="214" t="n"/>
      <c r="P1339" s="214" t="n"/>
      <c r="Q1339" s="214" t="n"/>
      <c r="R1339" s="573" t="n">
        <v>1000149179</v>
      </c>
      <c r="S1339" s="257" t="inlineStr">
        <is>
          <t>Pesos</t>
        </is>
      </c>
      <c r="T1339" s="258" t="inlineStr">
        <is>
          <t>Hipotecario</t>
        </is>
      </c>
      <c r="U1339" s="739" t="n">
        <v>1096284</v>
      </c>
      <c r="V1339" s="254" t="n">
        <v>234</v>
      </c>
      <c r="W1339" s="254" t="n">
        <v>213</v>
      </c>
      <c r="X1339" s="739" t="inlineStr">
        <is>
          <t>15.8%</t>
        </is>
      </c>
      <c r="Y1339" s="739" t="n">
        <v>0</v>
      </c>
      <c r="Z1339" s="739" t="n">
        <v>11507</v>
      </c>
      <c r="AA1339" s="739" t="n">
        <v>23660</v>
      </c>
      <c r="AB1339" s="739" t="n">
        <v>0</v>
      </c>
      <c r="AC1339" s="739" t="n">
        <v>0</v>
      </c>
      <c r="AD1339" s="739" t="n">
        <v>1061117</v>
      </c>
      <c r="AE1339" s="739" t="n">
        <v>80762792</v>
      </c>
      <c r="AF1339" s="3660" t="n">
        <v>300</v>
      </c>
      <c r="AG1339" s="739" t="inlineStr">
        <is>
          <t>$3,240,000</t>
        </is>
      </c>
      <c r="AH1339" s="259" t="inlineStr">
        <is>
          <t>Empleado</t>
        </is>
      </c>
      <c r="AI1339" s="573" t="inlineStr">
        <is>
          <t>judyr2500@gmail.com</t>
        </is>
      </c>
      <c r="AJ1339" s="573" t="n">
        <v>3057541060</v>
      </c>
      <c r="AK1339" s="254" t="inlineStr">
        <is>
          <t>BOGOTA</t>
        </is>
      </c>
      <c r="AL1339" s="214" t="n"/>
      <c r="AM1339" s="220" t="n"/>
    </row>
    <row r="1340" ht="18" customHeight="1" thickBot="1">
      <c r="A1340" s="572" t="inlineStr">
        <is>
          <t>YESSICA ARANGO ELORZA</t>
        </is>
      </c>
      <c r="B1340" s="221" t="n">
        <v>90000345600</v>
      </c>
      <c r="C1340" s="240" t="n">
        <v>45797</v>
      </c>
      <c r="D1340" s="902" t="inlineStr">
        <is>
          <t>Pendiente</t>
        </is>
      </c>
      <c r="E1340" s="903" t="n">
        <v>45797</v>
      </c>
      <c r="F1340" s="579" t="inlineStr">
        <is>
          <t>BANCOLOMBIA</t>
        </is>
      </c>
      <c r="G1340" s="593" t="inlineStr">
        <is>
          <t xml:space="preserve">Buenas tardes, solicito su colaboración con el estudio financiero de la cliente del asunto, quien realizó directamente con el banco el cambio de u.v.r a pesos y ahora desea mirar la reducción para el crédito con incremento a capital de $150.000
Muchas gracias por su colaboración.
Adjunto extracto en pesos.
</t>
        </is>
      </c>
      <c r="H1340" s="344" t="inlineStr">
        <is>
          <t>CM</t>
        </is>
      </c>
      <c r="I1340" s="225" t="n"/>
      <c r="J1340" s="225" t="n"/>
      <c r="K1340" s="225" t="n"/>
      <c r="L1340" s="440" t="inlineStr">
        <is>
          <t>Finanzas a otro nivel</t>
        </is>
      </c>
      <c r="M1340" s="242" t="inlineStr">
        <is>
          <t>PAULA OSORNO</t>
        </is>
      </c>
      <c r="N1340" s="225" t="n"/>
      <c r="O1340" s="225" t="n"/>
      <c r="P1340" s="225" t="n"/>
      <c r="Q1340" s="473" t="n"/>
      <c r="R1340" s="390" t="n">
        <v>1042768826</v>
      </c>
      <c r="S1340" s="246" t="inlineStr">
        <is>
          <t>Pesos</t>
        </is>
      </c>
      <c r="T1340" s="247" t="inlineStr">
        <is>
          <t>Hipotecario</t>
        </is>
      </c>
      <c r="U1340" s="741" t="n">
        <v>569353</v>
      </c>
      <c r="V1340" s="242" t="n">
        <v>300</v>
      </c>
      <c r="W1340" s="242" t="n">
        <v>278</v>
      </c>
      <c r="X1340" s="741" t="inlineStr">
        <is>
          <t>13.2%</t>
        </is>
      </c>
      <c r="Y1340" s="741" t="n">
        <v>0</v>
      </c>
      <c r="Z1340" s="741" t="n">
        <v>5631</v>
      </c>
      <c r="AA1340" s="741" t="n">
        <v>14127</v>
      </c>
      <c r="AB1340" s="741" t="n">
        <v>9418</v>
      </c>
      <c r="AC1340" s="741" t="n">
        <v>32458</v>
      </c>
      <c r="AD1340" s="741" t="n">
        <v>361324</v>
      </c>
      <c r="AE1340" s="741" t="n">
        <v>49260583</v>
      </c>
      <c r="AF1340" s="3661" t="n">
        <v>150</v>
      </c>
      <c r="AG1340" s="741" t="inlineStr">
        <is>
          <t>$2,500,000</t>
        </is>
      </c>
      <c r="AH1340" s="894" t="inlineStr">
        <is>
          <t>Empleado</t>
        </is>
      </c>
      <c r="AI1340" s="390" t="inlineStr">
        <is>
          <t>arangoelorzayesica@gmail.com</t>
        </is>
      </c>
      <c r="AJ1340" s="390" t="n">
        <v>3233642820</v>
      </c>
      <c r="AK1340" s="242" t="inlineStr">
        <is>
          <t>MEDELLIN</t>
        </is>
      </c>
      <c r="AL1340" s="225" t="n"/>
      <c r="AM1340" s="231" t="n"/>
    </row>
    <row r="1341" ht="18" customHeight="1" thickBot="1">
      <c r="A1341" s="552" t="inlineStr">
        <is>
          <t>LEIDY KATHERINE GONZALEZ MERCADO</t>
        </is>
      </c>
      <c r="B1341" s="210" t="inlineStr">
        <is>
          <t>570000400034578-9</t>
        </is>
      </c>
      <c r="C1341" s="251" t="n">
        <v>45797</v>
      </c>
      <c r="D1341" s="902" t="inlineStr">
        <is>
          <t>Pendiente</t>
        </is>
      </c>
      <c r="E1341" s="903" t="n">
        <v>45797</v>
      </c>
      <c r="F1341" s="569" t="inlineStr">
        <is>
          <t>DAVIVIENDA</t>
        </is>
      </c>
      <c r="G1341" s="593" t="inlineStr">
        <is>
          <t>Se envía extracto para retomar, correo el 20 de mayo</t>
        </is>
      </c>
      <c r="H1341" s="349" t="inlineStr">
        <is>
          <t>CM</t>
        </is>
      </c>
      <c r="I1341" s="214" t="n"/>
      <c r="J1341" s="214" t="n"/>
      <c r="K1341" s="214" t="n"/>
      <c r="L1341" s="348" t="inlineStr">
        <is>
          <t>Soluciones Financieras</t>
        </is>
      </c>
      <c r="M1341" s="254" t="inlineStr">
        <is>
          <t>LORENA SALINAS</t>
        </is>
      </c>
      <c r="N1341" s="214" t="n"/>
      <c r="O1341" s="214" t="n"/>
      <c r="P1341" s="214" t="n"/>
      <c r="Q1341" s="335" t="n"/>
      <c r="R1341" s="390" t="inlineStr">
        <is>
          <t>N/A</t>
        </is>
      </c>
      <c r="S1341" s="257" t="inlineStr">
        <is>
          <t>Pesos</t>
        </is>
      </c>
      <c r="T1341" s="258" t="inlineStr">
        <is>
          <t>Hipotecario</t>
        </is>
      </c>
      <c r="U1341" s="739" t="n">
        <v>866000</v>
      </c>
      <c r="V1341" s="254" t="n">
        <v>180</v>
      </c>
      <c r="W1341" s="254" t="n">
        <v>123</v>
      </c>
      <c r="X1341" s="821" t="n">
        <v>0.12</v>
      </c>
      <c r="Y1341" s="739" t="n">
        <v>0</v>
      </c>
      <c r="Z1341" s="739" t="n">
        <v>12523</v>
      </c>
      <c r="AA1341" s="739" t="n">
        <v>33918</v>
      </c>
      <c r="AB1341" s="739" t="n">
        <v>0</v>
      </c>
      <c r="AC1341" s="739" t="n">
        <v>257271</v>
      </c>
      <c r="AD1341" s="739" t="n">
        <v>556287</v>
      </c>
      <c r="AE1341" s="739" t="n">
        <v>58876646</v>
      </c>
      <c r="AF1341" s="3660" t="n">
        <v>100</v>
      </c>
      <c r="AG1341" s="739" t="inlineStr">
        <is>
          <t>$3,500,000</t>
        </is>
      </c>
      <c r="AH1341" s="259" t="inlineStr">
        <is>
          <t>Empleado</t>
        </is>
      </c>
      <c r="AI1341" s="254" t="inlineStr">
        <is>
          <t>algarcia0530@hotmail.com</t>
        </is>
      </c>
      <c r="AJ1341" s="254" t="n">
        <v>3106818801</v>
      </c>
      <c r="AK1341" s="254" t="inlineStr">
        <is>
          <t>BOGOTA</t>
        </is>
      </c>
      <c r="AL1341" s="214" t="n"/>
      <c r="AM1341" s="220" t="n"/>
    </row>
    <row r="1342" ht="18" customHeight="1" thickBot="1">
      <c r="A1342" s="728" t="inlineStr">
        <is>
          <t>DIANA PATRICIA RESTREPO LOPEZ</t>
        </is>
      </c>
      <c r="B1342" s="620" t="inlineStr">
        <is>
          <t>570336030006094-1</t>
        </is>
      </c>
      <c r="C1342" s="621" t="n">
        <v>45797</v>
      </c>
      <c r="D1342" s="622" t="inlineStr">
        <is>
          <t>Pendiente</t>
        </is>
      </c>
      <c r="E1342" s="905" t="n">
        <v>45797</v>
      </c>
      <c r="F1342" s="649" t="inlineStr">
        <is>
          <t>DAVIVIENDA</t>
        </is>
      </c>
      <c r="G1342" s="625" t="n"/>
      <c r="H1342" s="640" t="inlineStr">
        <is>
          <t>PROPIO</t>
        </is>
      </c>
      <c r="I1342" s="625" t="n"/>
      <c r="J1342" s="625" t="n"/>
      <c r="K1342" s="625" t="n"/>
      <c r="L1342" s="647" t="inlineStr">
        <is>
          <t>Finanzas a otro nivel</t>
        </is>
      </c>
      <c r="M1342" s="628" t="inlineStr">
        <is>
          <t>PAULA OSORNO</t>
        </is>
      </c>
      <c r="N1342" s="625" t="n"/>
      <c r="O1342" s="625" t="n"/>
      <c r="P1342" s="625" t="n"/>
      <c r="Q1342" s="625" t="n"/>
      <c r="R1342" s="628" t="n">
        <v>43604099</v>
      </c>
      <c r="S1342" s="629" t="inlineStr">
        <is>
          <t>Pesos</t>
        </is>
      </c>
      <c r="T1342" s="648" t="inlineStr">
        <is>
          <t>Hipotecario</t>
        </is>
      </c>
      <c r="U1342" s="631" t="n">
        <v>1247000</v>
      </c>
      <c r="V1342" s="628" t="n">
        <v>240</v>
      </c>
      <c r="W1342" s="628" t="n">
        <v>224</v>
      </c>
      <c r="X1342" s="631" t="inlineStr">
        <is>
          <t>10.9%</t>
        </is>
      </c>
      <c r="Y1342" s="631" t="n">
        <v>0</v>
      </c>
      <c r="Z1342" s="631" t="n">
        <v>32715</v>
      </c>
      <c r="AA1342" s="631" t="n">
        <v>0</v>
      </c>
      <c r="AB1342" s="631" t="n">
        <v>0</v>
      </c>
      <c r="AC1342" s="631" t="n">
        <v>173336</v>
      </c>
      <c r="AD1342" s="631" t="n">
        <v>1037948</v>
      </c>
      <c r="AE1342" s="631" t="n">
        <v>119772501</v>
      </c>
      <c r="AF1342" s="628" t="inlineStr">
        <is>
          <t>HASTA $400.000</t>
        </is>
      </c>
      <c r="AG1342" s="631" t="inlineStr">
        <is>
          <t>$7,528,000</t>
        </is>
      </c>
      <c r="AH1342" s="633" t="inlineStr">
        <is>
          <t>Empleado</t>
        </is>
      </c>
      <c r="AI1342" s="628" t="inlineStr">
        <is>
          <t>tita.restrepo05@gmail.com</t>
        </is>
      </c>
      <c r="AJ1342" s="628" t="n">
        <v>3507989052</v>
      </c>
      <c r="AK1342" s="625" t="n"/>
      <c r="AL1342" s="625" t="n"/>
      <c r="AM1342" s="634" t="n"/>
    </row>
    <row r="1343" ht="18" customHeight="1" thickBot="1">
      <c r="A1343" s="843" t="inlineStr">
        <is>
          <t>TOMAS JULIAN LEMUS</t>
        </is>
      </c>
      <c r="B1343" s="210" t="n">
        <v>133200617689</v>
      </c>
      <c r="C1343" s="251" t="n">
        <v>45797</v>
      </c>
      <c r="D1343" s="902" t="inlineStr">
        <is>
          <t>Pendiente</t>
        </is>
      </c>
      <c r="E1343" s="903" t="n">
        <v>45797</v>
      </c>
      <c r="F1343" s="259" t="inlineStr">
        <is>
          <t>CAJA SOCIAL</t>
        </is>
      </c>
      <c r="G1343" s="214" t="n"/>
      <c r="H1343" s="352" t="inlineStr">
        <is>
          <t>PROPIO</t>
        </is>
      </c>
      <c r="I1343" s="214" t="n"/>
      <c r="J1343" s="214" t="n"/>
      <c r="K1343" s="214" t="n"/>
      <c r="L1343" s="348" t="inlineStr">
        <is>
          <t>Soluciones Financieras</t>
        </is>
      </c>
      <c r="M1343" s="254" t="inlineStr">
        <is>
          <t>MIRYAM ROA</t>
        </is>
      </c>
      <c r="N1343" s="214" t="n"/>
      <c r="O1343" s="214" t="n"/>
      <c r="P1343" s="214" t="n"/>
      <c r="Q1343" s="214" t="n"/>
      <c r="R1343" s="254" t="n">
        <v>16780456</v>
      </c>
      <c r="S1343" s="257" t="inlineStr">
        <is>
          <t>Pesos</t>
        </is>
      </c>
      <c r="T1343" s="258" t="inlineStr">
        <is>
          <t>Hipotecario</t>
        </is>
      </c>
      <c r="U1343" s="739" t="n">
        <v>560757</v>
      </c>
      <c r="V1343" s="254" t="n">
        <v>240</v>
      </c>
      <c r="W1343" s="254" t="n">
        <v>192</v>
      </c>
      <c r="X1343" s="739" t="inlineStr">
        <is>
          <t>8.15%</t>
        </is>
      </c>
      <c r="Y1343" s="739" t="n">
        <v>177773</v>
      </c>
      <c r="Z1343" s="739" t="n">
        <v>41701</v>
      </c>
      <c r="AA1343" s="739" t="n">
        <v>19734</v>
      </c>
      <c r="AB1343" s="739" t="n">
        <v>11053</v>
      </c>
      <c r="AC1343" s="739" t="n">
        <v>144658</v>
      </c>
      <c r="AD1343" s="739" t="n">
        <v>521383</v>
      </c>
      <c r="AE1343" s="739" t="n">
        <v>54302894</v>
      </c>
      <c r="AF1343" s="254" t="inlineStr">
        <is>
          <t>hasta $250.000</t>
        </is>
      </c>
      <c r="AG1343" s="739" t="inlineStr">
        <is>
          <t>$1,900,000</t>
        </is>
      </c>
      <c r="AH1343" s="259" t="inlineStr">
        <is>
          <t>Empleado</t>
        </is>
      </c>
      <c r="AI1343" s="254" t="inlineStr">
        <is>
          <t>tjl50@hotmail.com</t>
        </is>
      </c>
      <c r="AJ1343" s="254" t="n">
        <v>3201396878</v>
      </c>
      <c r="AK1343" s="214" t="n"/>
      <c r="AL1343" s="214" t="n"/>
      <c r="AM1343" s="220" t="n"/>
    </row>
    <row r="1344" ht="18" customHeight="1" thickBot="1">
      <c r="A1344" s="745" t="inlineStr">
        <is>
          <t>INGRY JOHANNA VILLA SANCHEZ</t>
        </is>
      </c>
      <c r="B1344" s="221" t="n">
        <v>134200075240</v>
      </c>
      <c r="C1344" s="240" t="n">
        <v>45797</v>
      </c>
      <c r="D1344" s="902" t="inlineStr">
        <is>
          <t>Pendiente</t>
        </is>
      </c>
      <c r="E1344" s="903" t="n">
        <v>45797</v>
      </c>
      <c r="F1344" s="248" t="inlineStr">
        <is>
          <t>CAJA SOCIAL</t>
        </is>
      </c>
      <c r="G1344" s="225" t="n"/>
      <c r="H1344" s="344" t="inlineStr">
        <is>
          <t>CM</t>
        </is>
      </c>
      <c r="I1344" s="225" t="n"/>
      <c r="J1344" s="225" t="n"/>
      <c r="K1344" s="225" t="n"/>
      <c r="L1344" s="225" t="n"/>
      <c r="M1344" s="225" t="n"/>
      <c r="N1344" s="225" t="n"/>
      <c r="O1344" s="225" t="n"/>
      <c r="P1344" s="225" t="n"/>
      <c r="Q1344" s="225" t="n"/>
      <c r="R1344" s="389" t="n">
        <v>52861267</v>
      </c>
      <c r="S1344" s="246" t="inlineStr">
        <is>
          <t>Pesos</t>
        </is>
      </c>
      <c r="T1344" s="247" t="inlineStr">
        <is>
          <t>Hipotecario</t>
        </is>
      </c>
      <c r="U1344" s="741" t="n">
        <v>372483</v>
      </c>
      <c r="V1344" s="242" t="n">
        <v>240</v>
      </c>
      <c r="W1344" s="242" t="n">
        <v>218</v>
      </c>
      <c r="X1344" s="811" t="n">
        <v>0.06</v>
      </c>
      <c r="Y1344" s="741" t="n">
        <v>134727</v>
      </c>
      <c r="Z1344" s="741" t="n">
        <v>12320</v>
      </c>
      <c r="AA1344" s="741" t="n">
        <v>22252</v>
      </c>
      <c r="AB1344" s="741" t="n">
        <v>19401</v>
      </c>
      <c r="AC1344" s="741" t="n">
        <v>107912</v>
      </c>
      <c r="AD1344" s="741" t="n">
        <v>328168</v>
      </c>
      <c r="AE1344" s="741" t="n">
        <v>41154145</v>
      </c>
      <c r="AF1344" s="3661" t="n">
        <v>300</v>
      </c>
      <c r="AG1344" s="741" t="inlineStr">
        <is>
          <t>$3,000,000</t>
        </is>
      </c>
      <c r="AH1344" s="248" t="inlineStr">
        <is>
          <t>Empleado</t>
        </is>
      </c>
      <c r="AI1344" s="242" t="inlineStr">
        <is>
          <t>andipipe_2207@hotmail.com</t>
        </is>
      </c>
      <c r="AJ1344" s="242" t="n">
        <v>3134636898</v>
      </c>
      <c r="AK1344" s="242" t="inlineStr">
        <is>
          <t>BOGOTA</t>
        </is>
      </c>
      <c r="AL1344" s="225" t="n"/>
      <c r="AM1344" s="231" t="n"/>
    </row>
    <row r="1345" ht="18" customHeight="1" thickBot="1">
      <c r="A1345" s="552" t="inlineStr">
        <is>
          <t>LUIS EDUARDO APONTE ALVAÑIL</t>
        </is>
      </c>
      <c r="B1345" s="210" t="n">
        <v>199200576409</v>
      </c>
      <c r="C1345" s="251" t="n">
        <v>45797</v>
      </c>
      <c r="D1345" s="902" t="inlineStr">
        <is>
          <t>Pendiente</t>
        </is>
      </c>
      <c r="E1345" s="903" t="n">
        <v>45797</v>
      </c>
      <c r="F1345" s="259" t="inlineStr">
        <is>
          <t>CAJA SOCIAL</t>
        </is>
      </c>
      <c r="G1345" s="214" t="n"/>
      <c r="H1345" s="349" t="inlineStr">
        <is>
          <t>CM</t>
        </is>
      </c>
      <c r="I1345" s="214" t="n"/>
      <c r="J1345" s="214" t="n"/>
      <c r="K1345" s="214" t="n"/>
      <c r="L1345" s="214" t="n"/>
      <c r="M1345" s="214" t="n"/>
      <c r="N1345" s="214" t="n"/>
      <c r="O1345" s="214" t="n"/>
      <c r="P1345" s="214" t="n"/>
      <c r="Q1345" s="335" t="n"/>
      <c r="R1345" s="390" t="inlineStr">
        <is>
          <t>N/A</t>
        </is>
      </c>
      <c r="S1345" s="257" t="inlineStr">
        <is>
          <t>Pesos</t>
        </is>
      </c>
      <c r="T1345" s="258" t="inlineStr">
        <is>
          <t>Hipotecario</t>
        </is>
      </c>
      <c r="U1345" s="739" t="n">
        <v>1129170</v>
      </c>
      <c r="V1345" s="254" t="n">
        <v>181</v>
      </c>
      <c r="W1345" s="254" t="n">
        <v>40</v>
      </c>
      <c r="X1345" s="739" t="inlineStr">
        <is>
          <t>11.5%</t>
        </is>
      </c>
      <c r="Y1345" s="739" t="n">
        <v>0</v>
      </c>
      <c r="Z1345" s="739" t="n">
        <v>28103</v>
      </c>
      <c r="AA1345" s="739" t="n">
        <v>55111</v>
      </c>
      <c r="AB1345" s="739" t="n">
        <v>49549</v>
      </c>
      <c r="AC1345" s="739" t="n">
        <v>687176</v>
      </c>
      <c r="AD1345" s="739" t="n">
        <v>309230</v>
      </c>
      <c r="AE1345" s="739" t="n">
        <v>33934906</v>
      </c>
      <c r="AF1345" s="3660" t="n">
        <v>200</v>
      </c>
      <c r="AG1345" s="739" t="inlineStr">
        <is>
          <t>$3,500,000</t>
        </is>
      </c>
      <c r="AH1345" s="259" t="inlineStr">
        <is>
          <t>Empleado</t>
        </is>
      </c>
      <c r="AI1345" s="254" t="inlineStr">
        <is>
          <t>lucyangel2507@gmail.com</t>
        </is>
      </c>
      <c r="AJ1345" s="254" t="n">
        <v>3113927859</v>
      </c>
      <c r="AK1345" s="254" t="inlineStr">
        <is>
          <t>BOGOTA</t>
        </is>
      </c>
      <c r="AL1345" s="214" t="n"/>
      <c r="AM1345" s="220" t="n"/>
    </row>
    <row r="1346" ht="18" customHeight="1" thickBot="1">
      <c r="A1346" s="745" t="inlineStr">
        <is>
          <t xml:space="preserve">LAURA ROCIO DE LA TORRE MALDONADO
</t>
        </is>
      </c>
      <c r="B1346" s="221" t="n">
        <v>959730905</v>
      </c>
      <c r="C1346" s="240" t="n">
        <v>45794</v>
      </c>
      <c r="D1346" s="343" t="inlineStr">
        <is>
          <t>Pendiente</t>
        </is>
      </c>
      <c r="E1346" s="378" t="n">
        <v>45798</v>
      </c>
      <c r="F1346" s="224" t="inlineStr">
        <is>
          <t>BANCO DE BOGOTA</t>
        </is>
      </c>
      <c r="G1346" s="225" t="n"/>
      <c r="H1346" s="344" t="inlineStr">
        <is>
          <t>CM</t>
        </is>
      </c>
      <c r="I1346" s="242" t="inlineStr">
        <is>
          <t>Falta perfilamiento - Bogotá</t>
        </is>
      </c>
      <c r="J1346" s="225" t="n"/>
      <c r="K1346" s="225" t="n"/>
      <c r="L1346" s="225" t="n"/>
      <c r="M1346" s="225" t="n"/>
      <c r="N1346" s="240" t="n">
        <v>45796</v>
      </c>
      <c r="O1346" s="225" t="n"/>
      <c r="P1346" s="225" t="n"/>
      <c r="Q1346" s="225" t="n"/>
      <c r="R1346" s="242" t="n">
        <v>1047237972</v>
      </c>
      <c r="S1346" s="246" t="inlineStr">
        <is>
          <t>Pesos</t>
        </is>
      </c>
      <c r="T1346" s="247" t="inlineStr">
        <is>
          <t>Hipotecario</t>
        </is>
      </c>
      <c r="U1346" s="741" t="n">
        <v>1150078</v>
      </c>
      <c r="V1346" s="242" t="n">
        <v>360</v>
      </c>
      <c r="W1346" s="242" t="n">
        <v>353</v>
      </c>
      <c r="X1346" s="741" t="inlineStr">
        <is>
          <t>7.86%</t>
        </is>
      </c>
      <c r="Y1346" s="741" t="n">
        <v>502158</v>
      </c>
      <c r="Z1346" s="741" t="n">
        <v>23775</v>
      </c>
      <c r="AA1346" s="741" t="n">
        <v>39141</v>
      </c>
      <c r="AB1346" s="741" t="n">
        <v>0</v>
      </c>
      <c r="AC1346" s="741" t="n">
        <v>94931</v>
      </c>
      <c r="AD1346" s="741" t="n">
        <v>1494388</v>
      </c>
      <c r="AE1346" s="741" t="n">
        <v>154024359</v>
      </c>
      <c r="AF1346" s="3661" t="n">
        <v>300</v>
      </c>
      <c r="AG1346" s="741" t="inlineStr">
        <is>
          <t>$4,000,000</t>
        </is>
      </c>
      <c r="AH1346" s="248" t="inlineStr">
        <is>
          <t>Empleado</t>
        </is>
      </c>
      <c r="AI1346" s="242" t="inlineStr">
        <is>
          <t>laudelatorrem@hotmail.com</t>
        </is>
      </c>
      <c r="AJ1346" s="242" t="n">
        <v>3005313168</v>
      </c>
      <c r="AK1346" s="242" t="inlineStr">
        <is>
          <t>BARRANQUILLA</t>
        </is>
      </c>
      <c r="AL1346" s="225" t="n"/>
      <c r="AM1346" s="231" t="n"/>
    </row>
    <row r="1347" ht="18" customHeight="1" thickBot="1">
      <c r="A1347" s="552" t="inlineStr">
        <is>
          <t>KEVIN DAVID FLOREZ ORTIZ</t>
        </is>
      </c>
      <c r="B1347" s="210" t="n">
        <v>1056934654</v>
      </c>
      <c r="C1347" s="251" t="n">
        <v>45796</v>
      </c>
      <c r="D1347" s="348" t="inlineStr">
        <is>
          <t>Pendiente</t>
        </is>
      </c>
      <c r="E1347" s="386" t="n">
        <v>45798</v>
      </c>
      <c r="F1347" s="213" t="inlineStr">
        <is>
          <t>BANCO DE BOGOTA</t>
        </is>
      </c>
      <c r="G1347" s="214" t="n"/>
      <c r="H1347" s="352" t="inlineStr">
        <is>
          <t>PROPIO</t>
        </is>
      </c>
      <c r="I1347" s="254" t="inlineStr">
        <is>
          <t>ADJUNTO PERFILAMIENTO ANTIGUO</t>
        </is>
      </c>
      <c r="J1347" s="214" t="n"/>
      <c r="K1347" s="214" t="n"/>
      <c r="L1347" s="257" t="inlineStr">
        <is>
          <t>Lideres del futuro</t>
        </is>
      </c>
      <c r="M1347" s="254" t="inlineStr">
        <is>
          <t>JAIRO BOLAÑOS BURITICA</t>
        </is>
      </c>
      <c r="N1347" s="214" t="n"/>
      <c r="O1347" s="214" t="n"/>
      <c r="P1347" s="214" t="n"/>
      <c r="Q1347" s="214" t="n"/>
      <c r="R1347" s="254" t="n">
        <v>1110541371</v>
      </c>
      <c r="S1347" s="257" t="inlineStr">
        <is>
          <t>Pesos</t>
        </is>
      </c>
      <c r="T1347" s="258" t="inlineStr">
        <is>
          <t>Hipotecario</t>
        </is>
      </c>
      <c r="U1347" s="739" t="n">
        <v>1169049</v>
      </c>
      <c r="V1347" s="254" t="n">
        <v>180</v>
      </c>
      <c r="W1347" s="254" t="n">
        <v>179</v>
      </c>
      <c r="X1347" s="739" t="inlineStr">
        <is>
          <t>12.01%</t>
        </is>
      </c>
      <c r="Y1347" s="739" t="n">
        <v>0</v>
      </c>
      <c r="Z1347" s="739" t="n">
        <v>32607</v>
      </c>
      <c r="AA1347" s="739" t="n">
        <v>35073</v>
      </c>
      <c r="AB1347" s="739" t="n">
        <v>0</v>
      </c>
      <c r="AC1347" s="739" t="n">
        <v>200896</v>
      </c>
      <c r="AD1347" s="739" t="n">
        <v>900472</v>
      </c>
      <c r="AE1347" s="739" t="n">
        <v>95334561</v>
      </c>
      <c r="AF1347" s="3660" t="n">
        <v>250</v>
      </c>
      <c r="AG1347" s="739" t="inlineStr">
        <is>
          <t>$13,000,000</t>
        </is>
      </c>
      <c r="AH1347" s="214" t="n"/>
      <c r="AI1347" s="254" t="inlineStr">
        <is>
          <t>kevicdavid91@gmail.com</t>
        </is>
      </c>
      <c r="AJ1347" s="254" t="n">
        <v>3152404772</v>
      </c>
      <c r="AK1347" s="214" t="n"/>
      <c r="AL1347" s="214" t="n"/>
      <c r="AM1347" s="220" t="n"/>
    </row>
    <row r="1348" ht="18" customHeight="1" thickBot="1">
      <c r="A1348" s="745" t="inlineStr">
        <is>
          <t>MARILUZ LOPEZ RODRIGUEZ</t>
        </is>
      </c>
      <c r="B1348" s="221" t="n">
        <v>956964169</v>
      </c>
      <c r="C1348" s="240" t="n">
        <v>45798</v>
      </c>
      <c r="D1348" s="343" t="inlineStr">
        <is>
          <t>Pendiente</t>
        </is>
      </c>
      <c r="E1348" s="378" t="n">
        <v>45798</v>
      </c>
      <c r="F1348" s="224" t="inlineStr">
        <is>
          <t>BANCO DE BOGOTA</t>
        </is>
      </c>
      <c r="G1348" s="225" t="n"/>
      <c r="H1348" s="397" t="inlineStr">
        <is>
          <t>PROPIO</t>
        </is>
      </c>
      <c r="I1348" s="225" t="n"/>
      <c r="J1348" s="225" t="n"/>
      <c r="K1348" s="225" t="n"/>
      <c r="L1348" s="246" t="inlineStr">
        <is>
          <t>Lideres del futuro</t>
        </is>
      </c>
      <c r="M1348" s="242" t="inlineStr">
        <is>
          <t>PABLO MONTOYA</t>
        </is>
      </c>
      <c r="N1348" s="225" t="n"/>
      <c r="O1348" s="225" t="n"/>
      <c r="P1348" s="225" t="n"/>
      <c r="Q1348" s="225" t="n"/>
      <c r="R1348" s="242" t="n">
        <v>52960383</v>
      </c>
      <c r="S1348" s="246" t="inlineStr">
        <is>
          <t>Pesos</t>
        </is>
      </c>
      <c r="T1348" s="247" t="inlineStr">
        <is>
          <t>Hipotecario</t>
        </is>
      </c>
      <c r="U1348" s="741" t="n">
        <v>627391</v>
      </c>
      <c r="V1348" s="242" t="n">
        <v>360</v>
      </c>
      <c r="W1348" s="242" t="n">
        <v>341</v>
      </c>
      <c r="X1348" s="741" t="inlineStr">
        <is>
          <t>12.8%</t>
        </is>
      </c>
      <c r="Y1348" s="741" t="n">
        <v>0</v>
      </c>
      <c r="Z1348" s="741" t="n">
        <v>18688</v>
      </c>
      <c r="AA1348" s="741" t="n">
        <v>28668</v>
      </c>
      <c r="AB1348" s="741" t="n">
        <v>0</v>
      </c>
      <c r="AC1348" s="741" t="n">
        <v>0</v>
      </c>
      <c r="AD1348" s="741" t="n">
        <v>580035</v>
      </c>
      <c r="AE1348" s="741" t="n">
        <v>56021250</v>
      </c>
      <c r="AF1348" s="242" t="inlineStr">
        <is>
          <t>50-300</t>
        </is>
      </c>
      <c r="AG1348" s="741" t="inlineStr">
        <is>
          <t>$1,800,000</t>
        </is>
      </c>
      <c r="AH1348" s="248" t="inlineStr">
        <is>
          <t>Empleado</t>
        </is>
      </c>
      <c r="AI1348" s="242" t="inlineStr">
        <is>
          <t>samuel.2704@hotmail.com</t>
        </is>
      </c>
      <c r="AJ1348" s="242" t="n">
        <v>3219325956</v>
      </c>
      <c r="AK1348" s="225" t="n"/>
      <c r="AL1348" s="225" t="n"/>
      <c r="AM1348" s="231" t="n"/>
    </row>
    <row r="1349" ht="18" customHeight="1" thickBot="1">
      <c r="A1349" s="558" t="inlineStr">
        <is>
          <t>CARLOS MARIO ARISTIZABAL MURIEL</t>
        </is>
      </c>
      <c r="B1349" s="274" t="n">
        <v>90000240232</v>
      </c>
      <c r="C1349" s="420" t="n">
        <v>45798</v>
      </c>
      <c r="D1349" s="421" t="inlineStr">
        <is>
          <t>Pendiente</t>
        </is>
      </c>
      <c r="E1349" s="422" t="n">
        <v>45798</v>
      </c>
      <c r="F1349" s="484" t="inlineStr">
        <is>
          <t>BANCOLOMBIA</t>
        </is>
      </c>
      <c r="G1349" s="278" t="n"/>
      <c r="H1349" s="435" t="inlineStr">
        <is>
          <t>CM</t>
        </is>
      </c>
      <c r="I1349" s="278" t="n"/>
      <c r="J1349" s="278" t="n"/>
      <c r="K1349" s="278" t="n"/>
      <c r="L1349" s="278" t="n"/>
      <c r="M1349" s="278" t="n"/>
      <c r="N1349" s="278" t="n"/>
      <c r="O1349" s="278" t="n"/>
      <c r="P1349" s="278" t="n"/>
      <c r="Q1349" s="278" t="n"/>
      <c r="R1349" s="425" t="n">
        <v>1053768677</v>
      </c>
      <c r="S1349" s="426" t="inlineStr">
        <is>
          <t>Pesos</t>
        </is>
      </c>
      <c r="T1349" s="427" t="inlineStr">
        <is>
          <t>Hipotecario</t>
        </is>
      </c>
      <c r="U1349" s="742" t="n">
        <v>2718473</v>
      </c>
      <c r="V1349" s="425" t="n">
        <v>240</v>
      </c>
      <c r="W1349" s="425" t="n">
        <v>218</v>
      </c>
      <c r="X1349" s="742" t="inlineStr">
        <is>
          <t>17.45%</t>
        </is>
      </c>
      <c r="Y1349" s="742" t="n">
        <v>0</v>
      </c>
      <c r="Z1349" s="742" t="n">
        <v>31074</v>
      </c>
      <c r="AA1349" s="742" t="n">
        <v>0</v>
      </c>
      <c r="AB1349" s="742" t="n">
        <v>0</v>
      </c>
      <c r="AC1349" s="742" t="n">
        <v>142729</v>
      </c>
      <c r="AD1349" s="742" t="n">
        <v>2544669</v>
      </c>
      <c r="AE1349" s="742" t="n">
        <v>190896251</v>
      </c>
      <c r="AF1349" s="3663" t="n">
        <v>200</v>
      </c>
      <c r="AG1349" s="742" t="inlineStr">
        <is>
          <t>$16,000,000</t>
        </is>
      </c>
      <c r="AH1349" s="428" t="inlineStr">
        <is>
          <t>Empleado</t>
        </is>
      </c>
      <c r="AI1349" s="425" t="inlineStr">
        <is>
          <t>carlosmarioaristizabal@gmail.com</t>
        </is>
      </c>
      <c r="AJ1349" s="425" t="n">
        <v>34616673066</v>
      </c>
      <c r="AK1349" s="425" t="inlineStr">
        <is>
          <t>BARCELONA</t>
        </is>
      </c>
      <c r="AL1349" s="278" t="n"/>
      <c r="AM1349" s="286" t="n"/>
    </row>
    <row r="1350" ht="18" customHeight="1" thickBot="1">
      <c r="A1350" s="557" t="inlineStr">
        <is>
          <t>ANGIE KATHERINE MOYA SANCHEZ</t>
        </is>
      </c>
      <c r="B1350" s="825" t="inlineStr">
        <is>
          <t>190-010282</t>
        </is>
      </c>
      <c r="C1350" s="826" t="n">
        <v>45663</v>
      </c>
      <c r="D1350" s="919" t="inlineStr">
        <is>
          <t>Mora</t>
        </is>
      </c>
      <c r="E1350" s="924" t="n">
        <v>45798</v>
      </c>
      <c r="F1350" s="901" t="inlineStr">
        <is>
          <t>OCCIDENTE</t>
        </is>
      </c>
      <c r="G1350" s="578" t="inlineStr">
        <is>
          <t>Se envia perfilamiento y extracto para realizar nuevamente el estudio ya que bancarizo los otros ingresos, ella me informa que aparece en mora y pago 2 dias despues de la fecha por un problema con la plataforma del banco vlaor cuota $1,110.000 y que lo maximo que puede cancelar es $2.300.000
Clave: 1018442810</t>
        </is>
      </c>
      <c r="H1350" s="830" t="inlineStr">
        <is>
          <t>CM</t>
        </is>
      </c>
      <c r="I1350" s="505" t="n"/>
      <c r="J1350" s="505" t="n"/>
      <c r="K1350" s="828" t="n">
        <v>45667</v>
      </c>
      <c r="L1350" s="871" t="inlineStr">
        <is>
          <t>Finanzas a otro nivel</t>
        </is>
      </c>
      <c r="M1350" s="832" t="inlineStr">
        <is>
          <t>NELLY ROA</t>
        </is>
      </c>
      <c r="N1350" s="826" t="n">
        <v>45667</v>
      </c>
      <c r="O1350" s="505" t="n"/>
      <c r="P1350" s="831" t="inlineStr">
        <is>
          <t>https://tinyurl.com/mvteaw2k</t>
        </is>
      </c>
      <c r="Q1350" s="505" t="n"/>
      <c r="R1350" s="832" t="n">
        <v>1018442810</v>
      </c>
      <c r="S1350" s="833" t="inlineStr">
        <is>
          <t>Pesos</t>
        </is>
      </c>
      <c r="T1350" s="834" t="inlineStr">
        <is>
          <t>Hipotecario</t>
        </is>
      </c>
      <c r="U1350" s="835" t="n">
        <v>1110303</v>
      </c>
      <c r="V1350" s="832" t="n">
        <v>201</v>
      </c>
      <c r="W1350" s="832" t="n">
        <v>142</v>
      </c>
      <c r="X1350" s="835" t="inlineStr">
        <is>
          <t>10.05%</t>
        </is>
      </c>
      <c r="Y1350" s="835" t="n">
        <v>0</v>
      </c>
      <c r="Z1350" s="835" t="n">
        <v>17928</v>
      </c>
      <c r="AA1350" s="835" t="n">
        <v>23134</v>
      </c>
      <c r="AB1350" s="835" t="n">
        <v>0</v>
      </c>
      <c r="AC1350" s="835" t="n">
        <v>341192</v>
      </c>
      <c r="AD1350" s="835" t="n">
        <v>701657</v>
      </c>
      <c r="AE1350" s="835" t="n">
        <v>87576344</v>
      </c>
      <c r="AF1350" s="505" t="n"/>
      <c r="AG1350" s="835" t="inlineStr">
        <is>
          <t>$8,600,000</t>
        </is>
      </c>
      <c r="AH1350" s="837" t="inlineStr">
        <is>
          <t>Empleado</t>
        </is>
      </c>
      <c r="AI1350" s="505" t="n"/>
      <c r="AJ1350" s="505" t="n"/>
      <c r="AK1350" s="505" t="n"/>
      <c r="AL1350" s="505" t="n"/>
      <c r="AM1350" s="838" t="n"/>
    </row>
    <row r="1351" ht="18" customHeight="1" thickBot="1">
      <c r="A1351" s="548" t="inlineStr">
        <is>
          <t>JULIAN DAVID HERRERA RUBIANO</t>
        </is>
      </c>
      <c r="B1351" s="221" t="n">
        <v>959965769</v>
      </c>
      <c r="C1351" s="240" t="n">
        <v>45779</v>
      </c>
      <c r="D1351" s="902" t="inlineStr">
        <is>
          <t>Pendiente</t>
        </is>
      </c>
      <c r="E1351" s="903" t="n">
        <v>45798</v>
      </c>
      <c r="F1351" s="224" t="inlineStr">
        <is>
          <t>BANCO DE BOGOTA</t>
        </is>
      </c>
      <c r="G1351" s="225" t="n"/>
      <c r="H1351" s="344" t="inlineStr">
        <is>
          <t>CM</t>
        </is>
      </c>
      <c r="I1351" s="242" t="inlineStr">
        <is>
          <t>Falta perfilamiento - Bogota</t>
        </is>
      </c>
      <c r="J1351" s="225" t="n"/>
      <c r="K1351" s="225" t="n"/>
      <c r="L1351" s="225" t="n"/>
      <c r="M1351" s="225" t="n"/>
      <c r="N1351" s="240" t="n">
        <v>45779</v>
      </c>
      <c r="O1351" s="225" t="n"/>
      <c r="P1351" s="225" t="n"/>
      <c r="Q1351" s="225" t="n"/>
      <c r="R1351" s="242" t="n">
        <v>1032496060</v>
      </c>
      <c r="S1351" s="246" t="inlineStr">
        <is>
          <t>Pesos</t>
        </is>
      </c>
      <c r="T1351" s="247" t="inlineStr">
        <is>
          <t>Hipotecario</t>
        </is>
      </c>
      <c r="U1351" s="741" t="n">
        <v>1473399</v>
      </c>
      <c r="V1351" s="242" t="n">
        <v>180</v>
      </c>
      <c r="W1351" s="242" t="n">
        <v>174</v>
      </c>
      <c r="X1351" s="741" t="inlineStr">
        <is>
          <t>11.35%</t>
        </is>
      </c>
      <c r="Y1351" s="741" t="n">
        <v>0</v>
      </c>
      <c r="Z1351" s="741" t="n">
        <v>19352</v>
      </c>
      <c r="AA1351" s="741" t="n">
        <v>33567</v>
      </c>
      <c r="AB1351" s="741" t="n">
        <v>0</v>
      </c>
      <c r="AC1351" s="741" t="n">
        <v>221906</v>
      </c>
      <c r="AD1351" s="741" t="n">
        <v>1198573</v>
      </c>
      <c r="AE1351" s="741" t="n">
        <v>125578553</v>
      </c>
      <c r="AF1351" s="3661" t="n">
        <v>100</v>
      </c>
      <c r="AG1351" s="741" t="inlineStr">
        <is>
          <t>$4,800,000</t>
        </is>
      </c>
      <c r="AH1351" s="248" t="inlineStr">
        <is>
          <t>Empleado</t>
        </is>
      </c>
      <c r="AI1351" s="242" t="inlineStr">
        <is>
          <t>jherrerar98@gmail.com</t>
        </is>
      </c>
      <c r="AJ1351" s="242" t="n">
        <v>3123159034</v>
      </c>
      <c r="AK1351" s="242" t="inlineStr">
        <is>
          <t>BOGOTA</t>
        </is>
      </c>
      <c r="AL1351" s="225" t="n"/>
      <c r="AM1351" s="231" t="n"/>
    </row>
    <row r="1352" ht="18" customHeight="1" thickBot="1">
      <c r="A1352" s="552" t="inlineStr">
        <is>
          <t>KATHERIN PAOLA PARDO NARVAEZ</t>
        </is>
      </c>
      <c r="B1352" s="210" t="n">
        <v>956672830</v>
      </c>
      <c r="C1352" s="251" t="n">
        <v>45793</v>
      </c>
      <c r="D1352" s="902" t="inlineStr">
        <is>
          <t>Pendiente</t>
        </is>
      </c>
      <c r="E1352" s="903" t="n">
        <v>45798</v>
      </c>
      <c r="F1352" s="213" t="inlineStr">
        <is>
          <t>BANCO DE BOGOTA</t>
        </is>
      </c>
      <c r="G1352" s="214" t="n"/>
      <c r="H1352" s="349" t="inlineStr">
        <is>
          <t>CM</t>
        </is>
      </c>
      <c r="I1352" s="254" t="inlineStr">
        <is>
          <t>Falta perfilamiento - Bogota</t>
        </is>
      </c>
      <c r="J1352" s="214" t="n"/>
      <c r="K1352" s="214" t="n"/>
      <c r="L1352" s="214" t="n"/>
      <c r="M1352" s="214" t="n"/>
      <c r="N1352" s="214" t="n"/>
      <c r="O1352" s="214" t="n"/>
      <c r="P1352" s="214" t="n"/>
      <c r="Q1352" s="214" t="n"/>
      <c r="R1352" s="254" t="n">
        <v>1140898967</v>
      </c>
      <c r="S1352" s="257" t="inlineStr">
        <is>
          <t>Pesos</t>
        </is>
      </c>
      <c r="T1352" s="258" t="inlineStr">
        <is>
          <t>Hipotecario</t>
        </is>
      </c>
      <c r="U1352" s="739" t="n">
        <v>889472</v>
      </c>
      <c r="V1352" s="254" t="n">
        <v>360</v>
      </c>
      <c r="W1352" s="254" t="n">
        <v>343</v>
      </c>
      <c r="X1352" s="739" t="inlineStr">
        <is>
          <t>12.31%</t>
        </is>
      </c>
      <c r="Y1352" s="739" t="n">
        <v>253386</v>
      </c>
      <c r="Z1352" s="739" t="n">
        <v>11610</v>
      </c>
      <c r="AA1352" s="739" t="n">
        <v>34671</v>
      </c>
      <c r="AB1352" s="739" t="n">
        <v>62287</v>
      </c>
      <c r="AC1352" s="739" t="n">
        <v>27888</v>
      </c>
      <c r="AD1352" s="739" t="n">
        <v>1006402</v>
      </c>
      <c r="AE1352" s="739" t="n">
        <v>77960251</v>
      </c>
      <c r="AF1352" s="3660" t="n">
        <v>300</v>
      </c>
      <c r="AG1352" s="739" t="inlineStr">
        <is>
          <t>$8,300,000</t>
        </is>
      </c>
      <c r="AH1352" s="259" t="inlineStr">
        <is>
          <t>Empleado</t>
        </is>
      </c>
      <c r="AI1352" s="254" t="inlineStr">
        <is>
          <t>katherinpardo1@gmail.com</t>
        </is>
      </c>
      <c r="AJ1352" s="254" t="n">
        <v>3015395475</v>
      </c>
      <c r="AK1352" s="254" t="inlineStr">
        <is>
          <t>BARRANQUILLA</t>
        </is>
      </c>
      <c r="AL1352" s="214" t="n"/>
      <c r="AM1352" s="220" t="n"/>
    </row>
    <row r="1353" ht="18" customHeight="1" thickBot="1">
      <c r="A1353" t="inlineStr">
        <is>
          <t>LUIS FERNANDO MADARIAGA YARURO</t>
        </is>
      </c>
      <c r="B1353" s="502" t="n">
        <v>856813440</v>
      </c>
      <c r="C1353" s="404" t="n">
        <v>45795</v>
      </c>
      <c r="D1353" s="921" t="inlineStr">
        <is>
          <t>Pendiente</t>
        </is>
      </c>
      <c r="E1353" s="900" t="n">
        <v>45798</v>
      </c>
      <c r="F1353" s="538" t="inlineStr">
        <is>
          <t>BANCO DE BOGOTA</t>
        </is>
      </c>
      <c r="G1353" s="410" t="n"/>
      <c r="H1353" s="409" t="inlineStr">
        <is>
          <t>CM</t>
        </is>
      </c>
      <c r="I1353" s="414" t="inlineStr">
        <is>
          <t>Falta perfilamiento - Bogotá</t>
        </is>
      </c>
      <c r="J1353" s="410" t="n"/>
      <c r="K1353" s="410" t="n"/>
      <c r="L1353" s="410" t="n"/>
      <c r="M1353" s="410" t="n"/>
      <c r="N1353" s="404" t="n">
        <v>45796</v>
      </c>
      <c r="O1353" s="410" t="n"/>
      <c r="P1353" s="410" t="n"/>
      <c r="Q1353" s="410" t="n"/>
      <c r="R1353" s="414" t="n">
        <v>1110578069</v>
      </c>
      <c r="S1353" s="412" t="inlineStr">
        <is>
          <t>Pesos</t>
        </is>
      </c>
      <c r="T1353" s="413" t="inlineStr">
        <is>
          <t>Hipotecario</t>
        </is>
      </c>
      <c r="U1353" s="818" t="n">
        <v>987073</v>
      </c>
      <c r="V1353" s="414" t="n">
        <v>360</v>
      </c>
      <c r="W1353" s="414" t="n">
        <v>331</v>
      </c>
      <c r="X1353" s="818" t="inlineStr">
        <is>
          <t>12.85%</t>
        </is>
      </c>
      <c r="Y1353" s="818" t="n">
        <v>295273</v>
      </c>
      <c r="Z1353" s="818" t="n">
        <v>13925</v>
      </c>
      <c r="AA1353" s="818" t="n">
        <v>26383</v>
      </c>
      <c r="AB1353" s="818" t="n">
        <v>0</v>
      </c>
      <c r="AC1353" s="818" t="n">
        <v>0</v>
      </c>
      <c r="AD1353" s="818" t="n">
        <v>1242038</v>
      </c>
      <c r="AE1353" s="818" t="n">
        <v>90837348</v>
      </c>
      <c r="AF1353" s="3670" t="n">
        <v>300</v>
      </c>
      <c r="AG1353" s="818" t="inlineStr">
        <is>
          <t>$3,500,000</t>
        </is>
      </c>
      <c r="AH1353" s="415" t="inlineStr">
        <is>
          <t>Empleado</t>
        </is>
      </c>
      <c r="AI1353" s="414" t="inlineStr">
        <is>
          <t>luisfmadariaga21@gmail.com</t>
        </is>
      </c>
      <c r="AJ1353" s="414" t="n">
        <v>3116498547</v>
      </c>
      <c r="AK1353" s="414" t="inlineStr">
        <is>
          <t>AGUACHICA</t>
        </is>
      </c>
      <c r="AL1353" s="410" t="n"/>
      <c r="AM1353" s="416" t="n"/>
    </row>
    <row r="1354" ht="18" customHeight="1" thickBot="1">
      <c r="A1354" s="824" t="inlineStr">
        <is>
          <t>ANA LISED REYES PRADA</t>
        </is>
      </c>
      <c r="B1354" s="825" t="n">
        <v>100570336807</v>
      </c>
      <c r="C1354" s="826" t="n">
        <v>45794</v>
      </c>
      <c r="D1354" s="899" t="inlineStr">
        <is>
          <t>Pendiente</t>
        </is>
      </c>
      <c r="E1354" s="900" t="n">
        <v>45798</v>
      </c>
      <c r="F1354" s="910" t="inlineStr">
        <is>
          <t>FNA (Fondo Nacional del Ahorro)</t>
        </is>
      </c>
      <c r="G1354" s="505" t="n"/>
      <c r="H1354" s="830" t="inlineStr">
        <is>
          <t>CM</t>
        </is>
      </c>
      <c r="I1354" s="505" t="n"/>
      <c r="J1354" s="505" t="n"/>
      <c r="K1354" s="505" t="n"/>
      <c r="L1354" s="505" t="n"/>
      <c r="M1354" s="505" t="n"/>
      <c r="N1354" s="826" t="n">
        <v>45794</v>
      </c>
      <c r="O1354" s="505" t="n"/>
      <c r="P1354" s="505" t="n"/>
      <c r="Q1354" s="505" t="n"/>
      <c r="R1354" s="872" t="n">
        <v>1005703368</v>
      </c>
      <c r="S1354" s="833" t="inlineStr">
        <is>
          <t>Pesos</t>
        </is>
      </c>
      <c r="T1354" s="834" t="inlineStr">
        <is>
          <t>Hipotecario</t>
        </is>
      </c>
      <c r="U1354" s="1193" t="n">
        <v>184836</v>
      </c>
      <c r="V1354" s="767" t="n">
        <v>214</v>
      </c>
      <c r="W1354" s="767" t="n">
        <v>176</v>
      </c>
      <c r="X1354" s="767" t="inlineStr">
        <is>
          <t>8.3%</t>
        </is>
      </c>
      <c r="Y1354" s="767" t="n">
        <v>111490</v>
      </c>
      <c r="Z1354" s="767" t="n">
        <v>8798</v>
      </c>
      <c r="AA1354" s="767" t="n">
        <v>17848</v>
      </c>
      <c r="AB1354" s="767" t="n">
        <v>5940</v>
      </c>
      <c r="AC1354" s="767" t="n">
        <v>81300</v>
      </c>
      <c r="AD1354" s="767" t="n">
        <v>182438</v>
      </c>
      <c r="AE1354" s="767" t="n">
        <v>27365623</v>
      </c>
      <c r="AF1354" s="3743" t="n">
        <v>150</v>
      </c>
      <c r="AG1354" s="767" t="inlineStr">
        <is>
          <t>$2,000,000</t>
        </is>
      </c>
      <c r="AH1354" s="760" t="inlineStr">
        <is>
          <t>Empleado</t>
        </is>
      </c>
      <c r="AI1354" s="768" t="inlineStr">
        <is>
          <t>lizethreyes2223@gmail.com</t>
        </is>
      </c>
      <c r="AJ1354" s="767" t="n">
        <v>3118892688</v>
      </c>
      <c r="AK1354" s="768" t="inlineStr">
        <is>
          <t>GIRARDOT</t>
        </is>
      </c>
      <c r="AL1354" s="761" t="n"/>
      <c r="AM1354" s="769" t="n"/>
    </row>
    <row r="1355" ht="18" customHeight="1" thickBot="1">
      <c r="A1355" s="745" t="inlineStr">
        <is>
          <t>RAMON ASIS SANABRIA ARIAS</t>
        </is>
      </c>
      <c r="B1355" s="221" t="n">
        <v>107709146501</v>
      </c>
      <c r="C1355" s="240" t="n">
        <v>45794</v>
      </c>
      <c r="D1355" s="902" t="inlineStr">
        <is>
          <t>Pendiente</t>
        </is>
      </c>
      <c r="E1355" s="903" t="n">
        <v>45798</v>
      </c>
      <c r="F1355" s="233" t="inlineStr">
        <is>
          <t>FNA (Fondo Nacional del Ahorro)</t>
        </is>
      </c>
      <c r="G1355" s="560" t="n"/>
      <c r="H1355" s="344" t="inlineStr">
        <is>
          <t>CM</t>
        </is>
      </c>
      <c r="I1355" s="242" t="inlineStr">
        <is>
          <t>Falta perfilamiento - FNA</t>
        </is>
      </c>
      <c r="J1355" s="225" t="n"/>
      <c r="K1355" s="225" t="n"/>
      <c r="L1355" s="225" t="n"/>
      <c r="M1355" s="225" t="n"/>
      <c r="N1355" s="240" t="n">
        <v>45794</v>
      </c>
      <c r="O1355" s="225" t="n"/>
      <c r="P1355" s="225" t="n"/>
      <c r="Q1355" s="473" t="n"/>
      <c r="R1355" s="390" t="inlineStr">
        <is>
          <t>N/A</t>
        </is>
      </c>
      <c r="S1355" s="246" t="inlineStr">
        <is>
          <t>Pesos</t>
        </is>
      </c>
      <c r="T1355" s="247" t="inlineStr">
        <is>
          <t>Hipotecario</t>
        </is>
      </c>
      <c r="U1355" s="741" t="n">
        <v>1207554</v>
      </c>
      <c r="V1355" s="242" t="n">
        <v>240</v>
      </c>
      <c r="W1355" s="242" t="n">
        <v>231</v>
      </c>
      <c r="X1355" s="741" t="inlineStr">
        <is>
          <t>11.81%</t>
        </is>
      </c>
      <c r="Y1355" s="741" t="n">
        <v>0</v>
      </c>
      <c r="Z1355" s="741" t="n">
        <v>59643</v>
      </c>
      <c r="AA1355" s="741" t="n">
        <v>0</v>
      </c>
      <c r="AB1355" s="741" t="n">
        <v>0</v>
      </c>
      <c r="AC1355" s="741" t="n">
        <v>131414</v>
      </c>
      <c r="AD1355" s="741" t="n">
        <v>1016496</v>
      </c>
      <c r="AE1355" s="741" t="n">
        <v>108762698</v>
      </c>
      <c r="AF1355" s="3661" t="n">
        <v>300</v>
      </c>
      <c r="AG1355" s="741" t="inlineStr">
        <is>
          <t>$7,900,000</t>
        </is>
      </c>
      <c r="AH1355" s="248" t="inlineStr">
        <is>
          <t>Empleado</t>
        </is>
      </c>
      <c r="AI1355" s="242" t="inlineStr">
        <is>
          <t>ankar084@gmail.com</t>
        </is>
      </c>
      <c r="AJ1355" s="242" t="n">
        <v>3118215014</v>
      </c>
      <c r="AK1355" s="242" t="inlineStr">
        <is>
          <t>TOCANCIPA</t>
        </is>
      </c>
      <c r="AL1355" s="225" t="n"/>
      <c r="AM1355" s="231" t="n"/>
    </row>
    <row r="1356" ht="18" customHeight="1" thickBot="1">
      <c r="A1356" s="558" t="inlineStr">
        <is>
          <t>MONICA BUCHELLI</t>
        </is>
      </c>
      <c r="B1356" s="210" t="n">
        <v>210147</v>
      </c>
      <c r="C1356" s="251" t="n">
        <v>45793</v>
      </c>
      <c r="D1356" s="902" t="inlineStr">
        <is>
          <t>Pendiente</t>
        </is>
      </c>
      <c r="E1356" s="903" t="n">
        <v>45798</v>
      </c>
      <c r="F1356" s="579" t="inlineStr">
        <is>
          <t>BANCOLOMBIA</t>
        </is>
      </c>
      <c r="G1356" s="593" t="inlineStr">
        <is>
          <t>Cuenta de cobro: Mónica Buchelli
Ya fue revisada por José y sirve para el estudio</t>
        </is>
      </c>
      <c r="H1356" s="349" t="inlineStr">
        <is>
          <t>CM</t>
        </is>
      </c>
      <c r="I1356" s="214" t="n"/>
      <c r="J1356" s="214" t="n"/>
      <c r="K1356" s="214" t="n"/>
      <c r="L1356" s="348" t="inlineStr">
        <is>
          <t>Soluciones Financieras</t>
        </is>
      </c>
      <c r="M1356" s="254" t="inlineStr">
        <is>
          <t>LORENA SALINAS</t>
        </is>
      </c>
      <c r="N1356" s="214" t="n"/>
      <c r="O1356" s="214" t="n"/>
      <c r="P1356" s="214" t="n"/>
      <c r="Q1356" s="335" t="n"/>
      <c r="R1356" s="390" t="inlineStr">
        <is>
          <t>N/A</t>
        </is>
      </c>
      <c r="S1356" s="257" t="inlineStr">
        <is>
          <t>Pesos</t>
        </is>
      </c>
      <c r="T1356" s="387" t="inlineStr">
        <is>
          <t>Leasing H.</t>
        </is>
      </c>
      <c r="U1356" s="739" t="n">
        <v>1861527</v>
      </c>
      <c r="V1356" s="254" t="n">
        <v>240</v>
      </c>
      <c r="W1356" s="254" t="n">
        <v>197</v>
      </c>
      <c r="X1356" s="739" t="inlineStr">
        <is>
          <t>9.7%</t>
        </is>
      </c>
      <c r="Y1356" s="739" t="n">
        <v>0</v>
      </c>
      <c r="Z1356" s="739" t="n">
        <v>121011</v>
      </c>
      <c r="AA1356" s="739" t="n">
        <v>0</v>
      </c>
      <c r="AB1356" s="739" t="n">
        <v>0</v>
      </c>
      <c r="AC1356" s="739" t="n">
        <v>510290</v>
      </c>
      <c r="AD1356" s="739" t="n">
        <v>1230227</v>
      </c>
      <c r="AE1356" s="739" t="n">
        <v>158399574</v>
      </c>
      <c r="AF1356" s="3660" t="n">
        <v>400</v>
      </c>
      <c r="AG1356" s="739" t="inlineStr">
        <is>
          <t>$6,000,000</t>
        </is>
      </c>
      <c r="AH1356" s="259" t="inlineStr">
        <is>
          <t>Empleado</t>
        </is>
      </c>
      <c r="AI1356" s="254" t="inlineStr">
        <is>
          <t>monicabuchelin@gmail.com</t>
        </is>
      </c>
      <c r="AJ1356" s="254" t="n">
        <v>3014305372</v>
      </c>
      <c r="AK1356" s="254" t="inlineStr">
        <is>
          <t>VILLAVICENCIO</t>
        </is>
      </c>
      <c r="AL1356" s="214" t="n"/>
      <c r="AM1356" s="220" t="n"/>
    </row>
    <row r="1357" ht="18" customHeight="1" thickBot="1">
      <c r="A1357" s="548" t="inlineStr">
        <is>
          <t>ANDRES RICARDO MOSCOSO PIÑEROS</t>
        </is>
      </c>
      <c r="B1357" s="221" t="inlineStr">
        <is>
          <t>570032306352828-3</t>
        </is>
      </c>
      <c r="C1357" s="240" t="n">
        <v>45707</v>
      </c>
      <c r="D1357" s="902" t="inlineStr">
        <is>
          <t>Actualizar</t>
        </is>
      </c>
      <c r="E1357" s="903" t="n">
        <v>45799</v>
      </c>
      <c r="F1357" s="333" t="inlineStr">
        <is>
          <t>DAVIVIENDA</t>
        </is>
      </c>
      <c r="G1357" s="560" t="n"/>
      <c r="H1357" s="397" t="inlineStr">
        <is>
          <t>PROPIO</t>
        </is>
      </c>
      <c r="I1357" s="225" t="n"/>
      <c r="J1357" s="225" t="n"/>
      <c r="K1357" s="378" t="n">
        <v>45710</v>
      </c>
      <c r="L1357" s="346" t="inlineStr">
        <is>
          <t>Guardianes Del Ahorro</t>
        </is>
      </c>
      <c r="M1357" s="242" t="inlineStr">
        <is>
          <t>JUAN CAMILO CAMACHO CAMPILLO</t>
        </is>
      </c>
      <c r="N1357" s="240" t="n">
        <v>45712</v>
      </c>
      <c r="O1357" s="225" t="n"/>
      <c r="P1357" s="245" t="inlineStr">
        <is>
          <t>https://tinyurl.com/4xvhfm4c</t>
        </is>
      </c>
      <c r="Q1357" s="225" t="n"/>
      <c r="R1357" s="242" t="n">
        <v>1014233379</v>
      </c>
      <c r="S1357" s="246" t="inlineStr">
        <is>
          <t>Pesos</t>
        </is>
      </c>
      <c r="T1357" s="247" t="inlineStr">
        <is>
          <t>Hipotecario</t>
        </is>
      </c>
      <c r="U1357" s="741" t="n">
        <v>1395000</v>
      </c>
      <c r="V1357" s="242" t="n">
        <v>240</v>
      </c>
      <c r="W1357" s="242" t="n">
        <v>235</v>
      </c>
      <c r="X1357" s="741" t="inlineStr">
        <is>
          <t>10.95%</t>
        </is>
      </c>
      <c r="Y1357" s="741" t="n">
        <v>0</v>
      </c>
      <c r="Z1357" s="741" t="n">
        <v>44191</v>
      </c>
      <c r="AA1357" s="741" t="n">
        <v>34358</v>
      </c>
      <c r="AB1357" s="741" t="n">
        <v>0</v>
      </c>
      <c r="AC1357" s="741" t="n">
        <v>173729</v>
      </c>
      <c r="AD1357" s="741" t="n">
        <v>1143124</v>
      </c>
      <c r="AE1357" s="741" t="n">
        <v>131771790</v>
      </c>
      <c r="AF1357" s="242" t="inlineStr">
        <is>
          <t>300-600</t>
        </is>
      </c>
      <c r="AG1357" s="741" t="inlineStr">
        <is>
          <t>$5,800,000</t>
        </is>
      </c>
      <c r="AH1357" s="248" t="inlineStr">
        <is>
          <t>Empleado</t>
        </is>
      </c>
      <c r="AI1357" s="242" t="inlineStr">
        <is>
          <t>andresbless16@gmail.com</t>
        </is>
      </c>
      <c r="AJ1357" s="242" t="n">
        <v>3133294215</v>
      </c>
      <c r="AK1357" s="225" t="n"/>
      <c r="AL1357" s="225" t="n"/>
      <c r="AM1357" s="231" t="n"/>
    </row>
    <row r="1358" ht="18" customHeight="1" thickBot="1">
      <c r="A1358" s="552" t="inlineStr">
        <is>
          <t>PRISCILLA CAROLINE PRINCE PABON</t>
        </is>
      </c>
      <c r="B1358" s="210" t="n">
        <v>1055713163</v>
      </c>
      <c r="C1358" s="251" t="n">
        <v>45784</v>
      </c>
      <c r="D1358" s="902" t="inlineStr">
        <is>
          <t>Actualizar</t>
        </is>
      </c>
      <c r="E1358" s="903" t="n">
        <v>45799</v>
      </c>
      <c r="F1358" s="576" t="inlineStr">
        <is>
          <t>BANCO DE BOGOTA</t>
        </is>
      </c>
      <c r="G1358" s="593" t="inlineStr">
        <is>
          <t>Envío Extracto de la señora PRISCILLA CAROLINA PRINCE PABON, para actualizar estudio ya que en el extracto anterior no venían relacionado los seguros.
Ya le solicité un plan de pagos, la clave es 1140831250</t>
        </is>
      </c>
      <c r="H1358" s="349" t="inlineStr">
        <is>
          <t>CM</t>
        </is>
      </c>
      <c r="I1358" s="214" t="n"/>
      <c r="J1358" s="577" t="inlineStr">
        <is>
          <t>Resuelta</t>
        </is>
      </c>
      <c r="K1358" s="386" t="n">
        <v>45796</v>
      </c>
      <c r="L1358" s="214" t="n"/>
      <c r="M1358" s="214" t="n"/>
      <c r="N1358" s="251" t="n">
        <v>45796</v>
      </c>
      <c r="O1358" s="214" t="n"/>
      <c r="P1358" s="256" t="inlineStr">
        <is>
          <t>https://tinyurl.com/3nhj68jr</t>
        </is>
      </c>
      <c r="Q1358" s="214" t="n"/>
      <c r="R1358" s="573" t="n">
        <v>1140831250</v>
      </c>
      <c r="S1358" s="257" t="inlineStr">
        <is>
          <t>Pesos</t>
        </is>
      </c>
      <c r="T1358" s="258" t="inlineStr">
        <is>
          <t>Hipotecario</t>
        </is>
      </c>
      <c r="U1358" s="739" t="n">
        <v>1262711</v>
      </c>
      <c r="V1358" s="254" t="n">
        <v>240</v>
      </c>
      <c r="W1358" s="254" t="n">
        <v>232</v>
      </c>
      <c r="X1358" s="739" t="inlineStr">
        <is>
          <t>11.21%</t>
        </is>
      </c>
      <c r="Y1358" s="739" t="n">
        <v>0</v>
      </c>
      <c r="Z1358" s="739" t="n">
        <v>23745</v>
      </c>
      <c r="AA1358" s="739" t="n">
        <v>31204</v>
      </c>
      <c r="AB1358" s="739" t="n">
        <v>32550</v>
      </c>
      <c r="AC1358" s="739" t="n">
        <v>0</v>
      </c>
      <c r="AD1358" s="739" t="n">
        <v>1175212</v>
      </c>
      <c r="AE1358" s="739" t="n">
        <v>116241999</v>
      </c>
      <c r="AF1358" s="3660" t="n">
        <v>240</v>
      </c>
      <c r="AG1358" s="739" t="inlineStr">
        <is>
          <t>$7,000,000</t>
        </is>
      </c>
      <c r="AH1358" s="259" t="inlineStr">
        <is>
          <t>Empleado</t>
        </is>
      </c>
      <c r="AI1358" s="254" t="inlineStr">
        <is>
          <t>pricapripa@hotmail.com</t>
        </is>
      </c>
      <c r="AJ1358" s="254" t="n">
        <v>3016312221</v>
      </c>
      <c r="AK1358" s="254" t="inlineStr">
        <is>
          <t>BARRANQUILLA</t>
        </is>
      </c>
      <c r="AL1358" s="214" t="n"/>
      <c r="AM1358" s="220" t="n"/>
    </row>
    <row r="1359" ht="18" customHeight="1" thickBot="1">
      <c r="A1359" s="745" t="inlineStr">
        <is>
          <t>JEIMMY ANDREA CHAVEZ LUQUE</t>
        </is>
      </c>
      <c r="B1359" s="221" t="n">
        <v>957843949</v>
      </c>
      <c r="C1359" s="240" t="n">
        <v>45796</v>
      </c>
      <c r="D1359" s="902" t="inlineStr">
        <is>
          <t>Pendiente</t>
        </is>
      </c>
      <c r="E1359" s="903" t="n">
        <v>45799</v>
      </c>
      <c r="F1359" s="224" t="inlineStr">
        <is>
          <t>BANCO DE BOGOTA</t>
        </is>
      </c>
      <c r="G1359" s="225" t="n"/>
      <c r="H1359" s="344" t="inlineStr">
        <is>
          <t>CM</t>
        </is>
      </c>
      <c r="I1359" s="242" t="inlineStr">
        <is>
          <t>Falta perfilamiento - Bogota</t>
        </is>
      </c>
      <c r="J1359" s="225" t="n"/>
      <c r="K1359" s="225" t="n"/>
      <c r="L1359" s="225" t="n"/>
      <c r="M1359" s="225" t="n"/>
      <c r="N1359" s="240" t="n">
        <v>45796</v>
      </c>
      <c r="O1359" s="225" t="n"/>
      <c r="P1359" s="225" t="n"/>
      <c r="Q1359" s="473" t="n"/>
      <c r="R1359" s="390" t="inlineStr">
        <is>
          <t>N/A</t>
        </is>
      </c>
      <c r="S1359" s="246" t="inlineStr">
        <is>
          <t>Pesos</t>
        </is>
      </c>
      <c r="T1359" s="247" t="inlineStr">
        <is>
          <t>Hipotecario</t>
        </is>
      </c>
      <c r="U1359" s="741" t="n">
        <v>1100959</v>
      </c>
      <c r="V1359" s="242" t="n">
        <v>360</v>
      </c>
      <c r="W1359" s="242" t="n">
        <v>350</v>
      </c>
      <c r="X1359" s="741" t="inlineStr">
        <is>
          <t>10.59%</t>
        </is>
      </c>
      <c r="Y1359" s="741" t="n">
        <v>387845</v>
      </c>
      <c r="Z1359" s="741" t="n">
        <v>17060</v>
      </c>
      <c r="AA1359" s="741" t="n">
        <v>30213</v>
      </c>
      <c r="AB1359" s="741" t="n">
        <v>0</v>
      </c>
      <c r="AC1359" s="741" t="n">
        <v>55412</v>
      </c>
      <c r="AD1359" s="741" t="n">
        <v>1386118</v>
      </c>
      <c r="AE1359" s="741" t="n">
        <v>119117898</v>
      </c>
      <c r="AF1359" s="3661" t="n">
        <v>300</v>
      </c>
      <c r="AG1359" s="741" t="inlineStr">
        <is>
          <t>$3,800,000</t>
        </is>
      </c>
      <c r="AH1359" s="248" t="inlineStr">
        <is>
          <t>Empleado</t>
        </is>
      </c>
      <c r="AI1359" s="242" t="inlineStr">
        <is>
          <t>a.njei1263@gmail.com</t>
        </is>
      </c>
      <c r="AJ1359" s="242" t="n">
        <v>3158481871</v>
      </c>
      <c r="AK1359" s="242" t="inlineStr">
        <is>
          <t>PALMIRA</t>
        </is>
      </c>
      <c r="AL1359" s="225" t="n"/>
      <c r="AM1359" s="231" t="n"/>
    </row>
    <row r="1360" ht="18" customHeight="1" thickBot="1">
      <c r="A1360" s="558" t="inlineStr">
        <is>
          <t>ANA MARIA CASTIBLANCO AVILA</t>
        </is>
      </c>
      <c r="B1360" s="210" t="n">
        <v>199201670582</v>
      </c>
      <c r="C1360" s="251" t="n">
        <v>45799</v>
      </c>
      <c r="D1360" s="902" t="inlineStr">
        <is>
          <t>Pendiente</t>
        </is>
      </c>
      <c r="E1360" s="903" t="n">
        <v>45799</v>
      </c>
      <c r="F1360" s="259" t="inlineStr">
        <is>
          <t>CAJA SOCIAL</t>
        </is>
      </c>
      <c r="G1360" s="214" t="n"/>
      <c r="H1360" s="352" t="inlineStr">
        <is>
          <t>PROPIO</t>
        </is>
      </c>
      <c r="I1360" s="214" t="n"/>
      <c r="J1360" s="214" t="n"/>
      <c r="K1360" s="214" t="n"/>
      <c r="L1360" s="392" t="inlineStr">
        <is>
          <t>Finanzas a otro nivel</t>
        </is>
      </c>
      <c r="M1360" s="254" t="inlineStr">
        <is>
          <t>Sandra Patricia Moreno Sotelo</t>
        </is>
      </c>
      <c r="N1360" s="214" t="n"/>
      <c r="O1360" s="214" t="n"/>
      <c r="P1360" s="214" t="n"/>
      <c r="Q1360" s="214" t="n"/>
      <c r="R1360" s="254" t="n">
        <v>1018430627</v>
      </c>
      <c r="S1360" s="257" t="inlineStr">
        <is>
          <t>Pesos</t>
        </is>
      </c>
      <c r="T1360" s="258" t="inlineStr">
        <is>
          <t>Hipotecario</t>
        </is>
      </c>
      <c r="U1360" s="739" t="n">
        <v>1632150</v>
      </c>
      <c r="V1360" s="254" t="n">
        <v>204</v>
      </c>
      <c r="W1360" s="254" t="n">
        <v>200</v>
      </c>
      <c r="X1360" s="821" t="n">
        <v>0.1</v>
      </c>
      <c r="Y1360" s="739" t="n">
        <v>0</v>
      </c>
      <c r="Z1360" s="739" t="n">
        <v>33702</v>
      </c>
      <c r="AA1360" s="739" t="n">
        <v>59775</v>
      </c>
      <c r="AB1360" s="739" t="n">
        <v>53742</v>
      </c>
      <c r="AC1360" s="739" t="n">
        <v>300878</v>
      </c>
      <c r="AD1360" s="739" t="n">
        <v>1184052</v>
      </c>
      <c r="AE1360" s="739" t="n">
        <v>148486522</v>
      </c>
      <c r="AF1360" s="254" t="inlineStr">
        <is>
          <t>50-300</t>
        </is>
      </c>
      <c r="AG1360" s="739" t="inlineStr">
        <is>
          <t>$6,850,000</t>
        </is>
      </c>
      <c r="AH1360" s="259" t="inlineStr">
        <is>
          <t>Empleado</t>
        </is>
      </c>
      <c r="AI1360" s="254" t="inlineStr">
        <is>
          <t>anama5242@hotmail.com</t>
        </is>
      </c>
      <c r="AJ1360" s="254" t="n">
        <v>3176589681</v>
      </c>
      <c r="AK1360" s="214" t="n"/>
      <c r="AL1360" s="214" t="n"/>
      <c r="AM1360" s="220" t="n"/>
    </row>
    <row r="1361" ht="18" customHeight="1" thickBot="1">
      <c r="A1361" s="548" t="inlineStr">
        <is>
          <t>RICARDO HERNANDEZ NUÑEZ</t>
        </is>
      </c>
      <c r="B1361" s="221" t="n">
        <v>1055549788</v>
      </c>
      <c r="C1361" s="240" t="n">
        <v>45799</v>
      </c>
      <c r="D1361" s="902" t="inlineStr">
        <is>
          <t>Pendiente</t>
        </is>
      </c>
      <c r="E1361" s="903" t="n">
        <v>45799</v>
      </c>
      <c r="F1361" s="224" t="inlineStr">
        <is>
          <t>BANCO DE BOGOTA</t>
        </is>
      </c>
      <c r="G1361" s="225" t="n"/>
      <c r="H1361" s="397" t="inlineStr">
        <is>
          <t>PROPIO</t>
        </is>
      </c>
      <c r="I1361" s="225" t="n"/>
      <c r="J1361" s="225" t="n"/>
      <c r="K1361" s="225" t="n"/>
      <c r="L1361" s="440" t="inlineStr">
        <is>
          <t>Finanzas a otro nivel</t>
        </is>
      </c>
      <c r="M1361" s="242" t="inlineStr">
        <is>
          <t>YULY HERNANDEZ</t>
        </is>
      </c>
      <c r="N1361" s="225" t="n"/>
      <c r="O1361" s="225" t="n"/>
      <c r="P1361" s="225" t="n"/>
      <c r="Q1361" s="225" t="n"/>
      <c r="R1361" s="242" t="n">
        <v>80252653</v>
      </c>
      <c r="S1361" s="246" t="inlineStr">
        <is>
          <t>Pesos</t>
        </is>
      </c>
      <c r="T1361" s="247" t="inlineStr">
        <is>
          <t>Hipotecario</t>
        </is>
      </c>
      <c r="U1361" s="741" t="n">
        <v>2759675</v>
      </c>
      <c r="V1361" s="242" t="n">
        <v>120</v>
      </c>
      <c r="W1361" s="242" t="n">
        <v>117</v>
      </c>
      <c r="X1361" s="741" t="inlineStr">
        <is>
          <t>12.01%</t>
        </is>
      </c>
      <c r="Y1361" s="741" t="n">
        <v>0</v>
      </c>
      <c r="Z1361" s="741" t="n">
        <v>64057</v>
      </c>
      <c r="AA1361" s="741" t="n">
        <v>0</v>
      </c>
      <c r="AB1361" s="741" t="n">
        <v>0</v>
      </c>
      <c r="AC1361" s="741" t="n">
        <v>763753</v>
      </c>
      <c r="AD1361" s="741" t="n">
        <v>1931864</v>
      </c>
      <c r="AE1361" s="741" t="n">
        <v>191915970</v>
      </c>
      <c r="AF1361" s="242" t="inlineStr">
        <is>
          <t>cliente quiere que le hagan propuesta para reducir max 5 años</t>
        </is>
      </c>
      <c r="AG1361" s="741" t="inlineStr">
        <is>
          <t>$17,000,000</t>
        </is>
      </c>
      <c r="AH1361" s="248" t="inlineStr">
        <is>
          <t>Empleado</t>
        </is>
      </c>
      <c r="AI1361" s="242" t="inlineStr">
        <is>
          <t>rnunez@gmail.com</t>
        </is>
      </c>
      <c r="AJ1361" s="242" t="n">
        <v>3006837259</v>
      </c>
      <c r="AK1361" s="225" t="n"/>
      <c r="AL1361" s="225" t="n"/>
      <c r="AM1361" s="231" t="n"/>
    </row>
    <row r="1362" ht="18" customHeight="1" thickBot="1">
      <c r="A1362" s="558" t="inlineStr">
        <is>
          <t>DUMAS FERNANDO GONZALEZ CARO</t>
        </is>
      </c>
      <c r="B1362" s="210" t="n">
        <v>133201162911</v>
      </c>
      <c r="C1362" s="251" t="n">
        <v>45799</v>
      </c>
      <c r="D1362" s="902" t="inlineStr">
        <is>
          <t>Pendiente</t>
        </is>
      </c>
      <c r="E1362" s="903" t="n">
        <v>45799</v>
      </c>
      <c r="F1362" s="259" t="inlineStr">
        <is>
          <t>CAJA SOCIAL</t>
        </is>
      </c>
      <c r="G1362" s="565" t="n"/>
      <c r="H1362" s="352" t="inlineStr">
        <is>
          <t>PROPIO</t>
        </is>
      </c>
      <c r="I1362" s="214" t="n"/>
      <c r="J1362" s="214" t="n"/>
      <c r="K1362" s="214" t="n"/>
      <c r="L1362" s="392" t="inlineStr">
        <is>
          <t>Finanzas a otro nivel</t>
        </is>
      </c>
      <c r="M1362" s="254" t="inlineStr">
        <is>
          <t>Sandra Patricia Moreno Sotelo</t>
        </is>
      </c>
      <c r="N1362" s="214" t="n"/>
      <c r="O1362" s="214" t="n"/>
      <c r="P1362" s="214" t="n"/>
      <c r="Q1362" s="214" t="n"/>
      <c r="R1362" s="254" t="n">
        <v>80206014</v>
      </c>
      <c r="S1362" s="257" t="inlineStr">
        <is>
          <t>Pesos</t>
        </is>
      </c>
      <c r="T1362" s="258" t="inlineStr">
        <is>
          <t>Hipotecario</t>
        </is>
      </c>
      <c r="U1362" s="739" t="n">
        <v>1608230</v>
      </c>
      <c r="V1362" s="254" t="n">
        <v>61</v>
      </c>
      <c r="W1362" s="254" t="n">
        <v>32</v>
      </c>
      <c r="X1362" s="739" t="inlineStr">
        <is>
          <t>14.55%</t>
        </is>
      </c>
      <c r="Y1362" s="739" t="n">
        <v>0</v>
      </c>
      <c r="Z1362" s="739" t="n">
        <v>16637</v>
      </c>
      <c r="AA1362" s="739" t="n">
        <v>25520</v>
      </c>
      <c r="AB1362" s="739" t="n">
        <v>22945</v>
      </c>
      <c r="AC1362" s="739" t="n">
        <v>1070761</v>
      </c>
      <c r="AD1362" s="739" t="n">
        <v>472366</v>
      </c>
      <c r="AE1362" s="739" t="n">
        <v>41492386</v>
      </c>
      <c r="AF1362" s="254" t="inlineStr">
        <is>
          <t>50-300</t>
        </is>
      </c>
      <c r="AG1362" s="739" t="inlineStr">
        <is>
          <t>$41,492,386</t>
        </is>
      </c>
      <c r="AH1362" s="259" t="inlineStr">
        <is>
          <t>Empleado</t>
        </is>
      </c>
      <c r="AI1362" s="254" t="inlineStr">
        <is>
          <t>milenangel442009@hotmail.com</t>
        </is>
      </c>
      <c r="AJ1362" s="254" t="n">
        <v>3143363471</v>
      </c>
      <c r="AK1362" s="214" t="n"/>
      <c r="AL1362" s="214" t="n"/>
      <c r="AM1362" s="220" t="n"/>
    </row>
    <row r="1363" ht="18" customHeight="1" thickBot="1">
      <c r="A1363" s="548" t="inlineStr">
        <is>
          <t>TATIANA DEL ROSARIO SUAREZ CASTILLA</t>
        </is>
      </c>
      <c r="B1363" s="221" t="inlineStr">
        <is>
          <t>600045600019615-5</t>
        </is>
      </c>
      <c r="C1363" s="240" t="n">
        <v>45799</v>
      </c>
      <c r="D1363" s="902" t="inlineStr">
        <is>
          <t>Pendiente</t>
        </is>
      </c>
      <c r="E1363" s="903" t="n">
        <v>45799</v>
      </c>
      <c r="F1363" s="569" t="inlineStr">
        <is>
          <t>DAVIVIENDA</t>
        </is>
      </c>
      <c r="G1363" s="593" t="inlineStr">
        <is>
          <t>Se envía correo el 22 de Mayo para estudio de segunda reducción
abono de $300.000
los ingresos se pueden certificar</t>
        </is>
      </c>
      <c r="H1363" s="344" t="inlineStr">
        <is>
          <t>CM</t>
        </is>
      </c>
      <c r="I1363" s="225" t="n"/>
      <c r="J1363" s="225" t="n"/>
      <c r="K1363" s="225" t="n"/>
      <c r="L1363" s="343" t="inlineStr">
        <is>
          <t>Soluciones Financieras</t>
        </is>
      </c>
      <c r="M1363" s="242" t="inlineStr">
        <is>
          <t>LORENA SALINAS</t>
        </is>
      </c>
      <c r="N1363" s="225" t="n"/>
      <c r="O1363" s="225" t="n"/>
      <c r="P1363" s="225" t="n"/>
      <c r="Q1363" s="225" t="n"/>
      <c r="R1363" s="242" t="n">
        <v>49794250</v>
      </c>
      <c r="S1363" s="246" t="inlineStr">
        <is>
          <t>Pesos</t>
        </is>
      </c>
      <c r="T1363" s="448" t="inlineStr">
        <is>
          <t>Leasing H.</t>
        </is>
      </c>
      <c r="U1363" s="741" t="n">
        <v>2893000</v>
      </c>
      <c r="V1363" s="242" t="n">
        <v>145</v>
      </c>
      <c r="W1363" s="242" t="n">
        <v>121</v>
      </c>
      <c r="X1363" s="741" t="inlineStr">
        <is>
          <t>6.32%</t>
        </is>
      </c>
      <c r="Y1363" s="741" t="n">
        <v>0</v>
      </c>
      <c r="Z1363" s="741" t="n">
        <v>68555</v>
      </c>
      <c r="AA1363" s="741" t="n">
        <v>53557</v>
      </c>
      <c r="AB1363" s="741" t="n">
        <v>0</v>
      </c>
      <c r="AC1363" s="741" t="n">
        <v>1487000</v>
      </c>
      <c r="AD1363" s="741" t="n">
        <v>1267887</v>
      </c>
      <c r="AE1363" s="741" t="n">
        <v>246788608</v>
      </c>
      <c r="AF1363" s="3661" t="n">
        <v>300</v>
      </c>
      <c r="AG1363" s="225" t="n"/>
      <c r="AH1363" s="248" t="inlineStr">
        <is>
          <t>Empleado</t>
        </is>
      </c>
      <c r="AI1363" s="242" t="inlineStr">
        <is>
          <t>tatianascastilla@gmail.com</t>
        </is>
      </c>
      <c r="AJ1363" s="242" t="n">
        <v>3013353995</v>
      </c>
      <c r="AK1363" s="242" t="inlineStr">
        <is>
          <t>BOGOTA</t>
        </is>
      </c>
      <c r="AL1363" s="225" t="n"/>
      <c r="AM1363" s="231" t="n"/>
    </row>
    <row r="1364" ht="18" customHeight="1" thickBot="1">
      <c r="A1364" s="558" t="inlineStr">
        <is>
          <t>MARIA CAMILA NIETO FERNANDEZ</t>
        </is>
      </c>
      <c r="B1364" s="210" t="n">
        <v>134200258019</v>
      </c>
      <c r="C1364" s="251" t="n">
        <v>45799</v>
      </c>
      <c r="D1364" s="902" t="inlineStr">
        <is>
          <t>Pendiente</t>
        </is>
      </c>
      <c r="E1364" s="903" t="n">
        <v>45799</v>
      </c>
      <c r="F1364" s="259" t="inlineStr">
        <is>
          <t>CAJA SOCIAL</t>
        </is>
      </c>
      <c r="G1364" s="214" t="n"/>
      <c r="H1364" s="349" t="inlineStr">
        <is>
          <t>CM</t>
        </is>
      </c>
      <c r="I1364" s="214" t="n"/>
      <c r="J1364" s="214" t="n"/>
      <c r="K1364" s="214" t="n"/>
      <c r="L1364" s="348" t="inlineStr">
        <is>
          <t>Soluciones Financieras</t>
        </is>
      </c>
      <c r="M1364" s="254" t="inlineStr">
        <is>
          <t>LORENA SALINAS</t>
        </is>
      </c>
      <c r="N1364" s="214" t="n"/>
      <c r="O1364" s="214" t="n"/>
      <c r="P1364" s="214" t="n"/>
      <c r="Q1364" s="214" t="n"/>
      <c r="R1364" s="573" t="n">
        <v>1019093546</v>
      </c>
      <c r="S1364" s="257" t="inlineStr">
        <is>
          <t>Pesos</t>
        </is>
      </c>
      <c r="T1364" s="258" t="inlineStr">
        <is>
          <t>Hipotecario</t>
        </is>
      </c>
      <c r="U1364" s="739" t="n">
        <v>696969</v>
      </c>
      <c r="V1364" s="254" t="n">
        <v>200</v>
      </c>
      <c r="W1364" s="254" t="n">
        <v>199</v>
      </c>
      <c r="X1364" s="821" t="n">
        <v>0.06</v>
      </c>
      <c r="Y1364" s="739" t="n">
        <v>262471</v>
      </c>
      <c r="Z1364" s="739" t="n">
        <v>17559</v>
      </c>
      <c r="AA1364" s="739" t="n">
        <v>31665</v>
      </c>
      <c r="AB1364" s="739" t="n">
        <v>28470</v>
      </c>
      <c r="AC1364" s="739" t="n">
        <v>242421</v>
      </c>
      <c r="AD1364" s="739" t="n">
        <v>639324</v>
      </c>
      <c r="AE1364" s="739" t="n">
        <v>80174768</v>
      </c>
      <c r="AF1364" s="3660" t="n">
        <v>150</v>
      </c>
      <c r="AG1364" s="739" t="inlineStr">
        <is>
          <t>$4,200,000</t>
        </is>
      </c>
      <c r="AH1364" s="259" t="inlineStr">
        <is>
          <t>Empleado</t>
        </is>
      </c>
      <c r="AI1364" s="254" t="inlineStr">
        <is>
          <t>cami_nieto_fer18@hotmail.com</t>
        </is>
      </c>
      <c r="AJ1364" s="254" t="n">
        <v>3203449634</v>
      </c>
      <c r="AK1364" s="254" t="inlineStr">
        <is>
          <t>BOGOTA</t>
        </is>
      </c>
      <c r="AL1364" s="214" t="n"/>
      <c r="AM1364" s="220" t="n"/>
    </row>
    <row r="1365" ht="18" customHeight="1" thickBot="1">
      <c r="A1365" s="548" t="inlineStr">
        <is>
          <t>JOSE ANDRES FERRUCHO HERNANDEZ</t>
        </is>
      </c>
      <c r="B1365" s="221" t="inlineStr">
        <is>
          <t>570040770092993-7</t>
        </is>
      </c>
      <c r="C1365" s="240" t="n">
        <v>45799</v>
      </c>
      <c r="D1365" s="902" t="inlineStr">
        <is>
          <t>Pendiente</t>
        </is>
      </c>
      <c r="E1365" s="903" t="n">
        <v>45799</v>
      </c>
      <c r="F1365" s="333" t="inlineStr">
        <is>
          <t>DAVIVIENDA</t>
        </is>
      </c>
      <c r="G1365" s="225" t="n"/>
      <c r="H1365" s="344" t="inlineStr">
        <is>
          <t>CM</t>
        </is>
      </c>
      <c r="I1365" s="225" t="n"/>
      <c r="J1365" s="225" t="n"/>
      <c r="K1365" s="225" t="n"/>
      <c r="L1365" s="440" t="inlineStr">
        <is>
          <t>Finanzas a otro nivel</t>
        </is>
      </c>
      <c r="M1365" s="242" t="inlineStr">
        <is>
          <t>YULY HERNANDEZ</t>
        </is>
      </c>
      <c r="N1365" s="225" t="n"/>
      <c r="O1365" s="225" t="n"/>
      <c r="P1365" s="225" t="n"/>
      <c r="Q1365" s="473" t="n"/>
      <c r="R1365" s="390" t="inlineStr">
        <is>
          <t>N/A</t>
        </is>
      </c>
      <c r="S1365" s="246" t="inlineStr">
        <is>
          <t>Pesos</t>
        </is>
      </c>
      <c r="T1365" s="247" t="inlineStr">
        <is>
          <t>Hipotecario</t>
        </is>
      </c>
      <c r="U1365" s="741" t="n">
        <v>872000</v>
      </c>
      <c r="V1365" s="242" t="n">
        <v>240</v>
      </c>
      <c r="W1365" s="242" t="n">
        <v>229</v>
      </c>
      <c r="X1365" s="741" t="inlineStr">
        <is>
          <t>12.5%</t>
        </is>
      </c>
      <c r="Y1365" s="741" t="n">
        <v>0</v>
      </c>
      <c r="Z1365" s="741" t="n">
        <v>25589</v>
      </c>
      <c r="AA1365" s="741" t="n">
        <v>27858</v>
      </c>
      <c r="AB1365" s="741" t="n">
        <v>0</v>
      </c>
      <c r="AC1365" s="741" t="n">
        <v>86374</v>
      </c>
      <c r="AD1365" s="741" t="n">
        <v>732178</v>
      </c>
      <c r="AE1365" s="741" t="n">
        <v>74224852</v>
      </c>
      <c r="AF1365" s="3661" t="n">
        <v>100</v>
      </c>
      <c r="AG1365" s="741" t="inlineStr">
        <is>
          <t>$2,000,000</t>
        </is>
      </c>
      <c r="AH1365" s="248" t="inlineStr">
        <is>
          <t>Empleado</t>
        </is>
      </c>
      <c r="AI1365" s="242" t="inlineStr">
        <is>
          <t>nata.gonzalez.b@gmail.com</t>
        </is>
      </c>
      <c r="AJ1365" s="242" t="n">
        <v>3144164764</v>
      </c>
      <c r="AK1365" s="242" t="inlineStr">
        <is>
          <t>BOGOTA</t>
        </is>
      </c>
      <c r="AL1365" s="225" t="n"/>
      <c r="AM1365" s="231" t="n"/>
    </row>
    <row r="1366" ht="18" customHeight="1" thickBot="1">
      <c r="A1366" s="558" t="inlineStr">
        <is>
          <t>ERIKA ARIAS LOPEZ</t>
        </is>
      </c>
      <c r="B1366" s="274" t="n">
        <v>134200228087</v>
      </c>
      <c r="C1366" s="420" t="n">
        <v>45799</v>
      </c>
      <c r="D1366" s="923" t="inlineStr">
        <is>
          <t>Pendiente</t>
        </is>
      </c>
      <c r="E1366" s="903" t="n">
        <v>45799</v>
      </c>
      <c r="F1366" s="428" t="inlineStr">
        <is>
          <t>CAJA SOCIAL</t>
        </is>
      </c>
      <c r="G1366" s="278" t="n"/>
      <c r="H1366" s="435" t="inlineStr">
        <is>
          <t>CM</t>
        </is>
      </c>
      <c r="I1366" s="278" t="n"/>
      <c r="J1366" s="278" t="n"/>
      <c r="K1366" s="278" t="n"/>
      <c r="L1366" s="447" t="inlineStr">
        <is>
          <t>Finanzas a otro nivel</t>
        </is>
      </c>
      <c r="M1366" s="425" t="inlineStr">
        <is>
          <t>NELLY ROA</t>
        </is>
      </c>
      <c r="N1366" s="278" t="n"/>
      <c r="O1366" s="278" t="n"/>
      <c r="P1366" s="278" t="n"/>
      <c r="Q1366" s="278" t="n"/>
      <c r="R1366" s="425" t="n">
        <v>1019137164</v>
      </c>
      <c r="S1366" s="426" t="inlineStr">
        <is>
          <t>Pesos</t>
        </is>
      </c>
      <c r="T1366" s="427" t="inlineStr">
        <is>
          <t>Hipotecario</t>
        </is>
      </c>
      <c r="U1366" s="742" t="n">
        <v>2007090</v>
      </c>
      <c r="V1366" s="425" t="n">
        <v>240</v>
      </c>
      <c r="W1366" s="425" t="n">
        <v>236</v>
      </c>
      <c r="X1366" s="742" t="inlineStr">
        <is>
          <t>11.8%</t>
        </is>
      </c>
      <c r="Y1366" s="742" t="n">
        <v>0</v>
      </c>
      <c r="Z1366" s="742" t="n">
        <v>143144</v>
      </c>
      <c r="AA1366" s="742" t="n">
        <v>36456</v>
      </c>
      <c r="AB1366" s="742" t="n">
        <v>32776</v>
      </c>
      <c r="AC1366" s="742" t="n">
        <v>153269</v>
      </c>
      <c r="AD1366" s="742" t="n">
        <v>1641444</v>
      </c>
      <c r="AE1366" s="742" t="n">
        <v>135021039</v>
      </c>
      <c r="AF1366" s="3663" t="n">
        <v>300</v>
      </c>
      <c r="AG1366" s="742" t="inlineStr">
        <is>
          <t>$4,500,000</t>
        </is>
      </c>
      <c r="AH1366" s="428" t="inlineStr">
        <is>
          <t>Empleado</t>
        </is>
      </c>
      <c r="AI1366" s="425" t="inlineStr">
        <is>
          <t>vanessaarias23@hotmail.com</t>
        </is>
      </c>
      <c r="AJ1366" s="425" t="n">
        <v>3172455376</v>
      </c>
      <c r="AK1366" s="425" t="inlineStr">
        <is>
          <t>BOGOTA</t>
        </is>
      </c>
      <c r="AL1366" s="278" t="n"/>
      <c r="AM1366" s="286" t="n"/>
    </row>
    <row r="1367" ht="18" customHeight="1" thickBot="1">
      <c r="A1367" t="inlineStr">
        <is>
          <t>ANGGELA LUDDYTH SAENZ MORA</t>
        </is>
      </c>
      <c r="B1367" s="466" t="n">
        <v>756921548</v>
      </c>
      <c r="C1367" s="357" t="n">
        <v>45798</v>
      </c>
      <c r="D1367" s="921" t="inlineStr">
        <is>
          <t>Pendiente</t>
        </is>
      </c>
      <c r="E1367" s="900" t="n">
        <v>45800</v>
      </c>
      <c r="F1367" s="476" t="inlineStr">
        <is>
          <t>BANCO DE BOGOTA</t>
        </is>
      </c>
      <c r="G1367" s="882" t="n"/>
      <c r="H1367" s="361" t="inlineStr">
        <is>
          <t>CM</t>
        </is>
      </c>
      <c r="I1367" s="363" t="inlineStr">
        <is>
          <t>Falta perfilamiento - Bogota</t>
        </is>
      </c>
      <c r="J1367" s="360" t="n"/>
      <c r="K1367" s="360" t="n"/>
      <c r="L1367" s="360" t="n"/>
      <c r="M1367" s="360" t="n"/>
      <c r="N1367" s="357" t="n">
        <v>45798</v>
      </c>
      <c r="O1367" s="360" t="n"/>
      <c r="P1367" s="360" t="n"/>
      <c r="Q1367" s="360" t="n"/>
      <c r="R1367" s="531" t="n">
        <v>1033772175</v>
      </c>
      <c r="S1367" s="365" t="inlineStr">
        <is>
          <t>Pesos</t>
        </is>
      </c>
      <c r="T1367" s="366" t="inlineStr">
        <is>
          <t>Hipotecario</t>
        </is>
      </c>
      <c r="U1367" s="808" t="n">
        <v>560351</v>
      </c>
      <c r="V1367" s="363" t="n">
        <v>360</v>
      </c>
      <c r="W1367" s="363" t="n">
        <v>328</v>
      </c>
      <c r="X1367" s="808" t="inlineStr">
        <is>
          <t>11.65%</t>
        </is>
      </c>
      <c r="Y1367" s="808" t="n">
        <v>177511</v>
      </c>
      <c r="Z1367" s="808" t="n">
        <v>9326</v>
      </c>
      <c r="AA1367" s="808" t="n">
        <v>24923</v>
      </c>
      <c r="AB1367" s="808" t="n">
        <v>0</v>
      </c>
      <c r="AC1367" s="808" t="n">
        <v>7960</v>
      </c>
      <c r="AD1367" s="808" t="n">
        <v>695653</v>
      </c>
      <c r="AE1367" s="808" t="n">
        <v>54597737</v>
      </c>
      <c r="AF1367" s="808" t="inlineStr">
        <is>
          <t>$1,500,000</t>
        </is>
      </c>
      <c r="AG1367" s="808" t="inlineStr">
        <is>
          <t>$2,000,000</t>
        </is>
      </c>
      <c r="AH1367" s="365" t="inlineStr">
        <is>
          <t>Independiente</t>
        </is>
      </c>
      <c r="AI1367" s="363" t="inlineStr">
        <is>
          <t>anggelasaenz@hotmail.com</t>
        </is>
      </c>
      <c r="AJ1367" s="363" t="n">
        <v>3208430972</v>
      </c>
      <c r="AK1367" s="363" t="inlineStr">
        <is>
          <t>BOGOTA</t>
        </is>
      </c>
      <c r="AL1367" s="360" t="n"/>
      <c r="AM1367" s="368" t="n"/>
    </row>
    <row r="1368" ht="18" customHeight="1" thickBot="1">
      <c r="A1368" s="807" t="inlineStr">
        <is>
          <t>MARIA FERNANDA NAVARRO QUINTERO</t>
        </is>
      </c>
      <c r="B1368" s="466" t="inlineStr">
        <is>
          <t>570404600248321-3</t>
        </is>
      </c>
      <c r="C1368" s="357" t="n">
        <v>45800</v>
      </c>
      <c r="D1368" s="921" t="inlineStr">
        <is>
          <t>Pendiente</t>
        </is>
      </c>
      <c r="E1368" s="900" t="n">
        <v>45800</v>
      </c>
      <c r="F1368" s="925" t="inlineStr">
        <is>
          <t>DAVIVIENDA</t>
        </is>
      </c>
      <c r="G1368" s="564" t="n"/>
      <c r="H1368" s="361" t="inlineStr">
        <is>
          <t>CM</t>
        </is>
      </c>
      <c r="I1368" s="360" t="n"/>
      <c r="J1368" s="360" t="n"/>
      <c r="K1368" s="360" t="n"/>
      <c r="L1368" s="360" t="n"/>
      <c r="M1368" s="360" t="n"/>
      <c r="N1368" s="360" t="n"/>
      <c r="O1368" s="360" t="n"/>
      <c r="P1368" s="360" t="n"/>
      <c r="Q1368" s="360" t="n"/>
      <c r="R1368" s="886" t="n">
        <v>1102377686</v>
      </c>
      <c r="S1368" s="365" t="inlineStr">
        <is>
          <t>Pesos</t>
        </is>
      </c>
      <c r="T1368" s="366" t="inlineStr">
        <is>
          <t>Hipotecario</t>
        </is>
      </c>
      <c r="U1368" s="808" t="n">
        <v>790092</v>
      </c>
      <c r="V1368" s="363" t="n">
        <v>240</v>
      </c>
      <c r="W1368" s="363" t="n">
        <v>216</v>
      </c>
      <c r="X1368" s="819" t="n">
        <v>0.14</v>
      </c>
      <c r="Y1368" s="808" t="n">
        <v>273907</v>
      </c>
      <c r="Z1368" s="808" t="n">
        <v>18011</v>
      </c>
      <c r="AA1368" s="808" t="n">
        <v>27344</v>
      </c>
      <c r="AB1368" s="808" t="n">
        <v>0</v>
      </c>
      <c r="AC1368" s="808" t="n">
        <v>95022</v>
      </c>
      <c r="AD1368" s="808" t="n">
        <v>645404</v>
      </c>
      <c r="AE1368" s="808" t="n">
        <v>83718249</v>
      </c>
      <c r="AF1368" s="3688" t="n">
        <v>200</v>
      </c>
      <c r="AG1368" s="808" t="inlineStr">
        <is>
          <t>$2,000,000</t>
        </is>
      </c>
      <c r="AH1368" s="401" t="inlineStr">
        <is>
          <t>Empleado</t>
        </is>
      </c>
      <c r="AI1368" s="363" t="inlineStr">
        <is>
          <t>maria.navarro2808@gmail.com</t>
        </is>
      </c>
      <c r="AJ1368" s="363" t="n">
        <v>3106983081</v>
      </c>
      <c r="AK1368" s="360" t="n"/>
      <c r="AL1368" s="360" t="n"/>
      <c r="AM1368" s="368" t="n"/>
    </row>
    <row r="1369" ht="18" customHeight="1" thickBot="1">
      <c r="A1369" s="552" t="inlineStr">
        <is>
          <t>FANY VERU ORTIZ</t>
        </is>
      </c>
      <c r="B1369" s="210" t="n">
        <v>6574779610</v>
      </c>
      <c r="C1369" s="251" t="n">
        <v>45800</v>
      </c>
      <c r="D1369" s="902" t="inlineStr">
        <is>
          <t>Pendiente</t>
        </is>
      </c>
      <c r="E1369" s="903" t="n">
        <v>45800</v>
      </c>
      <c r="F1369" s="232" t="inlineStr">
        <is>
          <t>FNA (Fondo Nacional del Ahorro)</t>
        </is>
      </c>
      <c r="G1369" s="214" t="n"/>
      <c r="H1369" s="352" t="inlineStr">
        <is>
          <t>PROPIO</t>
        </is>
      </c>
      <c r="I1369" s="214" t="n"/>
      <c r="J1369" s="214" t="n"/>
      <c r="K1369" s="214" t="n"/>
      <c r="L1369" s="257" t="inlineStr">
        <is>
          <t>Lideres del futuro</t>
        </is>
      </c>
      <c r="M1369" s="254" t="inlineStr">
        <is>
          <t>JAIRO BOLAÑOS BURITICA</t>
        </is>
      </c>
      <c r="N1369" s="214" t="n"/>
      <c r="O1369" s="214" t="n"/>
      <c r="P1369" s="214" t="n"/>
      <c r="Q1369" s="214" t="n"/>
      <c r="R1369" s="254" t="n">
        <v>65747796</v>
      </c>
      <c r="S1369" s="257" t="inlineStr">
        <is>
          <t>Pesos</t>
        </is>
      </c>
      <c r="T1369" s="258" t="inlineStr">
        <is>
          <t>Hipotecario</t>
        </is>
      </c>
      <c r="U1369" s="739" t="n">
        <v>500000</v>
      </c>
      <c r="V1369" s="254" t="n">
        <v>240</v>
      </c>
      <c r="W1369" s="254" t="n">
        <v>231</v>
      </c>
      <c r="X1369" s="821" t="n">
        <v>0.11</v>
      </c>
      <c r="Y1369" s="739" t="n">
        <v>197538</v>
      </c>
      <c r="Z1369" s="739" t="n">
        <v>36072</v>
      </c>
      <c r="AA1369" s="739" t="n">
        <v>0</v>
      </c>
      <c r="AB1369" s="739" t="n">
        <v>0</v>
      </c>
      <c r="AC1369" s="739" t="n">
        <v>80635</v>
      </c>
      <c r="AD1369" s="739" t="n">
        <v>329951</v>
      </c>
      <c r="AE1369" s="739" t="n">
        <v>60420812</v>
      </c>
      <c r="AF1369" s="3660" t="n">
        <v>150</v>
      </c>
      <c r="AG1369" s="739" t="inlineStr">
        <is>
          <t>$3,200,000</t>
        </is>
      </c>
      <c r="AH1369" s="259" t="inlineStr">
        <is>
          <t>Empleado</t>
        </is>
      </c>
      <c r="AI1369" s="254" t="inlineStr">
        <is>
          <t>fanyveru@gmail.com</t>
        </is>
      </c>
      <c r="AJ1369" s="254" t="n">
        <v>3014194175</v>
      </c>
      <c r="AK1369" s="214" t="n"/>
      <c r="AL1369" s="214" t="n"/>
      <c r="AM1369" s="220" t="n"/>
    </row>
    <row r="1370" ht="18" customHeight="1" thickBot="1">
      <c r="A1370" s="745" t="inlineStr">
        <is>
          <t>PABLO ANDRES LOMBANA ZORRO</t>
        </is>
      </c>
      <c r="B1370" s="221" t="n">
        <v>957438147</v>
      </c>
      <c r="C1370" s="240" t="n">
        <v>45801</v>
      </c>
      <c r="D1370" s="343" t="inlineStr">
        <is>
          <t>Pendiente</t>
        </is>
      </c>
      <c r="E1370" s="378" t="n">
        <v>45801</v>
      </c>
      <c r="F1370" s="224" t="inlineStr">
        <is>
          <t>BANCO DE BOGOTA</t>
        </is>
      </c>
      <c r="G1370" s="225" t="n"/>
      <c r="H1370" s="397" t="inlineStr">
        <is>
          <t>PROPIO</t>
        </is>
      </c>
      <c r="I1370" s="225" t="n"/>
      <c r="J1370" s="225" t="n"/>
      <c r="K1370" s="225" t="n"/>
      <c r="L1370" s="440" t="inlineStr">
        <is>
          <t>Finanzas a otro nivel</t>
        </is>
      </c>
      <c r="M1370" s="242" t="inlineStr">
        <is>
          <t>CAROLINA MORA</t>
        </is>
      </c>
      <c r="N1370" s="225" t="n"/>
      <c r="O1370" s="225" t="n"/>
      <c r="P1370" s="225" t="n"/>
      <c r="Q1370" s="225" t="n"/>
      <c r="R1370" s="242" t="n">
        <v>1014227985</v>
      </c>
      <c r="S1370" s="246" t="inlineStr">
        <is>
          <t>Pesos</t>
        </is>
      </c>
      <c r="T1370" s="247" t="inlineStr">
        <is>
          <t>Hipotecario</t>
        </is>
      </c>
      <c r="U1370" s="741" t="n">
        <v>1009338</v>
      </c>
      <c r="V1370" s="242" t="n">
        <v>180</v>
      </c>
      <c r="W1370" s="242" t="n">
        <v>172</v>
      </c>
      <c r="X1370" s="741" t="inlineStr">
        <is>
          <t>12.14%</t>
        </is>
      </c>
      <c r="Y1370" s="741" t="n">
        <v>0</v>
      </c>
      <c r="Z1370" s="741" t="n">
        <v>32787</v>
      </c>
      <c r="AA1370" s="741" t="n">
        <v>28854</v>
      </c>
      <c r="AB1370" s="741" t="n">
        <v>0</v>
      </c>
      <c r="AC1370" s="741" t="n">
        <v>0</v>
      </c>
      <c r="AD1370" s="741" t="n">
        <v>947697</v>
      </c>
      <c r="AE1370" s="741" t="n">
        <v>80473369</v>
      </c>
      <c r="AF1370" s="242" t="inlineStr">
        <is>
          <t>50-300</t>
        </is>
      </c>
      <c r="AG1370" s="741" t="inlineStr">
        <is>
          <t>$11,000,000</t>
        </is>
      </c>
      <c r="AH1370" s="248" t="inlineStr">
        <is>
          <t>Empleado</t>
        </is>
      </c>
      <c r="AI1370" s="242" t="inlineStr">
        <is>
          <t>ingplombanaz@gmail.com</t>
        </is>
      </c>
      <c r="AJ1370" s="242" t="n">
        <v>3118494724</v>
      </c>
      <c r="AK1370" s="225" t="n"/>
      <c r="AL1370" s="225" t="n"/>
      <c r="AM1370" s="231" t="n"/>
    </row>
    <row r="1371" ht="18" customHeight="1" thickBot="1">
      <c r="A1371" s="552" t="inlineStr">
        <is>
          <t>ENDER EXGLIS CUELLO AVILA</t>
        </is>
      </c>
      <c r="B1371" s="210" t="inlineStr">
        <is>
          <t>570303600581154-5</t>
        </is>
      </c>
      <c r="C1371" s="251" t="n">
        <v>45801</v>
      </c>
      <c r="D1371" s="348" t="inlineStr">
        <is>
          <t>Pendiente</t>
        </is>
      </c>
      <c r="E1371" s="386" t="n">
        <v>45801</v>
      </c>
      <c r="F1371" s="262" t="inlineStr">
        <is>
          <t>DAVIVIENDA</t>
        </is>
      </c>
      <c r="G1371" s="214" t="n"/>
      <c r="H1371" s="349" t="inlineStr">
        <is>
          <t>CM</t>
        </is>
      </c>
      <c r="I1371" s="214" t="n"/>
      <c r="J1371" s="214" t="n"/>
      <c r="K1371" s="214" t="n"/>
      <c r="L1371" s="214" t="n"/>
      <c r="M1371" s="214" t="n"/>
      <c r="N1371" s="214" t="n"/>
      <c r="O1371" s="214" t="n"/>
      <c r="P1371" s="214" t="n"/>
      <c r="Q1371" s="214" t="n"/>
      <c r="R1371" s="254" t="n">
        <v>1127616613</v>
      </c>
      <c r="S1371" s="257" t="inlineStr">
        <is>
          <t>Pesos</t>
        </is>
      </c>
      <c r="T1371" s="258" t="inlineStr">
        <is>
          <t>Hipotecario</t>
        </is>
      </c>
      <c r="U1371" s="739" t="n">
        <v>3290000</v>
      </c>
      <c r="V1371" s="254" t="n">
        <v>131</v>
      </c>
      <c r="W1371" s="254" t="n">
        <v>128</v>
      </c>
      <c r="X1371" s="821" t="n">
        <v>0.14</v>
      </c>
      <c r="Y1371" s="739" t="n">
        <v>0</v>
      </c>
      <c r="Z1371" s="739" t="n">
        <v>0</v>
      </c>
      <c r="AA1371" s="739" t="n">
        <v>0</v>
      </c>
      <c r="AB1371" s="739" t="n">
        <v>0</v>
      </c>
      <c r="AC1371" s="739" t="n">
        <v>800552</v>
      </c>
      <c r="AD1371" s="739" t="n">
        <v>2489447</v>
      </c>
      <c r="AE1371" s="739" t="n">
        <v>226266095</v>
      </c>
      <c r="AF1371" s="3660" t="n">
        <v>710</v>
      </c>
      <c r="AG1371" s="739" t="inlineStr">
        <is>
          <t>$25,000,000</t>
        </is>
      </c>
      <c r="AH1371" s="259" t="inlineStr">
        <is>
          <t>Empleado</t>
        </is>
      </c>
      <c r="AI1371" s="254" t="inlineStr">
        <is>
          <t>ender1654@gmail.com</t>
        </is>
      </c>
      <c r="AJ1371" s="254" t="n">
        <v>19292756652</v>
      </c>
      <c r="AK1371" s="254" t="inlineStr">
        <is>
          <t>EEUU</t>
        </is>
      </c>
      <c r="AL1371" s="214" t="n"/>
      <c r="AM1371" s="220" t="n"/>
    </row>
    <row r="1372" ht="18" customHeight="1" thickBot="1">
      <c r="A1372" s="745" t="inlineStr">
        <is>
          <t>WILLIAM ANTONIO MORA MARTINEZ</t>
        </is>
      </c>
      <c r="B1372" s="221" t="n">
        <v>132209343622</v>
      </c>
      <c r="C1372" s="240" t="n">
        <v>45802</v>
      </c>
      <c r="D1372" s="343" t="inlineStr">
        <is>
          <t>Pendiente</t>
        </is>
      </c>
      <c r="E1372" s="378" t="n">
        <v>45802</v>
      </c>
      <c r="F1372" s="248" t="inlineStr">
        <is>
          <t>CAJA SOCIAL</t>
        </is>
      </c>
      <c r="G1372" s="225" t="n"/>
      <c r="H1372" s="397" t="inlineStr">
        <is>
          <t>PROPIO</t>
        </is>
      </c>
      <c r="I1372" s="225" t="n"/>
      <c r="J1372" s="225" t="n"/>
      <c r="K1372" s="225" t="n"/>
      <c r="L1372" s="440" t="inlineStr">
        <is>
          <t>Finanzas a otro nivel</t>
        </is>
      </c>
      <c r="M1372" s="242" t="inlineStr">
        <is>
          <t>CAROLINA MORA</t>
        </is>
      </c>
      <c r="N1372" s="225" t="n"/>
      <c r="O1372" s="225" t="n"/>
      <c r="P1372" s="225" t="n"/>
      <c r="Q1372" s="225" t="n"/>
      <c r="R1372" s="242" t="n">
        <v>80073299</v>
      </c>
      <c r="S1372" s="246" t="inlineStr">
        <is>
          <t>Pesos</t>
        </is>
      </c>
      <c r="T1372" s="247" t="inlineStr">
        <is>
          <t>Hipotecario</t>
        </is>
      </c>
      <c r="U1372" s="741" t="n">
        <v>1601870</v>
      </c>
      <c r="V1372" s="242" t="n">
        <v>182</v>
      </c>
      <c r="W1372" s="242" t="n">
        <v>97</v>
      </c>
      <c r="X1372" s="741" t="inlineStr">
        <is>
          <t>9.45%</t>
        </is>
      </c>
      <c r="Y1372" s="741" t="n">
        <v>0</v>
      </c>
      <c r="Z1372" s="741" t="n">
        <v>40666</v>
      </c>
      <c r="AA1372" s="741" t="n">
        <v>33707</v>
      </c>
      <c r="AB1372" s="741" t="n">
        <v>30305</v>
      </c>
      <c r="AC1372" s="741" t="n">
        <v>717625</v>
      </c>
      <c r="AD1372" s="741" t="n">
        <v>779566</v>
      </c>
      <c r="AE1372" s="741" t="n">
        <v>103210285</v>
      </c>
      <c r="AF1372" s="242" t="inlineStr">
        <is>
          <t>300-600</t>
        </is>
      </c>
      <c r="AG1372" s="741" t="inlineStr">
        <is>
          <t>$10,000,000</t>
        </is>
      </c>
      <c r="AH1372" s="248" t="inlineStr">
        <is>
          <t>Empleado</t>
        </is>
      </c>
      <c r="AI1372" s="242" t="inlineStr">
        <is>
          <t>Akery1984@hotmail.com</t>
        </is>
      </c>
      <c r="AJ1372" s="242" t="n">
        <v>3118616711</v>
      </c>
      <c r="AK1372" s="225" t="n"/>
      <c r="AL1372" s="225" t="n"/>
      <c r="AM1372" s="231" t="n"/>
    </row>
    <row r="1373" ht="18" customHeight="1" thickBot="1">
      <c r="A1373" s="824" t="inlineStr">
        <is>
          <t>ANDRES JULIAN VARGAS VARGAS</t>
        </is>
      </c>
      <c r="B1373" s="825" t="inlineStr">
        <is>
          <t>600303970025805-8</t>
        </is>
      </c>
      <c r="C1373" s="826" t="n">
        <v>46074</v>
      </c>
      <c r="D1373" s="919" t="inlineStr">
        <is>
          <t>Mora</t>
        </is>
      </c>
      <c r="E1373" s="828" t="n">
        <v>46074</v>
      </c>
      <c r="F1373" s="912" t="inlineStr">
        <is>
          <t>DAVIVIENDA</t>
        </is>
      </c>
      <c r="G1373" s="568" t="n"/>
      <c r="H1373" s="830" t="inlineStr">
        <is>
          <t>CM</t>
        </is>
      </c>
      <c r="I1373" s="505" t="n"/>
      <c r="J1373" s="2196" t="n"/>
      <c r="K1373" s="2114" t="n"/>
      <c r="L1373" s="505" t="n"/>
      <c r="M1373" s="505" t="n"/>
      <c r="N1373" s="505" t="n"/>
      <c r="O1373" s="505" t="n"/>
      <c r="P1373" s="505" t="n"/>
      <c r="Q1373" s="505" t="n"/>
      <c r="R1373" s="832" t="n">
        <v>98634924</v>
      </c>
      <c r="S1373" s="833" t="inlineStr">
        <is>
          <t>Pesos</t>
        </is>
      </c>
      <c r="T1373" s="893" t="inlineStr">
        <is>
          <t>Leasing H.</t>
        </is>
      </c>
      <c r="U1373" s="835" t="n">
        <v>2698000</v>
      </c>
      <c r="V1373" s="832" t="n">
        <v>240</v>
      </c>
      <c r="W1373" s="832" t="n">
        <v>214</v>
      </c>
      <c r="X1373" s="1192" t="n">
        <v>0.12</v>
      </c>
      <c r="Y1373" s="835" t="n">
        <v>0</v>
      </c>
      <c r="Z1373" s="835" t="n">
        <v>64427</v>
      </c>
      <c r="AA1373" s="835" t="n">
        <v>0</v>
      </c>
      <c r="AB1373" s="835" t="n">
        <v>148564</v>
      </c>
      <c r="AC1373" s="835" t="n">
        <v>317670</v>
      </c>
      <c r="AD1373" s="835" t="n">
        <v>2145329</v>
      </c>
      <c r="AE1373" s="835" t="n">
        <v>228362854</v>
      </c>
      <c r="AF1373" s="3689" t="n">
        <v>200</v>
      </c>
      <c r="AG1373" s="835" t="inlineStr">
        <is>
          <t>$8,000,000</t>
        </is>
      </c>
      <c r="AH1373" s="837" t="inlineStr">
        <is>
          <t>Empleado</t>
        </is>
      </c>
      <c r="AI1373" s="832" t="inlineStr">
        <is>
          <t>andresmaravargas@gmail.com</t>
        </is>
      </c>
      <c r="AJ1373" s="832" t="n">
        <v>3045274091</v>
      </c>
      <c r="AK1373" s="832" t="inlineStr">
        <is>
          <t>MEDELLIN</t>
        </is>
      </c>
      <c r="AL1373" s="505" t="n"/>
      <c r="AM1373" s="838" t="n"/>
    </row>
    <row r="1374" ht="18" customHeight="1" thickBot="1">
      <c r="A1374" s="341" t="inlineStr">
        <is>
          <t>JACKELINE HIGUERA ALVAREZ</t>
        </is>
      </c>
      <c r="B1374" s="237" t="n">
        <v>753738389</v>
      </c>
      <c r="C1374" s="378" t="n">
        <v>46164</v>
      </c>
      <c r="D1374" s="343" t="inlineStr">
        <is>
          <t>Actualizar</t>
        </is>
      </c>
      <c r="E1374" s="378" t="n">
        <v>46076</v>
      </c>
      <c r="F1374" s="576" t="inlineStr">
        <is>
          <t>BANCO DE BOGOTA</t>
        </is>
      </c>
      <c r="G1374" s="2273" t="inlineStr">
        <is>
          <t>23/02/2026 el cliente quiere un maximo de 5 años por favor gracias , es segunda reduccion</t>
        </is>
      </c>
      <c r="H1374" s="397" t="inlineStr">
        <is>
          <t>PROPIO</t>
        </is>
      </c>
      <c r="I1374" s="225" t="n"/>
      <c r="J1374" s="2256" t="inlineStr">
        <is>
          <t>Resuelta</t>
        </is>
      </c>
      <c r="K1374" s="2257" t="n">
        <v>46168</v>
      </c>
      <c r="L1374" s="459" t="inlineStr">
        <is>
          <t>Visionarios</t>
        </is>
      </c>
      <c r="M1374" s="242" t="inlineStr">
        <is>
          <t>YEINER MORON</t>
        </is>
      </c>
      <c r="N1374" s="378" t="n">
        <v>46168</v>
      </c>
      <c r="O1374" s="225" t="n"/>
      <c r="P1374" s="1271" t="inlineStr">
        <is>
          <t>https://tinyurl.com/c7tjsd7f</t>
        </is>
      </c>
      <c r="Q1374" s="225" t="n"/>
      <c r="R1374" s="2042" t="n">
        <v>37749477</v>
      </c>
      <c r="S1374" s="246" t="inlineStr">
        <is>
          <t>Pesos</t>
        </is>
      </c>
      <c r="T1374" s="247" t="inlineStr">
        <is>
          <t>Hipotecario</t>
        </is>
      </c>
      <c r="U1374" s="741" t="n">
        <v>1041038</v>
      </c>
      <c r="V1374" s="741" t="n">
        <v>163</v>
      </c>
      <c r="W1374" s="741" t="n">
        <v>117</v>
      </c>
      <c r="X1374" s="741" t="inlineStr">
        <is>
          <t>0.71%</t>
        </is>
      </c>
      <c r="Y1374" s="741" t="n">
        <v>266941</v>
      </c>
      <c r="Z1374" s="741" t="n">
        <v>36225</v>
      </c>
      <c r="AA1374" s="741" t="n">
        <v>23313</v>
      </c>
      <c r="AB1374" s="741" t="n">
        <v>0</v>
      </c>
      <c r="AC1374" s="741" t="n">
        <v>425679</v>
      </c>
      <c r="AD1374" s="741" t="n">
        <v>822762</v>
      </c>
      <c r="AE1374" s="741" t="n">
        <v>81926838</v>
      </c>
      <c r="AF1374" s="242" t="inlineStr">
        <is>
          <t>$600.000 a $900.000</t>
        </is>
      </c>
      <c r="AG1374" s="741" t="inlineStr">
        <is>
          <t>$6,186,000</t>
        </is>
      </c>
      <c r="AH1374" s="248" t="inlineStr">
        <is>
          <t>Empleado</t>
        </is>
      </c>
      <c r="AI1374" s="242" t="inlineStr">
        <is>
          <t>jackyhiguera@hotmail.com</t>
        </is>
      </c>
      <c r="AJ1374" s="741" t="n">
        <v>3125839844</v>
      </c>
      <c r="AK1374" s="242" t="inlineStr">
        <is>
          <t>BUCARAMANGA</t>
        </is>
      </c>
      <c r="AL1374" s="225" t="n"/>
      <c r="AM1374" s="231" t="n"/>
    </row>
    <row r="1375" ht="18" customHeight="1" thickBot="1">
      <c r="A1375" s="869" t="inlineStr">
        <is>
          <t>LUIS ERNEY ANDRADE</t>
        </is>
      </c>
      <c r="B1375" s="210" t="inlineStr">
        <is>
          <t>570101650039510-5</t>
        </is>
      </c>
      <c r="C1375" s="251" t="n">
        <v>46076</v>
      </c>
      <c r="D1375" s="348" t="inlineStr">
        <is>
          <t>Pendiente</t>
        </is>
      </c>
      <c r="E1375" s="386" t="n">
        <v>46076</v>
      </c>
      <c r="F1375" s="262" t="inlineStr">
        <is>
          <t>DAVIVIENDA</t>
        </is>
      </c>
      <c r="G1375" s="278" t="n"/>
      <c r="H1375" s="349" t="inlineStr">
        <is>
          <t>CM</t>
        </is>
      </c>
      <c r="I1375" s="214" t="n"/>
      <c r="J1375" s="2118" t="n"/>
      <c r="K1375" s="2117" t="n"/>
      <c r="L1375" s="214" t="n"/>
      <c r="M1375" s="214" t="n"/>
      <c r="N1375" s="214" t="n"/>
      <c r="O1375" s="214" t="n"/>
      <c r="P1375" s="214" t="n"/>
      <c r="Q1375" s="335" t="n"/>
      <c r="R1375" s="390" t="inlineStr">
        <is>
          <t>N/A</t>
        </is>
      </c>
      <c r="S1375" s="257" t="inlineStr">
        <is>
          <t>Pesos</t>
        </is>
      </c>
      <c r="T1375" s="258" t="inlineStr">
        <is>
          <t>Hipotecario</t>
        </is>
      </c>
      <c r="U1375" s="739" t="n">
        <v>859000</v>
      </c>
      <c r="V1375" s="254" t="n">
        <v>240</v>
      </c>
      <c r="W1375" s="254" t="n">
        <v>192</v>
      </c>
      <c r="X1375" s="739" t="inlineStr">
        <is>
          <t>9.7%</t>
        </is>
      </c>
      <c r="Y1375" s="739" t="n">
        <v>500000</v>
      </c>
      <c r="Z1375" s="739" t="n">
        <v>89556</v>
      </c>
      <c r="AA1375" s="739" t="n">
        <v>41210</v>
      </c>
      <c r="AB1375" s="739" t="n">
        <v>0</v>
      </c>
      <c r="AC1375" s="739" t="n">
        <v>260495</v>
      </c>
      <c r="AD1375" s="739" t="n">
        <v>397738</v>
      </c>
      <c r="AE1375" s="739" t="n">
        <v>115856026</v>
      </c>
      <c r="AF1375" s="3660" t="n">
        <v>200</v>
      </c>
      <c r="AG1375" s="739" t="inlineStr">
        <is>
          <t>$5,400,000</t>
        </is>
      </c>
      <c r="AH1375" s="259" t="inlineStr">
        <is>
          <t>Empleado</t>
        </is>
      </c>
      <c r="AI1375" s="254" t="inlineStr">
        <is>
          <t>luiserneyandrade9@gmail.com</t>
        </is>
      </c>
      <c r="AJ1375" s="254" t="inlineStr">
        <is>
          <t>314 7377499</t>
        </is>
      </c>
      <c r="AK1375" s="254" t="inlineStr">
        <is>
          <t>JAMUNDI</t>
        </is>
      </c>
      <c r="AL1375" s="214" t="n"/>
      <c r="AM1375" s="220" t="n"/>
    </row>
    <row r="1376" ht="18" customHeight="1" thickBot="1">
      <c r="A1376" s="843" t="inlineStr">
        <is>
          <t>GABRIEL RODRIGUEZ CALDERON</t>
        </is>
      </c>
      <c r="B1376" s="221" t="n">
        <v>134200343532</v>
      </c>
      <c r="C1376" s="240" t="n">
        <v>46076</v>
      </c>
      <c r="D1376" s="343" t="inlineStr">
        <is>
          <t>Pendiente</t>
        </is>
      </c>
      <c r="E1376" s="378" t="n">
        <v>46076</v>
      </c>
      <c r="F1376" s="248" t="inlineStr">
        <is>
          <t>CAJA SOCIAL</t>
        </is>
      </c>
      <c r="G1376" s="272" t="n"/>
      <c r="H1376" s="344" t="inlineStr">
        <is>
          <t>CM</t>
        </is>
      </c>
      <c r="I1376" s="227" t="inlineStr">
        <is>
          <t>Solicitar el extracto completo solo adjunto una sola hoja</t>
        </is>
      </c>
      <c r="J1376" s="2116" t="n"/>
      <c r="K1376" s="2117" t="n"/>
      <c r="L1376" s="225" t="n"/>
      <c r="M1376" s="225" t="n"/>
      <c r="N1376" s="225" t="n"/>
      <c r="O1376" s="225" t="n"/>
      <c r="P1376" s="225" t="n"/>
      <c r="Q1376" s="473" t="n"/>
      <c r="R1376" s="390" t="inlineStr">
        <is>
          <t>N/A</t>
        </is>
      </c>
      <c r="S1376" s="246" t="inlineStr">
        <is>
          <t>Pesos</t>
        </is>
      </c>
      <c r="T1376" s="247" t="inlineStr">
        <is>
          <t>Hipotecario</t>
        </is>
      </c>
      <c r="U1376" s="741" t="n">
        <v>1378130</v>
      </c>
      <c r="V1376" s="242" t="n">
        <v>240</v>
      </c>
      <c r="W1376" s="242" t="n">
        <v>237</v>
      </c>
      <c r="X1376" s="741" t="inlineStr">
        <is>
          <t>10.8%</t>
        </is>
      </c>
      <c r="Y1376" s="741" t="n">
        <v>0</v>
      </c>
      <c r="Z1376" s="741" t="n">
        <v>54727</v>
      </c>
      <c r="AA1376" s="741" t="n">
        <v>30200</v>
      </c>
      <c r="AB1376" s="741" t="n">
        <v>27152</v>
      </c>
      <c r="AC1376" s="741" t="n">
        <v>165671</v>
      </c>
      <c r="AD1376" s="741" t="n">
        <v>1100379</v>
      </c>
      <c r="AE1376" s="741" t="n">
        <v>128204474</v>
      </c>
      <c r="AF1376" s="3661" t="n">
        <v>150</v>
      </c>
      <c r="AG1376" s="741" t="inlineStr">
        <is>
          <t>$2,800,000</t>
        </is>
      </c>
      <c r="AH1376" s="248" t="inlineStr">
        <is>
          <t>Empleado</t>
        </is>
      </c>
      <c r="AI1376" s="242" t="inlineStr">
        <is>
          <t>11rodriguezgabriel@gmail.com</t>
        </is>
      </c>
      <c r="AJ1376" s="242" t="inlineStr">
        <is>
          <t>311 8580132</t>
        </is>
      </c>
      <c r="AK1376" s="242" t="inlineStr">
        <is>
          <t>BOGOTA</t>
        </is>
      </c>
      <c r="AL1376" s="225" t="n"/>
      <c r="AM1376" s="231" t="n"/>
    </row>
    <row r="1377" ht="18" customHeight="1" thickBot="1">
      <c r="A1377" s="558" t="inlineStr">
        <is>
          <t>NANCY GALINDO SUAREZ</t>
        </is>
      </c>
      <c r="B1377" s="210" t="inlineStr">
        <is>
          <t>571212600213796-7</t>
        </is>
      </c>
      <c r="C1377" s="251" t="n">
        <v>46076</v>
      </c>
      <c r="D1377" s="348" t="inlineStr">
        <is>
          <t>Pendiente</t>
        </is>
      </c>
      <c r="E1377" s="386" t="n">
        <v>46076</v>
      </c>
      <c r="F1377" s="262" t="inlineStr">
        <is>
          <t>DAVIVIENDA</t>
        </is>
      </c>
      <c r="G1377" s="278" t="n"/>
      <c r="H1377" s="349" t="inlineStr">
        <is>
          <t>CM</t>
        </is>
      </c>
      <c r="I1377" s="214" t="n"/>
      <c r="J1377" s="2118" t="n"/>
      <c r="K1377" s="2117" t="n"/>
      <c r="L1377" s="214" t="n"/>
      <c r="M1377" s="214" t="n"/>
      <c r="N1377" s="214" t="n"/>
      <c r="O1377" s="214" t="n"/>
      <c r="P1377" s="214" t="n"/>
      <c r="Q1377" s="335" t="n"/>
      <c r="R1377" s="390" t="inlineStr">
        <is>
          <t>N/A</t>
        </is>
      </c>
      <c r="S1377" s="257" t="inlineStr">
        <is>
          <t>Pesos</t>
        </is>
      </c>
      <c r="T1377" s="258" t="inlineStr">
        <is>
          <t>Hipotecario</t>
        </is>
      </c>
      <c r="U1377" s="739" t="n">
        <v>3352000</v>
      </c>
      <c r="V1377" s="254" t="n">
        <v>240</v>
      </c>
      <c r="W1377" s="254" t="n">
        <v>227</v>
      </c>
      <c r="X1377" s="739" t="inlineStr">
        <is>
          <t>10.95%</t>
        </is>
      </c>
      <c r="Y1377" s="739" t="n">
        <v>0</v>
      </c>
      <c r="Z1377" s="739" t="n">
        <v>105878</v>
      </c>
      <c r="AA1377" s="739" t="n">
        <v>92762</v>
      </c>
      <c r="AB1377" s="739" t="n">
        <v>0</v>
      </c>
      <c r="AC1377" s="739" t="n">
        <v>427389</v>
      </c>
      <c r="AD1377" s="739" t="n">
        <v>2669610</v>
      </c>
      <c r="AE1377" s="739" t="n">
        <v>306985227</v>
      </c>
      <c r="AF1377" s="739" t="inlineStr">
        <is>
          <t>$1,000,000</t>
        </is>
      </c>
      <c r="AG1377" s="739" t="inlineStr">
        <is>
          <t>$3,000,000</t>
        </is>
      </c>
      <c r="AH1377" s="257" t="inlineStr">
        <is>
          <t>Independiente</t>
        </is>
      </c>
      <c r="AI1377" s="254" t="inlineStr">
        <is>
          <t>nancygalindo1972@gmail.com</t>
        </is>
      </c>
      <c r="AJ1377" s="254" t="inlineStr">
        <is>
          <t>56 9 5991 6364</t>
        </is>
      </c>
      <c r="AK1377" s="254" t="inlineStr">
        <is>
          <t>LOS ANGELES</t>
        </is>
      </c>
      <c r="AL1377" s="214" t="n"/>
      <c r="AM1377" s="220" t="n"/>
    </row>
    <row r="1378" ht="18" customHeight="1" thickBot="1">
      <c r="A1378" s="548" t="inlineStr">
        <is>
          <t>YULIETH KATERINE VILLAMIL NOMESQUI</t>
        </is>
      </c>
      <c r="B1378" s="221" t="inlineStr">
        <is>
          <t>570047700037232-8</t>
        </is>
      </c>
      <c r="C1378" s="240" t="n">
        <v>46076</v>
      </c>
      <c r="D1378" s="343" t="inlineStr">
        <is>
          <t>Pendiente</t>
        </is>
      </c>
      <c r="E1378" s="378" t="n">
        <v>46076</v>
      </c>
      <c r="F1378" s="333" t="inlineStr">
        <is>
          <t>DAVIVIENDA</t>
        </is>
      </c>
      <c r="G1378" s="272" t="n"/>
      <c r="H1378" s="344" t="inlineStr">
        <is>
          <t>CM</t>
        </is>
      </c>
      <c r="I1378" s="225" t="n"/>
      <c r="J1378" s="2116" t="n"/>
      <c r="K1378" s="2117" t="n"/>
      <c r="L1378" s="225" t="n"/>
      <c r="M1378" s="225" t="n"/>
      <c r="N1378" s="225" t="n"/>
      <c r="O1378" s="225" t="n"/>
      <c r="P1378" s="225" t="n"/>
      <c r="Q1378" s="473" t="n"/>
      <c r="R1378" s="390" t="inlineStr">
        <is>
          <t>N/A</t>
        </is>
      </c>
      <c r="S1378" s="246" t="inlineStr">
        <is>
          <t>Pesos</t>
        </is>
      </c>
      <c r="T1378" s="247" t="inlineStr">
        <is>
          <t>Hipotecario</t>
        </is>
      </c>
      <c r="U1378" s="741" t="n">
        <v>1367000</v>
      </c>
      <c r="V1378" s="242" t="n">
        <v>240</v>
      </c>
      <c r="W1378" s="242" t="n">
        <v>222</v>
      </c>
      <c r="X1378" s="811" t="n">
        <v>0.11</v>
      </c>
      <c r="Y1378" s="741" t="n">
        <v>0</v>
      </c>
      <c r="Z1378" s="741" t="n">
        <v>57422</v>
      </c>
      <c r="AA1378" s="741" t="n">
        <v>76884</v>
      </c>
      <c r="AB1378" s="741" t="n">
        <v>0</v>
      </c>
      <c r="AC1378" s="741" t="n">
        <v>369070</v>
      </c>
      <c r="AD1378" s="741" t="n">
        <v>2220929</v>
      </c>
      <c r="AE1378" s="741" t="n">
        <v>126966947</v>
      </c>
      <c r="AF1378" s="3661" t="n">
        <v>200</v>
      </c>
      <c r="AG1378" s="741" t="inlineStr">
        <is>
          <t>$4,000,000</t>
        </is>
      </c>
      <c r="AH1378" s="248" t="inlineStr">
        <is>
          <t>Empleado</t>
        </is>
      </c>
      <c r="AI1378" s="242" t="inlineStr">
        <is>
          <t>yuliethvilla.0357@gmail.com</t>
        </is>
      </c>
      <c r="AJ1378" s="242" t="inlineStr">
        <is>
          <t>324 6810586</t>
        </is>
      </c>
      <c r="AK1378" s="242" t="inlineStr">
        <is>
          <t>ZIPAQUIRA</t>
        </is>
      </c>
      <c r="AL1378" s="225" t="n"/>
      <c r="AM1378" s="231" t="n"/>
    </row>
    <row r="1379" ht="18" customFormat="1" customHeight="1" s="1314" thickBot="1">
      <c r="A1379" s="1320" t="inlineStr">
        <is>
          <t>JENNIRE ANDREINA LEON ZERPA</t>
        </is>
      </c>
      <c r="B1379" s="1321" t="n">
        <v>90000384728</v>
      </c>
      <c r="C1379" s="1322" t="n">
        <v>46076</v>
      </c>
      <c r="D1379" s="1326" t="inlineStr">
        <is>
          <t>Pendiente</t>
        </is>
      </c>
      <c r="E1379" s="1301" t="n">
        <v>46076</v>
      </c>
      <c r="F1379" s="1325" t="inlineStr">
        <is>
          <t>BANCOLOMBIA</t>
        </is>
      </c>
      <c r="G1379" s="1305" t="n"/>
      <c r="H1379" s="1325" t="inlineStr">
        <is>
          <t>VK 30%</t>
        </is>
      </c>
      <c r="I1379" s="1305" t="n"/>
      <c r="J1379" s="2157" t="n"/>
      <c r="K1379" s="2158" t="n"/>
      <c r="L1379" s="1456" t="inlineStr">
        <is>
          <t>Visionarios</t>
        </is>
      </c>
      <c r="M1379" s="1307" t="inlineStr">
        <is>
          <t>ADRIANA CASTELLANOS</t>
        </is>
      </c>
      <c r="N1379" s="1305" t="n"/>
      <c r="O1379" s="1305" t="n"/>
      <c r="P1379" s="1305" t="n"/>
      <c r="Q1379" s="1305" t="n"/>
      <c r="R1379" s="1307" t="n">
        <v>549870</v>
      </c>
      <c r="S1379" s="1311" t="inlineStr">
        <is>
          <t>Pesos</t>
        </is>
      </c>
      <c r="T1379" s="1308" t="inlineStr">
        <is>
          <t>Hipotecario</t>
        </is>
      </c>
      <c r="U1379" s="1310" t="n">
        <v>1275530</v>
      </c>
      <c r="V1379" s="1307" t="n">
        <v>240</v>
      </c>
      <c r="W1379" s="1307" t="n">
        <v>239</v>
      </c>
      <c r="X1379" s="1310" t="inlineStr">
        <is>
          <t>12.7%</t>
        </is>
      </c>
      <c r="Y1379" s="1310" t="n">
        <v>0</v>
      </c>
      <c r="Z1379" s="1310" t="n">
        <v>17499</v>
      </c>
      <c r="AA1379" s="1310" t="n">
        <v>13480</v>
      </c>
      <c r="AB1379" s="1310" t="n">
        <v>8986</v>
      </c>
      <c r="AC1379" s="1310" t="n">
        <v>113080</v>
      </c>
      <c r="AD1379" s="1310" t="n">
        <v>1122485</v>
      </c>
      <c r="AE1379" s="1310" t="n">
        <v>111804048</v>
      </c>
      <c r="AF1379" s="1307" t="inlineStr">
        <is>
          <t>$100.000 a $300.000</t>
        </is>
      </c>
      <c r="AG1379" s="1310" t="inlineStr">
        <is>
          <t>$3,000,000</t>
        </is>
      </c>
      <c r="AH1379" s="1304" t="inlineStr">
        <is>
          <t>Empleado</t>
        </is>
      </c>
      <c r="AI1379" s="1307" t="inlineStr">
        <is>
          <t>afpm137@gmail.com</t>
        </is>
      </c>
      <c r="AJ1379" s="1307" t="n">
        <v>3112810997</v>
      </c>
      <c r="AK1379" s="1305" t="n"/>
      <c r="AL1379" s="1305" t="n"/>
      <c r="AM1379" s="1313" t="n"/>
    </row>
    <row r="1380" ht="18" customHeight="1" thickBot="1">
      <c r="A1380" s="552" t="inlineStr">
        <is>
          <t>EDWIN JHOAN MESA SANCHEZ</t>
        </is>
      </c>
      <c r="B1380" s="466" t="inlineStr">
        <is>
          <t>570606600177957-5</t>
        </is>
      </c>
      <c r="C1380" s="357" t="n">
        <v>46076</v>
      </c>
      <c r="D1380" s="479" t="inlineStr">
        <is>
          <t>Mora</t>
        </is>
      </c>
      <c r="E1380" s="400" t="n">
        <v>46076</v>
      </c>
      <c r="F1380" s="359" t="inlineStr">
        <is>
          <t>DAVIVIENDA</t>
        </is>
      </c>
      <c r="G1380" s="2274" t="n"/>
      <c r="H1380" s="464" t="inlineStr">
        <is>
          <t>PROPIO</t>
        </is>
      </c>
      <c r="I1380" s="360" t="n"/>
      <c r="J1380" s="2115" t="n"/>
      <c r="K1380" s="2114" t="n"/>
      <c r="L1380" s="524" t="inlineStr">
        <is>
          <t>Visionarios</t>
        </is>
      </c>
      <c r="M1380" s="363" t="inlineStr">
        <is>
          <t>Arelis Johanna Ortiz Garcia</t>
        </is>
      </c>
      <c r="N1380" s="360" t="n"/>
      <c r="O1380" s="360" t="n"/>
      <c r="P1380" s="360" t="n"/>
      <c r="Q1380" s="360" t="n"/>
      <c r="R1380" s="2275" t="n">
        <v>1094351589</v>
      </c>
      <c r="S1380" s="365" t="inlineStr">
        <is>
          <t>Pesos</t>
        </is>
      </c>
      <c r="T1380" s="366" t="inlineStr">
        <is>
          <t>Hipotecario</t>
        </is>
      </c>
      <c r="U1380" s="808" t="n">
        <v>378000</v>
      </c>
      <c r="V1380" s="363" t="n">
        <v>240</v>
      </c>
      <c r="W1380" s="363" t="n">
        <v>194</v>
      </c>
      <c r="X1380" s="808" t="inlineStr">
        <is>
          <t>12.05%</t>
        </is>
      </c>
      <c r="Y1380" s="808" t="n">
        <v>0</v>
      </c>
      <c r="Z1380" s="808" t="n">
        <v>6998</v>
      </c>
      <c r="AA1380" s="808" t="n">
        <v>13414</v>
      </c>
      <c r="AB1380" s="808" t="n">
        <v>0</v>
      </c>
      <c r="AC1380" s="808" t="n">
        <v>62900</v>
      </c>
      <c r="AD1380" s="808" t="n">
        <v>291205</v>
      </c>
      <c r="AE1380" s="808" t="n">
        <v>31176169</v>
      </c>
      <c r="AF1380" s="363" t="inlineStr">
        <is>
          <t>Acorde al estado del Crédito</t>
        </is>
      </c>
      <c r="AG1380" s="808" t="inlineStr">
        <is>
          <t>$7,990,881</t>
        </is>
      </c>
      <c r="AH1380" s="367" t="inlineStr">
        <is>
          <t>Vis Davivienda</t>
        </is>
      </c>
      <c r="AI1380" s="363" t="inlineStr">
        <is>
          <t>Edwin.mesa@aerocivil.gov.co</t>
        </is>
      </c>
      <c r="AJ1380" s="363" t="n">
        <v>3134559991</v>
      </c>
      <c r="AK1380" s="360" t="n"/>
      <c r="AL1380" s="360" t="n"/>
      <c r="AM1380" s="368" t="n"/>
    </row>
    <row r="1381" ht="18" customHeight="1" thickBot="1">
      <c r="A1381" s="726" t="inlineStr">
        <is>
          <t>HERNAN DAVID MORALES RIVERA</t>
        </is>
      </c>
      <c r="B1381" s="274" t="n">
        <v>32</v>
      </c>
      <c r="C1381" s="422" t="n">
        <v>46059</v>
      </c>
      <c r="D1381" s="421" t="inlineStr">
        <is>
          <t>Pendiente</t>
        </is>
      </c>
      <c r="E1381" s="422" t="n">
        <v>46076</v>
      </c>
      <c r="F1381" s="2276" t="inlineStr">
        <is>
          <t>CONFIAR</t>
        </is>
      </c>
      <c r="G1381" s="562" t="inlineStr">
        <is>
          <t>La clave para abrir el extracto 1098308803</t>
        </is>
      </c>
      <c r="H1381" s="435" t="inlineStr">
        <is>
          <t>CM</t>
        </is>
      </c>
      <c r="I1381" s="425" t="inlineStr">
        <is>
          <t>Solicitar extracto al dia y realizar perfilamiento - Confiar</t>
        </is>
      </c>
      <c r="J1381" s="2220" t="n"/>
      <c r="K1381" s="2117" t="n"/>
      <c r="L1381" s="278" t="n"/>
      <c r="M1381" s="278" t="n"/>
      <c r="N1381" s="422" t="n">
        <v>46059</v>
      </c>
      <c r="O1381" s="278" t="n"/>
      <c r="P1381" s="278" t="n"/>
      <c r="Q1381" s="2277" t="n"/>
      <c r="R1381" s="2278" t="n">
        <v>1098308803</v>
      </c>
      <c r="S1381" s="426" t="inlineStr">
        <is>
          <t>Pesos</t>
        </is>
      </c>
      <c r="T1381" s="427" t="inlineStr">
        <is>
          <t>Hipotecario</t>
        </is>
      </c>
      <c r="U1381" s="742" t="n">
        <v>511653</v>
      </c>
      <c r="V1381" s="742" t="n">
        <v>144</v>
      </c>
      <c r="W1381" s="742" t="n">
        <v>141</v>
      </c>
      <c r="X1381" s="742" t="inlineStr">
        <is>
          <t>10.3%</t>
        </is>
      </c>
      <c r="Y1381" s="742" t="n">
        <v>0</v>
      </c>
      <c r="Z1381" s="742" t="n">
        <v>5705</v>
      </c>
      <c r="AA1381" s="742" t="n">
        <v>4270</v>
      </c>
      <c r="AB1381" s="742" t="n">
        <v>19830</v>
      </c>
      <c r="AC1381" s="742" t="n">
        <v>0</v>
      </c>
      <c r="AD1381" s="742" t="n">
        <v>0</v>
      </c>
      <c r="AE1381" s="742" t="n">
        <v>20002274</v>
      </c>
      <c r="AF1381" s="3663" t="n">
        <v>200</v>
      </c>
      <c r="AG1381" s="742" t="inlineStr">
        <is>
          <t>$2,000,000</t>
        </is>
      </c>
      <c r="AH1381" s="428" t="inlineStr">
        <is>
          <t>Empleado</t>
        </is>
      </c>
      <c r="AI1381" s="425" t="inlineStr">
        <is>
          <t>yolis.imbachi@gmail.com</t>
        </is>
      </c>
      <c r="AJ1381" s="742" t="n">
        <v>3168587234</v>
      </c>
      <c r="AK1381" s="425" t="inlineStr">
        <is>
          <t>CIRCACIA</t>
        </is>
      </c>
      <c r="AL1381" s="278" t="n"/>
      <c r="AM1381" s="286" t="n"/>
    </row>
    <row r="1382" ht="18" customHeight="1" thickBot="1">
      <c r="A1382" s="552" t="inlineStr">
        <is>
          <t>ROCIO OROZCO GARCIA</t>
        </is>
      </c>
      <c r="B1382" s="210" t="inlineStr">
        <is>
          <t>600808590004598-0</t>
        </is>
      </c>
      <c r="C1382" s="251" t="n">
        <v>45802</v>
      </c>
      <c r="D1382" s="348" t="inlineStr">
        <is>
          <t>Pendiente</t>
        </is>
      </c>
      <c r="E1382" s="386" t="n">
        <v>45802</v>
      </c>
      <c r="F1382" s="262" t="inlineStr">
        <is>
          <t>DAVIVIENDA</t>
        </is>
      </c>
      <c r="G1382" s="565" t="n"/>
      <c r="H1382" s="349" t="inlineStr">
        <is>
          <t>CM</t>
        </is>
      </c>
      <c r="I1382" s="214" t="n"/>
      <c r="J1382" s="214" t="n"/>
      <c r="K1382" s="214" t="n"/>
      <c r="L1382" s="214" t="n"/>
      <c r="M1382" s="214" t="n"/>
      <c r="N1382" s="214" t="n"/>
      <c r="O1382" s="214" t="n"/>
      <c r="P1382" s="214" t="n"/>
      <c r="Q1382" s="335" t="n"/>
      <c r="R1382" s="390" t="inlineStr">
        <is>
          <t>N/A</t>
        </is>
      </c>
      <c r="S1382" s="257" t="inlineStr">
        <is>
          <t>Pesos</t>
        </is>
      </c>
      <c r="T1382" s="387" t="inlineStr">
        <is>
          <t>Leasing H.</t>
        </is>
      </c>
      <c r="U1382" s="739" t="n">
        <v>623000</v>
      </c>
      <c r="V1382" s="254" t="n">
        <v>240</v>
      </c>
      <c r="W1382" s="254" t="n">
        <v>149</v>
      </c>
      <c r="X1382" s="739" t="inlineStr">
        <is>
          <t>10.3%</t>
        </is>
      </c>
      <c r="Y1382" s="739" t="n">
        <v>0</v>
      </c>
      <c r="Z1382" s="739" t="n">
        <v>19711</v>
      </c>
      <c r="AA1382" s="739" t="n">
        <v>57966</v>
      </c>
      <c r="AB1382" s="739" t="n">
        <v>34557</v>
      </c>
      <c r="AC1382" s="739" t="n">
        <v>154100</v>
      </c>
      <c r="AD1382" s="739" t="n">
        <v>356665</v>
      </c>
      <c r="AE1382" s="739" t="n">
        <v>43480339</v>
      </c>
      <c r="AF1382" s="3660" t="n">
        <v>300</v>
      </c>
      <c r="AG1382" s="739" t="inlineStr">
        <is>
          <t>$3,700,000</t>
        </is>
      </c>
      <c r="AH1382" s="259" t="inlineStr">
        <is>
          <t>Empleado</t>
        </is>
      </c>
      <c r="AI1382" s="254" t="inlineStr">
        <is>
          <t>rorozco@sanvicentehogarpereira.edu.co</t>
        </is>
      </c>
      <c r="AJ1382" s="254" t="n">
        <v>3137139417</v>
      </c>
      <c r="AK1382" s="254" t="inlineStr">
        <is>
          <t>DOS QUEBRADAS</t>
        </is>
      </c>
      <c r="AL1382" s="214" t="n"/>
      <c r="AM1382" s="220" t="n"/>
    </row>
    <row r="1383" ht="18" customHeight="1" thickBot="1">
      <c r="A1383" s="745" t="inlineStr">
        <is>
          <t>JORGE ANDRES VEGA ACOSTA</t>
        </is>
      </c>
      <c r="B1383" s="221" t="n">
        <v>656444566</v>
      </c>
      <c r="C1383" s="240" t="n">
        <v>45794</v>
      </c>
      <c r="D1383" s="343" t="inlineStr">
        <is>
          <t>Pendiente</t>
        </is>
      </c>
      <c r="E1383" s="378" t="n">
        <v>45803</v>
      </c>
      <c r="F1383" s="576" t="inlineStr">
        <is>
          <t>BANCO DE BOGOTA</t>
        </is>
      </c>
      <c r="G1383" s="593" t="inlineStr">
        <is>
          <t>Buen día a extractos@mejorahora.net envié perfilamiento del cliente para realizar estudio, tenemos cita para el miércoles, agradezco su ayuda. Saludos.</t>
        </is>
      </c>
      <c r="H1383" s="344" t="inlineStr">
        <is>
          <t>CM</t>
        </is>
      </c>
      <c r="I1383" s="242" t="inlineStr">
        <is>
          <t>Falta perfilamiento - Bogota</t>
        </is>
      </c>
      <c r="J1383" s="225" t="n"/>
      <c r="K1383" s="225" t="n"/>
      <c r="L1383" s="225" t="n"/>
      <c r="M1383" s="225" t="n"/>
      <c r="N1383" s="240" t="n">
        <v>45794</v>
      </c>
      <c r="O1383" s="225" t="n"/>
      <c r="P1383" s="225" t="n"/>
      <c r="Q1383" s="225" t="n"/>
      <c r="R1383" s="242" t="n">
        <v>1016060219</v>
      </c>
      <c r="S1383" s="246" t="inlineStr">
        <is>
          <t>Pesos</t>
        </is>
      </c>
      <c r="T1383" s="247" t="inlineStr">
        <is>
          <t>Hipotecario</t>
        </is>
      </c>
      <c r="U1383" s="1203" t="n">
        <v>693272</v>
      </c>
      <c r="V1383" s="943" t="n">
        <v>360</v>
      </c>
      <c r="W1383" s="943" t="n">
        <v>299</v>
      </c>
      <c r="X1383" s="943" t="inlineStr">
        <is>
          <t>7.47%</t>
        </is>
      </c>
      <c r="Y1383" s="943" t="n">
        <v>296618</v>
      </c>
      <c r="Z1383" s="943" t="n">
        <v>18458</v>
      </c>
      <c r="AA1383" s="943" t="n">
        <v>22225</v>
      </c>
      <c r="AB1383" s="943" t="n">
        <v>0</v>
      </c>
      <c r="AC1383" s="943" t="n">
        <v>88740</v>
      </c>
      <c r="AD1383" s="943" t="n">
        <v>860466</v>
      </c>
      <c r="AE1383" s="943" t="n">
        <v>90762481</v>
      </c>
      <c r="AF1383" s="3744" t="n">
        <v>600</v>
      </c>
      <c r="AG1383" s="943" t="inlineStr">
        <is>
          <t>$12,000,000</t>
        </is>
      </c>
      <c r="AH1383" s="947" t="inlineStr">
        <is>
          <t>Empleado</t>
        </is>
      </c>
      <c r="AI1383" s="944" t="inlineStr">
        <is>
          <t>andresvega7777@gmail.com</t>
        </is>
      </c>
      <c r="AJ1383" s="943" t="n">
        <v>61411672504</v>
      </c>
      <c r="AK1383" s="944" t="inlineStr">
        <is>
          <t>MELBORE</t>
        </is>
      </c>
      <c r="AL1383" s="938" t="n"/>
      <c r="AM1383" s="948" t="n"/>
    </row>
    <row r="1384" ht="18" customHeight="1" thickBot="1">
      <c r="A1384" s="552" t="inlineStr">
        <is>
          <t>NATHALIA SANDOVAL HERRERA</t>
        </is>
      </c>
      <c r="B1384" s="210" t="n">
        <v>556767692</v>
      </c>
      <c r="C1384" s="251" t="n">
        <v>45796</v>
      </c>
      <c r="D1384" s="348" t="inlineStr">
        <is>
          <t>Pendiente</t>
        </is>
      </c>
      <c r="E1384" s="386" t="n">
        <v>45803</v>
      </c>
      <c r="F1384" s="576" t="inlineStr">
        <is>
          <t>BANCO DE BOGOTA</t>
        </is>
      </c>
      <c r="G1384" s="593" t="inlineStr">
        <is>
          <t>Buen día a extractos@mejorahora.net envié perfilamiento de la cliente, favor generar estudio, tenemos cita el miércoles para verlo. Mil gracias.</t>
        </is>
      </c>
      <c r="H1384" s="349" t="inlineStr">
        <is>
          <t>CM</t>
        </is>
      </c>
      <c r="I1384" s="214" t="n"/>
      <c r="J1384" s="214" t="n"/>
      <c r="K1384" s="214" t="n"/>
      <c r="L1384" s="214" t="n"/>
      <c r="M1384" s="214" t="n"/>
      <c r="N1384" s="214" t="n"/>
      <c r="O1384" s="214" t="n"/>
      <c r="P1384" s="214" t="n"/>
      <c r="Q1384" s="214" t="n"/>
      <c r="R1384" s="254" t="n">
        <v>1143831675</v>
      </c>
      <c r="S1384" s="257" t="inlineStr">
        <is>
          <t>Pesos</t>
        </is>
      </c>
      <c r="T1384" s="258" t="inlineStr">
        <is>
          <t>Hipotecario</t>
        </is>
      </c>
      <c r="U1384" s="739" t="n">
        <v>552521</v>
      </c>
      <c r="V1384" s="254" t="n">
        <v>240</v>
      </c>
      <c r="W1384" s="254" t="n">
        <v>175</v>
      </c>
      <c r="X1384" s="739" t="inlineStr">
        <is>
          <t>7.47%</t>
        </is>
      </c>
      <c r="Y1384" s="739" t="n">
        <v>195885</v>
      </c>
      <c r="Z1384" s="739" t="n">
        <v>0</v>
      </c>
      <c r="AA1384" s="739" t="n">
        <v>0</v>
      </c>
      <c r="AB1384" s="739" t="n">
        <v>0</v>
      </c>
      <c r="AC1384" s="739" t="n">
        <v>191888</v>
      </c>
      <c r="AD1384" s="739" t="n">
        <v>556517</v>
      </c>
      <c r="AE1384" s="739" t="n">
        <v>60039656</v>
      </c>
      <c r="AF1384" s="3660" t="n">
        <v>150</v>
      </c>
      <c r="AG1384" s="739" t="inlineStr">
        <is>
          <t>$6,000,000</t>
        </is>
      </c>
      <c r="AH1384" s="259" t="inlineStr">
        <is>
          <t>Empleado</t>
        </is>
      </c>
      <c r="AI1384" s="254" t="inlineStr">
        <is>
          <t>nata048@hotmail.com</t>
        </is>
      </c>
      <c r="AJ1384" s="254" t="n">
        <v>3165357788</v>
      </c>
      <c r="AK1384" s="254" t="inlineStr">
        <is>
          <t>CALI</t>
        </is>
      </c>
      <c r="AL1384" s="214" t="n"/>
      <c r="AM1384" s="220" t="n"/>
    </row>
    <row r="1385" ht="18" customHeight="1" thickBot="1">
      <c r="A1385" s="745" t="inlineStr">
        <is>
          <t>PAOLA ANDREA TELLO HUEJE</t>
        </is>
      </c>
      <c r="B1385" s="221" t="inlineStr">
        <is>
          <t>570909310000906-5</t>
        </is>
      </c>
      <c r="C1385" s="240" t="n">
        <v>45803</v>
      </c>
      <c r="D1385" s="343" t="inlineStr">
        <is>
          <t>Pendiente</t>
        </is>
      </c>
      <c r="E1385" s="378" t="n">
        <v>45803</v>
      </c>
      <c r="F1385" s="333" t="inlineStr">
        <is>
          <t>DAVIVIENDA</t>
        </is>
      </c>
      <c r="G1385" s="225" t="n"/>
      <c r="H1385" s="344" t="inlineStr">
        <is>
          <t>CM</t>
        </is>
      </c>
      <c r="I1385" s="225" t="n"/>
      <c r="J1385" s="225" t="n"/>
      <c r="K1385" s="225" t="n"/>
      <c r="L1385" s="225" t="n"/>
      <c r="M1385" s="225" t="n"/>
      <c r="N1385" s="225" t="n"/>
      <c r="O1385" s="225" t="n"/>
      <c r="P1385" s="225" t="n"/>
      <c r="Q1385" s="225" t="n"/>
      <c r="R1385" s="389" t="n">
        <v>1075224467</v>
      </c>
      <c r="S1385" s="246" t="inlineStr">
        <is>
          <t>Pesos</t>
        </is>
      </c>
      <c r="T1385" s="247" t="inlineStr">
        <is>
          <t>Hipotecario</t>
        </is>
      </c>
      <c r="U1385" s="741" t="n">
        <v>544913</v>
      </c>
      <c r="V1385" s="242" t="n">
        <v>240</v>
      </c>
      <c r="W1385" s="242" t="n">
        <v>184</v>
      </c>
      <c r="X1385" s="741" t="inlineStr">
        <is>
          <t>11.5%</t>
        </is>
      </c>
      <c r="Y1385" s="741" t="n">
        <v>154086</v>
      </c>
      <c r="Z1385" s="741" t="n">
        <v>10282</v>
      </c>
      <c r="AA1385" s="741" t="n">
        <v>40913</v>
      </c>
      <c r="AB1385" s="741" t="n">
        <v>38773</v>
      </c>
      <c r="AC1385" s="741" t="n">
        <v>178472</v>
      </c>
      <c r="AD1385" s="741" t="n">
        <v>275856</v>
      </c>
      <c r="AE1385" s="741" t="n">
        <v>47157580</v>
      </c>
      <c r="AF1385" s="3661" t="n">
        <v>500</v>
      </c>
      <c r="AG1385" s="741" t="inlineStr">
        <is>
          <t>$47,300,000</t>
        </is>
      </c>
      <c r="AH1385" s="248" t="inlineStr">
        <is>
          <t>Empleado</t>
        </is>
      </c>
      <c r="AI1385" s="242" t="inlineStr">
        <is>
          <t>andreatello1987@gmail.com</t>
        </is>
      </c>
      <c r="AJ1385" s="242" t="n">
        <v>3158973158</v>
      </c>
      <c r="AK1385" s="242" t="inlineStr">
        <is>
          <t>VILLAVICENCIO</t>
        </is>
      </c>
      <c r="AL1385" s="225" t="n"/>
      <c r="AM1385" s="231" t="n"/>
    </row>
    <row r="1386" ht="18" customHeight="1" thickBot="1">
      <c r="A1386" s="558" t="inlineStr">
        <is>
          <t>LINDA CAMILA PINZON RUGE</t>
        </is>
      </c>
      <c r="B1386" s="274" t="inlineStr">
        <is>
          <t>570047430029443-5</t>
        </is>
      </c>
      <c r="C1386" s="420" t="n">
        <v>45803</v>
      </c>
      <c r="D1386" s="421" t="inlineStr">
        <is>
          <t>Pendiente</t>
        </is>
      </c>
      <c r="E1386" s="422" t="n">
        <v>45803</v>
      </c>
      <c r="F1386" s="277" t="inlineStr">
        <is>
          <t>DAVIVIENDA</t>
        </is>
      </c>
      <c r="G1386" s="278" t="n"/>
      <c r="H1386" s="435" t="inlineStr">
        <is>
          <t>CM</t>
        </is>
      </c>
      <c r="I1386" s="278" t="n"/>
      <c r="J1386" s="278" t="n"/>
      <c r="K1386" s="278" t="n"/>
      <c r="L1386" s="278" t="n"/>
      <c r="M1386" s="278" t="n"/>
      <c r="N1386" s="278" t="n"/>
      <c r="O1386" s="278" t="n"/>
      <c r="P1386" s="278" t="n"/>
      <c r="Q1386" s="534" t="n"/>
      <c r="R1386" s="390" t="inlineStr">
        <is>
          <t>N/A</t>
        </is>
      </c>
      <c r="S1386" s="426" t="inlineStr">
        <is>
          <t>Pesos</t>
        </is>
      </c>
      <c r="T1386" s="427" t="inlineStr">
        <is>
          <t>Hipotecario</t>
        </is>
      </c>
      <c r="U1386" s="742" t="n">
        <v>999000</v>
      </c>
      <c r="V1386" s="425" t="n">
        <v>240</v>
      </c>
      <c r="W1386" s="425" t="n">
        <v>238</v>
      </c>
      <c r="X1386" s="742" t="inlineStr">
        <is>
          <t>11.6%</t>
        </is>
      </c>
      <c r="Y1386" s="742" t="n">
        <v>0</v>
      </c>
      <c r="Z1386" s="742" t="n">
        <v>28951</v>
      </c>
      <c r="AA1386" s="742" t="n">
        <v>34462</v>
      </c>
      <c r="AB1386" s="742" t="n">
        <v>0</v>
      </c>
      <c r="AC1386" s="742" t="n">
        <v>107644</v>
      </c>
      <c r="AD1386" s="742" t="n">
        <v>827942</v>
      </c>
      <c r="AE1386" s="742" t="n">
        <v>90394480</v>
      </c>
      <c r="AF1386" s="3663" t="n">
        <v>600</v>
      </c>
      <c r="AG1386" s="742" t="inlineStr">
        <is>
          <t>$3,900,000</t>
        </is>
      </c>
      <c r="AH1386" s="428" t="inlineStr">
        <is>
          <t>Empleado</t>
        </is>
      </c>
      <c r="AI1386" s="425" t="inlineStr">
        <is>
          <t>victoria.camila.pinzon@gmail.com</t>
        </is>
      </c>
      <c r="AJ1386" s="425" t="n">
        <v>3112088785</v>
      </c>
      <c r="AK1386" s="425" t="inlineStr">
        <is>
          <t>VILLAVICENCIO</t>
        </is>
      </c>
      <c r="AL1386" s="278" t="n"/>
      <c r="AM1386" s="286" t="n"/>
    </row>
    <row r="1387" ht="18" customHeight="1" thickBot="1">
      <c r="A1387" s="807" t="inlineStr">
        <is>
          <t>MONICA VILLOTA BARON</t>
        </is>
      </c>
      <c r="B1387" s="466" t="n">
        <v>90000315151</v>
      </c>
      <c r="C1387" s="357" t="n">
        <v>45803</v>
      </c>
      <c r="D1387" s="921" t="inlineStr">
        <is>
          <t>Pendiente</t>
        </is>
      </c>
      <c r="E1387" s="900" t="n">
        <v>45803</v>
      </c>
      <c r="F1387" s="442" t="inlineStr">
        <is>
          <t>BANCOLOMBIA</t>
        </is>
      </c>
      <c r="G1387" s="360" t="n"/>
      <c r="H1387" s="443" t="inlineStr">
        <is>
          <t>WEB</t>
        </is>
      </c>
      <c r="I1387" s="360" t="n"/>
      <c r="J1387" s="360" t="n"/>
      <c r="K1387" s="360" t="n"/>
      <c r="L1387" s="358" t="inlineStr">
        <is>
          <t>Soluciones Financieras</t>
        </is>
      </c>
      <c r="M1387" s="363" t="inlineStr">
        <is>
          <t>JOSE ROJAS</t>
        </is>
      </c>
      <c r="N1387" s="360" t="n"/>
      <c r="O1387" s="360" t="n"/>
      <c r="P1387" s="360" t="n"/>
      <c r="Q1387" s="822" t="n"/>
      <c r="R1387" s="817" t="inlineStr">
        <is>
          <t>N/A</t>
        </is>
      </c>
      <c r="S1387" s="365" t="inlineStr">
        <is>
          <t>Pesos</t>
        </is>
      </c>
      <c r="T1387" s="366" t="inlineStr">
        <is>
          <t>Hipotecario</t>
        </is>
      </c>
      <c r="U1387" s="808" t="n">
        <v>1175258</v>
      </c>
      <c r="V1387" s="363" t="n">
        <v>240</v>
      </c>
      <c r="W1387" s="363" t="n">
        <v>235</v>
      </c>
      <c r="X1387" s="808" t="inlineStr">
        <is>
          <t>10.6%</t>
        </is>
      </c>
      <c r="Y1387" s="808" t="n">
        <v>0</v>
      </c>
      <c r="Z1387" s="808" t="n">
        <v>32569</v>
      </c>
      <c r="AA1387" s="808" t="n">
        <v>19269</v>
      </c>
      <c r="AB1387" s="808" t="n">
        <v>12845</v>
      </c>
      <c r="AC1387" s="808" t="n">
        <v>153126</v>
      </c>
      <c r="AD1387" s="808" t="n">
        <v>957449</v>
      </c>
      <c r="AE1387" s="808" t="n">
        <v>114108708</v>
      </c>
      <c r="AF1387" s="3688" t="n">
        <v>250</v>
      </c>
      <c r="AG1387" s="808" t="inlineStr">
        <is>
          <t>$5,176,889</t>
        </is>
      </c>
      <c r="AH1387" s="401" t="inlineStr">
        <is>
          <t>Empleado</t>
        </is>
      </c>
      <c r="AI1387" s="363" t="inlineStr">
        <is>
          <t>monicavillotabaron@gmail.com</t>
        </is>
      </c>
      <c r="AJ1387" s="363" t="n">
        <v>3204053607</v>
      </c>
      <c r="AK1387" s="363" t="inlineStr">
        <is>
          <t>BOGOTA</t>
        </is>
      </c>
      <c r="AL1387" s="360" t="n"/>
      <c r="AM1387" s="368" t="n"/>
    </row>
    <row r="1388" ht="18" customHeight="1" thickBot="1">
      <c r="A1388" s="558" t="inlineStr">
        <is>
          <t>RAUL CHACON GARCIA</t>
        </is>
      </c>
      <c r="B1388" s="210" t="n">
        <v>90000292910</v>
      </c>
      <c r="C1388" s="251" t="n">
        <v>45803</v>
      </c>
      <c r="D1388" s="902" t="inlineStr">
        <is>
          <t>Pendiente</t>
        </is>
      </c>
      <c r="E1388" s="903" t="n">
        <v>45803</v>
      </c>
      <c r="F1388" s="267" t="inlineStr">
        <is>
          <t>BANCOLOMBIA</t>
        </is>
      </c>
      <c r="G1388" s="565" t="n"/>
      <c r="H1388" s="457" t="inlineStr">
        <is>
          <t>VK 25%</t>
        </is>
      </c>
      <c r="I1388" s="214" t="n"/>
      <c r="J1388" s="214" t="n"/>
      <c r="K1388" s="214" t="n"/>
      <c r="L1388" s="398" t="inlineStr">
        <is>
          <t>Visionarios</t>
        </is>
      </c>
      <c r="M1388" s="254" t="inlineStr">
        <is>
          <t>PAOLA HERNANDEZ</t>
        </is>
      </c>
      <c r="N1388" s="214" t="n"/>
      <c r="O1388" s="214" t="n"/>
      <c r="P1388" s="214" t="n"/>
      <c r="Q1388" s="335" t="n"/>
      <c r="R1388" s="390" t="inlineStr">
        <is>
          <t>N/A</t>
        </is>
      </c>
      <c r="S1388" s="257" t="inlineStr">
        <is>
          <t>Pesos</t>
        </is>
      </c>
      <c r="T1388" s="258" t="inlineStr">
        <is>
          <t>Hipotecario</t>
        </is>
      </c>
      <c r="U1388" s="739" t="n">
        <v>629903</v>
      </c>
      <c r="V1388" s="254" t="n">
        <v>240</v>
      </c>
      <c r="W1388" s="254" t="n">
        <v>231</v>
      </c>
      <c r="X1388" s="821" t="n">
        <v>0.1</v>
      </c>
      <c r="Y1388" s="739" t="n">
        <v>0</v>
      </c>
      <c r="Z1388" s="739" t="n">
        <v>23591</v>
      </c>
      <c r="AA1388" s="739" t="n">
        <v>9782</v>
      </c>
      <c r="AB1388" s="739" t="n">
        <v>6521</v>
      </c>
      <c r="AC1388" s="739" t="n">
        <v>93497</v>
      </c>
      <c r="AD1388" s="739" t="n">
        <v>406512</v>
      </c>
      <c r="AE1388" s="739" t="n">
        <v>62601482</v>
      </c>
      <c r="AF1388" s="214" t="n"/>
      <c r="AG1388" s="214" t="n"/>
      <c r="AH1388" s="259" t="inlineStr">
        <is>
          <t>Empleado</t>
        </is>
      </c>
      <c r="AI1388" s="254" t="inlineStr">
        <is>
          <t>raulcha750211@hotmail.com</t>
        </is>
      </c>
      <c r="AJ1388" s="254" t="n">
        <v>3163771609</v>
      </c>
      <c r="AK1388" s="254" t="inlineStr">
        <is>
          <t>BOGOTA</t>
        </is>
      </c>
      <c r="AL1388" s="214" t="n"/>
      <c r="AM1388" s="220" t="n"/>
    </row>
    <row r="1389" ht="18" customHeight="1" thickBot="1">
      <c r="A1389" s="548" t="inlineStr">
        <is>
          <t>ANA PAOLA ORTEGA</t>
        </is>
      </c>
      <c r="B1389" s="221" t="n">
        <v>90000177908</v>
      </c>
      <c r="C1389" s="240" t="n">
        <v>45803</v>
      </c>
      <c r="D1389" s="902" t="inlineStr">
        <is>
          <t>Pendiente</t>
        </is>
      </c>
      <c r="E1389" s="903" t="n">
        <v>45803</v>
      </c>
      <c r="F1389" s="579" t="inlineStr">
        <is>
          <t>BANCOLOMBIA</t>
        </is>
      </c>
      <c r="G1389" s="593" t="inlineStr">
        <is>
          <t>Buen día a extractos@mejorahora.net envié último extracto de la cliente que desea hacer la reducción por segunda vez, agradezco realizar estudio. Quedo atenta. Mil gracias.</t>
        </is>
      </c>
      <c r="H1389" s="344" t="inlineStr">
        <is>
          <t>CM</t>
        </is>
      </c>
      <c r="I1389" s="225" t="n"/>
      <c r="J1389" s="225" t="n"/>
      <c r="K1389" s="225" t="n"/>
      <c r="L1389" s="459" t="inlineStr">
        <is>
          <t>Visionarios</t>
        </is>
      </c>
      <c r="M1389" s="242" t="inlineStr">
        <is>
          <t>PAOLA HERNANDEZ</t>
        </is>
      </c>
      <c r="N1389" s="225" t="n"/>
      <c r="O1389" s="225" t="n"/>
      <c r="P1389" s="225" t="n"/>
      <c r="Q1389" s="225" t="n"/>
      <c r="R1389" s="242" t="n">
        <v>52535215</v>
      </c>
      <c r="S1389" s="246" t="inlineStr">
        <is>
          <t>Pesos</t>
        </is>
      </c>
      <c r="T1389" s="247" t="inlineStr">
        <is>
          <t>Hipotecario</t>
        </is>
      </c>
      <c r="U1389" s="741" t="n">
        <v>1553105</v>
      </c>
      <c r="V1389" s="242" t="n">
        <v>141</v>
      </c>
      <c r="W1389" s="242" t="n">
        <v>103</v>
      </c>
      <c r="X1389" s="741" t="inlineStr">
        <is>
          <t>10.3%</t>
        </is>
      </c>
      <c r="Y1389" s="741" t="n">
        <v>500000</v>
      </c>
      <c r="Z1389" s="741" t="n">
        <v>78834</v>
      </c>
      <c r="AA1389" s="741" t="n">
        <v>24476</v>
      </c>
      <c r="AB1389" s="741" t="n">
        <v>16316</v>
      </c>
      <c r="AC1389" s="741" t="n">
        <v>308125</v>
      </c>
      <c r="AD1389" s="741" t="n">
        <v>606772</v>
      </c>
      <c r="AE1389" s="741" t="n">
        <v>134497126</v>
      </c>
      <c r="AF1389" s="3661" t="n">
        <v>300</v>
      </c>
      <c r="AG1389" s="741" t="inlineStr">
        <is>
          <t>$4,900,000</t>
        </is>
      </c>
      <c r="AH1389" s="248" t="inlineStr">
        <is>
          <t>Empleado</t>
        </is>
      </c>
      <c r="AI1389" s="242" t="inlineStr">
        <is>
          <t>profepao@gmail.com</t>
        </is>
      </c>
      <c r="AJ1389" s="242" t="n">
        <v>3505221365</v>
      </c>
      <c r="AK1389" s="242" t="inlineStr">
        <is>
          <t>BOGOTA</t>
        </is>
      </c>
      <c r="AL1389" s="225" t="n"/>
      <c r="AM1389" s="231" t="n"/>
    </row>
    <row r="1390" ht="18" customHeight="1" thickBot="1">
      <c r="A1390" s="603" t="inlineStr">
        <is>
          <t>LEANIS ESTHER FUENTES MONTERO</t>
        </is>
      </c>
      <c r="B1390" s="635" t="n">
        <v>199201245931</v>
      </c>
      <c r="C1390" s="636" t="n">
        <v>45803</v>
      </c>
      <c r="D1390" s="622" t="inlineStr">
        <is>
          <t>Pendiente</t>
        </is>
      </c>
      <c r="E1390" s="905" t="n">
        <v>45803</v>
      </c>
      <c r="F1390" s="633" t="inlineStr">
        <is>
          <t>CAJA SOCIAL</t>
        </is>
      </c>
      <c r="G1390" s="639" t="n"/>
      <c r="H1390" s="640" t="inlineStr">
        <is>
          <t>PROPIO</t>
        </is>
      </c>
      <c r="I1390" s="639" t="n"/>
      <c r="J1390" s="639" t="n"/>
      <c r="K1390" s="639" t="n"/>
      <c r="L1390" s="647" t="inlineStr">
        <is>
          <t>Finanzas a otro nivel</t>
        </is>
      </c>
      <c r="M1390" s="642" t="inlineStr">
        <is>
          <t>YULY HERNANDEZ</t>
        </is>
      </c>
      <c r="N1390" s="639" t="n"/>
      <c r="O1390" s="639" t="n"/>
      <c r="P1390" s="639" t="n"/>
      <c r="Q1390" s="639" t="n"/>
      <c r="R1390" s="642" t="n">
        <v>1010103245</v>
      </c>
      <c r="S1390" s="629" t="inlineStr">
        <is>
          <t>Pesos</t>
        </is>
      </c>
      <c r="T1390" s="651" t="inlineStr">
        <is>
          <t>Hipotecario</t>
        </is>
      </c>
      <c r="U1390" s="643" t="n">
        <v>625940</v>
      </c>
      <c r="V1390" s="642" t="n">
        <v>273</v>
      </c>
      <c r="W1390" s="642" t="n">
        <v>200</v>
      </c>
      <c r="X1390" s="644" t="n">
        <v>0.1</v>
      </c>
      <c r="Y1390" s="643" t="n">
        <v>0</v>
      </c>
      <c r="Z1390" s="643" t="n">
        <v>19893</v>
      </c>
      <c r="AA1390" s="643" t="n">
        <v>16812</v>
      </c>
      <c r="AB1390" s="643" t="n">
        <v>14880</v>
      </c>
      <c r="AC1390" s="643" t="n">
        <v>114813</v>
      </c>
      <c r="AD1390" s="643" t="n">
        <v>459541</v>
      </c>
      <c r="AE1390" s="643" t="n">
        <v>56631324</v>
      </c>
      <c r="AF1390" s="642" t="inlineStr">
        <is>
          <t>50-300</t>
        </is>
      </c>
      <c r="AG1390" s="643" t="inlineStr">
        <is>
          <t>$4,000,000</t>
        </is>
      </c>
      <c r="AH1390" s="633" t="inlineStr">
        <is>
          <t>Empleado</t>
        </is>
      </c>
      <c r="AI1390" s="642" t="inlineStr">
        <is>
          <t>leanisfuentesmontero@gmail.com</t>
        </is>
      </c>
      <c r="AJ1390" s="642" t="n">
        <v>3012571979</v>
      </c>
      <c r="AK1390" s="639" t="n"/>
      <c r="AL1390" s="639" t="n"/>
      <c r="AM1390" s="214" t="n"/>
    </row>
    <row r="1391" ht="18" customHeight="1" thickBot="1">
      <c r="A1391" s="548" t="inlineStr">
        <is>
          <t>CLAUDIA AMPARO LUQUE MOLANO</t>
        </is>
      </c>
      <c r="B1391" s="221" t="inlineStr">
        <is>
          <t>600032306409086-6</t>
        </is>
      </c>
      <c r="C1391" s="240" t="n">
        <v>45803</v>
      </c>
      <c r="D1391" s="902" t="inlineStr">
        <is>
          <t>Pendiente</t>
        </is>
      </c>
      <c r="E1391" s="903" t="n">
        <v>45803</v>
      </c>
      <c r="F1391" s="333" t="inlineStr">
        <is>
          <t>DAVIVIENDA</t>
        </is>
      </c>
      <c r="G1391" s="225" t="n"/>
      <c r="H1391" s="344" t="inlineStr">
        <is>
          <t>CM</t>
        </is>
      </c>
      <c r="I1391" s="225" t="n"/>
      <c r="J1391" s="225" t="n"/>
      <c r="K1391" s="225" t="n"/>
      <c r="L1391" s="225" t="n"/>
      <c r="M1391" s="225" t="n"/>
      <c r="N1391" s="225" t="n"/>
      <c r="O1391" s="225" t="n"/>
      <c r="P1391" s="225" t="n"/>
      <c r="Q1391" s="225" t="n"/>
      <c r="R1391" s="242" t="n">
        <v>52204265</v>
      </c>
      <c r="S1391" s="246" t="inlineStr">
        <is>
          <t>Pesos</t>
        </is>
      </c>
      <c r="T1391" s="247" t="inlineStr">
        <is>
          <t>Hipotecario</t>
        </is>
      </c>
      <c r="U1391" s="741" t="n">
        <v>2497000</v>
      </c>
      <c r="V1391" s="242" t="n">
        <v>180</v>
      </c>
      <c r="W1391" s="242" t="n">
        <v>176</v>
      </c>
      <c r="X1391" s="741" t="inlineStr">
        <is>
          <t>10.95%</t>
        </is>
      </c>
      <c r="Y1391" s="741" t="n">
        <v>0</v>
      </c>
      <c r="Z1391" s="741" t="n">
        <v>68743</v>
      </c>
      <c r="AA1391" s="741" t="n">
        <v>55826</v>
      </c>
      <c r="AB1391" s="741" t="n">
        <v>0</v>
      </c>
      <c r="AC1391" s="741" t="n">
        <v>518507</v>
      </c>
      <c r="AD1391" s="741" t="n">
        <v>1843923</v>
      </c>
      <c r="AE1391" s="741" t="n">
        <v>211641406</v>
      </c>
      <c r="AF1391" s="741" t="inlineStr">
        <is>
          <t>$1,000,000</t>
        </is>
      </c>
      <c r="AG1391" s="741" t="inlineStr">
        <is>
          <t>$11,000,000</t>
        </is>
      </c>
      <c r="AH1391" s="248" t="inlineStr">
        <is>
          <t>Empleado</t>
        </is>
      </c>
      <c r="AI1391" s="242" t="inlineStr">
        <is>
          <t>luquem.claudia@gmail.com</t>
        </is>
      </c>
      <c r="AJ1391" s="242" t="n">
        <v>3102038409</v>
      </c>
      <c r="AK1391" s="242" t="inlineStr">
        <is>
          <t>BOGOTA</t>
        </is>
      </c>
      <c r="AL1391" s="225" t="n"/>
      <c r="AM1391" s="231" t="n"/>
    </row>
    <row r="1392" ht="18" customHeight="1" thickBot="1">
      <c r="A1392" s="604" t="inlineStr">
        <is>
          <t>JAIME ANDRES DUARTE SALAS</t>
        </is>
      </c>
      <c r="B1392" s="635" t="inlineStr">
        <is>
          <t>3307645-0</t>
        </is>
      </c>
      <c r="C1392" s="636" t="n">
        <v>45803</v>
      </c>
      <c r="D1392" s="622" t="inlineStr">
        <is>
          <t>Pendiente</t>
        </is>
      </c>
      <c r="E1392" s="905" t="n">
        <v>45803</v>
      </c>
      <c r="F1392" s="638" t="inlineStr">
        <is>
          <t>AV VILLAS</t>
        </is>
      </c>
      <c r="G1392" s="639" t="n"/>
      <c r="H1392" s="640" t="inlineStr">
        <is>
          <t>PROPIO</t>
        </is>
      </c>
      <c r="I1392" s="639" t="n"/>
      <c r="J1392" s="639" t="n"/>
      <c r="K1392" s="639" t="n"/>
      <c r="L1392" s="647" t="inlineStr">
        <is>
          <t>Finanzas a otro nivel</t>
        </is>
      </c>
      <c r="M1392" s="642" t="inlineStr">
        <is>
          <t>CAROLINA MORA</t>
        </is>
      </c>
      <c r="N1392" s="639" t="n"/>
      <c r="O1392" s="639" t="n"/>
      <c r="P1392" s="639" t="n"/>
      <c r="Q1392" s="639" t="n"/>
      <c r="R1392" s="642" t="n">
        <v>94508192</v>
      </c>
      <c r="S1392" s="629" t="inlineStr">
        <is>
          <t>Pesos</t>
        </is>
      </c>
      <c r="T1392" s="651" t="inlineStr">
        <is>
          <t>Hipotecario</t>
        </is>
      </c>
      <c r="U1392" s="643" t="n">
        <v>1594620</v>
      </c>
      <c r="V1392" s="642" t="n">
        <v>240</v>
      </c>
      <c r="W1392" s="642" t="n">
        <v>237</v>
      </c>
      <c r="X1392" s="644" t="n">
        <v>0.1</v>
      </c>
      <c r="Y1392" s="643" t="n">
        <v>0</v>
      </c>
      <c r="Z1392" s="643" t="n">
        <v>65421</v>
      </c>
      <c r="AA1392" s="643" t="n">
        <v>30529</v>
      </c>
      <c r="AB1392" s="643" t="n">
        <v>0</v>
      </c>
      <c r="AC1392" s="643" t="n">
        <v>228800</v>
      </c>
      <c r="AD1392" s="643" t="n">
        <v>1274210</v>
      </c>
      <c r="AE1392" s="643" t="n">
        <v>159792810</v>
      </c>
      <c r="AF1392" s="642" t="inlineStr">
        <is>
          <t>50-300</t>
        </is>
      </c>
      <c r="AG1392" s="643" t="inlineStr">
        <is>
          <t>$6,365,930</t>
        </is>
      </c>
      <c r="AH1392" s="633" t="inlineStr">
        <is>
          <t>Empleado</t>
        </is>
      </c>
      <c r="AI1392" s="642" t="inlineStr">
        <is>
          <t>jaimeduarte@hotmail.com</t>
        </is>
      </c>
      <c r="AJ1392" s="642" t="n">
        <v>3184800648</v>
      </c>
      <c r="AK1392" s="642" t="inlineStr">
        <is>
          <t>CALI</t>
        </is>
      </c>
      <c r="AL1392" s="639" t="n"/>
      <c r="AM1392" s="214" t="n"/>
    </row>
    <row r="1393" ht="18" customHeight="1" thickBot="1">
      <c r="A1393" s="745" t="inlineStr">
        <is>
          <t>JEIMY ALEXANDRA RODRIGUEZ FUENTES</t>
        </is>
      </c>
      <c r="B1393" s="221" t="inlineStr">
        <is>
          <t>57004077003838-5</t>
        </is>
      </c>
      <c r="C1393" s="240" t="n">
        <v>45803</v>
      </c>
      <c r="D1393" s="902" t="inlineStr">
        <is>
          <t>Pendiente</t>
        </is>
      </c>
      <c r="E1393" s="903" t="n">
        <v>45803</v>
      </c>
      <c r="F1393" s="333" t="inlineStr">
        <is>
          <t>DAVIVIENDA</t>
        </is>
      </c>
      <c r="G1393" s="225" t="n"/>
      <c r="H1393" s="397" t="inlineStr">
        <is>
          <t>PROPIO</t>
        </is>
      </c>
      <c r="I1393" s="225" t="n"/>
      <c r="J1393" s="225" t="n"/>
      <c r="K1393" s="225" t="n"/>
      <c r="L1393" s="440" t="inlineStr">
        <is>
          <t>Finanzas a otro nivel</t>
        </is>
      </c>
      <c r="M1393" s="242" t="inlineStr">
        <is>
          <t>CAROLINA MORA</t>
        </is>
      </c>
      <c r="N1393" s="225" t="n"/>
      <c r="O1393" s="225" t="n"/>
      <c r="P1393" s="225" t="n"/>
      <c r="Q1393" s="225" t="n"/>
      <c r="R1393" s="242" t="n">
        <v>1015412731</v>
      </c>
      <c r="S1393" s="246" t="inlineStr">
        <is>
          <t>Pesos</t>
        </is>
      </c>
      <c r="T1393" s="247" t="inlineStr">
        <is>
          <t>Hipotecario</t>
        </is>
      </c>
      <c r="U1393" s="741" t="n">
        <v>254719</v>
      </c>
      <c r="V1393" s="242" t="n">
        <v>180</v>
      </c>
      <c r="W1393" s="242" t="n">
        <v>136</v>
      </c>
      <c r="X1393" s="741" t="inlineStr">
        <is>
          <t>9.5%</t>
        </is>
      </c>
      <c r="Y1393" s="741" t="n">
        <v>82280</v>
      </c>
      <c r="Z1393" s="741" t="n">
        <v>5869</v>
      </c>
      <c r="AA1393" s="741" t="n">
        <v>30352</v>
      </c>
      <c r="AB1393" s="741" t="n">
        <v>0</v>
      </c>
      <c r="AC1393" s="741" t="n">
        <v>106387</v>
      </c>
      <c r="AD1393" s="741" t="n">
        <v>108826</v>
      </c>
      <c r="AE1393" s="741" t="n">
        <v>25172901</v>
      </c>
      <c r="AF1393" s="242" t="inlineStr">
        <is>
          <t>50-300</t>
        </is>
      </c>
      <c r="AG1393" s="741" t="inlineStr">
        <is>
          <t>$1,400,000</t>
        </is>
      </c>
      <c r="AH1393" s="346" t="inlineStr">
        <is>
          <t>Vis Davivienda</t>
        </is>
      </c>
      <c r="AI1393" s="242" t="inlineStr">
        <is>
          <t>jeimy89@gmail.com</t>
        </is>
      </c>
      <c r="AJ1393" s="242" t="n">
        <v>3209604624</v>
      </c>
      <c r="AK1393" s="242" t="inlineStr">
        <is>
          <t>BOGOTA</t>
        </is>
      </c>
      <c r="AL1393" s="225" t="n"/>
      <c r="AM1393" s="231" t="n"/>
    </row>
    <row r="1394" ht="18" customHeight="1" thickBot="1">
      <c r="A1394" s="869" t="inlineStr">
        <is>
          <t>DOLLY ROCIO GUALDRON CORREDOR</t>
        </is>
      </c>
      <c r="B1394" s="210" t="n">
        <v>858741666</v>
      </c>
      <c r="C1394" s="251" t="n">
        <v>45803</v>
      </c>
      <c r="D1394" s="902" t="inlineStr">
        <is>
          <t>Pendiente</t>
        </is>
      </c>
      <c r="E1394" s="903" t="n">
        <v>45803</v>
      </c>
      <c r="F1394" s="213" t="inlineStr">
        <is>
          <t>BANCO DE BOGOTA</t>
        </is>
      </c>
      <c r="G1394" s="565" t="n"/>
      <c r="H1394" s="352" t="inlineStr">
        <is>
          <t>PROPIO</t>
        </is>
      </c>
      <c r="I1394" s="214" t="n"/>
      <c r="J1394" s="214" t="n"/>
      <c r="K1394" s="214" t="n"/>
      <c r="L1394" s="398" t="inlineStr">
        <is>
          <t>Visionarios</t>
        </is>
      </c>
      <c r="M1394" s="254" t="inlineStr">
        <is>
          <t>Adriana Castellanos Herrera</t>
        </is>
      </c>
      <c r="N1394" s="214" t="n"/>
      <c r="O1394" s="214" t="n"/>
      <c r="P1394" s="214" t="n"/>
      <c r="Q1394" s="214" t="n"/>
      <c r="R1394" s="254" t="n">
        <v>63545016</v>
      </c>
      <c r="S1394" s="257" t="inlineStr">
        <is>
          <t>Pesos</t>
        </is>
      </c>
      <c r="T1394" s="258" t="inlineStr">
        <is>
          <t>Hipotecario</t>
        </is>
      </c>
      <c r="U1394" s="739" t="n">
        <v>457359</v>
      </c>
      <c r="V1394" s="254" t="n">
        <v>360</v>
      </c>
      <c r="W1394" s="254" t="n">
        <v>334</v>
      </c>
      <c r="X1394" s="739" t="inlineStr">
        <is>
          <t>9.64%</t>
        </is>
      </c>
      <c r="Y1394" s="739" t="n">
        <v>166390</v>
      </c>
      <c r="Z1394" s="739" t="n">
        <v>16061</v>
      </c>
      <c r="AA1394" s="739" t="n">
        <v>27018</v>
      </c>
      <c r="AB1394" s="739" t="n">
        <v>0</v>
      </c>
      <c r="AC1394" s="739" t="n">
        <v>0</v>
      </c>
      <c r="AD1394" s="739" t="n">
        <v>590671</v>
      </c>
      <c r="AE1394" s="739" t="n">
        <v>51210312</v>
      </c>
      <c r="AF1394" s="254" t="inlineStr">
        <is>
          <t>50-300</t>
        </is>
      </c>
      <c r="AG1394" s="739" t="inlineStr">
        <is>
          <t>$1,800,000</t>
        </is>
      </c>
      <c r="AH1394" s="259" t="inlineStr">
        <is>
          <t>Empleado</t>
        </is>
      </c>
      <c r="AI1394" s="254" t="inlineStr">
        <is>
          <t>gualdrondolly@gmail.com</t>
        </is>
      </c>
      <c r="AJ1394" s="254" t="n">
        <v>3158440264</v>
      </c>
      <c r="AK1394" s="254" t="inlineStr">
        <is>
          <t>BUCARAMANGA</t>
        </is>
      </c>
      <c r="AL1394" s="214" t="n"/>
      <c r="AM1394" s="220" t="n"/>
    </row>
    <row r="1395" ht="18" customHeight="1" thickBot="1">
      <c r="A1395" s="843" t="inlineStr">
        <is>
          <t>GEIDY LORENA VARGAS NAGLES</t>
        </is>
      </c>
      <c r="B1395" s="221" t="n">
        <v>133200051001</v>
      </c>
      <c r="C1395" s="240" t="n">
        <v>45803</v>
      </c>
      <c r="D1395" s="902" t="inlineStr">
        <is>
          <t>Pendiente</t>
        </is>
      </c>
      <c r="E1395" s="903" t="n">
        <v>45803</v>
      </c>
      <c r="F1395" s="574" t="inlineStr">
        <is>
          <t>CAJA SOCIAL</t>
        </is>
      </c>
      <c r="G1395" s="593" t="inlineStr">
        <is>
          <t xml:space="preserve">Señores Mejor Ahora
Buenas noches 
Por medio de la presente solicito nuevo estudio de la señora Geidy Lorena Vargas. ya que ahora si tiene los recursos para hacer la negociación.
Adjunto nuevo extracto Bancario.
</t>
        </is>
      </c>
      <c r="H1395" s="225" t="n"/>
      <c r="I1395" s="225" t="n"/>
      <c r="J1395" s="225" t="n"/>
      <c r="K1395" s="225" t="n"/>
      <c r="L1395" s="225" t="n"/>
      <c r="M1395" s="242" t="inlineStr">
        <is>
          <t>ANA ISABEL PABON</t>
        </is>
      </c>
      <c r="N1395" s="225" t="n"/>
      <c r="O1395" s="225" t="n"/>
      <c r="P1395" s="225" t="n"/>
      <c r="Q1395" s="225" t="n"/>
      <c r="R1395" s="242" t="n">
        <v>1014178118</v>
      </c>
      <c r="S1395" s="246" t="inlineStr">
        <is>
          <t>Pesos</t>
        </is>
      </c>
      <c r="T1395" s="247" t="inlineStr">
        <is>
          <t>Hipotecario</t>
        </is>
      </c>
      <c r="U1395" s="741" t="n">
        <v>1293574</v>
      </c>
      <c r="V1395" s="242" t="n">
        <v>183</v>
      </c>
      <c r="W1395" s="242" t="n">
        <v>115</v>
      </c>
      <c r="X1395" s="741" t="inlineStr">
        <is>
          <t>8.5%</t>
        </is>
      </c>
      <c r="Y1395" s="741" t="n">
        <v>156236</v>
      </c>
      <c r="Z1395" s="741" t="n">
        <v>42829</v>
      </c>
      <c r="AA1395" s="741" t="n">
        <v>18150</v>
      </c>
      <c r="AB1395" s="741" t="n">
        <v>16318</v>
      </c>
      <c r="AC1395" s="741" t="n">
        <v>643642</v>
      </c>
      <c r="AD1395" s="741" t="n">
        <v>724641</v>
      </c>
      <c r="AE1395" s="741" t="n">
        <v>56290437</v>
      </c>
      <c r="AF1395" s="225" t="n"/>
      <c r="AG1395" s="741" t="inlineStr">
        <is>
          <t>$1,800,000</t>
        </is>
      </c>
      <c r="AH1395" s="248" t="inlineStr">
        <is>
          <t>Empleado</t>
        </is>
      </c>
      <c r="AI1395" s="242" t="inlineStr">
        <is>
          <t>ricardolabrador1984@hotmail.com</t>
        </is>
      </c>
      <c r="AJ1395" s="242" t="n">
        <v>3204925325</v>
      </c>
      <c r="AK1395" s="242" t="inlineStr">
        <is>
          <t>BOGOTA</t>
        </is>
      </c>
      <c r="AL1395" s="225" t="n"/>
      <c r="AM1395" s="231" t="n"/>
    </row>
    <row r="1396" ht="18" customHeight="1" thickBot="1">
      <c r="A1396" s="552" t="inlineStr">
        <is>
          <t>LIZET PAOLA DOMINGUEZ GARCIA</t>
        </is>
      </c>
      <c r="B1396" s="210" t="n">
        <v>755734949</v>
      </c>
      <c r="C1396" s="251" t="n">
        <v>45797</v>
      </c>
      <c r="D1396" s="348" t="inlineStr">
        <is>
          <t>Pendiente</t>
        </is>
      </c>
      <c r="E1396" s="386" t="n">
        <v>45804</v>
      </c>
      <c r="F1396" s="213" t="inlineStr">
        <is>
          <t>BANCO DE BOGOTA</t>
        </is>
      </c>
      <c r="G1396" s="214" t="n"/>
      <c r="H1396" s="349" t="inlineStr">
        <is>
          <t>CM</t>
        </is>
      </c>
      <c r="I1396" s="254" t="inlineStr">
        <is>
          <t>Falta perfilamiento - Bogota</t>
        </is>
      </c>
      <c r="J1396" s="214" t="n"/>
      <c r="K1396" s="214" t="n"/>
      <c r="L1396" s="214" t="n"/>
      <c r="M1396" s="214" t="n"/>
      <c r="N1396" s="251" t="n">
        <v>45797</v>
      </c>
      <c r="O1396" s="214" t="n"/>
      <c r="P1396" s="214" t="n"/>
      <c r="Q1396" s="214" t="n"/>
      <c r="R1396" s="573" t="n">
        <v>1043872905</v>
      </c>
      <c r="S1396" s="257" t="inlineStr">
        <is>
          <t>Pesos</t>
        </is>
      </c>
      <c r="T1396" s="258" t="inlineStr">
        <is>
          <t>Hipotecario</t>
        </is>
      </c>
      <c r="U1396" s="739" t="n">
        <v>224474</v>
      </c>
      <c r="V1396" s="254" t="n">
        <v>360</v>
      </c>
      <c r="W1396" s="254" t="n">
        <v>326</v>
      </c>
      <c r="X1396" s="739" t="inlineStr">
        <is>
          <t>6.7%</t>
        </is>
      </c>
      <c r="Y1396" s="739" t="n">
        <v>118888</v>
      </c>
      <c r="Z1396" s="739" t="n">
        <v>5971</v>
      </c>
      <c r="AA1396" s="739" t="n">
        <v>11996</v>
      </c>
      <c r="AB1396" s="739" t="n">
        <v>15615</v>
      </c>
      <c r="AC1396" s="739" t="n">
        <v>32556</v>
      </c>
      <c r="AD1396" s="739" t="n">
        <v>277223</v>
      </c>
      <c r="AE1396" s="739" t="n">
        <v>29299473</v>
      </c>
      <c r="AF1396" s="3660" t="n">
        <v>200</v>
      </c>
      <c r="AG1396" s="739" t="inlineStr">
        <is>
          <t>$1,300,000</t>
        </is>
      </c>
      <c r="AH1396" s="259" t="inlineStr">
        <is>
          <t>Empleado</t>
        </is>
      </c>
      <c r="AI1396" s="254" t="inlineStr">
        <is>
          <t>lizetdominguez5@gmail.com</t>
        </is>
      </c>
      <c r="AJ1396" s="254" t="n">
        <v>3052464996</v>
      </c>
      <c r="AK1396" s="254" t="inlineStr">
        <is>
          <t>BARAONA</t>
        </is>
      </c>
      <c r="AL1396" s="214" t="n"/>
      <c r="AM1396" s="220" t="n"/>
    </row>
    <row r="1397" ht="18" customHeight="1" thickBot="1">
      <c r="A1397" s="745" t="inlineStr">
        <is>
          <t xml:space="preserve">JUAN JOSE CAJAS OJEDA
</t>
        </is>
      </c>
      <c r="B1397" s="221" t="n">
        <v>106170174405</v>
      </c>
      <c r="C1397" s="240" t="n">
        <v>45802</v>
      </c>
      <c r="D1397" s="343" t="inlineStr">
        <is>
          <t>Pendiente</t>
        </is>
      </c>
      <c r="E1397" s="378" t="n">
        <v>45804</v>
      </c>
      <c r="F1397" s="233" t="inlineStr">
        <is>
          <t>FNA (Fondo Nacional del Ahorro)</t>
        </is>
      </c>
      <c r="G1397" s="225" t="n"/>
      <c r="H1397" s="344" t="inlineStr">
        <is>
          <t>CM</t>
        </is>
      </c>
      <c r="I1397" s="242" t="inlineStr">
        <is>
          <t>Falta perfilamiento - FNA</t>
        </is>
      </c>
      <c r="J1397" s="225" t="n"/>
      <c r="K1397" s="225" t="n"/>
      <c r="L1397" s="225" t="n"/>
      <c r="M1397" s="225" t="n"/>
      <c r="N1397" s="225" t="n"/>
      <c r="O1397" s="225" t="n"/>
      <c r="P1397" s="225" t="n"/>
      <c r="Q1397" s="473" t="n"/>
      <c r="R1397" s="390" t="inlineStr">
        <is>
          <t>N/A</t>
        </is>
      </c>
      <c r="S1397" s="246" t="inlineStr">
        <is>
          <t>Pesos</t>
        </is>
      </c>
      <c r="T1397" s="247" t="inlineStr">
        <is>
          <t>Hipotecario</t>
        </is>
      </c>
      <c r="U1397" s="741" t="n">
        <v>1289029</v>
      </c>
      <c r="V1397" s="242" t="n">
        <v>360</v>
      </c>
      <c r="W1397" s="242" t="n">
        <v>347</v>
      </c>
      <c r="X1397" s="741" t="inlineStr">
        <is>
          <t>10.25%</t>
        </is>
      </c>
      <c r="Y1397" s="741" t="n">
        <v>0</v>
      </c>
      <c r="Z1397" s="741" t="n">
        <v>79489</v>
      </c>
      <c r="AA1397" s="741" t="n">
        <v>0</v>
      </c>
      <c r="AB1397" s="741" t="n">
        <v>0</v>
      </c>
      <c r="AC1397" s="741" t="n">
        <v>198085</v>
      </c>
      <c r="AD1397" s="741" t="n">
        <v>1090942</v>
      </c>
      <c r="AE1397" s="741" t="n">
        <v>133170581</v>
      </c>
      <c r="AF1397" s="3661" t="n">
        <v>200</v>
      </c>
      <c r="AG1397" s="741" t="inlineStr">
        <is>
          <t>$8,000,000</t>
        </is>
      </c>
      <c r="AH1397" s="248" t="inlineStr">
        <is>
          <t>Empleado</t>
        </is>
      </c>
      <c r="AI1397" s="242" t="inlineStr">
        <is>
          <t>jjcajasojeda@hotmail.com</t>
        </is>
      </c>
      <c r="AJ1397" s="242" t="n">
        <v>3148739806</v>
      </c>
      <c r="AK1397" s="242" t="inlineStr">
        <is>
          <t>BOGOTA</t>
        </is>
      </c>
      <c r="AL1397" s="225" t="n"/>
      <c r="AM1397" s="231" t="n"/>
    </row>
    <row r="1398" ht="18" customHeight="1" thickBot="1">
      <c r="A1398" s="552" t="inlineStr">
        <is>
          <t>MILDREY JOHANNA ORTEGA ORTIZ</t>
        </is>
      </c>
      <c r="B1398" s="210" t="inlineStr">
        <is>
          <t>570101600460651-0</t>
        </is>
      </c>
      <c r="C1398" s="251" t="n">
        <v>45804</v>
      </c>
      <c r="D1398" s="348" t="inlineStr">
        <is>
          <t>Pendiente</t>
        </is>
      </c>
      <c r="E1398" s="386" t="n">
        <v>45804</v>
      </c>
      <c r="F1398" s="262" t="inlineStr">
        <is>
          <t>DAVIVIENDA</t>
        </is>
      </c>
      <c r="G1398" s="214" t="n"/>
      <c r="H1398" s="349" t="inlineStr">
        <is>
          <t>CM</t>
        </is>
      </c>
      <c r="I1398" s="214" t="n"/>
      <c r="J1398" s="214" t="n"/>
      <c r="K1398" s="214" t="n"/>
      <c r="L1398" s="214" t="n"/>
      <c r="M1398" s="214" t="n"/>
      <c r="N1398" s="214" t="n"/>
      <c r="O1398" s="214" t="n"/>
      <c r="P1398" s="214" t="n"/>
      <c r="Q1398" s="214" t="n"/>
      <c r="R1398" s="254" t="n">
        <v>67032289</v>
      </c>
      <c r="S1398" s="257" t="inlineStr">
        <is>
          <t>Pesos</t>
        </is>
      </c>
      <c r="T1398" s="258" t="inlineStr">
        <is>
          <t>Hipotecario</t>
        </is>
      </c>
      <c r="U1398" s="739" t="n">
        <v>1727161</v>
      </c>
      <c r="V1398" s="254" t="n">
        <v>190</v>
      </c>
      <c r="W1398" s="254" t="n">
        <v>158</v>
      </c>
      <c r="X1398" s="739" t="inlineStr">
        <is>
          <t>9.2%</t>
        </is>
      </c>
      <c r="Y1398" s="739" t="n">
        <v>0</v>
      </c>
      <c r="Z1398" s="739" t="n">
        <v>42438</v>
      </c>
      <c r="AA1398" s="739" t="n">
        <v>85312</v>
      </c>
      <c r="AB1398" s="739" t="n">
        <v>0</v>
      </c>
      <c r="AC1398" s="739" t="n">
        <v>658718</v>
      </c>
      <c r="AD1398" s="739" t="n">
        <v>935532</v>
      </c>
      <c r="AE1398" s="739" t="n">
        <v>176281033</v>
      </c>
      <c r="AF1398" s="3660" t="n">
        <v>500</v>
      </c>
      <c r="AG1398" s="739" t="inlineStr">
        <is>
          <t>$8,000,000</t>
        </is>
      </c>
      <c r="AH1398" s="259" t="inlineStr">
        <is>
          <t>Empleado</t>
        </is>
      </c>
      <c r="AI1398" s="254" t="inlineStr">
        <is>
          <t>lesliesuplementos@gmail.com</t>
        </is>
      </c>
      <c r="AJ1398" s="254" t="n">
        <v>34665533900</v>
      </c>
      <c r="AK1398" s="254" t="inlineStr">
        <is>
          <t>MADRID</t>
        </is>
      </c>
      <c r="AL1398" s="214" t="n"/>
      <c r="AM1398" s="220" t="n"/>
    </row>
    <row r="1399" ht="18" customHeight="1" thickBot="1">
      <c r="A1399" s="320" t="inlineStr">
        <is>
          <t>PAULA XIMENA HERNANDEZ PALENCIA</t>
        </is>
      </c>
      <c r="B1399" s="221" t="n">
        <v>1054468813</v>
      </c>
      <c r="C1399" s="240" t="n">
        <v>45793</v>
      </c>
      <c r="D1399" s="343" t="inlineStr">
        <is>
          <t>Pendiente</t>
        </is>
      </c>
      <c r="E1399" s="378" t="n">
        <v>45804</v>
      </c>
      <c r="F1399" s="224" t="inlineStr">
        <is>
          <t>BANCO DE BOGOTA</t>
        </is>
      </c>
      <c r="G1399" s="225" t="n"/>
      <c r="H1399" s="344" t="inlineStr">
        <is>
          <t>CM</t>
        </is>
      </c>
      <c r="I1399" s="225" t="n"/>
      <c r="J1399" s="225" t="n"/>
      <c r="K1399" s="225" t="n"/>
      <c r="L1399" s="440" t="inlineStr">
        <is>
          <t>Finanzas a otro nivel</t>
        </is>
      </c>
      <c r="M1399" s="242" t="inlineStr">
        <is>
          <t>PAULA OSORNO</t>
        </is>
      </c>
      <c r="N1399" s="225" t="n"/>
      <c r="O1399" s="225" t="n"/>
      <c r="P1399" s="225" t="n"/>
      <c r="Q1399" s="225" t="n"/>
      <c r="R1399" s="242" t="n">
        <v>1015451315</v>
      </c>
      <c r="S1399" s="246" t="inlineStr">
        <is>
          <t>Pesos</t>
        </is>
      </c>
      <c r="T1399" s="247" t="inlineStr">
        <is>
          <t>Hipotecario</t>
        </is>
      </c>
      <c r="U1399" s="741" t="n">
        <v>1296896</v>
      </c>
      <c r="V1399" s="242" t="n">
        <v>360</v>
      </c>
      <c r="W1399" s="242" t="n">
        <v>355</v>
      </c>
      <c r="X1399" s="741" t="inlineStr">
        <is>
          <t>12.01%</t>
        </is>
      </c>
      <c r="Y1399" s="741" t="n">
        <v>0</v>
      </c>
      <c r="Z1399" s="741" t="n">
        <v>8279</v>
      </c>
      <c r="AA1399" s="741" t="n">
        <v>12239</v>
      </c>
      <c r="AB1399" s="741" t="n">
        <v>0</v>
      </c>
      <c r="AC1399" s="741" t="n">
        <v>44068</v>
      </c>
      <c r="AD1399" s="741" t="n">
        <v>1232308</v>
      </c>
      <c r="AE1399" s="741" t="n">
        <v>130394417</v>
      </c>
      <c r="AF1399" s="3661" t="n">
        <v>200</v>
      </c>
      <c r="AG1399" s="741" t="inlineStr">
        <is>
          <t>$17,500,000</t>
        </is>
      </c>
      <c r="AH1399" s="248" t="inlineStr">
        <is>
          <t>Empleado</t>
        </is>
      </c>
      <c r="AI1399" s="242" t="inlineStr">
        <is>
          <t>paulahernandez.p@hotmail.com</t>
        </is>
      </c>
      <c r="AJ1399" s="242" t="n">
        <v>3008456810</v>
      </c>
      <c r="AK1399" s="242" t="inlineStr">
        <is>
          <t>MEDELLIN</t>
        </is>
      </c>
      <c r="AL1399" s="225" t="n"/>
      <c r="AM1399" s="231" t="n"/>
    </row>
    <row r="1400" ht="18" customHeight="1" thickBot="1">
      <c r="A1400" t="inlineStr">
        <is>
          <t>SANDRA JANETH VELASQUEZ</t>
        </is>
      </c>
      <c r="B1400" s="466" t="n">
        <v>359523357</v>
      </c>
      <c r="C1400" s="357" t="n">
        <v>45801</v>
      </c>
      <c r="D1400" s="921" t="inlineStr">
        <is>
          <t>Pendiente</t>
        </is>
      </c>
      <c r="E1400" s="900" t="n">
        <v>45804</v>
      </c>
      <c r="F1400" s="476" t="inlineStr">
        <is>
          <t>BANCO DE BOGOTA</t>
        </is>
      </c>
      <c r="G1400" s="360" t="n"/>
      <c r="H1400" s="361" t="inlineStr">
        <is>
          <t>CM</t>
        </is>
      </c>
      <c r="I1400" s="360" t="n"/>
      <c r="J1400" s="360" t="n"/>
      <c r="K1400" s="360" t="n"/>
      <c r="L1400" s="360" t="n"/>
      <c r="M1400" s="360" t="n"/>
      <c r="N1400" s="357" t="n">
        <v>45803</v>
      </c>
      <c r="O1400" s="360" t="n"/>
      <c r="P1400" s="360" t="n"/>
      <c r="Q1400" s="360" t="n"/>
      <c r="R1400" s="531" t="n">
        <v>52034188</v>
      </c>
      <c r="S1400" s="365" t="inlineStr">
        <is>
          <t>Pesos</t>
        </is>
      </c>
      <c r="T1400" s="366" t="inlineStr">
        <is>
          <t>Hipotecario</t>
        </is>
      </c>
      <c r="U1400" s="808" t="n">
        <v>1062512</v>
      </c>
      <c r="V1400" s="363" t="n">
        <v>240</v>
      </c>
      <c r="W1400" s="363" t="n">
        <v>146</v>
      </c>
      <c r="X1400" s="808" t="inlineStr">
        <is>
          <t>8.55%</t>
        </is>
      </c>
      <c r="Y1400" s="808" t="n">
        <v>0</v>
      </c>
      <c r="Z1400" s="808" t="n">
        <v>44908</v>
      </c>
      <c r="AA1400" s="808" t="n">
        <v>44975</v>
      </c>
      <c r="AB1400" s="808" t="n">
        <v>0</v>
      </c>
      <c r="AC1400" s="808" t="n">
        <v>316350</v>
      </c>
      <c r="AD1400" s="808" t="n">
        <v>656278</v>
      </c>
      <c r="AE1400" s="808" t="n">
        <v>90096394</v>
      </c>
      <c r="AF1400" s="3688" t="n">
        <v>300</v>
      </c>
      <c r="AG1400" s="808" t="inlineStr">
        <is>
          <t>$4,000,000</t>
        </is>
      </c>
      <c r="AH1400" s="401" t="inlineStr">
        <is>
          <t>Empleado</t>
        </is>
      </c>
      <c r="AI1400" s="363" t="inlineStr">
        <is>
          <t>sandravelasquez51@gmail.com</t>
        </is>
      </c>
      <c r="AJ1400" s="363" t="n">
        <v>3114881424</v>
      </c>
      <c r="AK1400" s="363" t="inlineStr">
        <is>
          <t>BOGOTA</t>
        </is>
      </c>
      <c r="AL1400" s="360" t="n"/>
      <c r="AM1400" s="368" t="n"/>
    </row>
    <row r="1401" ht="18" customHeight="1" thickBot="1">
      <c r="A1401" t="inlineStr">
        <is>
          <t>INGRID DAYANNA CASTILLO MUÑOZ</t>
        </is>
      </c>
      <c r="B1401" s="466" t="n">
        <v>859406223</v>
      </c>
      <c r="C1401" s="357" t="n">
        <v>45802</v>
      </c>
      <c r="D1401" s="921" t="inlineStr">
        <is>
          <t>Pendiente</t>
        </is>
      </c>
      <c r="E1401" s="900" t="n">
        <v>45804</v>
      </c>
      <c r="F1401" s="476" t="inlineStr">
        <is>
          <t>BANCO DE BOGOTA</t>
        </is>
      </c>
      <c r="G1401" s="360" t="n"/>
      <c r="H1401" s="361" t="inlineStr">
        <is>
          <t>CM</t>
        </is>
      </c>
      <c r="I1401" s="363" t="inlineStr">
        <is>
          <t>Falta perfilamiento - Bogota.</t>
        </is>
      </c>
      <c r="J1401" s="360" t="n"/>
      <c r="K1401" s="360" t="n"/>
      <c r="L1401" s="360" t="n"/>
      <c r="M1401" s="360" t="n"/>
      <c r="N1401" s="357" t="n">
        <v>45803</v>
      </c>
      <c r="O1401" s="360" t="n"/>
      <c r="P1401" s="360" t="n"/>
      <c r="Q1401" s="360" t="n"/>
      <c r="R1401" s="886" t="n">
        <v>1073175711</v>
      </c>
      <c r="S1401" s="365" t="inlineStr">
        <is>
          <t>Pesos</t>
        </is>
      </c>
      <c r="T1401" s="366" t="inlineStr">
        <is>
          <t>Hipotecario</t>
        </is>
      </c>
      <c r="U1401" s="808" t="n">
        <v>637030</v>
      </c>
      <c r="V1401" s="363" t="n">
        <v>360</v>
      </c>
      <c r="W1401" s="363" t="n">
        <v>340</v>
      </c>
      <c r="X1401" s="808" t="inlineStr">
        <is>
          <t>9.64%</t>
        </is>
      </c>
      <c r="Y1401" s="808" t="n">
        <v>234980</v>
      </c>
      <c r="Z1401" s="808" t="n">
        <v>11126</v>
      </c>
      <c r="AA1401" s="808" t="n">
        <v>29247</v>
      </c>
      <c r="AB1401" s="808" t="n">
        <v>0</v>
      </c>
      <c r="AC1401" s="808" t="n">
        <v>0</v>
      </c>
      <c r="AD1401" s="808" t="n">
        <v>831638</v>
      </c>
      <c r="AE1401" s="808" t="n">
        <v>72216080</v>
      </c>
      <c r="AF1401" s="3688" t="n">
        <v>500</v>
      </c>
      <c r="AG1401" s="808" t="inlineStr">
        <is>
          <t>$5,500,000</t>
        </is>
      </c>
      <c r="AH1401" s="401" t="inlineStr">
        <is>
          <t>Empleado</t>
        </is>
      </c>
      <c r="AI1401" s="363" t="inlineStr">
        <is>
          <t>ingridayannacastillo@outlook.es</t>
        </is>
      </c>
      <c r="AJ1401" s="363" t="n">
        <v>3216205202</v>
      </c>
      <c r="AK1401" s="363" t="inlineStr">
        <is>
          <t>BOGOTA</t>
        </is>
      </c>
      <c r="AL1401" s="360" t="n"/>
      <c r="AM1401" s="368" t="n"/>
    </row>
    <row r="1402" ht="18" customHeight="1" thickBot="1">
      <c r="A1402" s="930" t="inlineStr">
        <is>
          <t>LEIDY CONSTANZA CASTANEDA RAMOS</t>
        </is>
      </c>
      <c r="B1402" s="502" t="inlineStr">
        <is>
          <t>570040770032231-5</t>
        </is>
      </c>
      <c r="C1402" s="404" t="n">
        <v>45804</v>
      </c>
      <c r="D1402" s="921" t="inlineStr">
        <is>
          <t>Pendiente</t>
        </is>
      </c>
      <c r="E1402" s="900" t="n">
        <v>45804</v>
      </c>
      <c r="F1402" s="503" t="inlineStr">
        <is>
          <t>DAVIVIENDA</t>
        </is>
      </c>
      <c r="G1402" s="410" t="n"/>
      <c r="H1402" s="539" t="inlineStr">
        <is>
          <t>PROPIO</t>
        </is>
      </c>
      <c r="I1402" s="410" t="n"/>
      <c r="J1402" s="410" t="n"/>
      <c r="K1402" s="410" t="n"/>
      <c r="L1402" s="405" t="inlineStr">
        <is>
          <t>Soluciones Financieras</t>
        </is>
      </c>
      <c r="M1402" s="414" t="inlineStr">
        <is>
          <t>LORENA SALINAS</t>
        </is>
      </c>
      <c r="N1402" s="410" t="n"/>
      <c r="O1402" s="410" t="n"/>
      <c r="P1402" s="410" t="n"/>
      <c r="Q1402" s="410" t="n"/>
      <c r="R1402" s="414" t="n">
        <v>700322315</v>
      </c>
      <c r="S1402" s="412" t="inlineStr">
        <is>
          <t>Pesos</t>
        </is>
      </c>
      <c r="T1402" s="413" t="inlineStr">
        <is>
          <t>Hipotecario</t>
        </is>
      </c>
      <c r="U1402" s="818" t="n">
        <v>606242</v>
      </c>
      <c r="V1402" s="414" t="n">
        <v>240</v>
      </c>
      <c r="W1402" s="414" t="n">
        <v>182</v>
      </c>
      <c r="X1402" s="875" t="n">
        <v>0.12</v>
      </c>
      <c r="Y1402" s="818" t="n">
        <v>191757</v>
      </c>
      <c r="Z1402" s="818" t="n">
        <v>25190</v>
      </c>
      <c r="AA1402" s="818" t="n">
        <v>45148</v>
      </c>
      <c r="AB1402" s="818" t="n">
        <v>44264</v>
      </c>
      <c r="AC1402" s="818" t="n">
        <v>126003</v>
      </c>
      <c r="AD1402" s="818" t="n">
        <v>364826</v>
      </c>
      <c r="AE1402" s="818" t="n">
        <v>58712491</v>
      </c>
      <c r="AF1402" s="414" t="inlineStr">
        <is>
          <t>50-300</t>
        </is>
      </c>
      <c r="AG1402" s="818" t="inlineStr">
        <is>
          <t>$2,100,000</t>
        </is>
      </c>
      <c r="AH1402" s="541" t="inlineStr">
        <is>
          <t>Vis Davivienda</t>
        </is>
      </c>
      <c r="AI1402" s="414" t="inlineStr">
        <is>
          <t>ladys-1010@hotmail.com</t>
        </is>
      </c>
      <c r="AJ1402" s="414" t="n">
        <v>3203983922</v>
      </c>
      <c r="AK1402" s="414" t="inlineStr">
        <is>
          <t>BOGOTA</t>
        </is>
      </c>
      <c r="AL1402" s="410" t="n"/>
      <c r="AM1402" s="416" t="n"/>
    </row>
    <row r="1403" ht="18" customHeight="1" thickBot="1">
      <c r="A1403" s="843" t="inlineStr">
        <is>
          <t>YESSICA LORENA ROMERO BELTRAN</t>
        </is>
      </c>
      <c r="B1403" s="221" t="inlineStr">
        <is>
          <t>570040770116750-3</t>
        </is>
      </c>
      <c r="C1403" s="240" t="n">
        <v>45804</v>
      </c>
      <c r="D1403" s="902" t="inlineStr">
        <is>
          <t>Pendiente</t>
        </is>
      </c>
      <c r="E1403" s="903" t="n">
        <v>45804</v>
      </c>
      <c r="F1403" s="333" t="inlineStr">
        <is>
          <t>DAVIVIENDA</t>
        </is>
      </c>
      <c r="G1403" s="225" t="n"/>
      <c r="H1403" s="397" t="inlineStr">
        <is>
          <t>PROPIO</t>
        </is>
      </c>
      <c r="I1403" s="225" t="n"/>
      <c r="J1403" s="225" t="n"/>
      <c r="K1403" s="225" t="n"/>
      <c r="L1403" s="343" t="inlineStr">
        <is>
          <t>Soluciones Financieras</t>
        </is>
      </c>
      <c r="M1403" s="242" t="inlineStr">
        <is>
          <t>LORENA SALINAS</t>
        </is>
      </c>
      <c r="N1403" s="225" t="n"/>
      <c r="O1403" s="225" t="n"/>
      <c r="P1403" s="225" t="n"/>
      <c r="Q1403" s="225" t="n"/>
      <c r="R1403" s="242" t="n">
        <v>1014176735</v>
      </c>
      <c r="S1403" s="246" t="inlineStr">
        <is>
          <t>Pesos</t>
        </is>
      </c>
      <c r="T1403" s="247" t="inlineStr">
        <is>
          <t>Hipotecario</t>
        </is>
      </c>
      <c r="U1403" s="741" t="n">
        <v>775347</v>
      </c>
      <c r="V1403" s="242" t="n">
        <v>240</v>
      </c>
      <c r="W1403" s="242" t="n">
        <v>233</v>
      </c>
      <c r="X1403" s="741" t="inlineStr">
        <is>
          <t>10.95%</t>
        </is>
      </c>
      <c r="Y1403" s="741" t="n">
        <v>300652</v>
      </c>
      <c r="Z1403" s="741" t="n">
        <v>42154</v>
      </c>
      <c r="AA1403" s="741" t="n">
        <v>38873</v>
      </c>
      <c r="AB1403" s="741" t="n">
        <v>0</v>
      </c>
      <c r="AC1403" s="741" t="n">
        <v>194731</v>
      </c>
      <c r="AD1403" s="741" t="n">
        <v>499089</v>
      </c>
      <c r="AE1403" s="741" t="n">
        <v>91934293</v>
      </c>
      <c r="AF1403" s="242" t="inlineStr">
        <is>
          <t>50-300</t>
        </is>
      </c>
      <c r="AG1403" s="741" t="inlineStr">
        <is>
          <t>$3,000,000</t>
        </is>
      </c>
      <c r="AH1403" s="346" t="inlineStr">
        <is>
          <t>Vis Davivienda</t>
        </is>
      </c>
      <c r="AI1403" s="242" t="inlineStr">
        <is>
          <t>oscarleonardini@gmail.com</t>
        </is>
      </c>
      <c r="AJ1403" s="242" t="n">
        <v>3102953133</v>
      </c>
      <c r="AK1403" s="225" t="n"/>
      <c r="AL1403" s="225" t="n"/>
      <c r="AM1403" s="231" t="n"/>
    </row>
    <row r="1404" ht="18" customHeight="1" thickBot="1">
      <c r="A1404" s="552" t="inlineStr">
        <is>
          <t>KAREN GALEANO GARCES</t>
        </is>
      </c>
      <c r="B1404" s="210" t="n">
        <v>90000275335</v>
      </c>
      <c r="C1404" s="251" t="n">
        <v>45804</v>
      </c>
      <c r="D1404" s="902" t="inlineStr">
        <is>
          <t>Pendiente</t>
        </is>
      </c>
      <c r="E1404" s="903" t="n">
        <v>45804</v>
      </c>
      <c r="F1404" s="267" t="inlineStr">
        <is>
          <t>BANCOLOMBIA</t>
        </is>
      </c>
      <c r="G1404" s="214" t="n"/>
      <c r="H1404" s="349" t="inlineStr">
        <is>
          <t>CM</t>
        </is>
      </c>
      <c r="I1404" s="214" t="n"/>
      <c r="J1404" s="214" t="n"/>
      <c r="K1404" s="214" t="n"/>
      <c r="L1404" s="214" t="n"/>
      <c r="M1404" s="214" t="n"/>
      <c r="N1404" s="214" t="n"/>
      <c r="O1404" s="214" t="n"/>
      <c r="P1404" s="214" t="n"/>
      <c r="Q1404" s="214" t="n"/>
      <c r="R1404" s="254" t="n">
        <v>1128458127</v>
      </c>
      <c r="S1404" s="257" t="inlineStr">
        <is>
          <t>Pesos</t>
        </is>
      </c>
      <c r="T1404" s="258" t="inlineStr">
        <is>
          <t>Hipotecario</t>
        </is>
      </c>
      <c r="U1404" s="739" t="n">
        <v>792829</v>
      </c>
      <c r="V1404" s="254" t="n">
        <v>180</v>
      </c>
      <c r="W1404" s="254" t="n">
        <v>165</v>
      </c>
      <c r="X1404" s="821" t="n">
        <v>0.14</v>
      </c>
      <c r="Y1404" s="739" t="n">
        <v>0</v>
      </c>
      <c r="Z1404" s="739" t="n">
        <v>6407</v>
      </c>
      <c r="AA1404" s="739" t="n">
        <v>12222</v>
      </c>
      <c r="AB1404" s="739" t="n">
        <v>8148</v>
      </c>
      <c r="AC1404" s="739" t="n">
        <v>125144</v>
      </c>
      <c r="AD1404" s="739" t="n">
        <v>640907</v>
      </c>
      <c r="AE1404" s="739" t="n">
        <v>57946713</v>
      </c>
      <c r="AF1404" s="3660" t="n">
        <v>300</v>
      </c>
      <c r="AG1404" s="739" t="inlineStr">
        <is>
          <t>$5,500,000</t>
        </is>
      </c>
      <c r="AH1404" s="259" t="inlineStr">
        <is>
          <t>Empleado</t>
        </is>
      </c>
      <c r="AI1404" s="254" t="inlineStr">
        <is>
          <t>kgaleag@gmail.com</t>
        </is>
      </c>
      <c r="AJ1404" s="254" t="n">
        <v>3042306047</v>
      </c>
      <c r="AK1404" s="254" t="inlineStr">
        <is>
          <t>ITAGUI</t>
        </is>
      </c>
      <c r="AL1404" s="214" t="n"/>
      <c r="AM1404" s="220" t="n"/>
    </row>
    <row r="1405" ht="18" customHeight="1" thickBot="1">
      <c r="A1405" s="745" t="inlineStr">
        <is>
          <t>CARLOS JAVIER SOLARTE VELASCO</t>
        </is>
      </c>
      <c r="B1405" s="221" t="n">
        <v>90000084582</v>
      </c>
      <c r="C1405" s="240" t="n">
        <v>45804</v>
      </c>
      <c r="D1405" s="902" t="inlineStr">
        <is>
          <t>Pendiente</t>
        </is>
      </c>
      <c r="E1405" s="903" t="n">
        <v>45804</v>
      </c>
      <c r="F1405" s="241" t="inlineStr">
        <is>
          <t>BANCOLOMBIA</t>
        </is>
      </c>
      <c r="G1405" s="225" t="n"/>
      <c r="H1405" s="344" t="inlineStr">
        <is>
          <t>CM</t>
        </is>
      </c>
      <c r="I1405" s="225" t="n"/>
      <c r="J1405" s="225" t="n"/>
      <c r="K1405" s="225" t="n"/>
      <c r="L1405" s="225" t="n"/>
      <c r="M1405" s="225" t="n"/>
      <c r="N1405" s="225" t="n"/>
      <c r="O1405" s="225" t="n"/>
      <c r="P1405" s="225" t="n"/>
      <c r="Q1405" s="225" t="n"/>
      <c r="R1405" s="242" t="n">
        <v>1085269764</v>
      </c>
      <c r="S1405" s="246" t="inlineStr">
        <is>
          <t>Pesos</t>
        </is>
      </c>
      <c r="T1405" s="247" t="inlineStr">
        <is>
          <t>Hipotecario</t>
        </is>
      </c>
      <c r="U1405" s="741" t="n">
        <v>1492949</v>
      </c>
      <c r="V1405" s="242" t="n">
        <v>243</v>
      </c>
      <c r="W1405" s="242" t="n">
        <v>178</v>
      </c>
      <c r="X1405" s="741" t="inlineStr">
        <is>
          <t>8.5%</t>
        </is>
      </c>
      <c r="Y1405" s="741" t="n">
        <v>0</v>
      </c>
      <c r="Z1405" s="741" t="n">
        <v>20398</v>
      </c>
      <c r="AA1405" s="741" t="n">
        <v>0</v>
      </c>
      <c r="AB1405" s="741" t="n">
        <v>0</v>
      </c>
      <c r="AC1405" s="741" t="n">
        <v>436077</v>
      </c>
      <c r="AD1405" s="741" t="n">
        <v>1036474</v>
      </c>
      <c r="AE1405" s="741" t="n">
        <v>151816446</v>
      </c>
      <c r="AF1405" s="3661" t="n">
        <v>200</v>
      </c>
      <c r="AG1405" s="741" t="inlineStr">
        <is>
          <t>$11,000,000</t>
        </is>
      </c>
      <c r="AH1405" s="248" t="inlineStr">
        <is>
          <t>Empleado</t>
        </is>
      </c>
      <c r="AI1405" s="242" t="inlineStr">
        <is>
          <t>carlos.solarte121@gmail.com</t>
        </is>
      </c>
      <c r="AJ1405" s="242" t="n">
        <v>3116731354</v>
      </c>
      <c r="AK1405" s="242" t="inlineStr">
        <is>
          <t>MEDELLIN</t>
        </is>
      </c>
      <c r="AL1405" s="225" t="n"/>
      <c r="AM1405" s="231" t="n"/>
    </row>
    <row r="1406" ht="18" customHeight="1" thickBot="1">
      <c r="A1406" s="571" t="inlineStr">
        <is>
          <t>DEIVI DORENA ALVAREZ CAVIEDES</t>
        </is>
      </c>
      <c r="B1406" s="210" t="inlineStr">
        <is>
          <t>600000700079781-3</t>
        </is>
      </c>
      <c r="C1406" s="251" t="n">
        <v>45804</v>
      </c>
      <c r="D1406" s="902" t="inlineStr">
        <is>
          <t>Pendiente</t>
        </is>
      </c>
      <c r="E1406" s="903" t="n">
        <v>45804</v>
      </c>
      <c r="F1406" s="262" t="inlineStr">
        <is>
          <t>DAVIVIENDA</t>
        </is>
      </c>
      <c r="G1406" s="565" t="n"/>
      <c r="H1406" s="349" t="inlineStr">
        <is>
          <t>CM</t>
        </is>
      </c>
      <c r="I1406" s="214" t="n"/>
      <c r="J1406" s="214" t="n"/>
      <c r="K1406" s="214" t="n"/>
      <c r="L1406" s="214" t="n"/>
      <c r="M1406" s="214" t="n"/>
      <c r="N1406" s="214" t="n"/>
      <c r="O1406" s="214" t="n"/>
      <c r="P1406" s="214" t="n"/>
      <c r="Q1406" s="214" t="n"/>
      <c r="R1406" s="573" t="n">
        <v>55115519</v>
      </c>
      <c r="S1406" s="257" t="inlineStr">
        <is>
          <t>Pesos</t>
        </is>
      </c>
      <c r="T1406" s="387" t="inlineStr">
        <is>
          <t>Leasing H.</t>
        </is>
      </c>
      <c r="U1406" s="739" t="n">
        <v>2488000</v>
      </c>
      <c r="V1406" s="254" t="n">
        <v>240</v>
      </c>
      <c r="W1406" s="254" t="n">
        <v>139</v>
      </c>
      <c r="X1406" s="739" t="inlineStr">
        <is>
          <t>12.5%</t>
        </is>
      </c>
      <c r="Y1406" s="739" t="n">
        <v>0</v>
      </c>
      <c r="Z1406" s="739" t="n">
        <v>111142</v>
      </c>
      <c r="AA1406" s="739" t="n">
        <v>102052</v>
      </c>
      <c r="AB1406" s="739" t="n">
        <v>0</v>
      </c>
      <c r="AC1406" s="739" t="n">
        <v>549462</v>
      </c>
      <c r="AD1406" s="739" t="n">
        <v>1726343</v>
      </c>
      <c r="AE1406" s="739" t="n">
        <v>175241673</v>
      </c>
      <c r="AF1406" s="3660" t="n">
        <v>200</v>
      </c>
      <c r="AG1406" s="739" t="inlineStr">
        <is>
          <t>$5,000,000</t>
        </is>
      </c>
      <c r="AH1406" s="259" t="inlineStr">
        <is>
          <t>Empleado</t>
        </is>
      </c>
      <c r="AI1406" s="573" t="inlineStr">
        <is>
          <t>ddalvarez0@gmail.com</t>
        </is>
      </c>
      <c r="AJ1406" s="573" t="n">
        <v>3134024517</v>
      </c>
      <c r="AK1406" s="254" t="inlineStr">
        <is>
          <t>CHIA</t>
        </is>
      </c>
      <c r="AL1406" s="214" t="n"/>
      <c r="AM1406" s="220" t="n"/>
    </row>
    <row r="1407" ht="18" customHeight="1" thickBot="1">
      <c r="A1407" s="572" t="inlineStr">
        <is>
          <t>BRAYAN ALEJANDRO GARCIA MUTIS</t>
        </is>
      </c>
      <c r="B1407" s="221" t="n">
        <v>556680008</v>
      </c>
      <c r="C1407" s="240" t="n">
        <v>45804</v>
      </c>
      <c r="D1407" s="902" t="inlineStr">
        <is>
          <t>Pendiente</t>
        </is>
      </c>
      <c r="E1407" s="903" t="n">
        <v>45804</v>
      </c>
      <c r="F1407" s="576" t="inlineStr">
        <is>
          <t>BANCO DE BOGOTA</t>
        </is>
      </c>
      <c r="G1407" s="593" t="inlineStr">
        <is>
          <t>Buen día a extractos@mejorahora.net envié formato perfilamiento y el extracto correcto, favor hacer el estudio con ese extracto, el señor tiene dos créditos con el banco pero adjuntó el extracto que no era cuando se registró. Tenemos cita para ver el estudio el jueves. Quedo atenta. Mil gracias.</t>
        </is>
      </c>
      <c r="H1407" s="344" t="inlineStr">
        <is>
          <t>CM</t>
        </is>
      </c>
      <c r="I1407" s="225" t="n"/>
      <c r="J1407" s="225" t="n"/>
      <c r="K1407" s="225" t="n"/>
      <c r="L1407" s="459" t="inlineStr">
        <is>
          <t>Visionarios</t>
        </is>
      </c>
      <c r="M1407" s="242" t="inlineStr">
        <is>
          <t>PAOLA HERNANDEZ</t>
        </is>
      </c>
      <c r="N1407" s="225" t="n"/>
      <c r="O1407" s="225" t="n"/>
      <c r="P1407" s="225" t="n"/>
      <c r="Q1407" s="473" t="n"/>
      <c r="R1407" s="390" t="n">
        <v>1144187860</v>
      </c>
      <c r="S1407" s="246" t="inlineStr">
        <is>
          <t>Pesos</t>
        </is>
      </c>
      <c r="T1407" s="247" t="inlineStr">
        <is>
          <t>Hipotecario</t>
        </is>
      </c>
      <c r="U1407" s="741" t="n">
        <v>339854</v>
      </c>
      <c r="V1407" s="242" t="n">
        <v>240</v>
      </c>
      <c r="W1407" s="242" t="n">
        <v>178</v>
      </c>
      <c r="X1407" s="811" t="n">
        <v>0.12</v>
      </c>
      <c r="Y1407" s="741" t="n">
        <v>0</v>
      </c>
      <c r="Z1407" s="741" t="n">
        <v>13412</v>
      </c>
      <c r="AA1407" s="741" t="n">
        <v>14724</v>
      </c>
      <c r="AB1407" s="741" t="n">
        <v>0</v>
      </c>
      <c r="AC1407" s="741" t="n">
        <v>57704</v>
      </c>
      <c r="AD1407" s="741" t="n">
        <v>254013</v>
      </c>
      <c r="AE1407" s="741" t="n">
        <v>26933448</v>
      </c>
      <c r="AF1407" s="3661" t="n">
        <v>350</v>
      </c>
      <c r="AG1407" s="741" t="inlineStr">
        <is>
          <t>$2,500,000</t>
        </is>
      </c>
      <c r="AH1407" s="894" t="inlineStr">
        <is>
          <t>Empleado</t>
        </is>
      </c>
      <c r="AI1407" s="390" t="inlineStr">
        <is>
          <t>repuestos3@outlook.es</t>
        </is>
      </c>
      <c r="AJ1407" s="390" t="n">
        <v>3124431065</v>
      </c>
      <c r="AK1407" s="242" t="inlineStr">
        <is>
          <t>CANDELARIA</t>
        </is>
      </c>
      <c r="AL1407" s="225" t="n"/>
      <c r="AM1407" s="231" t="n"/>
    </row>
    <row r="1408" ht="18" customHeight="1" thickBot="1">
      <c r="A1408" s="558" t="inlineStr">
        <is>
          <t>SANDRA LISETH GALAN DIAZ</t>
        </is>
      </c>
      <c r="B1408" s="210" t="inlineStr">
        <is>
          <t>601608500062503-8</t>
        </is>
      </c>
      <c r="C1408" s="251" t="n">
        <v>45804</v>
      </c>
      <c r="D1408" s="472" t="inlineStr">
        <is>
          <t>Mora</t>
        </is>
      </c>
      <c r="E1408" s="907" t="n">
        <v>45804</v>
      </c>
      <c r="F1408" s="262" t="inlineStr">
        <is>
          <t>DAVIVIENDA</t>
        </is>
      </c>
      <c r="G1408" s="214" t="n"/>
      <c r="H1408" s="349" t="inlineStr">
        <is>
          <t>CM</t>
        </is>
      </c>
      <c r="I1408" s="214" t="n"/>
      <c r="J1408" s="214" t="n"/>
      <c r="K1408" s="214" t="n"/>
      <c r="L1408" s="348" t="inlineStr">
        <is>
          <t>Soluciones Financieras</t>
        </is>
      </c>
      <c r="M1408" s="254" t="inlineStr">
        <is>
          <t>LORENA SALINAS</t>
        </is>
      </c>
      <c r="N1408" s="214" t="n"/>
      <c r="O1408" s="214" t="n"/>
      <c r="P1408" s="214" t="n"/>
      <c r="Q1408" s="214" t="n"/>
      <c r="R1408" s="573" t="n">
        <v>1010195359</v>
      </c>
      <c r="S1408" s="257" t="inlineStr">
        <is>
          <t>Pesos</t>
        </is>
      </c>
      <c r="T1408" s="258" t="inlineStr">
        <is>
          <t>Hipotecario</t>
        </is>
      </c>
      <c r="U1408" s="739" t="n">
        <v>1381000</v>
      </c>
      <c r="V1408" s="254" t="n">
        <v>240</v>
      </c>
      <c r="W1408" s="254" t="n">
        <v>238</v>
      </c>
      <c r="X1408" s="739" t="inlineStr">
        <is>
          <t>11.95%</t>
        </is>
      </c>
      <c r="Y1408" s="739" t="n">
        <v>0</v>
      </c>
      <c r="Z1408" s="739" t="n">
        <v>59770</v>
      </c>
      <c r="AA1408" s="739" t="n">
        <v>0</v>
      </c>
      <c r="AB1408" s="739" t="n">
        <v>0</v>
      </c>
      <c r="AC1408" s="739" t="n">
        <v>0</v>
      </c>
      <c r="AD1408" s="739" t="n">
        <v>1181401</v>
      </c>
      <c r="AE1408" s="739" t="n">
        <v>126341363</v>
      </c>
      <c r="AF1408" s="3660" t="n">
        <v>100</v>
      </c>
      <c r="AG1408" s="739" t="inlineStr">
        <is>
          <t>$6,000,000</t>
        </is>
      </c>
      <c r="AH1408" s="259" t="inlineStr">
        <is>
          <t>Empleado</t>
        </is>
      </c>
      <c r="AI1408" s="254" t="inlineStr">
        <is>
          <t>samy.lg@gmail.com</t>
        </is>
      </c>
      <c r="AJ1408" s="254" t="n">
        <v>3216484967</v>
      </c>
      <c r="AK1408" s="254" t="inlineStr">
        <is>
          <t>MOSQUERA</t>
        </is>
      </c>
      <c r="AL1408" s="214" t="n"/>
      <c r="AM1408" s="220" t="n"/>
    </row>
    <row r="1409" ht="18" customHeight="1" thickBot="1">
      <c r="A1409" s="896" t="inlineStr">
        <is>
          <t>MIGUEL ANGEL BENITEZ OSTOS</t>
        </is>
      </c>
      <c r="B1409" s="221" t="n">
        <v>1055235643</v>
      </c>
      <c r="C1409" s="240" t="n">
        <v>45798</v>
      </c>
      <c r="D1409" s="902" t="inlineStr">
        <is>
          <t>Pendiente</t>
        </is>
      </c>
      <c r="E1409" s="903" t="n">
        <v>45805</v>
      </c>
      <c r="F1409" s="224" t="inlineStr">
        <is>
          <t>BANCO DE BOGOTA</t>
        </is>
      </c>
      <c r="G1409" s="225" t="n"/>
      <c r="H1409" s="344" t="inlineStr">
        <is>
          <t>CM</t>
        </is>
      </c>
      <c r="I1409" s="242" t="inlineStr">
        <is>
          <t>Falta perfilamiento - Bogota</t>
        </is>
      </c>
      <c r="J1409" s="225" t="n"/>
      <c r="K1409" s="225" t="n"/>
      <c r="L1409" s="225" t="n"/>
      <c r="M1409" s="225" t="n"/>
      <c r="N1409" s="240" t="n">
        <v>45798</v>
      </c>
      <c r="O1409" s="225" t="n"/>
      <c r="P1409" s="225" t="n"/>
      <c r="Q1409" s="473" t="n"/>
      <c r="R1409" s="390" t="inlineStr">
        <is>
          <t>N/A</t>
        </is>
      </c>
      <c r="S1409" s="246" t="inlineStr">
        <is>
          <t>Pesos</t>
        </is>
      </c>
      <c r="T1409" s="247" t="inlineStr">
        <is>
          <t>Hipotecario</t>
        </is>
      </c>
      <c r="U1409" s="741" t="n">
        <v>1516543</v>
      </c>
      <c r="V1409" s="242" t="n">
        <v>240</v>
      </c>
      <c r="W1409" s="242" t="n">
        <v>236</v>
      </c>
      <c r="X1409" s="741" t="inlineStr">
        <is>
          <t>11.29%</t>
        </is>
      </c>
      <c r="Y1409" s="741" t="n">
        <v>0</v>
      </c>
      <c r="Z1409" s="741" t="n">
        <v>25372</v>
      </c>
      <c r="AA1409" s="741" t="n">
        <v>38771</v>
      </c>
      <c r="AB1409" s="741" t="n">
        <v>0</v>
      </c>
      <c r="AC1409" s="741" t="n">
        <v>175461</v>
      </c>
      <c r="AD1409" s="741" t="n">
        <v>1276938</v>
      </c>
      <c r="AE1409" s="741" t="n">
        <v>143329734</v>
      </c>
      <c r="AF1409" s="741" t="inlineStr">
        <is>
          <t>$1,000,000</t>
        </is>
      </c>
      <c r="AG1409" s="741" t="inlineStr">
        <is>
          <t>$8,000,000</t>
        </is>
      </c>
      <c r="AH1409" s="248" t="inlineStr">
        <is>
          <t>Empleado</t>
        </is>
      </c>
      <c r="AI1409" s="242" t="inlineStr">
        <is>
          <t>miguel.173@hotmail.com</t>
        </is>
      </c>
      <c r="AJ1409" s="242" t="n">
        <v>3138451185</v>
      </c>
      <c r="AK1409" s="242" t="inlineStr">
        <is>
          <t>BOGOTA</t>
        </is>
      </c>
      <c r="AL1409" s="225" t="n"/>
      <c r="AM1409" s="231" t="n"/>
    </row>
    <row r="1410" ht="18" customHeight="1" thickBot="1">
      <c r="A1410" s="843" t="inlineStr">
        <is>
          <t>MARCELA ACOSTA BELTRAN</t>
        </is>
      </c>
      <c r="B1410" s="210" t="n">
        <v>1056647251</v>
      </c>
      <c r="C1410" s="251" t="n">
        <v>45803</v>
      </c>
      <c r="D1410" s="902" t="inlineStr">
        <is>
          <t>Pendiente</t>
        </is>
      </c>
      <c r="E1410" s="903" t="n">
        <v>45805</v>
      </c>
      <c r="F1410" s="213" t="inlineStr">
        <is>
          <t>BANCO DE BOGOTA</t>
        </is>
      </c>
      <c r="G1410" s="214" t="n"/>
      <c r="H1410" s="349" t="inlineStr">
        <is>
          <t>CM</t>
        </is>
      </c>
      <c r="I1410" s="254" t="inlineStr">
        <is>
          <t>Falta perfilamiento - Bogota</t>
        </is>
      </c>
      <c r="J1410" s="214" t="n"/>
      <c r="K1410" s="214" t="n"/>
      <c r="L1410" s="214" t="n"/>
      <c r="M1410" s="214" t="n"/>
      <c r="N1410" s="214" t="n"/>
      <c r="O1410" s="214" t="n"/>
      <c r="P1410" s="214" t="n"/>
      <c r="Q1410" s="214" t="n"/>
      <c r="R1410" s="254" t="n">
        <v>1019103610</v>
      </c>
      <c r="S1410" s="257" t="inlineStr">
        <is>
          <t>Pesos</t>
        </is>
      </c>
      <c r="T1410" s="258" t="inlineStr">
        <is>
          <t>Hipotecario</t>
        </is>
      </c>
      <c r="U1410" s="739" t="n">
        <v>1324381</v>
      </c>
      <c r="V1410" s="254" t="n">
        <v>240</v>
      </c>
      <c r="W1410" s="254" t="n">
        <v>239</v>
      </c>
      <c r="X1410" s="739" t="inlineStr">
        <is>
          <t>12.28%</t>
        </is>
      </c>
      <c r="Y1410" s="739" t="n">
        <v>0</v>
      </c>
      <c r="Z1410" s="739" t="n">
        <v>20296</v>
      </c>
      <c r="AA1410" s="739" t="n">
        <v>34196</v>
      </c>
      <c r="AB1410" s="739" t="n">
        <v>0</v>
      </c>
      <c r="AC1410" s="739" t="n">
        <v>125289</v>
      </c>
      <c r="AD1410" s="739" t="n">
        <v>1144599</v>
      </c>
      <c r="AE1410" s="739" t="n">
        <v>118741251</v>
      </c>
      <c r="AF1410" s="3660" t="n">
        <v>400</v>
      </c>
      <c r="AG1410" s="739" t="inlineStr">
        <is>
          <t>$5,100,000</t>
        </is>
      </c>
      <c r="AH1410" s="259" t="inlineStr">
        <is>
          <t>Empleado</t>
        </is>
      </c>
      <c r="AI1410" s="254" t="inlineStr">
        <is>
          <t>marceacosta9519@gmail.com</t>
        </is>
      </c>
      <c r="AJ1410" s="254" t="n">
        <v>3165363072</v>
      </c>
      <c r="AK1410" s="254" t="inlineStr">
        <is>
          <t>BOGOTA</t>
        </is>
      </c>
      <c r="AL1410" s="214" t="n"/>
      <c r="AM1410" s="220" t="n"/>
    </row>
    <row r="1411" ht="18" customHeight="1" thickBot="1">
      <c r="A1411" s="745" t="inlineStr">
        <is>
          <t>MARIBEL CASTAÑEDA AMADO</t>
        </is>
      </c>
      <c r="B1411" s="221" t="n">
        <v>1054149008</v>
      </c>
      <c r="C1411" s="240" t="n">
        <v>45805</v>
      </c>
      <c r="D1411" s="902" t="inlineStr">
        <is>
          <t>Pendiente</t>
        </is>
      </c>
      <c r="E1411" s="903" t="n">
        <v>45805</v>
      </c>
      <c r="F1411" s="224" t="inlineStr">
        <is>
          <t>BANCO DE BOGOTA</t>
        </is>
      </c>
      <c r="G1411" s="225" t="n"/>
      <c r="H1411" s="397" t="inlineStr">
        <is>
          <t>PROPIO</t>
        </is>
      </c>
      <c r="I1411" s="225" t="n"/>
      <c r="J1411" s="225" t="n"/>
      <c r="K1411" s="225" t="n"/>
      <c r="L1411" s="440" t="inlineStr">
        <is>
          <t>Finanzas a otro nivel</t>
        </is>
      </c>
      <c r="M1411" s="242" t="inlineStr">
        <is>
          <t>YULY HERNANDEZ</t>
        </is>
      </c>
      <c r="N1411" s="225" t="n"/>
      <c r="O1411" s="225" t="n"/>
      <c r="P1411" s="225" t="n"/>
      <c r="Q1411" s="225" t="n"/>
      <c r="R1411" s="242" t="n">
        <v>52434920</v>
      </c>
      <c r="S1411" s="246" t="inlineStr">
        <is>
          <t>Pesos</t>
        </is>
      </c>
      <c r="T1411" s="247" t="inlineStr">
        <is>
          <t>Hipotecario</t>
        </is>
      </c>
      <c r="U1411" s="741" t="n">
        <v>1594068</v>
      </c>
      <c r="V1411" s="242" t="n">
        <v>180</v>
      </c>
      <c r="W1411" s="242" t="n">
        <v>175</v>
      </c>
      <c r="X1411" s="741" t="inlineStr">
        <is>
          <t>11.48%</t>
        </is>
      </c>
      <c r="Y1411" s="741" t="n">
        <v>0</v>
      </c>
      <c r="Z1411" s="741" t="n">
        <v>0</v>
      </c>
      <c r="AA1411" s="741" t="n">
        <v>79056</v>
      </c>
      <c r="AB1411" s="741" t="n">
        <v>0</v>
      </c>
      <c r="AC1411" s="741" t="n">
        <v>109301</v>
      </c>
      <c r="AD1411" s="741" t="n">
        <v>1405710</v>
      </c>
      <c r="AE1411" s="741" t="n">
        <v>133368647</v>
      </c>
      <c r="AF1411" s="242" t="inlineStr">
        <is>
          <t>50-300</t>
        </is>
      </c>
      <c r="AG1411" s="741" t="inlineStr">
        <is>
          <t>$7,000,000</t>
        </is>
      </c>
      <c r="AH1411" s="248" t="inlineStr">
        <is>
          <t>Empleado</t>
        </is>
      </c>
      <c r="AI1411" s="242" t="inlineStr">
        <is>
          <t>marcastaneda@gmail.com</t>
        </is>
      </c>
      <c r="AJ1411" s="242" t="n">
        <v>3144290489</v>
      </c>
      <c r="AK1411" s="225" t="n"/>
      <c r="AL1411" s="225" t="n"/>
      <c r="AM1411" s="231" t="n"/>
    </row>
    <row r="1412" ht="18" customHeight="1" thickBot="1">
      <c r="A1412" s="552" t="inlineStr">
        <is>
          <t>LUIS GABRIEL REYES RAMIREZ</t>
        </is>
      </c>
      <c r="B1412" s="210" t="inlineStr">
        <is>
          <t>570045540034870-0</t>
        </is>
      </c>
      <c r="C1412" s="251" t="n">
        <v>45805</v>
      </c>
      <c r="D1412" s="472" t="inlineStr">
        <is>
          <t>Mora</t>
        </is>
      </c>
      <c r="E1412" s="907" t="n">
        <v>45805</v>
      </c>
      <c r="F1412" s="262" t="inlineStr">
        <is>
          <t>DAVIVIENDA</t>
        </is>
      </c>
      <c r="G1412" s="214" t="n"/>
      <c r="H1412" s="352" t="inlineStr">
        <is>
          <t>PROPIO</t>
        </is>
      </c>
      <c r="I1412" s="214" t="n"/>
      <c r="J1412" s="214" t="n"/>
      <c r="K1412" s="214" t="n"/>
      <c r="L1412" s="392" t="inlineStr">
        <is>
          <t>Finanzas a otro nivel</t>
        </is>
      </c>
      <c r="M1412" s="254" t="inlineStr">
        <is>
          <t>YULY HERNANDEZ</t>
        </is>
      </c>
      <c r="N1412" s="214" t="n"/>
      <c r="O1412" s="214" t="n"/>
      <c r="P1412" s="214" t="n"/>
      <c r="Q1412" s="214" t="n"/>
      <c r="R1412" s="254" t="n">
        <v>80384373</v>
      </c>
      <c r="S1412" s="257" t="inlineStr">
        <is>
          <t>Pesos</t>
        </is>
      </c>
      <c r="T1412" s="258" t="inlineStr">
        <is>
          <t>Hipotecario</t>
        </is>
      </c>
      <c r="U1412" s="739" t="n">
        <v>1327000</v>
      </c>
      <c r="V1412" s="254" t="n">
        <v>240</v>
      </c>
      <c r="W1412" s="254" t="n">
        <v>228</v>
      </c>
      <c r="X1412" s="739" t="inlineStr">
        <is>
          <t>12.9%</t>
        </is>
      </c>
      <c r="Y1412" s="739" t="n">
        <v>0</v>
      </c>
      <c r="Z1412" s="739" t="n">
        <v>35059</v>
      </c>
      <c r="AA1412" s="739" t="n">
        <v>28704</v>
      </c>
      <c r="AB1412" s="739" t="n">
        <v>0</v>
      </c>
      <c r="AC1412" s="739" t="n">
        <v>121891</v>
      </c>
      <c r="AD1412" s="739" t="n">
        <v>1133108</v>
      </c>
      <c r="AE1412" s="739" t="n">
        <v>112644366</v>
      </c>
      <c r="AF1412" s="254" t="inlineStr">
        <is>
          <t>300-600</t>
        </is>
      </c>
      <c r="AG1412" s="739" t="inlineStr">
        <is>
          <t>$5,600,000</t>
        </is>
      </c>
      <c r="AH1412" s="458" t="inlineStr">
        <is>
          <t>Vis Davivienda</t>
        </is>
      </c>
      <c r="AI1412" s="254" t="inlineStr">
        <is>
          <t>gabriel0272@hotmail.com</t>
        </is>
      </c>
      <c r="AJ1412" s="254" t="n">
        <v>3148953176</v>
      </c>
      <c r="AK1412" s="214" t="n"/>
      <c r="AL1412" s="214" t="n"/>
      <c r="AM1412" s="220" t="n"/>
    </row>
    <row r="1413" ht="18" customHeight="1" thickBot="1">
      <c r="A1413" s="745" t="inlineStr">
        <is>
          <t>JACKELINE TATIANA RODRIGUEZ MORENO</t>
        </is>
      </c>
      <c r="B1413" s="221" t="inlineStr">
        <is>
          <t>570040770067486-3</t>
        </is>
      </c>
      <c r="C1413" s="240" t="n">
        <v>45805</v>
      </c>
      <c r="D1413" s="902" t="inlineStr">
        <is>
          <t>Pendiente</t>
        </is>
      </c>
      <c r="E1413" s="903" t="n">
        <v>45805</v>
      </c>
      <c r="F1413" s="333" t="inlineStr">
        <is>
          <t>DAVIVIENDA</t>
        </is>
      </c>
      <c r="G1413" s="225" t="n"/>
      <c r="H1413" s="344" t="inlineStr">
        <is>
          <t>CM</t>
        </is>
      </c>
      <c r="I1413" s="225" t="n"/>
      <c r="J1413" s="225" t="n"/>
      <c r="K1413" s="225" t="n"/>
      <c r="L1413" s="225" t="n"/>
      <c r="M1413" s="225" t="n"/>
      <c r="N1413" s="225" t="n"/>
      <c r="O1413" s="225" t="n"/>
      <c r="P1413" s="225" t="n"/>
      <c r="Q1413" s="225" t="n"/>
      <c r="R1413" s="242" t="n">
        <v>1032490630</v>
      </c>
      <c r="S1413" s="246" t="inlineStr">
        <is>
          <t>Pesos</t>
        </is>
      </c>
      <c r="T1413" s="247" t="inlineStr">
        <is>
          <t>Hipotecario</t>
        </is>
      </c>
      <c r="U1413" s="741" t="n">
        <v>927000</v>
      </c>
      <c r="V1413" s="242" t="n">
        <v>240</v>
      </c>
      <c r="W1413" s="242" t="n">
        <v>218</v>
      </c>
      <c r="X1413" s="741" t="inlineStr">
        <is>
          <t>10.3%</t>
        </is>
      </c>
      <c r="Y1413" s="741" t="n">
        <v>0</v>
      </c>
      <c r="Z1413" s="741" t="n">
        <v>28037</v>
      </c>
      <c r="AA1413" s="741" t="n">
        <v>31792</v>
      </c>
      <c r="AB1413" s="741" t="n">
        <v>0</v>
      </c>
      <c r="AC1413" s="741" t="n">
        <v>150346</v>
      </c>
      <c r="AD1413" s="741" t="n">
        <v>716824</v>
      </c>
      <c r="AE1413" s="741" t="n">
        <v>87878451</v>
      </c>
      <c r="AF1413" s="741" t="inlineStr">
        <is>
          <t>$1,000,000</t>
        </is>
      </c>
      <c r="AG1413" s="741" t="inlineStr">
        <is>
          <t>$3,100,000</t>
        </is>
      </c>
      <c r="AH1413" s="248" t="inlineStr">
        <is>
          <t>Empleado</t>
        </is>
      </c>
      <c r="AI1413" s="242" t="inlineStr">
        <is>
          <t>jacki_tata11@hotmail.com</t>
        </is>
      </c>
      <c r="AJ1413" s="242" t="n">
        <v>3162599068</v>
      </c>
      <c r="AK1413" s="242" t="inlineStr">
        <is>
          <t>BOGOTA</t>
        </is>
      </c>
      <c r="AL1413" s="225" t="n"/>
      <c r="AM1413" s="231" t="n"/>
    </row>
    <row r="1414" ht="18" customHeight="1" thickBot="1">
      <c r="A1414" s="321" t="inlineStr">
        <is>
          <t>SHEILA LILIANA HERRERA SANCHEZ</t>
        </is>
      </c>
      <c r="B1414" s="210" t="inlineStr">
        <is>
          <t>570045820029136-9</t>
        </is>
      </c>
      <c r="C1414" s="251" t="n">
        <v>45805</v>
      </c>
      <c r="D1414" s="902" t="inlineStr">
        <is>
          <t>Pendiente</t>
        </is>
      </c>
      <c r="E1414" s="903" t="n">
        <v>45805</v>
      </c>
      <c r="F1414" s="262" t="inlineStr">
        <is>
          <t>DAVIVIENDA</t>
        </is>
      </c>
      <c r="G1414" s="214" t="n"/>
      <c r="H1414" s="349" t="inlineStr">
        <is>
          <t>CM</t>
        </is>
      </c>
      <c r="I1414" s="214" t="n"/>
      <c r="J1414" s="214" t="n"/>
      <c r="K1414" s="214" t="n"/>
      <c r="L1414" s="214" t="n"/>
      <c r="M1414" s="214" t="n"/>
      <c r="N1414" s="214" t="n"/>
      <c r="O1414" s="214" t="n"/>
      <c r="P1414" s="214" t="n"/>
      <c r="Q1414" s="214" t="n"/>
      <c r="R1414" s="254" t="n">
        <v>52788073</v>
      </c>
      <c r="S1414" s="257" t="inlineStr">
        <is>
          <t>Pesos</t>
        </is>
      </c>
      <c r="T1414" s="258" t="inlineStr">
        <is>
          <t>Hipotecario</t>
        </is>
      </c>
      <c r="U1414" s="739" t="n">
        <v>1197098</v>
      </c>
      <c r="V1414" s="254" t="n">
        <v>240</v>
      </c>
      <c r="W1414" s="254" t="n">
        <v>186</v>
      </c>
      <c r="X1414" s="739" t="inlineStr">
        <is>
          <t>11.5%</t>
        </is>
      </c>
      <c r="Y1414" s="739" t="n">
        <v>438901</v>
      </c>
      <c r="Z1414" s="739" t="n">
        <v>35121</v>
      </c>
      <c r="AA1414" s="739" t="n">
        <v>66338</v>
      </c>
      <c r="AB1414" s="739" t="n">
        <v>90470</v>
      </c>
      <c r="AC1414" s="739" t="n">
        <v>263388</v>
      </c>
      <c r="AD1414" s="739" t="n">
        <v>736781</v>
      </c>
      <c r="AE1414" s="739" t="n">
        <v>129040936</v>
      </c>
      <c r="AF1414" s="3660" t="n">
        <v>500</v>
      </c>
      <c r="AG1414" s="739" t="inlineStr">
        <is>
          <t>$4,000,000</t>
        </is>
      </c>
      <c r="AH1414" s="259" t="inlineStr">
        <is>
          <t>Empleado</t>
        </is>
      </c>
      <c r="AI1414" s="254" t="inlineStr">
        <is>
          <t>liliana28herrera@hotmail.com</t>
        </is>
      </c>
      <c r="AJ1414" s="254" t="n">
        <v>3208232175</v>
      </c>
      <c r="AK1414" s="254" t="inlineStr">
        <is>
          <t>BOGOTA</t>
        </is>
      </c>
      <c r="AL1414" s="214" t="n"/>
      <c r="AM1414" s="220" t="n"/>
    </row>
    <row r="1415" ht="18" customHeight="1" thickBot="1">
      <c r="A1415" s="726" t="inlineStr">
        <is>
          <t>STEPHANIE GOMEZ BANGUERO</t>
        </is>
      </c>
      <c r="B1415" s="620" t="inlineStr">
        <is>
          <t>570101020047636-4</t>
        </is>
      </c>
      <c r="C1415" s="621" t="n">
        <v>45805</v>
      </c>
      <c r="D1415" s="622" t="inlineStr">
        <is>
          <t>Pendiente</t>
        </is>
      </c>
      <c r="E1415" s="905" t="n">
        <v>45805</v>
      </c>
      <c r="F1415" s="649" t="inlineStr">
        <is>
          <t>DAVIVIENDA</t>
        </is>
      </c>
      <c r="G1415" s="625" t="n"/>
      <c r="H1415" s="626" t="inlineStr">
        <is>
          <t>CM</t>
        </is>
      </c>
      <c r="I1415" s="625" t="n"/>
      <c r="J1415" s="625" t="n"/>
      <c r="K1415" s="625" t="n"/>
      <c r="L1415" s="625" t="n"/>
      <c r="M1415" s="625" t="n"/>
      <c r="N1415" s="625" t="n"/>
      <c r="O1415" s="625" t="n"/>
      <c r="P1415" s="625" t="n"/>
      <c r="Q1415" s="625" t="n"/>
      <c r="R1415" s="628" t="n">
        <v>1143874602</v>
      </c>
      <c r="S1415" s="629" t="inlineStr">
        <is>
          <t>Pesos</t>
        </is>
      </c>
      <c r="T1415" s="648" t="inlineStr">
        <is>
          <t>Hipotecario</t>
        </is>
      </c>
      <c r="U1415" s="631" t="n">
        <v>1372000</v>
      </c>
      <c r="V1415" s="628" t="n">
        <v>240</v>
      </c>
      <c r="W1415" s="628" t="n">
        <v>226</v>
      </c>
      <c r="X1415" s="804" t="n">
        <v>0.14</v>
      </c>
      <c r="Y1415" s="631" t="n">
        <v>0</v>
      </c>
      <c r="Z1415" s="631" t="n">
        <v>23516</v>
      </c>
      <c r="AA1415" s="631" t="n">
        <v>31060</v>
      </c>
      <c r="AB1415" s="631" t="n">
        <v>0</v>
      </c>
      <c r="AC1415" s="631" t="n">
        <v>109786</v>
      </c>
      <c r="AD1415" s="631" t="n">
        <v>1207213</v>
      </c>
      <c r="AE1415" s="631" t="n">
        <v>109983117</v>
      </c>
      <c r="AF1415" s="3662" t="n">
        <v>500</v>
      </c>
      <c r="AG1415" s="631" t="inlineStr">
        <is>
          <t>$3,500,000</t>
        </is>
      </c>
      <c r="AH1415" s="633" t="inlineStr">
        <is>
          <t>Empleado</t>
        </is>
      </c>
      <c r="AI1415" s="628" t="inlineStr">
        <is>
          <t>asbare22@outlook.com</t>
        </is>
      </c>
      <c r="AJ1415" s="628" t="n">
        <v>3168750660</v>
      </c>
      <c r="AK1415" s="628" t="inlineStr">
        <is>
          <t>CALI</t>
        </is>
      </c>
      <c r="AL1415" s="625" t="n"/>
      <c r="AM1415" s="634" t="n"/>
    </row>
    <row r="1416" ht="18" customHeight="1" thickBot="1">
      <c r="A1416" s="552" t="inlineStr">
        <is>
          <t>DIANA MILENA FARFAN DIAZ</t>
        </is>
      </c>
      <c r="B1416" s="210" t="n">
        <v>90000298735</v>
      </c>
      <c r="C1416" s="251" t="n">
        <v>45806</v>
      </c>
      <c r="D1416" s="348" t="inlineStr">
        <is>
          <t>Pendiente</t>
        </is>
      </c>
      <c r="E1416" s="386" t="n">
        <v>45806</v>
      </c>
      <c r="F1416" s="267" t="inlineStr">
        <is>
          <t>BANCOLOMBIA</t>
        </is>
      </c>
      <c r="G1416" s="214" t="n"/>
      <c r="H1416" s="349" t="inlineStr">
        <is>
          <t>CM</t>
        </is>
      </c>
      <c r="I1416" s="214" t="n"/>
      <c r="J1416" s="214" t="n"/>
      <c r="K1416" s="214" t="n"/>
      <c r="L1416" s="214" t="n"/>
      <c r="M1416" s="214" t="n"/>
      <c r="N1416" s="214" t="n"/>
      <c r="O1416" s="214" t="n"/>
      <c r="P1416" s="214" t="n"/>
      <c r="Q1416" s="214" t="n"/>
      <c r="R1416" s="254" t="n">
        <v>1088281191</v>
      </c>
      <c r="S1416" s="257" t="inlineStr">
        <is>
          <t>Pesos</t>
        </is>
      </c>
      <c r="T1416" s="258" t="inlineStr">
        <is>
          <t>Hipotecario</t>
        </is>
      </c>
      <c r="U1416" s="739" t="n">
        <v>825694</v>
      </c>
      <c r="V1416" s="254" t="n">
        <v>233</v>
      </c>
      <c r="W1416" s="254" t="n">
        <v>225</v>
      </c>
      <c r="X1416" s="739" t="inlineStr">
        <is>
          <t>6.75%</t>
        </is>
      </c>
      <c r="Y1416" s="739" t="n">
        <v>333111</v>
      </c>
      <c r="Z1416" s="739" t="n">
        <v>12548</v>
      </c>
      <c r="AA1416" s="739" t="n">
        <v>15887</v>
      </c>
      <c r="AB1416" s="739" t="n">
        <v>10591</v>
      </c>
      <c r="AC1416" s="739" t="n">
        <v>229757</v>
      </c>
      <c r="AD1416" s="739" t="n">
        <v>556910</v>
      </c>
      <c r="AE1416" s="739" t="n">
        <v>102067392</v>
      </c>
      <c r="AF1416" s="3660" t="n">
        <v>200</v>
      </c>
      <c r="AG1416" s="739" t="inlineStr">
        <is>
          <t>$2,500,000</t>
        </is>
      </c>
      <c r="AH1416" s="259" t="inlineStr">
        <is>
          <t>Empleado</t>
        </is>
      </c>
      <c r="AI1416" s="254" t="inlineStr">
        <is>
          <t>dianamilenafarfan@gmail.com</t>
        </is>
      </c>
      <c r="AJ1416" s="254" t="n">
        <v>3234151975</v>
      </c>
      <c r="AK1416" s="254" t="inlineStr">
        <is>
          <t>PEREIRA</t>
        </is>
      </c>
      <c r="AL1416" s="214" t="n"/>
      <c r="AM1416" s="220" t="n"/>
    </row>
    <row r="1417" ht="18" customHeight="1" thickBot="1">
      <c r="A1417" s="745" t="inlineStr">
        <is>
          <t>CAROLINA MESA GOMEZ</t>
        </is>
      </c>
      <c r="B1417" s="221" t="n">
        <v>356217</v>
      </c>
      <c r="C1417" s="240" t="n">
        <v>45750</v>
      </c>
      <c r="D1417" s="343" t="inlineStr">
        <is>
          <t>Pendiente</t>
        </is>
      </c>
      <c r="E1417" s="378" t="n">
        <v>45806</v>
      </c>
      <c r="F1417" s="241" t="inlineStr">
        <is>
          <t>BANCOLOMBIA</t>
        </is>
      </c>
      <c r="G1417" s="225" t="n"/>
      <c r="H1417" s="344" t="inlineStr">
        <is>
          <t>CM</t>
        </is>
      </c>
      <c r="I1417" s="225" t="n"/>
      <c r="J1417" s="225" t="n"/>
      <c r="K1417" s="225" t="n"/>
      <c r="L1417" s="225" t="n"/>
      <c r="M1417" s="225" t="n"/>
      <c r="N1417" s="225" t="n"/>
      <c r="O1417" s="225" t="n"/>
      <c r="P1417" s="225" t="n"/>
      <c r="Q1417" s="225" t="n"/>
      <c r="R1417" s="389" t="n">
        <v>1095821243</v>
      </c>
      <c r="S1417" s="246" t="inlineStr">
        <is>
          <t>Pesos</t>
        </is>
      </c>
      <c r="T1417" s="448" t="inlineStr">
        <is>
          <t>Leasing H.</t>
        </is>
      </c>
      <c r="U1417" s="741" t="n">
        <v>1781417</v>
      </c>
      <c r="V1417" s="242" t="n">
        <v>240</v>
      </c>
      <c r="W1417" s="242" t="n">
        <v>236</v>
      </c>
      <c r="X1417" s="811" t="n">
        <v>0.11</v>
      </c>
      <c r="Y1417" s="741" t="n">
        <v>0</v>
      </c>
      <c r="Z1417" s="741" t="n">
        <v>91158</v>
      </c>
      <c r="AA1417" s="741" t="n">
        <v>0</v>
      </c>
      <c r="AB1417" s="741" t="n">
        <v>0</v>
      </c>
      <c r="AC1417" s="741" t="n">
        <v>213284</v>
      </c>
      <c r="AD1417" s="741" t="n">
        <v>1476314</v>
      </c>
      <c r="AE1417" s="741" t="n">
        <v>168830318</v>
      </c>
      <c r="AF1417" s="3661" t="n">
        <v>250</v>
      </c>
      <c r="AG1417" s="741" t="inlineStr">
        <is>
          <t>$10,000,000</t>
        </is>
      </c>
      <c r="AH1417" s="246" t="inlineStr">
        <is>
          <t>Independiente</t>
        </is>
      </c>
      <c r="AI1417" s="242" t="inlineStr">
        <is>
          <t>carolinamesagomezz@gmail.com</t>
        </is>
      </c>
      <c r="AJ1417" s="242" t="n">
        <v>3016073557</v>
      </c>
      <c r="AK1417" s="242" t="inlineStr">
        <is>
          <t>BUCARAMANGA</t>
        </is>
      </c>
      <c r="AL1417" s="225" t="n"/>
      <c r="AM1417" s="231" t="n"/>
    </row>
    <row r="1418" ht="18" customHeight="1" thickBot="1">
      <c r="A1418" s="558" t="inlineStr">
        <is>
          <t xml:space="preserve">CINDY GARAY
</t>
        </is>
      </c>
      <c r="B1418" s="210" t="n">
        <v>0</v>
      </c>
      <c r="C1418" s="251" t="n">
        <v>45802</v>
      </c>
      <c r="D1418" s="348" t="inlineStr">
        <is>
          <t>Pendiente</t>
        </is>
      </c>
      <c r="E1418" s="386" t="n">
        <v>45806</v>
      </c>
      <c r="F1418" s="458" t="inlineStr">
        <is>
          <t>AV VILLAS</t>
        </is>
      </c>
      <c r="G1418" s="214" t="n"/>
      <c r="H1418" s="460" t="inlineStr">
        <is>
          <t>WEB</t>
        </is>
      </c>
      <c r="I1418" s="214" t="n"/>
      <c r="J1418" s="214" t="n"/>
      <c r="K1418" s="214" t="n"/>
      <c r="L1418" s="214" t="n"/>
      <c r="M1418" s="214" t="n"/>
      <c r="N1418" s="251" t="n">
        <v>45803</v>
      </c>
      <c r="O1418" s="214" t="n"/>
      <c r="P1418" s="214" t="n"/>
      <c r="Q1418" s="335" t="n"/>
      <c r="R1418" s="390" t="inlineStr">
        <is>
          <t>N/A</t>
        </is>
      </c>
      <c r="S1418" s="257" t="inlineStr">
        <is>
          <t>Pesos</t>
        </is>
      </c>
      <c r="T1418" s="258" t="inlineStr">
        <is>
          <t>Hipotecario</t>
        </is>
      </c>
      <c r="U1418" s="739" t="n">
        <v>2518100</v>
      </c>
      <c r="V1418" s="254" t="n">
        <v>240</v>
      </c>
      <c r="W1418" s="254" t="n">
        <v>141</v>
      </c>
      <c r="X1418" s="739" t="inlineStr">
        <is>
          <t>16.75%</t>
        </is>
      </c>
      <c r="Y1418" s="739" t="n">
        <v>0</v>
      </c>
      <c r="Z1418" s="739" t="n">
        <v>68685</v>
      </c>
      <c r="AA1418" s="739" t="n">
        <v>83454</v>
      </c>
      <c r="AB1418" s="739" t="n">
        <v>54000</v>
      </c>
      <c r="AC1418" s="739" t="n">
        <v>516735</v>
      </c>
      <c r="AD1418" s="739" t="n">
        <v>1795135</v>
      </c>
      <c r="AE1418" s="739" t="n">
        <v>168040250</v>
      </c>
      <c r="AF1418" s="739" t="inlineStr">
        <is>
          <t>$3,000,000</t>
        </is>
      </c>
      <c r="AG1418" s="739" t="inlineStr">
        <is>
          <t>$17,000,000</t>
        </is>
      </c>
      <c r="AH1418" s="259" t="inlineStr">
        <is>
          <t>Empleado</t>
        </is>
      </c>
      <c r="AI1418" s="254" t="inlineStr">
        <is>
          <t>cingaray@gmail.com</t>
        </is>
      </c>
      <c r="AJ1418" s="254" t="n">
        <v>3155938506</v>
      </c>
      <c r="AK1418" s="254" t="inlineStr">
        <is>
          <t>BOOGTA</t>
        </is>
      </c>
      <c r="AL1418" s="214" t="n"/>
      <c r="AM1418" s="220" t="n"/>
    </row>
    <row r="1419" ht="18" customHeight="1" thickBot="1">
      <c r="A1419" s="548" t="inlineStr">
        <is>
          <t>ROSA MYRIAM PALACIOS CIFUENTES</t>
        </is>
      </c>
      <c r="B1419" s="221" t="n">
        <v>90000292836</v>
      </c>
      <c r="C1419" s="240" t="n">
        <v>45806</v>
      </c>
      <c r="D1419" s="343" t="inlineStr">
        <is>
          <t>Pendiente</t>
        </is>
      </c>
      <c r="E1419" s="378" t="n">
        <v>45806</v>
      </c>
      <c r="F1419" s="241" t="inlineStr">
        <is>
          <t>BANCOLOMBIA</t>
        </is>
      </c>
      <c r="G1419" s="225" t="n"/>
      <c r="H1419" s="344" t="inlineStr">
        <is>
          <t>CM</t>
        </is>
      </c>
      <c r="I1419" s="225" t="n"/>
      <c r="J1419" s="225" t="n"/>
      <c r="K1419" s="225" t="n"/>
      <c r="L1419" s="440" t="inlineStr">
        <is>
          <t>Finanzas a otro nivel</t>
        </is>
      </c>
      <c r="M1419" s="242" t="inlineStr">
        <is>
          <t>OFELIA OVIEDO</t>
        </is>
      </c>
      <c r="N1419" s="225" t="n"/>
      <c r="O1419" s="225" t="n"/>
      <c r="P1419" s="225" t="n"/>
      <c r="Q1419" s="473" t="n"/>
      <c r="R1419" s="390" t="inlineStr">
        <is>
          <t>N/A</t>
        </is>
      </c>
      <c r="S1419" s="246" t="inlineStr">
        <is>
          <t>Pesos</t>
        </is>
      </c>
      <c r="T1419" s="247" t="inlineStr">
        <is>
          <t>Hipotecario</t>
        </is>
      </c>
      <c r="U1419" s="741" t="n">
        <v>2125397</v>
      </c>
      <c r="V1419" s="242" t="n">
        <v>240</v>
      </c>
      <c r="W1419" s="242" t="n">
        <v>230</v>
      </c>
      <c r="X1419" s="811" t="n">
        <v>0.11</v>
      </c>
      <c r="Y1419" s="741" t="n">
        <v>0</v>
      </c>
      <c r="Z1419" s="741" t="n">
        <v>244887</v>
      </c>
      <c r="AA1419" s="741" t="n">
        <v>23178</v>
      </c>
      <c r="AB1419" s="741" t="n">
        <v>15451</v>
      </c>
      <c r="AC1419" s="741" t="n">
        <v>247075</v>
      </c>
      <c r="AD1419" s="741" t="n">
        <v>1594806</v>
      </c>
      <c r="AE1419" s="741" t="n">
        <v>181841866</v>
      </c>
      <c r="AF1419" s="3661" t="n">
        <v>500</v>
      </c>
      <c r="AG1419" s="741" t="inlineStr">
        <is>
          <t>$11,000,099</t>
        </is>
      </c>
      <c r="AH1419" s="248" t="inlineStr">
        <is>
          <t>Empleado</t>
        </is>
      </c>
      <c r="AI1419" s="242" t="inlineStr">
        <is>
          <t>laurakramirezp@gmail.com</t>
        </is>
      </c>
      <c r="AJ1419" s="242" t="n">
        <v>3505950864</v>
      </c>
      <c r="AK1419" s="242" t="inlineStr">
        <is>
          <t>BOGOTA</t>
        </is>
      </c>
      <c r="AL1419" s="225" t="n"/>
      <c r="AM1419" s="231" t="n"/>
    </row>
    <row r="1420" ht="18" customHeight="1" thickBot="1">
      <c r="A1420" s="558" t="inlineStr">
        <is>
          <t>ADRIANA CABRERA AVILA</t>
        </is>
      </c>
      <c r="B1420" s="274" t="inlineStr">
        <is>
          <t>572525320002079-8</t>
        </is>
      </c>
      <c r="C1420" s="420" t="n">
        <v>45806</v>
      </c>
      <c r="D1420" s="421" t="inlineStr">
        <is>
          <t>Pendiente</t>
        </is>
      </c>
      <c r="E1420" s="422" t="n">
        <v>45806</v>
      </c>
      <c r="F1420" s="277" t="inlineStr">
        <is>
          <t>DAVIVIENDA</t>
        </is>
      </c>
      <c r="G1420" s="278" t="n"/>
      <c r="H1420" s="435" t="inlineStr">
        <is>
          <t>CM</t>
        </is>
      </c>
      <c r="I1420" s="278" t="n"/>
      <c r="J1420" s="278" t="n"/>
      <c r="K1420" s="278" t="n"/>
      <c r="L1420" s="278" t="n"/>
      <c r="M1420" s="278" t="n"/>
      <c r="N1420" s="278" t="n"/>
      <c r="O1420" s="278" t="n"/>
      <c r="P1420" s="278" t="n"/>
      <c r="Q1420" s="534" t="n"/>
      <c r="R1420" s="390" t="inlineStr">
        <is>
          <t>N/A</t>
        </is>
      </c>
      <c r="S1420" s="426" t="inlineStr">
        <is>
          <t>Pesos</t>
        </is>
      </c>
      <c r="T1420" s="427" t="inlineStr">
        <is>
          <t>Hipotecario</t>
        </is>
      </c>
      <c r="U1420" s="742" t="n">
        <v>619762</v>
      </c>
      <c r="V1420" s="425" t="n">
        <v>240</v>
      </c>
      <c r="W1420" s="425" t="n">
        <v>232</v>
      </c>
      <c r="X1420" s="742" t="inlineStr">
        <is>
          <t>10.95%</t>
        </is>
      </c>
      <c r="Y1420" s="742" t="n">
        <v>270237</v>
      </c>
      <c r="Z1420" s="742" t="n">
        <v>26371</v>
      </c>
      <c r="AA1420" s="742" t="n">
        <v>34462</v>
      </c>
      <c r="AB1420" s="742" t="n">
        <v>0</v>
      </c>
      <c r="AC1420" s="742" t="n">
        <v>110318</v>
      </c>
      <c r="AD1420" s="742" t="n">
        <v>448249</v>
      </c>
      <c r="AE1420" s="742" t="n">
        <v>82622507</v>
      </c>
      <c r="AF1420" s="742" t="inlineStr">
        <is>
          <t>$1,000,000</t>
        </is>
      </c>
      <c r="AG1420" s="742" t="inlineStr">
        <is>
          <t>$5,000,000</t>
        </is>
      </c>
      <c r="AH1420" s="428" t="inlineStr">
        <is>
          <t>Empleado</t>
        </is>
      </c>
      <c r="AI1420" s="425" t="inlineStr">
        <is>
          <t>jaimejarramilloromero@gmail.com</t>
        </is>
      </c>
      <c r="AJ1420" s="425" t="n">
        <v>3184144632</v>
      </c>
      <c r="AK1420" s="425" t="inlineStr">
        <is>
          <t>VALLEDUPAR</t>
        </is>
      </c>
      <c r="AL1420" s="278" t="n"/>
      <c r="AM1420" s="286" t="n"/>
    </row>
    <row r="1421" ht="18" customHeight="1" thickBot="1">
      <c r="A1421" s="337" t="inlineStr">
        <is>
          <t>JULIETH DANIELA SANCHEZ PERTUZ</t>
        </is>
      </c>
      <c r="B1421" s="466" t="n">
        <v>1054109015</v>
      </c>
      <c r="C1421" s="357" t="n">
        <v>45803</v>
      </c>
      <c r="D1421" s="921" t="inlineStr">
        <is>
          <t>Pendiente</t>
        </is>
      </c>
      <c r="E1421" s="900" t="n">
        <v>45806</v>
      </c>
      <c r="F1421" s="476" t="inlineStr">
        <is>
          <t>BANCO DE BOGOTA</t>
        </is>
      </c>
      <c r="G1421" s="360" t="n"/>
      <c r="H1421" s="361" t="inlineStr">
        <is>
          <t>CM</t>
        </is>
      </c>
      <c r="I1421" s="360" t="n"/>
      <c r="J1421" s="360" t="n"/>
      <c r="K1421" s="360" t="n"/>
      <c r="L1421" s="360" t="n"/>
      <c r="M1421" s="360" t="n"/>
      <c r="N1421" s="357" t="n">
        <v>45803</v>
      </c>
      <c r="O1421" s="360" t="n"/>
      <c r="P1421" s="360" t="n"/>
      <c r="Q1421" s="360" t="n"/>
      <c r="R1421" s="363" t="n">
        <v>1045726852</v>
      </c>
      <c r="S1421" s="365" t="inlineStr">
        <is>
          <t>Pesos</t>
        </is>
      </c>
      <c r="T1421" s="366" t="inlineStr">
        <is>
          <t>Hipotecario</t>
        </is>
      </c>
      <c r="U1421" s="808" t="n">
        <v>1353249</v>
      </c>
      <c r="V1421" s="363" t="n">
        <v>360</v>
      </c>
      <c r="W1421" s="363" t="n">
        <v>346</v>
      </c>
      <c r="X1421" s="808" t="inlineStr">
        <is>
          <t>12.01%</t>
        </is>
      </c>
      <c r="Y1421" s="808" t="n">
        <v>0</v>
      </c>
      <c r="Z1421" s="808" t="n">
        <v>22580</v>
      </c>
      <c r="AA1421" s="808" t="n">
        <v>34671</v>
      </c>
      <c r="AB1421" s="808" t="n">
        <v>0</v>
      </c>
      <c r="AC1421" s="808" t="n">
        <v>0</v>
      </c>
      <c r="AD1421" s="808" t="n">
        <v>1295998</v>
      </c>
      <c r="AE1421" s="808" t="n">
        <v>132373813</v>
      </c>
      <c r="AF1421" s="3688" t="n">
        <v>300</v>
      </c>
      <c r="AG1421" s="808" t="inlineStr">
        <is>
          <t>$7,000,000</t>
        </is>
      </c>
      <c r="AH1421" s="401" t="inlineStr">
        <is>
          <t>Empleado</t>
        </is>
      </c>
      <c r="AI1421" s="363" t="inlineStr">
        <is>
          <t>juliethpertuz14@gmail.com</t>
        </is>
      </c>
      <c r="AJ1421" s="363" t="n">
        <v>3046161199</v>
      </c>
      <c r="AK1421" s="363" t="inlineStr">
        <is>
          <t>BOGOTA</t>
        </is>
      </c>
      <c r="AL1421" s="360" t="n"/>
      <c r="AM1421" s="368" t="n"/>
    </row>
    <row r="1422" ht="18" customHeight="1" thickBot="1">
      <c r="A1422" s="558" t="inlineStr">
        <is>
          <t>ANGIE ESTEFANI FERNANDEZ VIDAL</t>
        </is>
      </c>
      <c r="B1422" s="210" t="n">
        <v>756112921</v>
      </c>
      <c r="C1422" s="251" t="n">
        <v>45804</v>
      </c>
      <c r="D1422" s="902" t="inlineStr">
        <is>
          <t>Pendiente</t>
        </is>
      </c>
      <c r="E1422" s="903" t="n">
        <v>45806</v>
      </c>
      <c r="F1422" s="213" t="inlineStr">
        <is>
          <t>BANCO DE BOGOTA</t>
        </is>
      </c>
      <c r="G1422" s="214" t="n"/>
      <c r="H1422" s="349" t="inlineStr">
        <is>
          <t>CM</t>
        </is>
      </c>
      <c r="I1422" s="254" t="inlineStr">
        <is>
          <t>Falta perfilamiento - Bogota</t>
        </is>
      </c>
      <c r="J1422" s="214" t="n"/>
      <c r="K1422" s="214" t="n"/>
      <c r="L1422" s="214" t="n"/>
      <c r="M1422" s="214" t="n"/>
      <c r="N1422" s="251" t="n">
        <v>45805</v>
      </c>
      <c r="O1422" s="214" t="n"/>
      <c r="P1422" s="214" t="n"/>
      <c r="Q1422" s="214" t="n"/>
      <c r="R1422" s="254" t="n">
        <v>1143981267</v>
      </c>
      <c r="S1422" s="257" t="inlineStr">
        <is>
          <t>Pesos</t>
        </is>
      </c>
      <c r="T1422" s="258" t="inlineStr">
        <is>
          <t>Hipotecario</t>
        </is>
      </c>
      <c r="U1422" s="739" t="n">
        <v>378800</v>
      </c>
      <c r="V1422" s="254" t="n">
        <v>240</v>
      </c>
      <c r="W1422" s="254" t="n">
        <v>206</v>
      </c>
      <c r="X1422" s="739" t="inlineStr">
        <is>
          <t>8.77%</t>
        </is>
      </c>
      <c r="Y1422" s="739" t="n">
        <v>116751</v>
      </c>
      <c r="Z1422" s="739" t="n">
        <v>5706</v>
      </c>
      <c r="AA1422" s="739" t="n">
        <v>18830</v>
      </c>
      <c r="AB1422" s="739" t="n">
        <v>26527</v>
      </c>
      <c r="AC1422" s="739" t="n">
        <v>68540</v>
      </c>
      <c r="AD1422" s="739" t="n">
        <v>375948</v>
      </c>
      <c r="AE1422" s="739" t="n">
        <v>35860083</v>
      </c>
      <c r="AF1422" s="3660" t="n">
        <v>350</v>
      </c>
      <c r="AG1422" s="739" t="inlineStr">
        <is>
          <t>$2,350,000</t>
        </is>
      </c>
      <c r="AH1422" s="259" t="inlineStr">
        <is>
          <t>Empleado</t>
        </is>
      </c>
      <c r="AI1422" s="254" t="inlineStr">
        <is>
          <t>angiestefer.96@gmail.com</t>
        </is>
      </c>
      <c r="AJ1422" s="254" t="n">
        <v>3182020191</v>
      </c>
      <c r="AK1422" s="254" t="inlineStr">
        <is>
          <t>CALI</t>
        </is>
      </c>
      <c r="AL1422" s="214" t="n"/>
      <c r="AM1422" s="220" t="n"/>
    </row>
    <row r="1423" ht="18" customHeight="1" thickBot="1">
      <c r="A1423" s="548" t="inlineStr">
        <is>
          <t>DIANA MILENA FARFAN DIAZ</t>
        </is>
      </c>
      <c r="B1423" s="221" t="n">
        <v>90000298735</v>
      </c>
      <c r="C1423" s="240" t="n">
        <v>45806</v>
      </c>
      <c r="D1423" s="902" t="inlineStr">
        <is>
          <t>Pendiente</t>
        </is>
      </c>
      <c r="E1423" s="903" t="n">
        <v>45806</v>
      </c>
      <c r="F1423" s="241" t="inlineStr">
        <is>
          <t>BANCOLOMBIA</t>
        </is>
      </c>
      <c r="G1423" s="225" t="n"/>
      <c r="H1423" s="344" t="inlineStr">
        <is>
          <t>CM</t>
        </is>
      </c>
      <c r="I1423" s="225" t="n"/>
      <c r="J1423" s="225" t="n"/>
      <c r="K1423" s="225" t="n"/>
      <c r="L1423" s="225" t="n"/>
      <c r="M1423" s="225" t="n"/>
      <c r="N1423" s="225" t="n"/>
      <c r="O1423" s="225" t="n"/>
      <c r="P1423" s="225" t="n"/>
      <c r="Q1423" s="225" t="n"/>
      <c r="R1423" s="389" t="n">
        <v>1088281191</v>
      </c>
      <c r="S1423" s="246" t="inlineStr">
        <is>
          <t>Pesos</t>
        </is>
      </c>
      <c r="T1423" s="247" t="inlineStr">
        <is>
          <t>Hipotecario</t>
        </is>
      </c>
      <c r="U1423" s="741" t="n">
        <v>825694</v>
      </c>
      <c r="V1423" s="242" t="n">
        <v>233</v>
      </c>
      <c r="W1423" s="242" t="n">
        <v>225</v>
      </c>
      <c r="X1423" s="741" t="inlineStr">
        <is>
          <t>6.75%</t>
        </is>
      </c>
      <c r="Y1423" s="741" t="n">
        <v>333111</v>
      </c>
      <c r="Z1423" s="741" t="n">
        <v>12548</v>
      </c>
      <c r="AA1423" s="741" t="n">
        <v>15887</v>
      </c>
      <c r="AB1423" s="741" t="n">
        <v>10591</v>
      </c>
      <c r="AC1423" s="741" t="n">
        <v>229757</v>
      </c>
      <c r="AD1423" s="741" t="n">
        <v>556910</v>
      </c>
      <c r="AE1423" s="741" t="n">
        <v>102067392</v>
      </c>
      <c r="AF1423" s="3661" t="n">
        <v>200</v>
      </c>
      <c r="AG1423" s="741" t="inlineStr">
        <is>
          <t>$2,500,000</t>
        </is>
      </c>
      <c r="AH1423" s="248" t="inlineStr">
        <is>
          <t>Empleado</t>
        </is>
      </c>
      <c r="AI1423" s="242" t="inlineStr">
        <is>
          <t>dianamilenafarfan@gmail.com</t>
        </is>
      </c>
      <c r="AJ1423" s="242" t="n">
        <v>3234151975</v>
      </c>
      <c r="AK1423" s="242" t="inlineStr">
        <is>
          <t>PEREIRA</t>
        </is>
      </c>
      <c r="AL1423" s="225" t="n"/>
      <c r="AM1423" s="231" t="n"/>
    </row>
    <row r="1424" ht="18" customHeight="1" thickBot="1">
      <c r="A1424" s="869" t="inlineStr">
        <is>
          <t>MARIA DELFINA BONILLA BONILLA</t>
        </is>
      </c>
      <c r="B1424" s="210" t="n">
        <v>90000142763</v>
      </c>
      <c r="C1424" s="251" t="n">
        <v>45806</v>
      </c>
      <c r="D1424" s="902" t="inlineStr">
        <is>
          <t>Pendiente</t>
        </is>
      </c>
      <c r="E1424" s="903" t="n">
        <v>45806</v>
      </c>
      <c r="F1424" s="267" t="inlineStr">
        <is>
          <t>BANCOLOMBIA</t>
        </is>
      </c>
      <c r="G1424" s="214" t="n"/>
      <c r="H1424" s="352" t="inlineStr">
        <is>
          <t>PROPIO</t>
        </is>
      </c>
      <c r="I1424" s="214" t="n"/>
      <c r="J1424" s="214" t="n"/>
      <c r="K1424" s="214" t="n"/>
      <c r="L1424" s="392" t="inlineStr">
        <is>
          <t>Finanzas a otro nivel</t>
        </is>
      </c>
      <c r="M1424" s="254" t="inlineStr">
        <is>
          <t>CAROLIA MORA</t>
        </is>
      </c>
      <c r="N1424" s="214" t="n"/>
      <c r="O1424" s="214" t="n"/>
      <c r="P1424" s="214" t="n"/>
      <c r="Q1424" s="214" t="n"/>
      <c r="R1424" s="573" t="n">
        <v>60411751</v>
      </c>
      <c r="S1424" s="257" t="inlineStr">
        <is>
          <t>Pesos</t>
        </is>
      </c>
      <c r="T1424" s="258" t="inlineStr">
        <is>
          <t>Hipotecario</t>
        </is>
      </c>
      <c r="U1424" s="739" t="n">
        <v>281414</v>
      </c>
      <c r="V1424" s="254" t="n">
        <v>240</v>
      </c>
      <c r="W1424" s="254" t="n">
        <v>194</v>
      </c>
      <c r="X1424" s="739" t="inlineStr">
        <is>
          <t>5.98%</t>
        </is>
      </c>
      <c r="Y1424" s="739" t="n">
        <v>104822</v>
      </c>
      <c r="Z1424" s="739" t="n">
        <v>9275</v>
      </c>
      <c r="AA1424" s="739" t="n">
        <v>10092</v>
      </c>
      <c r="AB1424" s="739" t="n">
        <v>6728</v>
      </c>
      <c r="AC1424" s="739" t="n">
        <v>99444</v>
      </c>
      <c r="AD1424" s="739" t="n">
        <v>155874</v>
      </c>
      <c r="AE1424" s="739" t="n">
        <v>32081317</v>
      </c>
      <c r="AF1424" s="254" t="inlineStr">
        <is>
          <t>50-300</t>
        </is>
      </c>
      <c r="AG1424" s="739" t="inlineStr">
        <is>
          <t>$1,700,000</t>
        </is>
      </c>
      <c r="AH1424" s="259" t="inlineStr">
        <is>
          <t>Empleado</t>
        </is>
      </c>
      <c r="AI1424" s="254" t="inlineStr">
        <is>
          <t>mariabonilla79pm@gmail.com</t>
        </is>
      </c>
      <c r="AJ1424" s="254" t="n">
        <v>3133130478</v>
      </c>
      <c r="AK1424" s="214" t="n"/>
      <c r="AL1424" s="214" t="n"/>
      <c r="AM1424" s="220" t="n"/>
    </row>
    <row r="1425" ht="18" customHeight="1" thickBot="1">
      <c r="A1425" s="843" t="inlineStr">
        <is>
          <t>CESAR AUGUSTO GRANADOS MONTOYA</t>
        </is>
      </c>
      <c r="B1425" s="221" t="n">
        <v>90000286573</v>
      </c>
      <c r="C1425" s="240" t="n">
        <v>45806</v>
      </c>
      <c r="D1425" s="902" t="inlineStr">
        <is>
          <t>Pendiente</t>
        </is>
      </c>
      <c r="E1425" s="903" t="n">
        <v>45806</v>
      </c>
      <c r="F1425" s="241" t="inlineStr">
        <is>
          <t>BANCOLOMBIA</t>
        </is>
      </c>
      <c r="G1425" s="225" t="n"/>
      <c r="H1425" s="344" t="inlineStr">
        <is>
          <t>CM</t>
        </is>
      </c>
      <c r="I1425" s="225" t="n"/>
      <c r="J1425" s="225" t="n"/>
      <c r="K1425" s="225" t="n"/>
      <c r="L1425" s="225" t="n"/>
      <c r="M1425" s="225" t="n"/>
      <c r="N1425" s="225" t="n"/>
      <c r="O1425" s="225" t="n"/>
      <c r="P1425" s="225" t="n"/>
      <c r="Q1425" s="473" t="n"/>
      <c r="R1425" s="390" t="inlineStr">
        <is>
          <t>N/A</t>
        </is>
      </c>
      <c r="S1425" s="246" t="inlineStr">
        <is>
          <t>Pesos</t>
        </is>
      </c>
      <c r="T1425" s="247" t="inlineStr">
        <is>
          <t>Hipotecario</t>
        </is>
      </c>
      <c r="U1425" s="741" t="n">
        <v>1326907</v>
      </c>
      <c r="V1425" s="242" t="n">
        <v>240</v>
      </c>
      <c r="W1425" s="242" t="n">
        <v>229</v>
      </c>
      <c r="X1425" s="741" t="inlineStr">
        <is>
          <t>13.75%</t>
        </is>
      </c>
      <c r="Y1425" s="741" t="n">
        <v>0</v>
      </c>
      <c r="Z1425" s="741" t="n">
        <v>16591</v>
      </c>
      <c r="AA1425" s="741" t="n">
        <v>17941</v>
      </c>
      <c r="AB1425" s="741" t="n">
        <v>11960</v>
      </c>
      <c r="AC1425" s="741" t="n">
        <v>108699</v>
      </c>
      <c r="AD1425" s="741" t="n">
        <v>1171716</v>
      </c>
      <c r="AE1425" s="741" t="n">
        <v>108951935</v>
      </c>
      <c r="AF1425" s="3661" t="n">
        <v>200</v>
      </c>
      <c r="AG1425" s="741" t="inlineStr">
        <is>
          <t>$6,500,000</t>
        </is>
      </c>
      <c r="AH1425" s="248" t="inlineStr">
        <is>
          <t>Empleado</t>
        </is>
      </c>
      <c r="AI1425" s="242" t="inlineStr">
        <is>
          <t>cgranadosm0517@gmail.com</t>
        </is>
      </c>
      <c r="AJ1425" s="242" t="n">
        <v>3113791461</v>
      </c>
      <c r="AK1425" s="242" t="inlineStr">
        <is>
          <t>ITAGUI</t>
        </is>
      </c>
      <c r="AL1425" s="225" t="n"/>
      <c r="AM1425" s="231" t="n"/>
    </row>
    <row r="1426" ht="18" customHeight="1" thickBot="1">
      <c r="A1426" s="552" t="inlineStr">
        <is>
          <t>CHRISTIAN NICOLAS CARRILLO PINILLA</t>
        </is>
      </c>
      <c r="B1426" s="210" t="inlineStr">
        <is>
          <t>570000280129000-6</t>
        </is>
      </c>
      <c r="C1426" s="251" t="n">
        <v>45806</v>
      </c>
      <c r="D1426" s="472" t="inlineStr">
        <is>
          <t>Mora</t>
        </is>
      </c>
      <c r="E1426" s="386" t="n">
        <v>45806</v>
      </c>
      <c r="F1426" s="262" t="inlineStr">
        <is>
          <t>DAVIVIENDA</t>
        </is>
      </c>
      <c r="G1426" s="214" t="n"/>
      <c r="H1426" s="349" t="inlineStr">
        <is>
          <t>CM</t>
        </is>
      </c>
      <c r="I1426" s="214" t="n"/>
      <c r="J1426" s="214" t="n"/>
      <c r="K1426" s="214" t="n"/>
      <c r="L1426" s="214" t="n"/>
      <c r="M1426" s="214" t="n"/>
      <c r="N1426" s="214" t="n"/>
      <c r="O1426" s="214" t="n"/>
      <c r="P1426" s="214" t="n"/>
      <c r="Q1426" s="214" t="n"/>
      <c r="R1426" s="254" t="n">
        <v>1010172370</v>
      </c>
      <c r="S1426" s="257" t="inlineStr">
        <is>
          <t>Pesos</t>
        </is>
      </c>
      <c r="T1426" s="258" t="inlineStr">
        <is>
          <t>Hipotecario</t>
        </is>
      </c>
      <c r="U1426" s="739" t="n">
        <v>1431000</v>
      </c>
      <c r="V1426" s="254" t="n">
        <v>240</v>
      </c>
      <c r="W1426" s="254" t="n">
        <v>232</v>
      </c>
      <c r="X1426" s="739" t="inlineStr">
        <is>
          <t>10.95%</t>
        </is>
      </c>
      <c r="Y1426" s="739" t="n">
        <v>0</v>
      </c>
      <c r="Z1426" s="739" t="n">
        <v>72730</v>
      </c>
      <c r="AA1426" s="739" t="n">
        <v>0</v>
      </c>
      <c r="AB1426" s="739" t="n">
        <v>0</v>
      </c>
      <c r="AC1426" s="739" t="n">
        <v>0</v>
      </c>
      <c r="AD1426" s="739" t="n">
        <v>1177963</v>
      </c>
      <c r="AE1426" s="739" t="n">
        <v>136773151</v>
      </c>
      <c r="AF1426" s="3660" t="n">
        <v>500</v>
      </c>
      <c r="AG1426" s="739" t="inlineStr">
        <is>
          <t>$3,300,000</t>
        </is>
      </c>
      <c r="AH1426" s="259" t="inlineStr">
        <is>
          <t>Empleado</t>
        </is>
      </c>
      <c r="AI1426" s="254" t="inlineStr">
        <is>
          <t>ccarrilloo@hotmail.com</t>
        </is>
      </c>
      <c r="AJ1426" s="254" t="n">
        <v>3144541416</v>
      </c>
      <c r="AK1426" s="254" t="inlineStr">
        <is>
          <t>BOGOTA</t>
        </is>
      </c>
      <c r="AL1426" s="214" t="n"/>
      <c r="AM1426" s="220" t="n"/>
    </row>
    <row r="1427" ht="18" customHeight="1" thickBot="1">
      <c r="A1427" s="931" t="inlineStr">
        <is>
          <t>ROBERTO CARLOS MARCHENA DUQUE</t>
        </is>
      </c>
      <c r="B1427" s="221" t="inlineStr">
        <is>
          <t>571212600217439-0</t>
        </is>
      </c>
      <c r="C1427" s="240" t="n">
        <v>45807</v>
      </c>
      <c r="D1427" s="343" t="inlineStr">
        <is>
          <t>Pendiente</t>
        </is>
      </c>
      <c r="E1427" s="378" t="n">
        <v>45807</v>
      </c>
      <c r="F1427" s="333" t="inlineStr">
        <is>
          <t>DAVIVIENDA</t>
        </is>
      </c>
      <c r="G1427" s="560" t="n"/>
      <c r="H1427" s="344" t="inlineStr">
        <is>
          <t>CM</t>
        </is>
      </c>
      <c r="I1427" s="225" t="n"/>
      <c r="J1427" s="225" t="n"/>
      <c r="K1427" s="225" t="n"/>
      <c r="L1427" s="225" t="n"/>
      <c r="M1427" s="225" t="n"/>
      <c r="N1427" s="225" t="n"/>
      <c r="O1427" s="225" t="n"/>
      <c r="P1427" s="225" t="n"/>
      <c r="Q1427" s="225" t="n"/>
      <c r="R1427" s="389" t="n">
        <v>1088252046</v>
      </c>
      <c r="S1427" s="246" t="inlineStr">
        <is>
          <t>Pesos</t>
        </is>
      </c>
      <c r="T1427" s="247" t="inlineStr">
        <is>
          <t>Hipotecario</t>
        </is>
      </c>
      <c r="U1427" s="741" t="n">
        <v>2450000</v>
      </c>
      <c r="V1427" s="242" t="n">
        <v>240</v>
      </c>
      <c r="W1427" s="242" t="n">
        <v>237</v>
      </c>
      <c r="X1427" s="741" t="inlineStr">
        <is>
          <t>11.5%</t>
        </is>
      </c>
      <c r="Y1427" s="741" t="n">
        <v>0</v>
      </c>
      <c r="Z1427" s="741" t="n">
        <v>52660</v>
      </c>
      <c r="AA1427" s="741" t="n">
        <v>68754</v>
      </c>
      <c r="AB1427" s="741" t="n">
        <v>0</v>
      </c>
      <c r="AC1427" s="741" t="n">
        <v>269258</v>
      </c>
      <c r="AD1427" s="741" t="n">
        <v>2059327</v>
      </c>
      <c r="AE1427" s="741" t="n">
        <v>225997295</v>
      </c>
      <c r="AF1427" s="741" t="inlineStr">
        <is>
          <t>$2,000,000</t>
        </is>
      </c>
      <c r="AG1427" s="741" t="inlineStr">
        <is>
          <t>$15,000,000</t>
        </is>
      </c>
      <c r="AH1427" s="248" t="inlineStr">
        <is>
          <t>Empleado</t>
        </is>
      </c>
      <c r="AI1427" s="389" t="inlineStr">
        <is>
          <t>rcmarchena731@gmail.com</t>
        </is>
      </c>
      <c r="AJ1427" s="389" t="n">
        <v>5169291385</v>
      </c>
      <c r="AK1427" s="242" t="inlineStr">
        <is>
          <t>NEW YORK</t>
        </is>
      </c>
      <c r="AL1427" s="225" t="n"/>
      <c r="AM1427" s="231" t="n"/>
    </row>
    <row r="1428" ht="18" customHeight="1" thickBot="1">
      <c r="A1428" s="572" t="inlineStr">
        <is>
          <t>ROCIO OROZCO GARCIA</t>
        </is>
      </c>
      <c r="B1428" s="210" t="inlineStr">
        <is>
          <t>570808600163350-5</t>
        </is>
      </c>
      <c r="C1428" s="251" t="n">
        <v>45807</v>
      </c>
      <c r="D1428" s="472" t="inlineStr">
        <is>
          <t>Mora</t>
        </is>
      </c>
      <c r="E1428" s="386" t="n">
        <v>45807</v>
      </c>
      <c r="F1428" s="569" t="inlineStr">
        <is>
          <t>DAVIVIENDA</t>
        </is>
      </c>
      <c r="G1428" s="593" t="inlineStr">
        <is>
          <t>Buenos días, la cliente del asunto necesita un nuevo estudio financiero para otro crédito que está pagando en Davivienda.
Va a prepagar el crédito actual del cual ya se hizo estudio financiero.
Está en capacidad de aportar a capital $300.000</t>
        </is>
      </c>
      <c r="H1428" s="349" t="inlineStr">
        <is>
          <t>CM</t>
        </is>
      </c>
      <c r="I1428" s="214" t="n"/>
      <c r="J1428" s="214" t="n"/>
      <c r="K1428" s="214" t="n"/>
      <c r="L1428" s="392" t="inlineStr">
        <is>
          <t>Finanzas a otro nivel</t>
        </is>
      </c>
      <c r="M1428" s="254" t="inlineStr">
        <is>
          <t>PAULA OSORNO</t>
        </is>
      </c>
      <c r="N1428" s="214" t="n"/>
      <c r="O1428" s="214" t="n"/>
      <c r="P1428" s="214" t="n"/>
      <c r="Q1428" s="335" t="n"/>
      <c r="R1428" s="390" t="inlineStr">
        <is>
          <t>N/A</t>
        </is>
      </c>
      <c r="S1428" s="257" t="inlineStr">
        <is>
          <t>Pesos</t>
        </is>
      </c>
      <c r="T1428" s="258" t="inlineStr">
        <is>
          <t>Hipotecario</t>
        </is>
      </c>
      <c r="U1428" s="739" t="n">
        <v>931000</v>
      </c>
      <c r="V1428" s="254" t="n">
        <v>240</v>
      </c>
      <c r="W1428" s="254" t="n">
        <v>221</v>
      </c>
      <c r="X1428" s="821" t="n">
        <v>0.14</v>
      </c>
      <c r="Y1428" s="739" t="n">
        <v>0</v>
      </c>
      <c r="Z1428" s="739" t="n">
        <v>16679</v>
      </c>
      <c r="AA1428" s="739" t="n">
        <v>31326</v>
      </c>
      <c r="AB1428" s="739" t="n">
        <v>0</v>
      </c>
      <c r="AC1428" s="739" t="n">
        <v>77045</v>
      </c>
      <c r="AD1428" s="739" t="n">
        <v>800248</v>
      </c>
      <c r="AE1428" s="739" t="n">
        <v>73745787</v>
      </c>
      <c r="AF1428" s="3660" t="n">
        <v>300</v>
      </c>
      <c r="AG1428" s="739" t="inlineStr">
        <is>
          <t>$6,750,000</t>
        </is>
      </c>
      <c r="AH1428" s="932" t="inlineStr">
        <is>
          <t>Vis Davivienda</t>
        </is>
      </c>
      <c r="AI1428" s="390" t="inlineStr">
        <is>
          <t>rorozco@sanvicentehogarpereira.edu.co</t>
        </is>
      </c>
      <c r="AJ1428" s="390" t="n">
        <v>3137139417</v>
      </c>
      <c r="AK1428" s="254" t="inlineStr">
        <is>
          <t>DOSQUEBRADAS</t>
        </is>
      </c>
      <c r="AL1428" s="214" t="n"/>
      <c r="AM1428" s="220" t="n"/>
    </row>
    <row r="1429" ht="18" customHeight="1" thickBot="1">
      <c r="A1429" s="842" t="inlineStr">
        <is>
          <t>MONICA VANESSA POSSO ZAPATA</t>
        </is>
      </c>
      <c r="B1429" s="221" t="n">
        <v>90000339047</v>
      </c>
      <c r="C1429" s="240" t="n">
        <v>45807</v>
      </c>
      <c r="D1429" s="343" t="inlineStr">
        <is>
          <t>Pendiente</t>
        </is>
      </c>
      <c r="E1429" s="378" t="n">
        <v>45807</v>
      </c>
      <c r="F1429" s="241" t="inlineStr">
        <is>
          <t>BANCOLOMBIA</t>
        </is>
      </c>
      <c r="G1429" s="225" t="n"/>
      <c r="H1429" s="397" t="inlineStr">
        <is>
          <t>PROPIO</t>
        </is>
      </c>
      <c r="I1429" s="225" t="n"/>
      <c r="J1429" s="225" t="n"/>
      <c r="K1429" s="225" t="n"/>
      <c r="L1429" s="440" t="inlineStr">
        <is>
          <t>Finanzas a otro nivel</t>
        </is>
      </c>
      <c r="M1429" s="242" t="inlineStr">
        <is>
          <t>PAULA OSORNO</t>
        </is>
      </c>
      <c r="N1429" s="225" t="n"/>
      <c r="O1429" s="225" t="n"/>
      <c r="P1429" s="225" t="n"/>
      <c r="Q1429" s="225" t="n"/>
      <c r="R1429" s="242" t="n">
        <v>1020443344</v>
      </c>
      <c r="S1429" s="246" t="inlineStr">
        <is>
          <t>Pesos</t>
        </is>
      </c>
      <c r="T1429" s="247" t="inlineStr">
        <is>
          <t>Hipotecario</t>
        </is>
      </c>
      <c r="U1429" s="741" t="n">
        <v>4564984</v>
      </c>
      <c r="V1429" s="242" t="n">
        <v>240</v>
      </c>
      <c r="W1429" s="242" t="n">
        <v>239</v>
      </c>
      <c r="X1429" s="741" t="inlineStr">
        <is>
          <t>13.4%</t>
        </is>
      </c>
      <c r="Y1429" s="741" t="n">
        <v>0</v>
      </c>
      <c r="Z1429" s="741" t="n">
        <v>45488</v>
      </c>
      <c r="AA1429" s="741" t="n">
        <v>54552</v>
      </c>
      <c r="AB1429" s="741" t="n">
        <v>36366</v>
      </c>
      <c r="AC1429" s="741" t="n">
        <v>358099</v>
      </c>
      <c r="AD1429" s="741" t="n">
        <v>4070479</v>
      </c>
      <c r="AE1429" s="741" t="n">
        <v>388617481</v>
      </c>
      <c r="AF1429" s="242" t="inlineStr">
        <is>
          <t>TRES OPCIONES CON ABONO HASTA DE $1.000.000 Y TRES OPCIONES PARA PAGAR EL CREDITO EN 5 AÑOS</t>
        </is>
      </c>
      <c r="AG1429" s="741" t="inlineStr">
        <is>
          <t>$20,000,000</t>
        </is>
      </c>
      <c r="AH1429" s="248" t="inlineStr">
        <is>
          <t>Empleado</t>
        </is>
      </c>
      <c r="AI1429" s="242" t="inlineStr">
        <is>
          <t>monicapossozapata@gmail.com</t>
        </is>
      </c>
      <c r="AJ1429" s="242" t="n">
        <v>3193137589</v>
      </c>
      <c r="AK1429" s="225" t="n"/>
      <c r="AL1429" s="225" t="n"/>
      <c r="AM1429" s="231" t="n"/>
    </row>
    <row r="1430" ht="18" customHeight="1" thickBot="1">
      <c r="A1430" s="843" t="inlineStr">
        <is>
          <t>NUBIA VARGAS CHACON</t>
        </is>
      </c>
      <c r="B1430" s="274" t="n">
        <v>133201189966</v>
      </c>
      <c r="C1430" s="420" t="n">
        <v>45807</v>
      </c>
      <c r="D1430" s="421" t="inlineStr">
        <is>
          <t>Pendiente</t>
        </is>
      </c>
      <c r="E1430" s="422" t="n">
        <v>45807</v>
      </c>
      <c r="F1430" s="428" t="inlineStr">
        <is>
          <t>CAJA SOCIAL</t>
        </is>
      </c>
      <c r="G1430" s="278" t="n"/>
      <c r="H1430" s="435" t="inlineStr">
        <is>
          <t>CM</t>
        </is>
      </c>
      <c r="I1430" s="278" t="n"/>
      <c r="J1430" s="278" t="n"/>
      <c r="K1430" s="278" t="n"/>
      <c r="L1430" s="278" t="n"/>
      <c r="M1430" s="278" t="n"/>
      <c r="N1430" s="278" t="n"/>
      <c r="O1430" s="278" t="n"/>
      <c r="P1430" s="278" t="n"/>
      <c r="Q1430" s="278" t="n"/>
      <c r="R1430" s="425" t="n">
        <v>33700863</v>
      </c>
      <c r="S1430" s="426" t="inlineStr">
        <is>
          <t>Pesos</t>
        </is>
      </c>
      <c r="T1430" s="427" t="inlineStr">
        <is>
          <t>Hipotecario</t>
        </is>
      </c>
      <c r="U1430" s="742" t="n">
        <v>941860</v>
      </c>
      <c r="V1430" s="425" t="n">
        <v>240</v>
      </c>
      <c r="W1430" s="425" t="n">
        <v>210</v>
      </c>
      <c r="X1430" s="742" t="inlineStr">
        <is>
          <t>16.75%</t>
        </is>
      </c>
      <c r="Y1430" s="742" t="n">
        <v>0</v>
      </c>
      <c r="Z1430" s="742" t="n">
        <v>24119</v>
      </c>
      <c r="AA1430" s="742" t="n">
        <v>25691</v>
      </c>
      <c r="AB1430" s="742" t="n">
        <v>23098</v>
      </c>
      <c r="AC1430" s="742" t="n">
        <v>58443</v>
      </c>
      <c r="AD1430" s="742" t="n">
        <v>810508</v>
      </c>
      <c r="AE1430" s="742" t="n">
        <v>62399478</v>
      </c>
      <c r="AF1430" s="3663" t="n">
        <v>300</v>
      </c>
      <c r="AG1430" s="742" t="inlineStr">
        <is>
          <t>$4,680,000</t>
        </is>
      </c>
      <c r="AH1430" s="428" t="inlineStr">
        <is>
          <t>Empleado</t>
        </is>
      </c>
      <c r="AI1430" s="425" t="inlineStr">
        <is>
          <t>castro790309@yahoo.es</t>
        </is>
      </c>
      <c r="AJ1430" s="425" t="n">
        <v>3150607598</v>
      </c>
      <c r="AK1430" s="425" t="inlineStr">
        <is>
          <t>BOGOTA</t>
        </is>
      </c>
      <c r="AL1430" s="278" t="n"/>
      <c r="AM1430" s="286" t="n"/>
    </row>
    <row r="1431" ht="18" customHeight="1" thickBot="1">
      <c r="A1431" s="807" t="inlineStr">
        <is>
          <t>HEBERT LEONARDO ARDILA RIVERA</t>
        </is>
      </c>
      <c r="B1431" s="466" t="n">
        <v>134200230958</v>
      </c>
      <c r="C1431" s="357" t="n">
        <v>45807</v>
      </c>
      <c r="D1431" s="921" t="inlineStr">
        <is>
          <t>Pendiente</t>
        </is>
      </c>
      <c r="E1431" s="900" t="n">
        <v>45807</v>
      </c>
      <c r="F1431" s="401" t="inlineStr">
        <is>
          <t>CAJA SOCIAL</t>
        </is>
      </c>
      <c r="G1431" s="882" t="n"/>
      <c r="H1431" s="361" t="inlineStr">
        <is>
          <t>CM</t>
        </is>
      </c>
      <c r="I1431" s="360" t="n"/>
      <c r="J1431" s="360" t="n"/>
      <c r="K1431" s="360" t="n"/>
      <c r="L1431" s="360" t="n"/>
      <c r="M1431" s="360" t="n"/>
      <c r="N1431" s="360" t="n"/>
      <c r="O1431" s="360" t="n"/>
      <c r="P1431" s="360" t="n"/>
      <c r="Q1431" s="360" t="n"/>
      <c r="R1431" s="363" t="n">
        <v>1136888811</v>
      </c>
      <c r="S1431" s="365" t="inlineStr">
        <is>
          <t>Pesos</t>
        </is>
      </c>
      <c r="T1431" s="366" t="inlineStr">
        <is>
          <t>Hipotecario</t>
        </is>
      </c>
      <c r="U1431" s="808" t="n">
        <v>5083390</v>
      </c>
      <c r="V1431" s="363" t="n">
        <v>180</v>
      </c>
      <c r="W1431" s="363" t="n">
        <v>176</v>
      </c>
      <c r="X1431" s="808" t="inlineStr">
        <is>
          <t>10.8%</t>
        </is>
      </c>
      <c r="Y1431" s="808" t="n">
        <v>0</v>
      </c>
      <c r="Z1431" s="808" t="n">
        <v>95956</v>
      </c>
      <c r="AA1431" s="808" t="n">
        <v>104798</v>
      </c>
      <c r="AB1431" s="808" t="n">
        <v>94221</v>
      </c>
      <c r="AC1431" s="808" t="n">
        <v>1055028</v>
      </c>
      <c r="AD1431" s="808" t="n">
        <v>3733386</v>
      </c>
      <c r="AE1431" s="808" t="n">
        <v>434974154</v>
      </c>
      <c r="AF1431" s="808" t="inlineStr">
        <is>
          <t>$1,000,000</t>
        </is>
      </c>
      <c r="AG1431" s="808" t="inlineStr">
        <is>
          <t>$18,500,000</t>
        </is>
      </c>
      <c r="AH1431" s="401" t="inlineStr">
        <is>
          <t>Empleado</t>
        </is>
      </c>
      <c r="AI1431" s="363" t="inlineStr">
        <is>
          <t>leonardoardila1256@gmail.com</t>
        </is>
      </c>
      <c r="AJ1431" s="363" t="n">
        <v>3125028254</v>
      </c>
      <c r="AK1431" s="363" t="inlineStr">
        <is>
          <t>BOGOTA</t>
        </is>
      </c>
      <c r="AL1431" s="360" t="n"/>
      <c r="AM1431" s="368" t="n"/>
    </row>
    <row r="1432" ht="18" customHeight="1" thickBot="1">
      <c r="A1432" s="604" t="inlineStr">
        <is>
          <t>WILLIAM RICARDO BUELVAS MARTINEZ</t>
        </is>
      </c>
      <c r="B1432" s="635" t="n">
        <v>133200849772</v>
      </c>
      <c r="C1432" s="636" t="n">
        <v>45787</v>
      </c>
      <c r="D1432" s="622" t="inlineStr">
        <is>
          <t>Actualizar</t>
        </is>
      </c>
      <c r="E1432" s="905" t="n">
        <v>45808</v>
      </c>
      <c r="F1432" s="633" t="inlineStr">
        <is>
          <t>CAJA SOCIAL</t>
        </is>
      </c>
      <c r="G1432" s="682" t="inlineStr">
        <is>
          <t xml:space="preserve">Hola, por favor validar el estudio, el cliente paga una cuota de $761.000 y no de $510.674
</t>
        </is>
      </c>
      <c r="H1432" s="626" t="inlineStr">
        <is>
          <t>CM</t>
        </is>
      </c>
      <c r="I1432" s="639" t="n"/>
      <c r="J1432" s="639" t="n"/>
      <c r="K1432" s="637" t="n">
        <v>45790</v>
      </c>
      <c r="L1432" s="639" t="n"/>
      <c r="M1432" s="639" t="n"/>
      <c r="N1432" s="636" t="n">
        <v>45790</v>
      </c>
      <c r="O1432" s="639" t="n"/>
      <c r="P1432" s="719" t="inlineStr">
        <is>
          <t>https://tinyurl.com/3dr4r7h8</t>
        </is>
      </c>
      <c r="Q1432" s="639" t="n"/>
      <c r="R1432" s="642" t="n">
        <v>1005486341</v>
      </c>
      <c r="S1432" s="629" t="inlineStr">
        <is>
          <t>Pesos</t>
        </is>
      </c>
      <c r="T1432" s="651" t="inlineStr">
        <is>
          <t>Hipotecario</t>
        </is>
      </c>
      <c r="U1432" s="643" t="n">
        <v>1021349</v>
      </c>
      <c r="V1432" s="642" t="n">
        <v>240</v>
      </c>
      <c r="W1432" s="642" t="n">
        <v>200</v>
      </c>
      <c r="X1432" s="643" t="inlineStr">
        <is>
          <t>7.35%</t>
        </is>
      </c>
      <c r="Y1432" s="643" t="n">
        <v>260724</v>
      </c>
      <c r="Z1432" s="643" t="n">
        <v>52952</v>
      </c>
      <c r="AA1432" s="643" t="n">
        <v>19799</v>
      </c>
      <c r="AB1432" s="643" t="n">
        <v>17801</v>
      </c>
      <c r="AC1432" s="643" t="n">
        <v>220156</v>
      </c>
      <c r="AD1432" s="643" t="n">
        <v>710641</v>
      </c>
      <c r="AE1432" s="643" t="n">
        <v>79421073</v>
      </c>
      <c r="AF1432" s="3690" t="n">
        <v>350</v>
      </c>
      <c r="AG1432" s="643" t="inlineStr">
        <is>
          <t>$6,900,000</t>
        </is>
      </c>
      <c r="AH1432" s="633" t="inlineStr">
        <is>
          <t>Empleado</t>
        </is>
      </c>
      <c r="AI1432" s="642" t="inlineStr">
        <is>
          <t>william_318@hotmail.com</t>
        </is>
      </c>
      <c r="AJ1432" s="642" t="n">
        <v>3144493233</v>
      </c>
      <c r="AK1432" s="642" t="inlineStr">
        <is>
          <t>BOGOTA</t>
        </is>
      </c>
      <c r="AL1432" s="639" t="n"/>
      <c r="AM1432" s="214" t="n"/>
    </row>
    <row r="1433" ht="18" customHeight="1" thickBot="1">
      <c r="A1433" s="745" t="inlineStr">
        <is>
          <t>JAIRO ALONSO PARDO DIAZ</t>
        </is>
      </c>
      <c r="B1433" s="221" t="n">
        <v>112192817705</v>
      </c>
      <c r="C1433" s="240" t="n">
        <v>45806</v>
      </c>
      <c r="D1433" s="902" t="inlineStr">
        <is>
          <t>Pendiente</t>
        </is>
      </c>
      <c r="E1433" s="903" t="n">
        <v>45808</v>
      </c>
      <c r="F1433" s="233" t="inlineStr">
        <is>
          <t>FNA (Fondo Nacional del Ahorro)</t>
        </is>
      </c>
      <c r="G1433" s="225" t="n"/>
      <c r="H1433" s="397" t="inlineStr">
        <is>
          <t>PROPIO</t>
        </is>
      </c>
      <c r="I1433" s="225" t="n"/>
      <c r="J1433" s="225" t="n"/>
      <c r="K1433" s="225" t="n"/>
      <c r="L1433" s="246" t="inlineStr">
        <is>
          <t>Lideres del futuro</t>
        </is>
      </c>
      <c r="M1433" s="242" t="inlineStr">
        <is>
          <t>LUZ DARY CONGUTA LEAL</t>
        </is>
      </c>
      <c r="N1433" s="225" t="n"/>
      <c r="O1433" s="225" t="n"/>
      <c r="P1433" s="225" t="n"/>
      <c r="Q1433" s="225" t="n"/>
      <c r="R1433" s="389" t="n">
        <v>1121928177</v>
      </c>
      <c r="S1433" s="246" t="inlineStr">
        <is>
          <t>Pesos</t>
        </is>
      </c>
      <c r="T1433" s="247" t="inlineStr">
        <is>
          <t>Hipotecario</t>
        </is>
      </c>
      <c r="U1433" s="741" t="n">
        <v>1751923</v>
      </c>
      <c r="V1433" s="242" t="n">
        <v>240</v>
      </c>
      <c r="W1433" s="242" t="n">
        <v>223</v>
      </c>
      <c r="X1433" s="811" t="n">
        <v>0.14</v>
      </c>
      <c r="Y1433" s="741" t="n">
        <v>290793</v>
      </c>
      <c r="Z1433" s="741" t="n">
        <v>28837</v>
      </c>
      <c r="AA1433" s="741" t="n">
        <v>26071</v>
      </c>
      <c r="AB1433" s="741" t="n">
        <v>47435</v>
      </c>
      <c r="AC1433" s="741" t="n">
        <v>92793</v>
      </c>
      <c r="AD1433" s="741" t="n">
        <v>975209</v>
      </c>
      <c r="AE1433" s="741" t="n">
        <v>88917921</v>
      </c>
      <c r="AF1433" s="242" t="inlineStr">
        <is>
          <t>50-300</t>
        </is>
      </c>
      <c r="AG1433" s="741" t="inlineStr">
        <is>
          <t>$6,000,000</t>
        </is>
      </c>
      <c r="AH1433" s="248" t="inlineStr">
        <is>
          <t>Empleado</t>
        </is>
      </c>
      <c r="AI1433" s="242" t="inlineStr">
        <is>
          <t>japd@gmail.com</t>
        </is>
      </c>
      <c r="AJ1433" s="242" t="n">
        <v>3215181039</v>
      </c>
      <c r="AK1433" s="225" t="n"/>
      <c r="AL1433" s="225" t="n"/>
      <c r="AM1433" s="231" t="n"/>
    </row>
    <row r="1434" ht="18" customHeight="1" thickBot="1">
      <c r="A1434" s="552" t="inlineStr">
        <is>
          <t>ERMILA RAMIREZ PEREZ</t>
        </is>
      </c>
      <c r="B1434" s="210" t="n">
        <v>90000025043</v>
      </c>
      <c r="C1434" s="251" t="n">
        <v>45808</v>
      </c>
      <c r="D1434" s="902" t="inlineStr">
        <is>
          <t>Pendiente</t>
        </is>
      </c>
      <c r="E1434" s="903" t="n">
        <v>45808</v>
      </c>
      <c r="F1434" s="267" t="inlineStr">
        <is>
          <t>BANCOLOMBIA</t>
        </is>
      </c>
      <c r="G1434" s="214" t="n"/>
      <c r="H1434" s="349" t="inlineStr">
        <is>
          <t>CM</t>
        </is>
      </c>
      <c r="I1434" s="214" t="n"/>
      <c r="J1434" s="214" t="n"/>
      <c r="K1434" s="214" t="n"/>
      <c r="L1434" s="214" t="n"/>
      <c r="M1434" s="214" t="n"/>
      <c r="N1434" s="214" t="n"/>
      <c r="O1434" s="214" t="n"/>
      <c r="P1434" s="214" t="n"/>
      <c r="Q1434" s="335" t="n"/>
      <c r="R1434" s="390" t="inlineStr">
        <is>
          <t>N/A</t>
        </is>
      </c>
      <c r="S1434" s="257" t="inlineStr">
        <is>
          <t>Pesos</t>
        </is>
      </c>
      <c r="T1434" s="258" t="inlineStr">
        <is>
          <t>Hipotecario</t>
        </is>
      </c>
      <c r="U1434" s="739" t="n">
        <v>977596</v>
      </c>
      <c r="V1434" s="254" t="n">
        <v>241</v>
      </c>
      <c r="W1434" s="254" t="n">
        <v>155</v>
      </c>
      <c r="X1434" s="821" t="n">
        <v>0.1</v>
      </c>
      <c r="Y1434" s="739" t="n">
        <v>0</v>
      </c>
      <c r="Z1434" s="739" t="n">
        <v>29336</v>
      </c>
      <c r="AA1434" s="739" t="n">
        <v>24655</v>
      </c>
      <c r="AB1434" s="739" t="n">
        <v>16436</v>
      </c>
      <c r="AC1434" s="739" t="n">
        <v>272562</v>
      </c>
      <c r="AD1434" s="739" t="n">
        <v>633034</v>
      </c>
      <c r="AE1434" s="739" t="n">
        <v>79937137</v>
      </c>
      <c r="AF1434" s="3660" t="n">
        <v>500</v>
      </c>
      <c r="AG1434" s="739" t="inlineStr">
        <is>
          <t>$2,800,000</t>
        </is>
      </c>
      <c r="AH1434" s="259" t="inlineStr">
        <is>
          <t>Empleado</t>
        </is>
      </c>
      <c r="AI1434" s="254" t="inlineStr">
        <is>
          <t>kamilaramirez76@gmail.com</t>
        </is>
      </c>
      <c r="AJ1434" s="254" t="n">
        <v>3105503721</v>
      </c>
      <c r="AK1434" s="254" t="inlineStr">
        <is>
          <t>VILLAVICENCIO.</t>
        </is>
      </c>
      <c r="AL1434" s="214" t="n"/>
      <c r="AM1434" s="220" t="n"/>
    </row>
    <row r="1435" ht="18" customHeight="1" thickBot="1">
      <c r="A1435" s="745" t="inlineStr">
        <is>
          <t>CINDY XIMENA ORTIZ PERILLA</t>
        </is>
      </c>
      <c r="B1435" s="221" t="inlineStr">
        <is>
          <t>570046210046351-6</t>
        </is>
      </c>
      <c r="C1435" s="240" t="n">
        <v>45809</v>
      </c>
      <c r="D1435" s="902" t="inlineStr">
        <is>
          <t>Pendiente</t>
        </is>
      </c>
      <c r="E1435" s="903" t="n">
        <v>45809</v>
      </c>
      <c r="F1435" s="333" t="inlineStr">
        <is>
          <t>DAVIVIENDA</t>
        </is>
      </c>
      <c r="G1435" s="225" t="n"/>
      <c r="H1435" s="397" t="inlineStr">
        <is>
          <t>PROPIO</t>
        </is>
      </c>
      <c r="I1435" s="225" t="n"/>
      <c r="J1435" s="225" t="n"/>
      <c r="K1435" s="225" t="n"/>
      <c r="L1435" s="225" t="n"/>
      <c r="M1435" s="242" t="inlineStr">
        <is>
          <t>LORENA SALINAS</t>
        </is>
      </c>
      <c r="N1435" s="225" t="n"/>
      <c r="O1435" s="225" t="n"/>
      <c r="P1435" s="225" t="n"/>
      <c r="Q1435" s="225" t="n"/>
      <c r="R1435" s="242" t="n">
        <v>100463516</v>
      </c>
      <c r="S1435" s="246" t="inlineStr">
        <is>
          <t>Pesos</t>
        </is>
      </c>
      <c r="T1435" s="247" t="inlineStr">
        <is>
          <t>Hipotecario</t>
        </is>
      </c>
      <c r="U1435" s="741" t="n">
        <v>1390000</v>
      </c>
      <c r="V1435" s="242" t="n">
        <v>240</v>
      </c>
      <c r="W1435" s="242" t="n">
        <v>224</v>
      </c>
      <c r="X1435" s="741" t="inlineStr">
        <is>
          <t>12.5%</t>
        </is>
      </c>
      <c r="Y1435" s="741" t="n">
        <v>0</v>
      </c>
      <c r="Z1435" s="741" t="n">
        <v>40262</v>
      </c>
      <c r="AA1435" s="741" t="n">
        <v>30750</v>
      </c>
      <c r="AB1435" s="741" t="n">
        <v>0</v>
      </c>
      <c r="AC1435" s="741" t="n">
        <v>144228</v>
      </c>
      <c r="AD1435" s="741" t="n">
        <v>1174859</v>
      </c>
      <c r="AE1435" s="741" t="n">
        <v>119111158</v>
      </c>
      <c r="AF1435" s="242" t="inlineStr">
        <is>
          <t>50-300</t>
        </is>
      </c>
      <c r="AG1435" s="741" t="inlineStr">
        <is>
          <t>$6,500,000</t>
        </is>
      </c>
      <c r="AH1435" s="248" t="inlineStr">
        <is>
          <t>Empleado</t>
        </is>
      </c>
      <c r="AI1435" s="242" t="inlineStr">
        <is>
          <t>xime.2307@hotmail.com</t>
        </is>
      </c>
      <c r="AJ1435" s="242" t="n">
        <v>3102328863</v>
      </c>
      <c r="AK1435" s="225" t="n"/>
      <c r="AL1435" s="225" t="n"/>
      <c r="AM1435" s="231" t="n"/>
    </row>
    <row r="1436" ht="18" customHeight="1" thickBot="1">
      <c r="A1436" s="869" t="inlineStr">
        <is>
          <t>XIMENA AMPARO SUAREZ MEJIA</t>
        </is>
      </c>
      <c r="B1436" s="210" t="n">
        <v>90000161985</v>
      </c>
      <c r="C1436" s="251" t="n">
        <v>45809</v>
      </c>
      <c r="D1436" s="902" t="inlineStr">
        <is>
          <t>Pendiente</t>
        </is>
      </c>
      <c r="E1436" s="903" t="n">
        <v>45809</v>
      </c>
      <c r="F1436" s="267" t="inlineStr">
        <is>
          <t>BANCOLOMBIA</t>
        </is>
      </c>
      <c r="G1436" s="214" t="n"/>
      <c r="H1436" s="349" t="inlineStr">
        <is>
          <t>CM</t>
        </is>
      </c>
      <c r="I1436" s="214" t="n"/>
      <c r="J1436" s="214" t="n"/>
      <c r="K1436" s="214" t="n"/>
      <c r="L1436" s="214" t="n"/>
      <c r="M1436" s="214" t="n"/>
      <c r="N1436" s="214" t="n"/>
      <c r="O1436" s="214" t="n"/>
      <c r="P1436" s="214" t="n"/>
      <c r="Q1436" s="214" t="n"/>
      <c r="R1436" s="254" t="n">
        <v>24331972</v>
      </c>
      <c r="S1436" s="257" t="inlineStr">
        <is>
          <t>Pesos</t>
        </is>
      </c>
      <c r="T1436" s="258" t="inlineStr">
        <is>
          <t>Hipotecario</t>
        </is>
      </c>
      <c r="U1436" s="739" t="n">
        <v>867629</v>
      </c>
      <c r="V1436" s="254" t="n">
        <v>240</v>
      </c>
      <c r="W1436" s="254" t="n">
        <v>199</v>
      </c>
      <c r="X1436" s="739" t="inlineStr">
        <is>
          <t>9.5%</t>
        </is>
      </c>
      <c r="Y1436" s="739" t="n">
        <v>454263</v>
      </c>
      <c r="Z1436" s="739" t="n">
        <v>33013</v>
      </c>
      <c r="AA1436" s="739" t="n">
        <v>23895</v>
      </c>
      <c r="AB1436" s="739" t="n">
        <v>15929</v>
      </c>
      <c r="AC1436" s="739" t="n">
        <v>275292</v>
      </c>
      <c r="AD1436" s="739" t="n">
        <v>519499</v>
      </c>
      <c r="AE1436" s="739" t="n">
        <v>128177205</v>
      </c>
      <c r="AF1436" s="3660" t="n">
        <v>300</v>
      </c>
      <c r="AG1436" s="739" t="inlineStr">
        <is>
          <t>$10,000,000</t>
        </is>
      </c>
      <c r="AH1436" s="259" t="inlineStr">
        <is>
          <t>Empleado</t>
        </is>
      </c>
      <c r="AI1436" s="254" t="inlineStr">
        <is>
          <t>ximenasuarezmejia@gmail.com</t>
        </is>
      </c>
      <c r="AJ1436" s="254" t="n">
        <v>3118673603</v>
      </c>
      <c r="AK1436" s="254" t="inlineStr">
        <is>
          <t>BOGOTA</t>
        </is>
      </c>
      <c r="AL1436" s="214" t="n"/>
      <c r="AM1436" s="220" t="n"/>
    </row>
    <row r="1437" ht="18" customHeight="1" thickBot="1">
      <c r="A1437" s="843" t="inlineStr">
        <is>
          <t>ANDRUW YESID AYALA CASTRO</t>
        </is>
      </c>
      <c r="B1437" s="221" t="inlineStr">
        <is>
          <t>570404870028533-8</t>
        </is>
      </c>
      <c r="C1437" s="240" t="n">
        <v>45777</v>
      </c>
      <c r="D1437" s="902" t="inlineStr">
        <is>
          <t>Pendiente</t>
        </is>
      </c>
      <c r="E1437" s="903" t="n">
        <v>45810</v>
      </c>
      <c r="F1437" s="333" t="inlineStr">
        <is>
          <t>DAVIVIENDA</t>
        </is>
      </c>
      <c r="G1437" s="225" t="n"/>
      <c r="H1437" s="344" t="inlineStr">
        <is>
          <t>CM</t>
        </is>
      </c>
      <c r="I1437" s="242" t="inlineStr">
        <is>
          <t>Solicitar extracto de la siguiente cuota</t>
        </is>
      </c>
      <c r="J1437" s="225" t="n"/>
      <c r="K1437" s="225" t="n"/>
      <c r="L1437" s="246" t="inlineStr">
        <is>
          <t>Lideres del futuro</t>
        </is>
      </c>
      <c r="M1437" s="242" t="inlineStr">
        <is>
          <t>Andrea Martínez</t>
        </is>
      </c>
      <c r="N1437" s="240" t="n">
        <v>45777</v>
      </c>
      <c r="O1437" s="225" t="n"/>
      <c r="P1437" s="225" t="n"/>
      <c r="Q1437" s="225" t="n"/>
      <c r="R1437" s="242" t="n">
        <v>1098779516</v>
      </c>
      <c r="S1437" s="246" t="inlineStr">
        <is>
          <t>Pesos</t>
        </is>
      </c>
      <c r="T1437" s="247" t="inlineStr">
        <is>
          <t>Hipotecario</t>
        </is>
      </c>
      <c r="U1437" s="741" t="n">
        <v>2268000</v>
      </c>
      <c r="V1437" s="242" t="n">
        <v>240</v>
      </c>
      <c r="W1437" s="242" t="n">
        <v>238</v>
      </c>
      <c r="X1437" s="741" t="inlineStr">
        <is>
          <t>11.5%</t>
        </is>
      </c>
      <c r="Y1437" s="741" t="n">
        <v>0</v>
      </c>
      <c r="Z1437" s="741" t="n">
        <v>85760</v>
      </c>
      <c r="AA1437" s="741" t="n">
        <v>99490</v>
      </c>
      <c r="AB1437" s="741" t="n">
        <v>0</v>
      </c>
      <c r="AC1437" s="741" t="n">
        <v>159457</v>
      </c>
      <c r="AD1437" s="741" t="n">
        <v>1239292</v>
      </c>
      <c r="AE1437" s="741" t="n">
        <v>136000000</v>
      </c>
      <c r="AF1437" s="242" t="inlineStr">
        <is>
          <t>300-600</t>
        </is>
      </c>
      <c r="AG1437" s="741" t="inlineStr">
        <is>
          <t>$9,000,000</t>
        </is>
      </c>
      <c r="AH1437" s="248" t="inlineStr">
        <is>
          <t>Empleado</t>
        </is>
      </c>
      <c r="AI1437" s="242" t="inlineStr">
        <is>
          <t>anyean_112@hotmail.com</t>
        </is>
      </c>
      <c r="AJ1437" s="242" t="n">
        <v>3213009433</v>
      </c>
      <c r="AK1437" s="225" t="n"/>
      <c r="AL1437" s="225" t="n"/>
      <c r="AM1437" s="231" t="n"/>
    </row>
    <row r="1438" ht="18" customHeight="1" thickBot="1">
      <c r="A1438" s="807" t="inlineStr">
        <is>
          <t>MARCELA BAEZ PUENTES</t>
        </is>
      </c>
      <c r="B1438" s="933" t="n">
        <v>444503</v>
      </c>
      <c r="C1438" s="934" t="n">
        <v>45807</v>
      </c>
      <c r="D1438" s="935" t="inlineStr">
        <is>
          <t>Pendiente</t>
        </is>
      </c>
      <c r="E1438" s="936" t="n">
        <v>45811</v>
      </c>
      <c r="F1438" s="937" t="inlineStr">
        <is>
          <t>COLPATRIA</t>
        </is>
      </c>
      <c r="G1438" s="938" t="n"/>
      <c r="H1438" s="939" t="inlineStr">
        <is>
          <t>CM</t>
        </is>
      </c>
      <c r="I1438" s="938" t="n"/>
      <c r="J1438" s="938" t="n"/>
      <c r="K1438" s="938" t="n"/>
      <c r="L1438" s="938" t="n"/>
      <c r="M1438" s="938" t="n"/>
      <c r="N1438" s="934" t="n">
        <v>45807</v>
      </c>
      <c r="O1438" s="938" t="n"/>
      <c r="P1438" s="938" t="n"/>
      <c r="Q1438" s="938" t="n"/>
      <c r="R1438" s="940" t="n">
        <v>63309225</v>
      </c>
      <c r="S1438" s="941" t="inlineStr">
        <is>
          <t>Pesos</t>
        </is>
      </c>
      <c r="T1438" s="942" t="inlineStr">
        <is>
          <t>Hipotecario</t>
        </is>
      </c>
      <c r="U1438" s="943" t="n">
        <v>1552967</v>
      </c>
      <c r="V1438" s="944" t="n">
        <v>240</v>
      </c>
      <c r="W1438" s="944" t="n">
        <v>170</v>
      </c>
      <c r="X1438" s="945" t="n">
        <v>0.08</v>
      </c>
      <c r="Y1438" s="943" t="n">
        <v>0</v>
      </c>
      <c r="Z1438" s="943" t="n">
        <v>54215</v>
      </c>
      <c r="AA1438" s="943" t="n">
        <v>56981</v>
      </c>
      <c r="AB1438" s="943" t="n">
        <v>0</v>
      </c>
      <c r="AC1438" s="943" t="n">
        <v>477812</v>
      </c>
      <c r="AD1438" s="943" t="n">
        <v>964139</v>
      </c>
      <c r="AE1438" s="943" t="n">
        <v>149372000</v>
      </c>
      <c r="AF1438" s="3744" t="n">
        <v>300</v>
      </c>
      <c r="AG1438" s="943" t="inlineStr">
        <is>
          <t>$26,000,000</t>
        </is>
      </c>
      <c r="AH1438" s="947" t="inlineStr">
        <is>
          <t>Empleado</t>
        </is>
      </c>
      <c r="AI1438" s="944" t="inlineStr">
        <is>
          <t>m_baezp@hotmail.com</t>
        </is>
      </c>
      <c r="AJ1438" s="944" t="n">
        <v>3112209277</v>
      </c>
      <c r="AK1438" s="944" t="inlineStr">
        <is>
          <t>BOGOTA</t>
        </is>
      </c>
      <c r="AL1438" s="938" t="n"/>
      <c r="AM1438" s="948" t="n"/>
    </row>
    <row r="1439" ht="18" customHeight="1" thickBot="1">
      <c r="A1439" s="558" t="inlineStr">
        <is>
          <t>ROSA OMAIRA VARGAS RINCON</t>
        </is>
      </c>
      <c r="B1439" s="949" t="inlineStr">
        <is>
          <t>570040770072625-9</t>
        </is>
      </c>
      <c r="C1439" s="950" t="n">
        <v>45811</v>
      </c>
      <c r="D1439" s="951" t="inlineStr">
        <is>
          <t>Pendiente</t>
        </is>
      </c>
      <c r="E1439" s="952" t="n">
        <v>45811</v>
      </c>
      <c r="F1439" s="953" t="inlineStr">
        <is>
          <t>DAVIVIENDA</t>
        </is>
      </c>
      <c r="G1439" s="789" t="n"/>
      <c r="H1439" s="954" t="inlineStr">
        <is>
          <t>PROPIO</t>
        </is>
      </c>
      <c r="I1439" s="789" t="n"/>
      <c r="J1439" s="789" t="n"/>
      <c r="K1439" s="789" t="n"/>
      <c r="L1439" s="955" t="inlineStr">
        <is>
          <t>Finanzas a otro nivel</t>
        </is>
      </c>
      <c r="M1439" s="956" t="inlineStr">
        <is>
          <t>NELLY ROA</t>
        </is>
      </c>
      <c r="N1439" s="789" t="n"/>
      <c r="O1439" s="789" t="n"/>
      <c r="P1439" s="789" t="n"/>
      <c r="Q1439" s="957" t="n"/>
      <c r="R1439" s="958" t="n">
        <v>1030</v>
      </c>
      <c r="S1439" s="959" t="inlineStr">
        <is>
          <t>Pesos</t>
        </is>
      </c>
      <c r="T1439" s="960" t="inlineStr">
        <is>
          <t>Hipotecario</t>
        </is>
      </c>
      <c r="U1439" s="961" t="n">
        <v>833000</v>
      </c>
      <c r="V1439" s="956" t="n">
        <v>360</v>
      </c>
      <c r="W1439" s="956" t="n">
        <v>350</v>
      </c>
      <c r="X1439" s="962" t="n">
        <v>0.06</v>
      </c>
      <c r="Y1439" s="961" t="n">
        <v>0</v>
      </c>
      <c r="Z1439" s="961" t="n">
        <v>54590</v>
      </c>
      <c r="AA1439" s="961" t="n">
        <v>38192</v>
      </c>
      <c r="AB1439" s="961" t="n">
        <v>0</v>
      </c>
      <c r="AC1439" s="961" t="n">
        <v>142025</v>
      </c>
      <c r="AD1439" s="961" t="n">
        <v>595192</v>
      </c>
      <c r="AE1439" s="961" t="n">
        <v>122228814</v>
      </c>
      <c r="AF1439" s="956" t="inlineStr">
        <is>
          <t>100000 A 600000</t>
        </is>
      </c>
      <c r="AG1439" s="961" t="inlineStr">
        <is>
          <t>$3,800,000</t>
        </is>
      </c>
      <c r="AH1439" s="963" t="inlineStr">
        <is>
          <t>Vis Davivienda</t>
        </is>
      </c>
      <c r="AI1439" s="956" t="inlineStr">
        <is>
          <t>ROVARY9@GMAIL.COM</t>
        </is>
      </c>
      <c r="AJ1439" s="956" t="n">
        <v>3057136153</v>
      </c>
      <c r="AK1439" s="789" t="n"/>
      <c r="AL1439" s="789" t="n"/>
      <c r="AM1439" s="964" t="n"/>
    </row>
    <row r="1440" ht="18" customHeight="1" thickBot="1">
      <c r="A1440" s="603" t="inlineStr">
        <is>
          <t>DIEGO FERNANDO VINASCO GOMEZ</t>
        </is>
      </c>
      <c r="B1440" s="790" t="inlineStr">
        <is>
          <t>570137760006728-7</t>
        </is>
      </c>
      <c r="C1440" s="791" t="n">
        <v>45811</v>
      </c>
      <c r="D1440" s="786" t="inlineStr">
        <is>
          <t>Pendiente</t>
        </is>
      </c>
      <c r="E1440" s="965" t="n">
        <v>45811</v>
      </c>
      <c r="F1440" s="792" t="inlineStr">
        <is>
          <t>DAVIVIENDA</t>
        </is>
      </c>
      <c r="G1440" s="966" t="n"/>
      <c r="H1440" s="785" t="inlineStr">
        <is>
          <t>PROPIO</t>
        </is>
      </c>
      <c r="I1440" s="793" t="n"/>
      <c r="J1440" s="793" t="n"/>
      <c r="K1440" s="793" t="n"/>
      <c r="L1440" s="800" t="inlineStr">
        <is>
          <t>Finanzas a otro nivel</t>
        </is>
      </c>
      <c r="M1440" s="794" t="inlineStr">
        <is>
          <t>PAULA OSORNO</t>
        </is>
      </c>
      <c r="N1440" s="793" t="n"/>
      <c r="O1440" s="793" t="n"/>
      <c r="P1440" s="793" t="n"/>
      <c r="Q1440" s="793" t="n"/>
      <c r="R1440" s="967" t="n">
        <v>1112625522</v>
      </c>
      <c r="S1440" s="787" t="inlineStr">
        <is>
          <t>Pesos</t>
        </is>
      </c>
      <c r="T1440" s="796" t="inlineStr">
        <is>
          <t>Hipotecario</t>
        </is>
      </c>
      <c r="U1440" s="797" t="n">
        <v>671000</v>
      </c>
      <c r="V1440" s="794" t="n">
        <v>240</v>
      </c>
      <c r="W1440" s="794" t="n">
        <v>194</v>
      </c>
      <c r="X1440" s="797" t="inlineStr">
        <is>
          <t>9.2%</t>
        </is>
      </c>
      <c r="Y1440" s="797" t="n">
        <v>0</v>
      </c>
      <c r="Z1440" s="797" t="n">
        <v>14187</v>
      </c>
      <c r="AA1440" s="797" t="n">
        <v>26232</v>
      </c>
      <c r="AB1440" s="797" t="n">
        <v>0</v>
      </c>
      <c r="AC1440" s="797" t="n">
        <v>153473</v>
      </c>
      <c r="AD1440" s="797" t="n">
        <v>472107</v>
      </c>
      <c r="AE1440" s="797" t="n">
        <v>64167478</v>
      </c>
      <c r="AF1440" s="794" t="inlineStr">
        <is>
          <t>50-300</t>
        </is>
      </c>
      <c r="AG1440" s="797" t="inlineStr">
        <is>
          <t>$4,000,000</t>
        </is>
      </c>
      <c r="AH1440" s="968" t="inlineStr">
        <is>
          <t>Vis Davivienda</t>
        </is>
      </c>
      <c r="AI1440" s="794" t="inlineStr">
        <is>
          <t>difer.3105@gmail.com</t>
        </is>
      </c>
      <c r="AJ1440" s="794" t="n">
        <v>3158954079</v>
      </c>
      <c r="AK1440" s="793" t="n"/>
      <c r="AL1440" s="793" t="n"/>
      <c r="AM1440" s="798" t="n"/>
    </row>
    <row r="1441" ht="18" customHeight="1" thickBot="1">
      <c r="A1441" s="552" t="inlineStr">
        <is>
          <t>DIEGO ENRIQUE CALDERON BARRERA</t>
        </is>
      </c>
      <c r="B1441" s="949" t="n">
        <v>133201623656</v>
      </c>
      <c r="C1441" s="950" t="n">
        <v>45811</v>
      </c>
      <c r="D1441" s="951" t="inlineStr">
        <is>
          <t>Pendiente</t>
        </is>
      </c>
      <c r="E1441" s="952" t="n">
        <v>45811</v>
      </c>
      <c r="F1441" s="969" t="inlineStr">
        <is>
          <t>CAJA SOCIAL</t>
        </is>
      </c>
      <c r="G1441" s="970" t="inlineStr">
        <is>
          <t>Este es mi segundo extracto y no apareció, pero ya tengo asignado el subsidio de reduce tu cuota, es posible aplicar teniendo en cuenta que tengo este sunsidio?</t>
        </is>
      </c>
      <c r="H1441" s="971" t="inlineStr">
        <is>
          <t>CM</t>
        </is>
      </c>
      <c r="I1441" s="789" t="n"/>
      <c r="J1441" s="789" t="n"/>
      <c r="K1441" s="789" t="n"/>
      <c r="L1441" s="789" t="n"/>
      <c r="M1441" s="789" t="n"/>
      <c r="N1441" s="789" t="n"/>
      <c r="O1441" s="789" t="n"/>
      <c r="P1441" s="789" t="n"/>
      <c r="Q1441" s="957" t="n"/>
      <c r="R1441" s="958" t="inlineStr">
        <is>
          <t>N/A</t>
        </is>
      </c>
      <c r="S1441" s="959" t="inlineStr">
        <is>
          <t>Pesos</t>
        </is>
      </c>
      <c r="T1441" s="960" t="inlineStr">
        <is>
          <t>Hipotecario</t>
        </is>
      </c>
      <c r="U1441" s="961" t="n">
        <v>843430</v>
      </c>
      <c r="V1441" s="956" t="n">
        <v>240</v>
      </c>
      <c r="W1441" s="956" t="n">
        <v>238</v>
      </c>
      <c r="X1441" s="962" t="n">
        <v>0.1</v>
      </c>
      <c r="Y1441" s="961" t="n">
        <v>0</v>
      </c>
      <c r="Z1441" s="961" t="n">
        <v>19185</v>
      </c>
      <c r="AA1441" s="961" t="n">
        <v>30706</v>
      </c>
      <c r="AB1441" s="961" t="n">
        <v>27607</v>
      </c>
      <c r="AC1441" s="961" t="n">
        <v>114765</v>
      </c>
      <c r="AD1441" s="961" t="n">
        <v>651166</v>
      </c>
      <c r="AE1441" s="961" t="n">
        <v>81659744</v>
      </c>
      <c r="AF1441" s="3650" t="n">
        <v>500</v>
      </c>
      <c r="AG1441" s="961" t="inlineStr">
        <is>
          <t>$3,700,000</t>
        </is>
      </c>
      <c r="AH1441" s="973" t="inlineStr">
        <is>
          <t>Empleado</t>
        </is>
      </c>
      <c r="AI1441" s="956" t="inlineStr">
        <is>
          <t>diego.294@hotmail.com</t>
        </is>
      </c>
      <c r="AJ1441" s="956" t="n">
        <v>3124923579</v>
      </c>
      <c r="AK1441" s="956" t="inlineStr">
        <is>
          <t>BOGOTA</t>
        </is>
      </c>
      <c r="AL1441" s="789" t="n"/>
      <c r="AM1441" s="964" t="n"/>
    </row>
    <row r="1442" ht="18" customHeight="1" thickBot="1">
      <c r="A1442" s="745" t="inlineStr">
        <is>
          <t>JHON STIVEN RODRIGUEZ SUAREZ</t>
        </is>
      </c>
      <c r="B1442" s="974" t="n">
        <v>1056518391</v>
      </c>
      <c r="C1442" s="975" t="n">
        <v>45811</v>
      </c>
      <c r="D1442" s="951" t="inlineStr">
        <is>
          <t>Pendiente</t>
        </is>
      </c>
      <c r="E1442" s="952" t="n">
        <v>45811</v>
      </c>
      <c r="F1442" s="976" t="inlineStr">
        <is>
          <t>BANCO DE BOGOTA</t>
        </is>
      </c>
      <c r="G1442" s="970" t="inlineStr">
        <is>
          <t>Cliente solicita se realice cambio a pesos y reducción de crédito</t>
        </is>
      </c>
      <c r="H1442" s="977" t="inlineStr">
        <is>
          <t>PROPIO</t>
        </is>
      </c>
      <c r="I1442" s="978" t="n"/>
      <c r="J1442" s="978" t="n"/>
      <c r="K1442" s="978" t="n"/>
      <c r="L1442" s="979" t="inlineStr">
        <is>
          <t>Imperio Financiero</t>
        </is>
      </c>
      <c r="M1442" s="980" t="inlineStr">
        <is>
          <t>Jaime Andrés Porras Vargas</t>
        </is>
      </c>
      <c r="N1442" s="978" t="n"/>
      <c r="O1442" s="978" t="n"/>
      <c r="P1442" s="978" t="n"/>
      <c r="Q1442" s="978" t="n"/>
      <c r="R1442" s="980" t="n">
        <v>1006857437</v>
      </c>
      <c r="S1442" s="981" t="inlineStr">
        <is>
          <t>Pesos</t>
        </is>
      </c>
      <c r="T1442" s="982" t="inlineStr">
        <is>
          <t>Hipotecario</t>
        </is>
      </c>
      <c r="U1442" s="983" t="n">
        <v>972842</v>
      </c>
      <c r="V1442" s="980" t="n">
        <v>240</v>
      </c>
      <c r="W1442" s="980" t="n">
        <v>239</v>
      </c>
      <c r="X1442" s="983" t="inlineStr">
        <is>
          <t>11.61%</t>
        </is>
      </c>
      <c r="Y1442" s="983" t="n">
        <v>0</v>
      </c>
      <c r="Z1442" s="983" t="n">
        <v>13575</v>
      </c>
      <c r="AA1442" s="983" t="n">
        <v>22672</v>
      </c>
      <c r="AB1442" s="983" t="n">
        <v>0</v>
      </c>
      <c r="AC1442" s="983" t="n">
        <v>103995</v>
      </c>
      <c r="AD1442" s="983" t="n">
        <v>832599</v>
      </c>
      <c r="AE1442" s="983" t="n">
        <v>91008053</v>
      </c>
      <c r="AF1442" s="980" t="inlineStr">
        <is>
          <t>$600.000 a $900.000</t>
        </is>
      </c>
      <c r="AG1442" s="983" t="inlineStr">
        <is>
          <t>$4,500,000</t>
        </is>
      </c>
      <c r="AH1442" s="979" t="inlineStr">
        <is>
          <t>Empleado</t>
        </is>
      </c>
      <c r="AI1442" s="980" t="inlineStr">
        <is>
          <t>Jhonrodriguezsuarez2@gmail.com</t>
        </is>
      </c>
      <c r="AJ1442" s="980" t="n">
        <v>3214999932</v>
      </c>
      <c r="AK1442" s="978" t="n"/>
      <c r="AL1442" s="978" t="n"/>
      <c r="AM1442" s="984" t="n"/>
    </row>
    <row r="1443" ht="18" customHeight="1" thickBot="1">
      <c r="A1443" s="558" t="inlineStr">
        <is>
          <t>FABIAN ANDRES NIÑO ARAQUE</t>
        </is>
      </c>
      <c r="B1443" s="985" t="n">
        <v>856646112</v>
      </c>
      <c r="C1443" s="986" t="n">
        <v>45811</v>
      </c>
      <c r="D1443" s="987" t="inlineStr">
        <is>
          <t>Pendiente</t>
        </is>
      </c>
      <c r="E1443" s="952" t="n">
        <v>45811</v>
      </c>
      <c r="F1443" s="988" t="inlineStr">
        <is>
          <t>BANCO DE BOGOTA</t>
        </is>
      </c>
      <c r="G1443" s="970" t="inlineStr">
        <is>
          <t>SE ENVIO NUEVO PERFILMIENTO, FAVOR HACER PROPUESTA CLIENTE QUIERE REOMAR PROCESO
GRACIAS</t>
        </is>
      </c>
      <c r="H1443" s="989" t="inlineStr">
        <is>
          <t>CM</t>
        </is>
      </c>
      <c r="I1443" s="990" t="n"/>
      <c r="J1443" s="990" t="n"/>
      <c r="K1443" s="990" t="n"/>
      <c r="L1443" s="991" t="inlineStr">
        <is>
          <t>Finanzas a otro nivel</t>
        </is>
      </c>
      <c r="M1443" s="992" t="inlineStr">
        <is>
          <t>YULY HERNANDEZ</t>
        </is>
      </c>
      <c r="N1443" s="990" t="n"/>
      <c r="O1443" s="990" t="n"/>
      <c r="P1443" s="990" t="n"/>
      <c r="Q1443" s="990" t="n"/>
      <c r="R1443" s="992" t="n">
        <v>1045737354</v>
      </c>
      <c r="S1443" s="993" t="inlineStr">
        <is>
          <t>Pesos</t>
        </is>
      </c>
      <c r="T1443" s="994" t="inlineStr">
        <is>
          <t>Hipotecario</t>
        </is>
      </c>
      <c r="U1443" s="995" t="n">
        <v>550633</v>
      </c>
      <c r="V1443" s="992" t="n">
        <v>360</v>
      </c>
      <c r="W1443" s="992" t="n">
        <v>331</v>
      </c>
      <c r="X1443" s="995" t="inlineStr">
        <is>
          <t>10.91%</t>
        </is>
      </c>
      <c r="Y1443" s="995" t="n">
        <v>186730</v>
      </c>
      <c r="Z1443" s="995" t="n">
        <v>8736</v>
      </c>
      <c r="AA1443" s="995" t="n">
        <v>17328</v>
      </c>
      <c r="AB1443" s="995" t="n">
        <v>0</v>
      </c>
      <c r="AC1443" s="995" t="n">
        <v>0</v>
      </c>
      <c r="AD1443" s="995" t="n">
        <v>711299</v>
      </c>
      <c r="AE1443" s="995" t="n">
        <v>57457615</v>
      </c>
      <c r="AF1443" s="3745" t="n">
        <v>150</v>
      </c>
      <c r="AG1443" s="995" t="inlineStr">
        <is>
          <t>$4,050,000</t>
        </is>
      </c>
      <c r="AH1443" s="997" t="inlineStr">
        <is>
          <t>Empleado</t>
        </is>
      </c>
      <c r="AI1443" s="992" t="inlineStr">
        <is>
          <t>fabian_1203@hotmail.com</t>
        </is>
      </c>
      <c r="AJ1443" s="992" t="n">
        <v>3015801566</v>
      </c>
      <c r="AK1443" s="992" t="inlineStr">
        <is>
          <t>BARRANQUILLA</t>
        </is>
      </c>
      <c r="AL1443" s="990" t="n"/>
      <c r="AM1443" s="998" t="n"/>
    </row>
    <row r="1444" ht="18" customHeight="1" thickBot="1">
      <c r="A1444" s="563" t="inlineStr">
        <is>
          <t>LISBETH KARIME MOJICA TORRES</t>
        </is>
      </c>
      <c r="B1444" s="466" t="inlineStr">
        <is>
          <t>570606630020718-7</t>
        </is>
      </c>
      <c r="C1444" s="357" t="n">
        <v>45811</v>
      </c>
      <c r="D1444" s="921" t="inlineStr">
        <is>
          <t>Pendiente</t>
        </is>
      </c>
      <c r="E1444" s="900" t="n">
        <v>45811</v>
      </c>
      <c r="F1444" s="359" t="inlineStr">
        <is>
          <t>DAVIVIENDA</t>
        </is>
      </c>
      <c r="G1444" s="360" t="n"/>
      <c r="H1444" s="361" t="inlineStr">
        <is>
          <t>CM</t>
        </is>
      </c>
      <c r="I1444" s="360" t="n"/>
      <c r="J1444" s="360" t="n"/>
      <c r="K1444" s="360" t="n"/>
      <c r="L1444" s="477" t="inlineStr">
        <is>
          <t>Finanzas a otro nivel</t>
        </is>
      </c>
      <c r="M1444" s="363" t="inlineStr">
        <is>
          <t>NELLY ROA</t>
        </is>
      </c>
      <c r="N1444" s="360" t="n"/>
      <c r="O1444" s="360" t="n"/>
      <c r="P1444" s="360" t="n"/>
      <c r="Q1444" s="360" t="n"/>
      <c r="R1444" s="363" t="n">
        <v>1090430034</v>
      </c>
      <c r="S1444" s="365" t="inlineStr">
        <is>
          <t>Pesos</t>
        </is>
      </c>
      <c r="T1444" s="366" t="inlineStr">
        <is>
          <t>Hipotecario</t>
        </is>
      </c>
      <c r="U1444" s="808" t="n">
        <v>686000</v>
      </c>
      <c r="V1444" s="363" t="n">
        <v>240</v>
      </c>
      <c r="W1444" s="363" t="n">
        <v>146</v>
      </c>
      <c r="X1444" s="808" t="inlineStr">
        <is>
          <t>11.75%</t>
        </is>
      </c>
      <c r="Y1444" s="808" t="n">
        <v>0</v>
      </c>
      <c r="Z1444" s="808" t="n">
        <v>21993</v>
      </c>
      <c r="AA1444" s="808" t="n">
        <v>41458</v>
      </c>
      <c r="AB1444" s="808" t="n">
        <v>0</v>
      </c>
      <c r="AC1444" s="808" t="n">
        <v>161509</v>
      </c>
      <c r="AD1444" s="808" t="n">
        <v>461100</v>
      </c>
      <c r="AE1444" s="808" t="n">
        <v>49519513</v>
      </c>
      <c r="AF1444" s="3688" t="n">
        <v>300</v>
      </c>
      <c r="AG1444" s="808" t="inlineStr">
        <is>
          <t>$3,000,000</t>
        </is>
      </c>
      <c r="AH1444" s="367" t="inlineStr">
        <is>
          <t>Vis Davivienda</t>
        </is>
      </c>
      <c r="AI1444" s="363" t="inlineStr">
        <is>
          <t>lismojica6@gmail.com</t>
        </is>
      </c>
      <c r="AJ1444" s="363" t="n">
        <v>3214362916</v>
      </c>
      <c r="AK1444" s="363" t="inlineStr">
        <is>
          <t>CUCUTA</t>
        </is>
      </c>
      <c r="AL1444" s="360" t="n"/>
      <c r="AM1444" s="368" t="n"/>
    </row>
    <row r="1445" ht="18" customHeight="1" thickBot="1">
      <c r="A1445" s="552" t="inlineStr">
        <is>
          <t>KAREN LILIANA CASTIBLANCO MARTINEZ</t>
        </is>
      </c>
      <c r="B1445" s="210" t="n">
        <v>20990189671</v>
      </c>
      <c r="C1445" s="251" t="n">
        <v>45811</v>
      </c>
      <c r="D1445" s="902" t="inlineStr">
        <is>
          <t>Pendiente</t>
        </is>
      </c>
      <c r="E1445" s="903" t="n">
        <v>45811</v>
      </c>
      <c r="F1445" s="267" t="inlineStr">
        <is>
          <t>BANCOLOMBIA</t>
        </is>
      </c>
      <c r="G1445" s="214" t="n"/>
      <c r="H1445" s="349" t="inlineStr">
        <is>
          <t>CM</t>
        </is>
      </c>
      <c r="I1445" s="214" t="n"/>
      <c r="J1445" s="214" t="n"/>
      <c r="K1445" s="214" t="n"/>
      <c r="L1445" s="214" t="n"/>
      <c r="M1445" s="214" t="n"/>
      <c r="N1445" s="214" t="n"/>
      <c r="O1445" s="214" t="n"/>
      <c r="P1445" s="214" t="n"/>
      <c r="Q1445" s="214" t="n"/>
      <c r="R1445" s="573" t="n">
        <v>53120853</v>
      </c>
      <c r="S1445" s="257" t="inlineStr">
        <is>
          <t>Pesos</t>
        </is>
      </c>
      <c r="T1445" s="258" t="inlineStr">
        <is>
          <t>Hipotecario</t>
        </is>
      </c>
      <c r="U1445" s="739" t="n">
        <v>1448911</v>
      </c>
      <c r="V1445" s="254" t="n">
        <v>246</v>
      </c>
      <c r="W1445" s="254" t="n">
        <v>134</v>
      </c>
      <c r="X1445" s="739" t="inlineStr">
        <is>
          <t>12.75%</t>
        </is>
      </c>
      <c r="Y1445" s="739" t="n">
        <v>0</v>
      </c>
      <c r="Z1445" s="739" t="n">
        <v>20760</v>
      </c>
      <c r="AA1445" s="739" t="n">
        <v>23654</v>
      </c>
      <c r="AB1445" s="739" t="n">
        <v>15768</v>
      </c>
      <c r="AC1445" s="739" t="n">
        <v>366227</v>
      </c>
      <c r="AD1445" s="739" t="n">
        <v>1021845</v>
      </c>
      <c r="AE1445" s="739" t="n">
        <v>107901575</v>
      </c>
      <c r="AF1445" s="3660" t="n">
        <v>200</v>
      </c>
      <c r="AG1445" s="739" t="inlineStr">
        <is>
          <t>$7,000,000</t>
        </is>
      </c>
      <c r="AH1445" s="259" t="inlineStr">
        <is>
          <t>Empleado</t>
        </is>
      </c>
      <c r="AI1445" s="254" t="inlineStr">
        <is>
          <t>klili98@hotmail.com</t>
        </is>
      </c>
      <c r="AJ1445" s="254" t="n">
        <v>3208205677</v>
      </c>
      <c r="AK1445" s="254" t="inlineStr">
        <is>
          <t>BOGOTA</t>
        </is>
      </c>
      <c r="AL1445" s="214" t="n"/>
      <c r="AM1445" s="220" t="n"/>
    </row>
    <row r="1446" ht="18" customHeight="1" thickBot="1">
      <c r="A1446" s="745" t="inlineStr">
        <is>
          <t>ALVARO JOSE GUTIERREZ BOLAÑOS</t>
        </is>
      </c>
      <c r="B1446" s="221" t="n">
        <v>90000306115</v>
      </c>
      <c r="C1446" s="240" t="n">
        <v>45811</v>
      </c>
      <c r="D1446" s="902" t="inlineStr">
        <is>
          <t>Pendiente</t>
        </is>
      </c>
      <c r="E1446" s="903" t="n">
        <v>45811</v>
      </c>
      <c r="F1446" s="241" t="inlineStr">
        <is>
          <t>BANCOLOMBIA</t>
        </is>
      </c>
      <c r="G1446" s="225" t="n"/>
      <c r="H1446" s="344" t="inlineStr">
        <is>
          <t>CM</t>
        </is>
      </c>
      <c r="I1446" s="225" t="n"/>
      <c r="J1446" s="225" t="n"/>
      <c r="K1446" s="225" t="n"/>
      <c r="L1446" s="225" t="n"/>
      <c r="M1446" s="225" t="n"/>
      <c r="N1446" s="225" t="n"/>
      <c r="O1446" s="225" t="n"/>
      <c r="P1446" s="225" t="n"/>
      <c r="Q1446" s="473" t="n"/>
      <c r="R1446" s="390" t="inlineStr">
        <is>
          <t>N/A</t>
        </is>
      </c>
      <c r="S1446" s="246" t="inlineStr">
        <is>
          <t>Pesos</t>
        </is>
      </c>
      <c r="T1446" s="247" t="inlineStr">
        <is>
          <t>Hipotecario</t>
        </is>
      </c>
      <c r="U1446" s="741" t="n">
        <v>291321</v>
      </c>
      <c r="V1446" s="242" t="n">
        <v>240</v>
      </c>
      <c r="W1446" s="242" t="n">
        <v>233</v>
      </c>
      <c r="X1446" s="741" t="inlineStr">
        <is>
          <t>4.78%</t>
        </is>
      </c>
      <c r="Y1446" s="741" t="n">
        <v>164668</v>
      </c>
      <c r="Z1446" s="741" t="n">
        <v>10471</v>
      </c>
      <c r="AA1446" s="741" t="n">
        <v>9884</v>
      </c>
      <c r="AB1446" s="741" t="n">
        <v>6589</v>
      </c>
      <c r="AC1446" s="741" t="n">
        <v>106331</v>
      </c>
      <c r="AD1446" s="741" t="n">
        <v>158045</v>
      </c>
      <c r="AE1446" s="741" t="n">
        <v>40454885</v>
      </c>
      <c r="AF1446" s="3661" t="n">
        <v>150</v>
      </c>
      <c r="AG1446" s="741" t="inlineStr">
        <is>
          <t>$1,600,000</t>
        </is>
      </c>
      <c r="AH1446" s="248" t="inlineStr">
        <is>
          <t>Empleado</t>
        </is>
      </c>
      <c r="AI1446" s="242" t="inlineStr">
        <is>
          <t>alvarojose1211@hotmail.com</t>
        </is>
      </c>
      <c r="AJ1446" s="242" t="n">
        <v>3165630896</v>
      </c>
      <c r="AK1446" s="242" t="inlineStr">
        <is>
          <t>CALI</t>
        </is>
      </c>
      <c r="AL1446" s="225" t="n"/>
      <c r="AM1446" s="231" t="n"/>
    </row>
    <row r="1447" ht="18" customHeight="1" thickBot="1">
      <c r="A1447" s="558" t="inlineStr">
        <is>
          <t>AURA MELISA ZAMBRANO RODRIGUEZ</t>
        </is>
      </c>
      <c r="B1447" s="210" t="n">
        <v>1054264454</v>
      </c>
      <c r="C1447" s="251" t="n">
        <v>45729</v>
      </c>
      <c r="D1447" s="348" t="inlineStr">
        <is>
          <t>Pendiente</t>
        </is>
      </c>
      <c r="E1447" s="386" t="n">
        <v>45812</v>
      </c>
      <c r="F1447" s="213" t="inlineStr">
        <is>
          <t>BANCO DE BOGOTA</t>
        </is>
      </c>
      <c r="G1447" s="214" t="n"/>
      <c r="H1447" s="349" t="inlineStr">
        <is>
          <t>CM</t>
        </is>
      </c>
      <c r="I1447" s="214" t="n"/>
      <c r="J1447" s="214" t="n"/>
      <c r="K1447" s="214" t="n"/>
      <c r="L1447" s="348" t="inlineStr">
        <is>
          <t>Soluciones Financieras</t>
        </is>
      </c>
      <c r="M1447" s="254" t="inlineStr">
        <is>
          <t>MIRYAM ROA</t>
        </is>
      </c>
      <c r="N1447" s="214" t="n"/>
      <c r="O1447" s="214" t="n"/>
      <c r="P1447" s="214" t="n"/>
      <c r="Q1447" s="214" t="n"/>
      <c r="R1447" s="573" t="n">
        <v>1104184723</v>
      </c>
      <c r="S1447" s="257" t="inlineStr">
        <is>
          <t>Pesos</t>
        </is>
      </c>
      <c r="T1447" s="258" t="inlineStr">
        <is>
          <t>Hipotecario</t>
        </is>
      </c>
      <c r="U1447" s="739" t="n">
        <v>1073681</v>
      </c>
      <c r="V1447" s="254" t="n">
        <v>240</v>
      </c>
      <c r="W1447" s="254" t="n">
        <v>234</v>
      </c>
      <c r="X1447" s="739" t="inlineStr">
        <is>
          <t>7.73%</t>
        </is>
      </c>
      <c r="Y1447" s="739" t="n">
        <v>406369</v>
      </c>
      <c r="Z1447" s="739" t="n">
        <v>19462</v>
      </c>
      <c r="AA1447" s="739" t="n">
        <v>27975</v>
      </c>
      <c r="AB1447" s="739" t="n">
        <v>19077</v>
      </c>
      <c r="AC1447" s="739" t="n">
        <v>234299</v>
      </c>
      <c r="AD1447" s="739" t="n">
        <v>1179235</v>
      </c>
      <c r="AE1447" s="739" t="n">
        <v>124796792</v>
      </c>
      <c r="AF1447" s="3660" t="n">
        <v>500</v>
      </c>
      <c r="AG1447" s="739" t="inlineStr">
        <is>
          <t>$10,000,000</t>
        </is>
      </c>
      <c r="AH1447" s="259" t="inlineStr">
        <is>
          <t>Empleado</t>
        </is>
      </c>
      <c r="AI1447" s="254" t="inlineStr">
        <is>
          <t>melisazambrano1594@gmail.com</t>
        </is>
      </c>
      <c r="AJ1447" s="254" t="n">
        <v>3182049170</v>
      </c>
      <c r="AK1447" s="254" t="inlineStr">
        <is>
          <t>VILLAVICENCIO</t>
        </is>
      </c>
      <c r="AL1447" s="214" t="n"/>
      <c r="AM1447" s="220" t="n"/>
    </row>
    <row r="1448" ht="18" customHeight="1" thickBot="1">
      <c r="A1448" s="548" t="inlineStr">
        <is>
          <t>JULIAN ANDRES AGUDELO GUEVARA</t>
        </is>
      </c>
      <c r="B1448" s="221" t="n">
        <v>102459467701</v>
      </c>
      <c r="C1448" s="240" t="n">
        <v>45807</v>
      </c>
      <c r="D1448" s="343" t="inlineStr">
        <is>
          <t>Pendiente</t>
        </is>
      </c>
      <c r="E1448" s="378" t="n">
        <v>45812</v>
      </c>
      <c r="F1448" s="233" t="inlineStr">
        <is>
          <t>FNA (Fondo Nacional del Ahorro)</t>
        </is>
      </c>
      <c r="G1448" s="225" t="n"/>
      <c r="H1448" s="344" t="inlineStr">
        <is>
          <t>CM</t>
        </is>
      </c>
      <c r="I1448" s="242" t="inlineStr">
        <is>
          <t>Falta perfilamiento - FNA</t>
        </is>
      </c>
      <c r="J1448" s="225" t="n"/>
      <c r="K1448" s="225" t="n"/>
      <c r="L1448" s="225" t="n"/>
      <c r="M1448" s="225" t="n"/>
      <c r="N1448" s="240" t="n">
        <v>45807</v>
      </c>
      <c r="O1448" s="225" t="n"/>
      <c r="P1448" s="225" t="n"/>
      <c r="Q1448" s="473" t="n"/>
      <c r="R1448" s="390" t="inlineStr">
        <is>
          <t>N/A</t>
        </is>
      </c>
      <c r="S1448" s="246" t="inlineStr">
        <is>
          <t>Pesos</t>
        </is>
      </c>
      <c r="T1448" s="247" t="inlineStr">
        <is>
          <t>Hipotecario</t>
        </is>
      </c>
      <c r="U1448" s="741" t="n">
        <v>1321838</v>
      </c>
      <c r="V1448" s="242" t="n">
        <v>360</v>
      </c>
      <c r="W1448" s="242" t="n">
        <v>333</v>
      </c>
      <c r="X1448" s="741" t="inlineStr">
        <is>
          <t>7.3%</t>
        </is>
      </c>
      <c r="Y1448" s="741" t="n">
        <v>0</v>
      </c>
      <c r="Z1448" s="741" t="n">
        <v>84143</v>
      </c>
      <c r="AA1448" s="741" t="n">
        <v>0</v>
      </c>
      <c r="AB1448" s="741" t="n">
        <v>0</v>
      </c>
      <c r="AC1448" s="741" t="n">
        <v>173110</v>
      </c>
      <c r="AD1448" s="741" t="n">
        <v>1061853</v>
      </c>
      <c r="AE1448" s="741" t="n">
        <v>180315361</v>
      </c>
      <c r="AF1448" s="3661" t="n">
        <v>300</v>
      </c>
      <c r="AG1448" s="741" t="inlineStr">
        <is>
          <t>$6,200,000</t>
        </is>
      </c>
      <c r="AH1448" s="248" t="inlineStr">
        <is>
          <t>Empleado</t>
        </is>
      </c>
      <c r="AI1448" s="242" t="inlineStr">
        <is>
          <t>jagudelog1032@gmail.com</t>
        </is>
      </c>
      <c r="AJ1448" s="242" t="n">
        <v>3152564009</v>
      </c>
      <c r="AK1448" s="242" t="inlineStr">
        <is>
          <t>BOGOTA</t>
        </is>
      </c>
      <c r="AL1448" s="225" t="n"/>
      <c r="AM1448" s="231" t="n"/>
    </row>
    <row r="1449" ht="18" customHeight="1" thickBot="1">
      <c r="A1449" s="929" t="inlineStr">
        <is>
          <t>YEZITD ANDRES CORNEJO MERCHAN</t>
        </is>
      </c>
      <c r="B1449" s="502" t="n">
        <v>90000203507</v>
      </c>
      <c r="C1449" s="404" t="n">
        <v>45812</v>
      </c>
      <c r="D1449" s="921" t="inlineStr">
        <is>
          <t>Pendiente</t>
        </is>
      </c>
      <c r="E1449" s="900" t="n">
        <v>45812</v>
      </c>
      <c r="F1449" s="486" t="inlineStr">
        <is>
          <t>BANCOLOMBIA</t>
        </is>
      </c>
      <c r="G1449" s="410" t="n"/>
      <c r="H1449" s="409" t="inlineStr">
        <is>
          <t>CM</t>
        </is>
      </c>
      <c r="I1449" s="410" t="n"/>
      <c r="J1449" s="410" t="n"/>
      <c r="K1449" s="410" t="n"/>
      <c r="L1449" s="410" t="n"/>
      <c r="M1449" s="410" t="n"/>
      <c r="N1449" s="410" t="n"/>
      <c r="O1449" s="410" t="n"/>
      <c r="P1449" s="410" t="n"/>
      <c r="Q1449" s="410" t="n"/>
      <c r="R1449" s="414" t="n">
        <v>1118833053</v>
      </c>
      <c r="S1449" s="412" t="inlineStr">
        <is>
          <t>Pesos</t>
        </is>
      </c>
      <c r="T1449" s="413" t="inlineStr">
        <is>
          <t>Hipotecario</t>
        </is>
      </c>
      <c r="U1449" s="818" t="n">
        <v>2550970</v>
      </c>
      <c r="V1449" s="414" t="n">
        <v>240</v>
      </c>
      <c r="W1449" s="414" t="n">
        <v>210</v>
      </c>
      <c r="X1449" s="818" t="inlineStr">
        <is>
          <t>12.8%</t>
        </is>
      </c>
      <c r="Y1449" s="818" t="n">
        <v>0</v>
      </c>
      <c r="Z1449" s="818" t="n">
        <v>26485</v>
      </c>
      <c r="AA1449" s="818" t="n">
        <v>25664</v>
      </c>
      <c r="AB1449" s="818" t="n">
        <v>17108</v>
      </c>
      <c r="AC1449" s="818" t="n">
        <v>353761</v>
      </c>
      <c r="AD1449" s="818" t="n">
        <v>2368651</v>
      </c>
      <c r="AE1449" s="818" t="n">
        <v>217601255</v>
      </c>
      <c r="AF1449" s="3670" t="n">
        <v>500</v>
      </c>
      <c r="AG1449" s="818" t="inlineStr">
        <is>
          <t>$10,000,000</t>
        </is>
      </c>
      <c r="AH1449" s="415" t="inlineStr">
        <is>
          <t>Empleado</t>
        </is>
      </c>
      <c r="AI1449" s="414" t="inlineStr">
        <is>
          <t>yacm12@gmail.com</t>
        </is>
      </c>
      <c r="AJ1449" s="414" t="n">
        <v>3006200023</v>
      </c>
      <c r="AK1449" s="414" t="inlineStr">
        <is>
          <t>RIOHACHA</t>
        </is>
      </c>
      <c r="AL1449" s="410" t="n"/>
      <c r="AM1449" s="416" t="n"/>
    </row>
    <row r="1450" ht="18" customHeight="1" thickBot="1">
      <c r="A1450" s="745" t="inlineStr">
        <is>
          <t>JUAN DAVID SAA PRECIADO</t>
        </is>
      </c>
      <c r="B1450" s="221" t="n">
        <v>134200264095</v>
      </c>
      <c r="C1450" s="240" t="n">
        <v>45812</v>
      </c>
      <c r="D1450" s="902" t="inlineStr">
        <is>
          <t>Pendiente</t>
        </is>
      </c>
      <c r="E1450" s="903" t="n">
        <v>45812</v>
      </c>
      <c r="F1450" s="248" t="inlineStr">
        <is>
          <t>CAJA SOCIAL</t>
        </is>
      </c>
      <c r="G1450" s="225" t="n"/>
      <c r="H1450" s="344" t="inlineStr">
        <is>
          <t>CM</t>
        </is>
      </c>
      <c r="I1450" s="225" t="n"/>
      <c r="J1450" s="225" t="n"/>
      <c r="K1450" s="225" t="n"/>
      <c r="L1450" s="225" t="n"/>
      <c r="M1450" s="225" t="n"/>
      <c r="N1450" s="225" t="n"/>
      <c r="O1450" s="225" t="n"/>
      <c r="P1450" s="225" t="n"/>
      <c r="Q1450" s="225" t="n"/>
      <c r="R1450" s="242" t="n">
        <v>1143986564</v>
      </c>
      <c r="S1450" s="246" t="inlineStr">
        <is>
          <t>Pesos</t>
        </is>
      </c>
      <c r="T1450" s="247" t="inlineStr">
        <is>
          <t>Hipotecario</t>
        </is>
      </c>
      <c r="U1450" s="741" t="n">
        <v>495412</v>
      </c>
      <c r="V1450" s="242" t="n">
        <v>180</v>
      </c>
      <c r="W1450" s="242" t="n">
        <v>179</v>
      </c>
      <c r="X1450" s="811" t="n">
        <v>0.1</v>
      </c>
      <c r="Y1450" s="741" t="n">
        <v>227758</v>
      </c>
      <c r="Z1450" s="741" t="n">
        <v>12466</v>
      </c>
      <c r="AA1450" s="741" t="n">
        <v>32126</v>
      </c>
      <c r="AB1450" s="741" t="n">
        <v>17994</v>
      </c>
      <c r="AC1450" s="741" t="n">
        <v>214801</v>
      </c>
      <c r="AD1450" s="741" t="n">
        <v>445782</v>
      </c>
      <c r="AE1450" s="741" t="n">
        <v>55903577</v>
      </c>
      <c r="AF1450" s="3661" t="n">
        <v>200</v>
      </c>
      <c r="AG1450" s="741" t="inlineStr">
        <is>
          <t>$4,122,000</t>
        </is>
      </c>
      <c r="AH1450" s="248" t="inlineStr">
        <is>
          <t>Empleado</t>
        </is>
      </c>
      <c r="AI1450" s="242" t="inlineStr">
        <is>
          <t>juansaa15@gmail.com</t>
        </is>
      </c>
      <c r="AJ1450" s="242" t="n">
        <v>3178168450</v>
      </c>
      <c r="AK1450" s="242" t="inlineStr">
        <is>
          <t>CALI</t>
        </is>
      </c>
      <c r="AL1450" s="225" t="n"/>
      <c r="AM1450" s="231" t="n"/>
    </row>
    <row r="1451" ht="18" customHeight="1" thickBot="1">
      <c r="A1451" s="869" t="inlineStr">
        <is>
          <t>HAROLD DAVID CHARRIS FRUTO</t>
        </is>
      </c>
      <c r="B1451" s="210" t="n">
        <v>954522953</v>
      </c>
      <c r="C1451" s="251" t="n">
        <v>45812</v>
      </c>
      <c r="D1451" s="902" t="inlineStr">
        <is>
          <t>Pendiente</t>
        </is>
      </c>
      <c r="E1451" s="903" t="n">
        <v>45812</v>
      </c>
      <c r="F1451" s="213" t="inlineStr">
        <is>
          <t>BANCO DE BOGOTA</t>
        </is>
      </c>
      <c r="G1451" s="214" t="n"/>
      <c r="H1451" s="352" t="inlineStr">
        <is>
          <t>PROPIO</t>
        </is>
      </c>
      <c r="I1451" s="214" t="n"/>
      <c r="J1451" s="214" t="n"/>
      <c r="K1451" s="214" t="n"/>
      <c r="L1451" s="392" t="inlineStr">
        <is>
          <t>Finanzas a otro nivel</t>
        </is>
      </c>
      <c r="M1451" s="254" t="inlineStr">
        <is>
          <t>CAROLINA MORA</t>
        </is>
      </c>
      <c r="N1451" s="214" t="n"/>
      <c r="O1451" s="214" t="n"/>
      <c r="P1451" s="214" t="n"/>
      <c r="Q1451" s="214" t="n"/>
      <c r="R1451" s="573" t="n">
        <v>1043873526</v>
      </c>
      <c r="S1451" s="257" t="inlineStr">
        <is>
          <t>Pesos</t>
        </is>
      </c>
      <c r="T1451" s="258" t="inlineStr">
        <is>
          <t>Hipotecario</t>
        </is>
      </c>
      <c r="U1451" s="739" t="n">
        <v>1323875</v>
      </c>
      <c r="V1451" s="254" t="n">
        <v>360</v>
      </c>
      <c r="W1451" s="254" t="n">
        <v>342</v>
      </c>
      <c r="X1451" s="739" t="inlineStr">
        <is>
          <t>15.11%</t>
        </is>
      </c>
      <c r="Y1451" s="739" t="n">
        <v>0</v>
      </c>
      <c r="Z1451" s="739" t="n">
        <v>20396</v>
      </c>
      <c r="AA1451" s="739" t="n">
        <v>27062</v>
      </c>
      <c r="AB1451" s="739" t="n">
        <v>0</v>
      </c>
      <c r="AC1451" s="739" t="n">
        <v>22901</v>
      </c>
      <c r="AD1451" s="739" t="n">
        <v>1253515</v>
      </c>
      <c r="AE1451" s="739" t="n">
        <v>107029731</v>
      </c>
      <c r="AF1451" s="254" t="inlineStr">
        <is>
          <t>50-300</t>
        </is>
      </c>
      <c r="AG1451" s="739" t="inlineStr">
        <is>
          <t>$5,600,000</t>
        </is>
      </c>
      <c r="AH1451" s="259" t="inlineStr">
        <is>
          <t>Empleado</t>
        </is>
      </c>
      <c r="AI1451" s="254" t="inlineStr">
        <is>
          <t>hdcfruto@hotmail.com</t>
        </is>
      </c>
      <c r="AJ1451" s="254" t="n">
        <v>3016746752</v>
      </c>
      <c r="AK1451" s="214" t="n"/>
      <c r="AL1451" s="214" t="n"/>
      <c r="AM1451" s="220" t="n"/>
    </row>
    <row r="1452" ht="18" customHeight="1" thickBot="1">
      <c r="A1452" s="843" t="inlineStr">
        <is>
          <t>BRAYAN STIVEN FRANCO TABORDA</t>
        </is>
      </c>
      <c r="B1452" s="221" t="n">
        <v>90000297345</v>
      </c>
      <c r="C1452" s="240" t="n">
        <v>45812</v>
      </c>
      <c r="D1452" s="902" t="inlineStr">
        <is>
          <t>Pendiente</t>
        </is>
      </c>
      <c r="E1452" s="903" t="n">
        <v>45812</v>
      </c>
      <c r="F1452" s="241" t="inlineStr">
        <is>
          <t>BANCOLOMBIA</t>
        </is>
      </c>
      <c r="G1452" s="225" t="n"/>
      <c r="H1452" s="344" t="inlineStr">
        <is>
          <t>CM</t>
        </is>
      </c>
      <c r="I1452" s="225" t="n"/>
      <c r="J1452" s="225" t="n"/>
      <c r="K1452" s="225" t="n"/>
      <c r="L1452" s="440" t="inlineStr">
        <is>
          <t>Finanzas a otro nivel</t>
        </is>
      </c>
      <c r="M1452" s="242" t="inlineStr">
        <is>
          <t>PAULA OSORNO</t>
        </is>
      </c>
      <c r="N1452" s="225" t="n"/>
      <c r="O1452" s="225" t="n"/>
      <c r="P1452" s="225" t="n"/>
      <c r="Q1452" s="473" t="n"/>
      <c r="R1452" s="390" t="inlineStr">
        <is>
          <t>N/A</t>
        </is>
      </c>
      <c r="S1452" s="246" t="inlineStr">
        <is>
          <t>Pesos</t>
        </is>
      </c>
      <c r="T1452" s="247" t="inlineStr">
        <is>
          <t>Hipotecario</t>
        </is>
      </c>
      <c r="U1452" s="741" t="n">
        <v>2459198</v>
      </c>
      <c r="V1452" s="242" t="n">
        <v>232</v>
      </c>
      <c r="W1452" s="242" t="n">
        <v>223</v>
      </c>
      <c r="X1452" s="811" t="n">
        <v>0.11</v>
      </c>
      <c r="Y1452" s="741" t="n">
        <v>0</v>
      </c>
      <c r="Z1452" s="741" t="n">
        <v>22989</v>
      </c>
      <c r="AA1452" s="741" t="n">
        <v>34225</v>
      </c>
      <c r="AB1452" s="741" t="n">
        <v>22816</v>
      </c>
      <c r="AC1452" s="741" t="n">
        <v>339156</v>
      </c>
      <c r="AD1452" s="741" t="n">
        <v>2040011</v>
      </c>
      <c r="AE1452" s="741" t="n">
        <v>233165434</v>
      </c>
      <c r="AF1452" s="741" t="inlineStr">
        <is>
          <t>$2,000,000</t>
        </is>
      </c>
      <c r="AG1452" s="741" t="inlineStr">
        <is>
          <t>$27,000,000</t>
        </is>
      </c>
      <c r="AH1452" s="248" t="inlineStr">
        <is>
          <t>Empleado</t>
        </is>
      </c>
      <c r="AI1452" s="242" t="inlineStr">
        <is>
          <t>stivenf8@gmail.com</t>
        </is>
      </c>
      <c r="AJ1452" s="242" t="n">
        <v>3197693661</v>
      </c>
      <c r="AK1452" s="242" t="inlineStr">
        <is>
          <t>MEDELLIN</t>
        </is>
      </c>
      <c r="AL1452" s="225" t="n"/>
      <c r="AM1452" s="231" t="n"/>
    </row>
    <row r="1453" ht="18" customHeight="1" thickBot="1">
      <c r="A1453" s="571" t="inlineStr">
        <is>
          <t>LISETH JOHANA CAMPOS CORZO</t>
        </is>
      </c>
      <c r="B1453" s="210" t="n">
        <v>90000202923</v>
      </c>
      <c r="C1453" s="251" t="n">
        <v>45812</v>
      </c>
      <c r="D1453" s="902" t="inlineStr">
        <is>
          <t>Pendiente</t>
        </is>
      </c>
      <c r="E1453" s="903" t="n">
        <v>45812</v>
      </c>
      <c r="F1453" s="267" t="inlineStr">
        <is>
          <t>BANCOLOMBIA</t>
        </is>
      </c>
      <c r="G1453" s="565" t="n"/>
      <c r="H1453" s="349" t="inlineStr">
        <is>
          <t>CM</t>
        </is>
      </c>
      <c r="I1453" s="214" t="n"/>
      <c r="J1453" s="214" t="n"/>
      <c r="K1453" s="214" t="n"/>
      <c r="L1453" s="214" t="n"/>
      <c r="M1453" s="214" t="n"/>
      <c r="N1453" s="214" t="n"/>
      <c r="O1453" s="214" t="n"/>
      <c r="P1453" s="214" t="n"/>
      <c r="Q1453" s="214" t="n"/>
      <c r="R1453" s="573" t="n">
        <v>1098726072</v>
      </c>
      <c r="S1453" s="257" t="inlineStr">
        <is>
          <t>Pesos</t>
        </is>
      </c>
      <c r="T1453" s="258" t="inlineStr">
        <is>
          <t>Hipotecario</t>
        </is>
      </c>
      <c r="U1453" s="739" t="n">
        <v>589300</v>
      </c>
      <c r="V1453" s="254" t="n">
        <v>240</v>
      </c>
      <c r="W1453" s="254" t="n">
        <v>208</v>
      </c>
      <c r="X1453" s="739" t="inlineStr">
        <is>
          <t>13.07%</t>
        </is>
      </c>
      <c r="Y1453" s="739" t="n">
        <v>158234</v>
      </c>
      <c r="Z1453" s="739" t="n">
        <v>5437</v>
      </c>
      <c r="AA1453" s="739" t="n">
        <v>11516</v>
      </c>
      <c r="AB1453" s="739" t="n">
        <v>7677</v>
      </c>
      <c r="AC1453" s="739" t="n">
        <v>66530</v>
      </c>
      <c r="AD1453" s="739" t="n">
        <v>498139</v>
      </c>
      <c r="AE1453" s="739" t="n">
        <v>48748951</v>
      </c>
      <c r="AF1453" s="3660" t="n">
        <v>200</v>
      </c>
      <c r="AG1453" s="739" t="inlineStr">
        <is>
          <t>$4,000,000</t>
        </is>
      </c>
      <c r="AH1453" s="259" t="inlineStr">
        <is>
          <t>Empleado</t>
        </is>
      </c>
      <c r="AI1453" s="573" t="inlineStr">
        <is>
          <t>liz.-campos@hotmail.com</t>
        </is>
      </c>
      <c r="AJ1453" s="573" t="n">
        <v>3163358797</v>
      </c>
      <c r="AK1453" s="254" t="inlineStr">
        <is>
          <t>PAIPA</t>
        </is>
      </c>
      <c r="AL1453" s="214" t="n"/>
      <c r="AM1453" s="220" t="n"/>
    </row>
    <row r="1454" ht="18" customHeight="1" thickBot="1">
      <c r="A1454" s="572" t="inlineStr">
        <is>
          <t>LUIS SEBASTIAN TORRES CAÑON</t>
        </is>
      </c>
      <c r="B1454" s="221" t="inlineStr">
        <is>
          <t>570045680083269-9</t>
        </is>
      </c>
      <c r="C1454" s="240" t="n">
        <v>45812</v>
      </c>
      <c r="D1454" s="902" t="inlineStr">
        <is>
          <t>Pendiente</t>
        </is>
      </c>
      <c r="E1454" s="903" t="n">
        <v>45812</v>
      </c>
      <c r="F1454" s="569" t="inlineStr">
        <is>
          <t>DAVIVIENDA</t>
        </is>
      </c>
      <c r="G1454" s="593" t="inlineStr">
        <is>
          <t>Extracto crédito de remodelacion: Luis Sebastián Torres Cañon</t>
        </is>
      </c>
      <c r="H1454" s="344" t="inlineStr">
        <is>
          <t>CM</t>
        </is>
      </c>
      <c r="I1454" s="225" t="n"/>
      <c r="J1454" s="225" t="n"/>
      <c r="K1454" s="225" t="n"/>
      <c r="L1454" s="343" t="inlineStr">
        <is>
          <t>Soluciones Financieras</t>
        </is>
      </c>
      <c r="M1454" s="242" t="inlineStr">
        <is>
          <t>LORENA SALINAS</t>
        </is>
      </c>
      <c r="N1454" s="225" t="n"/>
      <c r="O1454" s="225" t="n"/>
      <c r="P1454" s="225" t="n"/>
      <c r="Q1454" s="473" t="n"/>
      <c r="R1454" s="390" t="n">
        <v>1024597052</v>
      </c>
      <c r="S1454" s="246" t="inlineStr">
        <is>
          <t>Pesos</t>
        </is>
      </c>
      <c r="T1454" s="247" t="inlineStr">
        <is>
          <t>Hipotecario</t>
        </is>
      </c>
      <c r="U1454" s="741" t="n">
        <v>389000</v>
      </c>
      <c r="V1454" s="242" t="n">
        <v>120</v>
      </c>
      <c r="W1454" s="242" t="n">
        <v>102</v>
      </c>
      <c r="X1454" s="741" t="inlineStr">
        <is>
          <t>21.45%</t>
        </is>
      </c>
      <c r="Y1454" s="741" t="n">
        <v>0</v>
      </c>
      <c r="Z1454" s="741" t="n">
        <v>12364</v>
      </c>
      <c r="AA1454" s="741" t="n">
        <v>0</v>
      </c>
      <c r="AB1454" s="741" t="n">
        <v>0</v>
      </c>
      <c r="AC1454" s="741" t="n">
        <v>146686</v>
      </c>
      <c r="AD1454" s="741" t="n">
        <v>618477</v>
      </c>
      <c r="AE1454" s="741" t="n">
        <v>18845033</v>
      </c>
      <c r="AF1454" s="3661" t="n">
        <v>300</v>
      </c>
      <c r="AG1454" s="741" t="inlineStr">
        <is>
          <t>$3,700,000</t>
        </is>
      </c>
      <c r="AH1454" s="894" t="inlineStr">
        <is>
          <t>Empleado</t>
        </is>
      </c>
      <c r="AI1454" s="390" t="inlineStr">
        <is>
          <t>luissebas0413@hotmail.com</t>
        </is>
      </c>
      <c r="AJ1454" s="390" t="n">
        <v>3203814381</v>
      </c>
      <c r="AK1454" s="242" t="inlineStr">
        <is>
          <t>SOACHA</t>
        </is>
      </c>
      <c r="AL1454" s="225" t="n"/>
      <c r="AM1454" s="231" t="n"/>
    </row>
    <row r="1455" ht="18" customHeight="1" thickBot="1">
      <c r="A1455" s="552" t="inlineStr">
        <is>
          <t>DANIELA MARIA VARGAS GARCES</t>
        </is>
      </c>
      <c r="B1455" s="210" t="inlineStr">
        <is>
          <t>190-023032</t>
        </is>
      </c>
      <c r="C1455" s="251" t="n">
        <v>45806</v>
      </c>
      <c r="D1455" s="902" t="inlineStr">
        <is>
          <t>Pendiente</t>
        </is>
      </c>
      <c r="E1455" s="903" t="n">
        <v>45813</v>
      </c>
      <c r="F1455" s="566" t="inlineStr">
        <is>
          <t>OCCIDENTE</t>
        </is>
      </c>
      <c r="G1455" s="593" t="inlineStr">
        <is>
          <t>Envio perfilamiento de la cliente por favor me informan si hay posibilidad de hacer el proceso con el endeudamiento que tiene. gracias</t>
        </is>
      </c>
      <c r="H1455" s="349" t="inlineStr">
        <is>
          <t>CM</t>
        </is>
      </c>
      <c r="I1455" s="254" t="inlineStr">
        <is>
          <t>Falta perfilamiento - Occidente</t>
        </is>
      </c>
      <c r="J1455" s="214" t="n"/>
      <c r="K1455" s="214" t="n"/>
      <c r="L1455" s="214" t="n"/>
      <c r="M1455" s="214" t="n"/>
      <c r="N1455" s="251" t="n">
        <v>45806</v>
      </c>
      <c r="O1455" s="214" t="n"/>
      <c r="P1455" s="214" t="n"/>
      <c r="Q1455" s="214" t="n"/>
      <c r="R1455" s="254" t="n">
        <v>1128280497</v>
      </c>
      <c r="S1455" s="257" t="inlineStr">
        <is>
          <t>Pesos</t>
        </is>
      </c>
      <c r="T1455" s="258" t="inlineStr">
        <is>
          <t>Hipotecario</t>
        </is>
      </c>
      <c r="U1455" s="739" t="n">
        <v>3300000</v>
      </c>
      <c r="V1455" s="254" t="n">
        <v>240</v>
      </c>
      <c r="W1455" s="254" t="n">
        <v>239</v>
      </c>
      <c r="X1455" s="739" t="inlineStr">
        <is>
          <t>12.93%</t>
        </is>
      </c>
      <c r="Y1455" s="739" t="n">
        <v>0</v>
      </c>
      <c r="Z1455" s="739" t="n">
        <v>67777</v>
      </c>
      <c r="AA1455" s="739" t="n">
        <v>30497</v>
      </c>
      <c r="AB1455" s="739" t="n">
        <v>0</v>
      </c>
      <c r="AC1455" s="739" t="n">
        <v>272770</v>
      </c>
      <c r="AD1455" s="739" t="n">
        <v>2831665</v>
      </c>
      <c r="AE1455" s="739" t="n">
        <v>277759130</v>
      </c>
      <c r="AF1455" s="3660" t="n">
        <v>500</v>
      </c>
      <c r="AG1455" s="739" t="inlineStr">
        <is>
          <t>$22,000,000</t>
        </is>
      </c>
      <c r="AH1455" s="259" t="inlineStr">
        <is>
          <t>Empleado</t>
        </is>
      </c>
      <c r="AI1455" s="254" t="inlineStr">
        <is>
          <t>daniela.vargas.garces@gmail.com</t>
        </is>
      </c>
      <c r="AJ1455" s="254" t="n">
        <v>3007538482</v>
      </c>
      <c r="AK1455" s="214" t="n"/>
      <c r="AL1455" s="214" t="n"/>
      <c r="AM1455" s="220" t="n"/>
    </row>
    <row r="1456" ht="18" customHeight="1" thickBot="1">
      <c r="A1456" s="745" t="inlineStr">
        <is>
          <t>ALEXANDER MACIAS</t>
        </is>
      </c>
      <c r="B1456" s="221" t="n">
        <v>1057149252</v>
      </c>
      <c r="C1456" s="240" t="n">
        <v>45811</v>
      </c>
      <c r="D1456" s="902" t="inlineStr">
        <is>
          <t>Pendiente</t>
        </is>
      </c>
      <c r="E1456" s="903" t="n">
        <v>45813</v>
      </c>
      <c r="F1456" s="224" t="inlineStr">
        <is>
          <t>BANCO DE BOGOTA</t>
        </is>
      </c>
      <c r="G1456" s="225" t="n"/>
      <c r="H1456" s="344" t="inlineStr">
        <is>
          <t>CM</t>
        </is>
      </c>
      <c r="I1456" s="242" t="inlineStr">
        <is>
          <t>Falta perfilamiento - Bogota</t>
        </is>
      </c>
      <c r="J1456" s="225" t="n"/>
      <c r="K1456" s="225" t="n"/>
      <c r="L1456" s="343" t="inlineStr">
        <is>
          <t>Soluciones Financieras</t>
        </is>
      </c>
      <c r="M1456" s="242" t="inlineStr">
        <is>
          <t>LORENA SALINAS</t>
        </is>
      </c>
      <c r="N1456" s="240" t="n">
        <v>45811</v>
      </c>
      <c r="O1456" s="225" t="n"/>
      <c r="P1456" s="225" t="n"/>
      <c r="Q1456" s="225" t="n"/>
      <c r="R1456" s="389" t="n">
        <v>1106888856</v>
      </c>
      <c r="S1456" s="246" t="inlineStr">
        <is>
          <t>Pesos</t>
        </is>
      </c>
      <c r="T1456" s="247" t="inlineStr">
        <is>
          <t>Hipotecario</t>
        </is>
      </c>
      <c r="U1456" s="741" t="n">
        <v>1606893</v>
      </c>
      <c r="V1456" s="242" t="n">
        <v>240</v>
      </c>
      <c r="W1456" s="242" t="n">
        <v>239</v>
      </c>
      <c r="X1456" s="741" t="inlineStr">
        <is>
          <t>12.01%</t>
        </is>
      </c>
      <c r="Y1456" s="741" t="n">
        <v>0</v>
      </c>
      <c r="Z1456" s="741" t="n">
        <v>38014</v>
      </c>
      <c r="AA1456" s="741" t="n">
        <v>37417</v>
      </c>
      <c r="AB1456" s="741" t="n">
        <v>0</v>
      </c>
      <c r="AC1456" s="741" t="n">
        <v>158339</v>
      </c>
      <c r="AD1456" s="741" t="n">
        <v>1373122</v>
      </c>
      <c r="AE1456" s="741" t="n">
        <v>145484310</v>
      </c>
      <c r="AF1456" s="3661" t="n">
        <v>300</v>
      </c>
      <c r="AG1456" s="741" t="inlineStr">
        <is>
          <t>$5,500,000</t>
        </is>
      </c>
      <c r="AH1456" s="248" t="inlineStr">
        <is>
          <t>Empleado</t>
        </is>
      </c>
      <c r="AI1456" s="242" t="inlineStr">
        <is>
          <t>alexmacias86@hotmail.com</t>
        </is>
      </c>
      <c r="AJ1456" s="242" t="n">
        <v>3213349762</v>
      </c>
      <c r="AK1456" s="242" t="inlineStr">
        <is>
          <t>MELGAR</t>
        </is>
      </c>
      <c r="AL1456" s="225" t="n"/>
      <c r="AM1456" s="231" t="n"/>
    </row>
    <row r="1457" ht="18" customHeight="1" thickBot="1">
      <c r="A1457" s="552" t="inlineStr">
        <is>
          <t>LUIS ALFREDO PAYAN CAÑIZALES</t>
        </is>
      </c>
      <c r="B1457" s="210" t="n">
        <v>359652421</v>
      </c>
      <c r="C1457" s="251" t="n">
        <v>45812</v>
      </c>
      <c r="D1457" s="902" t="inlineStr">
        <is>
          <t>Pendiente</t>
        </is>
      </c>
      <c r="E1457" s="903" t="n">
        <v>45813</v>
      </c>
      <c r="F1457" s="213" t="inlineStr">
        <is>
          <t>BANCO DE BOGOTA</t>
        </is>
      </c>
      <c r="G1457" s="214" t="n"/>
      <c r="H1457" s="349" t="inlineStr">
        <is>
          <t>CM</t>
        </is>
      </c>
      <c r="I1457" s="254" t="inlineStr">
        <is>
          <t>Falta perfilamiento - Bogota</t>
        </is>
      </c>
      <c r="J1457" s="214" t="n"/>
      <c r="K1457" s="214" t="n"/>
      <c r="L1457" s="214" t="n"/>
      <c r="M1457" s="214" t="n"/>
      <c r="N1457" s="251" t="n">
        <v>45813</v>
      </c>
      <c r="O1457" s="214" t="n"/>
      <c r="P1457" s="214" t="n"/>
      <c r="Q1457" s="335" t="n"/>
      <c r="R1457" s="390" t="inlineStr">
        <is>
          <t>N/A</t>
        </is>
      </c>
      <c r="S1457" s="257" t="inlineStr">
        <is>
          <t>Pesos</t>
        </is>
      </c>
      <c r="T1457" s="258" t="inlineStr">
        <is>
          <t>Hipotecario</t>
        </is>
      </c>
      <c r="U1457" s="739" t="n">
        <v>1712701</v>
      </c>
      <c r="V1457" s="254" t="n">
        <v>241</v>
      </c>
      <c r="W1457" s="254" t="n">
        <v>157</v>
      </c>
      <c r="X1457" s="739" t="inlineStr">
        <is>
          <t>10.28%</t>
        </is>
      </c>
      <c r="Y1457" s="739" t="n">
        <v>0</v>
      </c>
      <c r="Z1457" s="739" t="n">
        <v>93530</v>
      </c>
      <c r="AA1457" s="739" t="n">
        <v>60140</v>
      </c>
      <c r="AB1457" s="739" t="n">
        <v>0</v>
      </c>
      <c r="AC1457" s="739" t="n">
        <v>256463</v>
      </c>
      <c r="AD1457" s="739" t="n">
        <v>1302567</v>
      </c>
      <c r="AE1457" s="739" t="n">
        <v>143707294</v>
      </c>
      <c r="AF1457" s="3660" t="n">
        <v>300</v>
      </c>
      <c r="AG1457" s="739" t="inlineStr">
        <is>
          <t>$16,000,000</t>
        </is>
      </c>
      <c r="AH1457" s="259" t="inlineStr">
        <is>
          <t>Empleado</t>
        </is>
      </c>
      <c r="AI1457" s="254" t="inlineStr">
        <is>
          <t>susanacanizac@gmail.com</t>
        </is>
      </c>
      <c r="AJ1457" s="254" t="n">
        <v>3013274827</v>
      </c>
      <c r="AK1457" s="254" t="inlineStr">
        <is>
          <t>BUGA</t>
        </is>
      </c>
      <c r="AL1457" s="214" t="n"/>
      <c r="AM1457" s="220" t="n"/>
    </row>
    <row r="1458" ht="18" customHeight="1" thickBot="1">
      <c r="A1458" s="745" t="inlineStr">
        <is>
          <t>DAYANA DEL CARMEN JULIO LOPEZ</t>
        </is>
      </c>
      <c r="B1458" s="221" t="inlineStr">
        <is>
          <t>570238110009760-3</t>
        </is>
      </c>
      <c r="C1458" s="240" t="n">
        <v>45813</v>
      </c>
      <c r="D1458" s="902" t="inlineStr">
        <is>
          <t>Pendiente</t>
        </is>
      </c>
      <c r="E1458" s="903" t="n">
        <v>45813</v>
      </c>
      <c r="F1458" s="333" t="inlineStr">
        <is>
          <t>DAVIVIENDA</t>
        </is>
      </c>
      <c r="G1458" s="225" t="n"/>
      <c r="H1458" s="344" t="inlineStr">
        <is>
          <t>CM</t>
        </is>
      </c>
      <c r="I1458" s="225" t="n"/>
      <c r="J1458" s="225" t="n"/>
      <c r="K1458" s="225" t="n"/>
      <c r="L1458" s="225" t="n"/>
      <c r="M1458" s="225" t="n"/>
      <c r="N1458" s="225" t="n"/>
      <c r="O1458" s="225" t="n"/>
      <c r="P1458" s="225" t="n"/>
      <c r="Q1458" s="225" t="n"/>
      <c r="R1458" s="242" t="n">
        <v>1043025220</v>
      </c>
      <c r="S1458" s="246" t="inlineStr">
        <is>
          <t>Pesos</t>
        </is>
      </c>
      <c r="T1458" s="247" t="inlineStr">
        <is>
          <t>Hipotecario</t>
        </is>
      </c>
      <c r="U1458" s="741" t="n">
        <v>816002</v>
      </c>
      <c r="V1458" s="242" t="n">
        <v>240</v>
      </c>
      <c r="W1458" s="242" t="n">
        <v>216</v>
      </c>
      <c r="X1458" s="811" t="n">
        <v>0.13</v>
      </c>
      <c r="Y1458" s="741" t="n">
        <v>303997</v>
      </c>
      <c r="Z1458" s="741" t="n">
        <v>20953</v>
      </c>
      <c r="AA1458" s="741" t="n">
        <v>30632</v>
      </c>
      <c r="AB1458" s="741" t="n">
        <v>0</v>
      </c>
      <c r="AC1458" s="741" t="n">
        <v>105070</v>
      </c>
      <c r="AD1458" s="741" t="n">
        <v>716002</v>
      </c>
      <c r="AE1458" s="741" t="n">
        <v>92911175</v>
      </c>
      <c r="AF1458" s="3661" t="n">
        <v>250</v>
      </c>
      <c r="AG1458" s="741" t="inlineStr">
        <is>
          <t>$5,000,000</t>
        </is>
      </c>
      <c r="AH1458" s="248" t="inlineStr">
        <is>
          <t>Empleado</t>
        </is>
      </c>
      <c r="AI1458" s="242" t="inlineStr">
        <is>
          <t>dayajulio@gmail.com</t>
        </is>
      </c>
      <c r="AJ1458" s="242" t="n">
        <v>3008812838</v>
      </c>
      <c r="AK1458" s="242" t="inlineStr">
        <is>
          <t>SOLEDAD</t>
        </is>
      </c>
      <c r="AL1458" s="225" t="n"/>
      <c r="AM1458" s="231" t="n"/>
    </row>
    <row r="1459" ht="18" customHeight="1" thickBot="1">
      <c r="A1459" s="552" t="inlineStr">
        <is>
          <t>MARTHA LUCIA VILLA JARAMILLO</t>
        </is>
      </c>
      <c r="B1459" s="210" t="n">
        <v>90000330147</v>
      </c>
      <c r="C1459" s="251" t="n">
        <v>45813</v>
      </c>
      <c r="D1459" s="902" t="inlineStr">
        <is>
          <t>Pendiente</t>
        </is>
      </c>
      <c r="E1459" s="903" t="n">
        <v>45813</v>
      </c>
      <c r="F1459" s="267" t="inlineStr">
        <is>
          <t>BANCOLOMBIA</t>
        </is>
      </c>
      <c r="G1459" s="214" t="n"/>
      <c r="H1459" s="349" t="inlineStr">
        <is>
          <t>CM</t>
        </is>
      </c>
      <c r="I1459" s="214" t="n"/>
      <c r="J1459" s="214" t="n"/>
      <c r="K1459" s="214" t="n"/>
      <c r="L1459" s="214" t="n"/>
      <c r="M1459" s="214" t="n"/>
      <c r="N1459" s="214" t="n"/>
      <c r="O1459" s="214" t="n"/>
      <c r="P1459" s="214" t="n"/>
      <c r="Q1459" s="214" t="n"/>
      <c r="R1459" s="254" t="n">
        <v>1003803438</v>
      </c>
      <c r="S1459" s="257" t="inlineStr">
        <is>
          <t>Pesos</t>
        </is>
      </c>
      <c r="T1459" s="258" t="inlineStr">
        <is>
          <t>Hipotecario</t>
        </is>
      </c>
      <c r="U1459" s="739" t="n">
        <v>921658</v>
      </c>
      <c r="V1459" s="254" t="n">
        <v>240</v>
      </c>
      <c r="W1459" s="254" t="n">
        <v>237</v>
      </c>
      <c r="X1459" s="821" t="n">
        <v>0.1</v>
      </c>
      <c r="Y1459" s="739" t="n">
        <v>0</v>
      </c>
      <c r="Z1459" s="739" t="n">
        <v>8045</v>
      </c>
      <c r="AA1459" s="739" t="n">
        <v>13611</v>
      </c>
      <c r="AB1459" s="739" t="n">
        <v>9073</v>
      </c>
      <c r="AC1459" s="739" t="n">
        <v>134552</v>
      </c>
      <c r="AD1459" s="739" t="n">
        <v>756377</v>
      </c>
      <c r="AE1459" s="739" t="n">
        <v>94769545</v>
      </c>
      <c r="AF1459" s="3660" t="n">
        <v>200</v>
      </c>
      <c r="AG1459" s="739" t="inlineStr">
        <is>
          <t>$5,000,000</t>
        </is>
      </c>
      <c r="AH1459" s="259" t="inlineStr">
        <is>
          <t>Empleado</t>
        </is>
      </c>
      <c r="AI1459" s="254" t="inlineStr">
        <is>
          <t>luciajaramillo26@gmail.com</t>
        </is>
      </c>
      <c r="AJ1459" s="254" t="n">
        <v>3194667264</v>
      </c>
      <c r="AK1459" s="254" t="inlineStr">
        <is>
          <t>BOGOTA</t>
        </is>
      </c>
      <c r="AL1459" s="214" t="n"/>
      <c r="AM1459" s="220" t="n"/>
    </row>
    <row r="1460" ht="18" customHeight="1" thickBot="1">
      <c r="A1460" s="745" t="inlineStr">
        <is>
          <t>YON ALEXANDER GARZON PRIETO</t>
        </is>
      </c>
      <c r="B1460" s="221" t="n">
        <v>132209808864</v>
      </c>
      <c r="C1460" s="240" t="n">
        <v>45813</v>
      </c>
      <c r="D1460" s="902" t="inlineStr">
        <is>
          <t>Pendiente</t>
        </is>
      </c>
      <c r="E1460" s="903" t="n">
        <v>45813</v>
      </c>
      <c r="F1460" s="248" t="inlineStr">
        <is>
          <t>CAJA SOCIAL</t>
        </is>
      </c>
      <c r="G1460" s="225" t="n"/>
      <c r="H1460" s="397" t="inlineStr">
        <is>
          <t>PROPIO</t>
        </is>
      </c>
      <c r="I1460" s="225" t="n"/>
      <c r="J1460" s="225" t="n"/>
      <c r="K1460" s="225" t="n"/>
      <c r="L1460" s="248" t="inlineStr">
        <is>
          <t>Imperio Financiero</t>
        </is>
      </c>
      <c r="M1460" s="242" t="inlineStr">
        <is>
          <t>Deisy Julieth Roa Riveros</t>
        </is>
      </c>
      <c r="N1460" s="225" t="n"/>
      <c r="O1460" s="225" t="n"/>
      <c r="P1460" s="225" t="n"/>
      <c r="Q1460" s="225" t="n"/>
      <c r="R1460" s="242" t="n">
        <v>1032458636</v>
      </c>
      <c r="S1460" s="246" t="inlineStr">
        <is>
          <t>Pesos</t>
        </is>
      </c>
      <c r="T1460" s="247" t="inlineStr">
        <is>
          <t>Hipotecario</t>
        </is>
      </c>
      <c r="U1460" s="741" t="n">
        <v>572325</v>
      </c>
      <c r="V1460" s="242" t="n">
        <v>244</v>
      </c>
      <c r="W1460" s="242" t="n">
        <v>170</v>
      </c>
      <c r="X1460" s="741" t="inlineStr">
        <is>
          <t>11.59%</t>
        </is>
      </c>
      <c r="Y1460" s="741" t="n">
        <v>187275</v>
      </c>
      <c r="Z1460" s="741" t="n">
        <v>20081</v>
      </c>
      <c r="AA1460" s="741" t="n">
        <v>18339</v>
      </c>
      <c r="AB1460" s="741" t="n">
        <v>1410</v>
      </c>
      <c r="AC1460" s="741" t="n">
        <v>194607</v>
      </c>
      <c r="AD1460" s="741" t="n">
        <v>525325</v>
      </c>
      <c r="AE1460" s="741" t="n">
        <v>57205331</v>
      </c>
      <c r="AF1460" s="242" t="inlineStr">
        <is>
          <t>50-300</t>
        </is>
      </c>
      <c r="AG1460" s="741" t="inlineStr">
        <is>
          <t>$3,000,000</t>
        </is>
      </c>
      <c r="AH1460" s="248" t="inlineStr">
        <is>
          <t>Empleado</t>
        </is>
      </c>
      <c r="AI1460" s="242" t="inlineStr">
        <is>
          <t>yonalexgarzonp@icloud.com</t>
        </is>
      </c>
      <c r="AJ1460" s="242" t="n">
        <v>3209363357</v>
      </c>
      <c r="AK1460" s="225" t="n"/>
      <c r="AL1460" s="225" t="n"/>
      <c r="AM1460" s="231" t="n"/>
    </row>
    <row r="1461" ht="18" customHeight="1" thickBot="1">
      <c r="A1461" s="552" t="inlineStr">
        <is>
          <t>ANGELA MARIA LOPEZ BUENO</t>
        </is>
      </c>
      <c r="B1461" s="210" t="n">
        <v>5307981600</v>
      </c>
      <c r="C1461" s="251" t="n">
        <v>45813</v>
      </c>
      <c r="D1461" s="902" t="inlineStr">
        <is>
          <t>Pendiente</t>
        </is>
      </c>
      <c r="E1461" s="903" t="n">
        <v>45813</v>
      </c>
      <c r="F1461" s="232" t="inlineStr">
        <is>
          <t>FNA (Fondo Nacional del Ahorro)</t>
        </is>
      </c>
      <c r="G1461" s="214" t="n"/>
      <c r="H1461" s="349" t="inlineStr">
        <is>
          <t>CM</t>
        </is>
      </c>
      <c r="I1461" s="214" t="n"/>
      <c r="J1461" s="214" t="n"/>
      <c r="K1461" s="214" t="n"/>
      <c r="L1461" s="392" t="inlineStr">
        <is>
          <t>Finanzas a otro nivel</t>
        </is>
      </c>
      <c r="M1461" s="254" t="inlineStr">
        <is>
          <t>YULY HERNANDEZ</t>
        </is>
      </c>
      <c r="N1461" s="214" t="n"/>
      <c r="O1461" s="214" t="n"/>
      <c r="P1461" s="214" t="n"/>
      <c r="Q1461" s="214" t="n"/>
      <c r="R1461" s="254" t="n">
        <v>53079816</v>
      </c>
      <c r="S1461" s="257" t="inlineStr">
        <is>
          <t>Pesos</t>
        </is>
      </c>
      <c r="T1461" s="258" t="inlineStr">
        <is>
          <t>Hipotecario</t>
        </is>
      </c>
      <c r="U1461" s="739" t="n">
        <v>989565</v>
      </c>
      <c r="V1461" s="254" t="n">
        <v>240</v>
      </c>
      <c r="W1461" s="254" t="n">
        <v>225</v>
      </c>
      <c r="X1461" s="739" t="inlineStr">
        <is>
          <t>8.5%</t>
        </is>
      </c>
      <c r="Y1461" s="739" t="n">
        <v>0</v>
      </c>
      <c r="Z1461" s="739" t="n">
        <v>33132</v>
      </c>
      <c r="AA1461" s="739" t="n">
        <v>30653</v>
      </c>
      <c r="AB1461" s="739" t="n">
        <v>40560</v>
      </c>
      <c r="AC1461" s="739" t="n">
        <v>193302</v>
      </c>
      <c r="AD1461" s="739" t="n">
        <v>703075</v>
      </c>
      <c r="AE1461" s="739" t="n">
        <v>103067730</v>
      </c>
      <c r="AF1461" s="3660" t="n">
        <v>200</v>
      </c>
      <c r="AG1461" s="739" t="inlineStr">
        <is>
          <t>$3,300,000</t>
        </is>
      </c>
      <c r="AH1461" s="259" t="inlineStr">
        <is>
          <t>Empleado</t>
        </is>
      </c>
      <c r="AI1461" s="254" t="inlineStr">
        <is>
          <t>amlopez985@gmail.com</t>
        </is>
      </c>
      <c r="AJ1461" s="254" t="n">
        <v>3183525244</v>
      </c>
      <c r="AK1461" s="254" t="inlineStr">
        <is>
          <t>BOGOTA</t>
        </is>
      </c>
      <c r="AL1461" s="214" t="n"/>
      <c r="AM1461" s="220" t="n"/>
    </row>
    <row r="1462" ht="18" customHeight="1" thickBot="1">
      <c r="A1462" s="745" t="inlineStr">
        <is>
          <t>ANDREA KATHERINE HERNANDEZ PARRA</t>
        </is>
      </c>
      <c r="B1462" s="221" t="n">
        <v>90000332175</v>
      </c>
      <c r="C1462" s="240" t="n">
        <v>45813</v>
      </c>
      <c r="D1462" s="902" t="inlineStr">
        <is>
          <t>Pendiente</t>
        </is>
      </c>
      <c r="E1462" s="903" t="n">
        <v>45813</v>
      </c>
      <c r="F1462" s="241" t="inlineStr">
        <is>
          <t>BANCOLOMBIA</t>
        </is>
      </c>
      <c r="G1462" s="225" t="n"/>
      <c r="H1462" s="344" t="inlineStr">
        <is>
          <t>CM</t>
        </is>
      </c>
      <c r="I1462" s="225" t="n"/>
      <c r="J1462" s="225" t="n"/>
      <c r="K1462" s="225" t="n"/>
      <c r="L1462" s="225" t="n"/>
      <c r="M1462" s="225" t="n"/>
      <c r="N1462" s="225" t="n"/>
      <c r="O1462" s="225" t="n"/>
      <c r="P1462" s="225" t="n"/>
      <c r="Q1462" s="225" t="n"/>
      <c r="R1462" s="242" t="n">
        <v>1110595706</v>
      </c>
      <c r="S1462" s="246" t="inlineStr">
        <is>
          <t>Pesos</t>
        </is>
      </c>
      <c r="T1462" s="247" t="inlineStr">
        <is>
          <t>Hipotecario</t>
        </is>
      </c>
      <c r="U1462" s="741" t="n">
        <v>649650</v>
      </c>
      <c r="V1462" s="242" t="n">
        <v>240</v>
      </c>
      <c r="W1462" s="242" t="n">
        <v>237</v>
      </c>
      <c r="X1462" s="811" t="n">
        <v>0.1</v>
      </c>
      <c r="Y1462" s="741" t="n">
        <v>0</v>
      </c>
      <c r="Z1462" s="741" t="n">
        <v>6500</v>
      </c>
      <c r="AA1462" s="741" t="n">
        <v>12657</v>
      </c>
      <c r="AB1462" s="741" t="n">
        <v>8438</v>
      </c>
      <c r="AC1462" s="741" t="n">
        <v>93945</v>
      </c>
      <c r="AD1462" s="741" t="n">
        <v>528110</v>
      </c>
      <c r="AE1462" s="741" t="n">
        <v>66576227</v>
      </c>
      <c r="AF1462" s="3661" t="n">
        <v>200</v>
      </c>
      <c r="AG1462" s="741" t="inlineStr">
        <is>
          <t>$3,500,000</t>
        </is>
      </c>
      <c r="AH1462" s="248" t="inlineStr">
        <is>
          <t>Empleado</t>
        </is>
      </c>
      <c r="AI1462" s="242" t="inlineStr">
        <is>
          <t>andreina9911@gmail.com</t>
        </is>
      </c>
      <c r="AJ1462" s="242" t="n">
        <v>3209720560</v>
      </c>
      <c r="AK1462" s="242" t="inlineStr">
        <is>
          <t>IBAGUE</t>
        </is>
      </c>
      <c r="AL1462" s="225" t="n"/>
      <c r="AM1462" s="231" t="n"/>
    </row>
    <row r="1463" ht="18" customHeight="1" thickBot="1">
      <c r="A1463" s="552" t="inlineStr">
        <is>
          <t>ALLISON ROJAS CALDERON</t>
        </is>
      </c>
      <c r="B1463" s="210" t="n">
        <v>90000258745</v>
      </c>
      <c r="C1463" s="251" t="n">
        <v>45813</v>
      </c>
      <c r="D1463" s="902" t="inlineStr">
        <is>
          <t>Pendiente</t>
        </is>
      </c>
      <c r="E1463" s="903" t="n">
        <v>45813</v>
      </c>
      <c r="F1463" s="267" t="inlineStr">
        <is>
          <t>BANCOLOMBIA</t>
        </is>
      </c>
      <c r="G1463" s="214" t="n"/>
      <c r="H1463" s="352" t="inlineStr">
        <is>
          <t>PROPIO</t>
        </is>
      </c>
      <c r="I1463" s="214" t="n"/>
      <c r="J1463" s="214" t="n"/>
      <c r="K1463" s="214" t="n"/>
      <c r="L1463" s="392" t="inlineStr">
        <is>
          <t>Finanzas a otro nivel</t>
        </is>
      </c>
      <c r="M1463" s="254" t="inlineStr">
        <is>
          <t>CATALINA MORENO</t>
        </is>
      </c>
      <c r="N1463" s="214" t="n"/>
      <c r="O1463" s="214" t="n"/>
      <c r="P1463" s="214" t="n"/>
      <c r="Q1463" s="214" t="n"/>
      <c r="R1463" s="254" t="n">
        <v>1144145129</v>
      </c>
      <c r="S1463" s="257" t="inlineStr">
        <is>
          <t>Pesos</t>
        </is>
      </c>
      <c r="T1463" s="258" t="inlineStr">
        <is>
          <t>Hipotecario</t>
        </is>
      </c>
      <c r="U1463" s="739" t="n">
        <v>1287315</v>
      </c>
      <c r="V1463" s="254" t="n">
        <v>240</v>
      </c>
      <c r="W1463" s="254" t="n">
        <v>221</v>
      </c>
      <c r="X1463" s="821" t="n">
        <v>0.14</v>
      </c>
      <c r="Y1463" s="739" t="n">
        <v>0</v>
      </c>
      <c r="Z1463" s="739" t="n">
        <v>12684</v>
      </c>
      <c r="AA1463" s="739" t="n">
        <v>17706</v>
      </c>
      <c r="AB1463" s="739" t="n">
        <v>11804</v>
      </c>
      <c r="AC1463" s="739" t="n">
        <v>110283</v>
      </c>
      <c r="AD1463" s="739" t="n">
        <v>1134838</v>
      </c>
      <c r="AE1463" s="739" t="n">
        <v>103474992</v>
      </c>
      <c r="AF1463" s="254" t="inlineStr">
        <is>
          <t>100.000 a 500.000</t>
        </is>
      </c>
      <c r="AG1463" s="739" t="inlineStr">
        <is>
          <t>$16,000,000</t>
        </is>
      </c>
      <c r="AH1463" s="259" t="inlineStr">
        <is>
          <t>Empleado</t>
        </is>
      </c>
      <c r="AI1463" s="254" t="inlineStr">
        <is>
          <t>allis0211@hotmail.com</t>
        </is>
      </c>
      <c r="AJ1463" s="254" t="n">
        <v>3027456684</v>
      </c>
      <c r="AK1463" s="214" t="n"/>
      <c r="AL1463" s="214" t="n"/>
      <c r="AM1463" s="220" t="n"/>
    </row>
    <row r="1464" ht="18" customHeight="1" thickBot="1">
      <c r="A1464" s="745" t="inlineStr">
        <is>
          <t>YESSENIA MARIET OROZCO DE ANGEL</t>
        </is>
      </c>
      <c r="B1464" s="221" t="inlineStr">
        <is>
          <t>572525650019567-3</t>
        </is>
      </c>
      <c r="C1464" s="240" t="n">
        <v>45813</v>
      </c>
      <c r="D1464" s="902" t="inlineStr">
        <is>
          <t>Pendiente</t>
        </is>
      </c>
      <c r="E1464" s="903" t="n">
        <v>45813</v>
      </c>
      <c r="F1464" s="333" t="inlineStr">
        <is>
          <t>DAVIVIENDA</t>
        </is>
      </c>
      <c r="G1464" s="225" t="n"/>
      <c r="H1464" s="344" t="inlineStr">
        <is>
          <t>CM</t>
        </is>
      </c>
      <c r="I1464" s="225" t="n"/>
      <c r="J1464" s="225" t="n"/>
      <c r="K1464" s="225" t="n"/>
      <c r="L1464" s="225" t="n"/>
      <c r="M1464" s="225" t="n"/>
      <c r="N1464" s="225" t="n"/>
      <c r="O1464" s="225" t="n"/>
      <c r="P1464" s="225" t="n"/>
      <c r="Q1464" s="225" t="n"/>
      <c r="R1464" s="242" t="n">
        <v>1081797636</v>
      </c>
      <c r="S1464" s="246" t="inlineStr">
        <is>
          <t>Pesos</t>
        </is>
      </c>
      <c r="T1464" s="247" t="inlineStr">
        <is>
          <t>Hipotecario</t>
        </is>
      </c>
      <c r="U1464" s="741" t="n">
        <v>1602737</v>
      </c>
      <c r="V1464" s="242" t="n">
        <v>240</v>
      </c>
      <c r="W1464" s="242" t="n">
        <v>190</v>
      </c>
      <c r="X1464" s="741" t="inlineStr">
        <is>
          <t>9.2%</t>
        </is>
      </c>
      <c r="Y1464" s="741" t="n">
        <v>454263</v>
      </c>
      <c r="Z1464" s="741" t="n">
        <v>45023</v>
      </c>
      <c r="AA1464" s="741" t="n">
        <v>84990</v>
      </c>
      <c r="AB1464" s="741" t="n">
        <v>0</v>
      </c>
      <c r="AC1464" s="741" t="n">
        <v>487132</v>
      </c>
      <c r="AD1464" s="741" t="n">
        <v>989591</v>
      </c>
      <c r="AE1464" s="741" t="n">
        <v>196914417</v>
      </c>
      <c r="AF1464" s="3661" t="n">
        <v>300</v>
      </c>
      <c r="AG1464" s="741" t="inlineStr">
        <is>
          <t>$16,000,000</t>
        </is>
      </c>
      <c r="AH1464" s="248" t="inlineStr">
        <is>
          <t>Empleado</t>
        </is>
      </c>
      <c r="AI1464" s="242" t="inlineStr">
        <is>
          <t>yeseniaorozco@hotmail.com</t>
        </is>
      </c>
      <c r="AJ1464" s="242" t="n">
        <v>3014636547</v>
      </c>
      <c r="AK1464" s="242" t="inlineStr">
        <is>
          <t>VALLEDUPAR</t>
        </is>
      </c>
      <c r="AL1464" s="225" t="n"/>
      <c r="AM1464" s="231" t="n"/>
    </row>
    <row r="1465" ht="18" customHeight="1" thickBot="1">
      <c r="A1465" s="552" t="inlineStr">
        <is>
          <t>KAREN NATALIA CORREDOR SECO</t>
        </is>
      </c>
      <c r="B1465" s="210" t="n">
        <v>1056906113</v>
      </c>
      <c r="C1465" s="251" t="n">
        <v>45807</v>
      </c>
      <c r="D1465" s="348" t="inlineStr">
        <is>
          <t>Pendiente</t>
        </is>
      </c>
      <c r="E1465" s="386" t="n">
        <v>45814</v>
      </c>
      <c r="F1465" s="213" t="inlineStr">
        <is>
          <t>BANCO DE BOGOTA</t>
        </is>
      </c>
      <c r="G1465" s="214" t="n"/>
      <c r="H1465" s="349" t="inlineStr">
        <is>
          <t>CM</t>
        </is>
      </c>
      <c r="I1465" s="254" t="inlineStr">
        <is>
          <t>Falta perfilamiento - Bogota</t>
        </is>
      </c>
      <c r="J1465" s="214" t="n"/>
      <c r="K1465" s="214" t="n"/>
      <c r="L1465" s="214" t="n"/>
      <c r="M1465" s="214" t="n"/>
      <c r="N1465" s="251" t="n">
        <v>45807</v>
      </c>
      <c r="O1465" s="214" t="n"/>
      <c r="P1465" s="214" t="n"/>
      <c r="Q1465" s="214" t="n"/>
      <c r="R1465" s="254" t="n">
        <v>1000464364</v>
      </c>
      <c r="S1465" s="257" t="inlineStr">
        <is>
          <t>Pesos</t>
        </is>
      </c>
      <c r="T1465" s="258" t="inlineStr">
        <is>
          <t>Hipotecario</t>
        </is>
      </c>
      <c r="U1465" s="739" t="n">
        <v>1455494</v>
      </c>
      <c r="V1465" s="254" t="n">
        <v>360</v>
      </c>
      <c r="W1465" s="254" t="n">
        <v>359</v>
      </c>
      <c r="X1465" s="739" t="inlineStr">
        <is>
          <t>12.01%</t>
        </is>
      </c>
      <c r="Y1465" s="739" t="n">
        <v>0</v>
      </c>
      <c r="Z1465" s="739" t="n">
        <v>19803</v>
      </c>
      <c r="AA1465" s="739" t="n">
        <v>35691</v>
      </c>
      <c r="AB1465" s="739" t="n">
        <v>0</v>
      </c>
      <c r="AC1465" s="739" t="n">
        <v>46542</v>
      </c>
      <c r="AD1465" s="739" t="n">
        <v>1353457</v>
      </c>
      <c r="AE1465" s="739" t="n">
        <v>142422646</v>
      </c>
      <c r="AF1465" s="3660" t="n">
        <v>600</v>
      </c>
      <c r="AG1465" s="739" t="inlineStr">
        <is>
          <t>$6,000,000</t>
        </is>
      </c>
      <c r="AH1465" s="259" t="inlineStr">
        <is>
          <t>Empleado</t>
        </is>
      </c>
      <c r="AI1465" s="254" t="inlineStr">
        <is>
          <t>nataseco17@gmail.com</t>
        </is>
      </c>
      <c r="AJ1465" s="254" t="n">
        <v>3506708777</v>
      </c>
      <c r="AK1465" s="254" t="inlineStr">
        <is>
          <t>BOGOTA</t>
        </is>
      </c>
      <c r="AL1465" s="214" t="n"/>
      <c r="AM1465" s="220" t="n"/>
    </row>
    <row r="1466" ht="18" customHeight="1" thickBot="1">
      <c r="A1466" s="745" t="inlineStr">
        <is>
          <t>YOHANNA VILLAMIL RIVERA</t>
        </is>
      </c>
      <c r="B1466" s="221" t="inlineStr">
        <is>
          <t>570048490013273-7</t>
        </is>
      </c>
      <c r="C1466" s="240" t="n">
        <v>45814</v>
      </c>
      <c r="D1466" s="343" t="inlineStr">
        <is>
          <t>Pendiente</t>
        </is>
      </c>
      <c r="E1466" s="378" t="n">
        <v>45814</v>
      </c>
      <c r="F1466" s="333" t="inlineStr">
        <is>
          <t>DAVIVIENDA</t>
        </is>
      </c>
      <c r="G1466" s="225" t="n"/>
      <c r="H1466" s="397" t="inlineStr">
        <is>
          <t>PROPIO</t>
        </is>
      </c>
      <c r="I1466" s="225" t="n"/>
      <c r="J1466" s="225" t="n"/>
      <c r="K1466" s="225" t="n"/>
      <c r="L1466" s="248" t="inlineStr">
        <is>
          <t>Imperio Financiero</t>
        </is>
      </c>
      <c r="M1466" s="242" t="inlineStr">
        <is>
          <t>Miguel Andrés Vega Torres</t>
        </is>
      </c>
      <c r="N1466" s="225" t="n"/>
      <c r="O1466" s="225" t="n"/>
      <c r="P1466" s="225" t="n"/>
      <c r="Q1466" s="225" t="n"/>
      <c r="R1466" s="242" t="n">
        <v>52463317</v>
      </c>
      <c r="S1466" s="246" t="inlineStr">
        <is>
          <t>Pesos</t>
        </is>
      </c>
      <c r="T1466" s="247" t="inlineStr">
        <is>
          <t>Hipotecario</t>
        </is>
      </c>
      <c r="U1466" s="741" t="n">
        <v>852000</v>
      </c>
      <c r="V1466" s="242" t="n">
        <v>180</v>
      </c>
      <c r="W1466" s="242" t="n">
        <v>93</v>
      </c>
      <c r="X1466" s="811" t="n">
        <v>0.12</v>
      </c>
      <c r="Y1466" s="741" t="n">
        <v>0</v>
      </c>
      <c r="Z1466" s="741" t="n">
        <v>27225</v>
      </c>
      <c r="AA1466" s="741" t="n">
        <v>44734</v>
      </c>
      <c r="AB1466" s="741" t="n">
        <v>0</v>
      </c>
      <c r="AC1466" s="741" t="n">
        <v>319590</v>
      </c>
      <c r="AD1466" s="741" t="n">
        <v>460409</v>
      </c>
      <c r="AE1466" s="741" t="n">
        <v>48273657</v>
      </c>
      <c r="AF1466" s="242" t="inlineStr">
        <is>
          <t>50-300</t>
        </is>
      </c>
      <c r="AG1466" s="741" t="inlineStr">
        <is>
          <t>$6,944,000</t>
        </is>
      </c>
      <c r="AH1466" s="346" t="inlineStr">
        <is>
          <t>Vis Davivienda</t>
        </is>
      </c>
      <c r="AI1466" s="242" t="inlineStr">
        <is>
          <t>YOKOJANA@HOTMAIL.COM</t>
        </is>
      </c>
      <c r="AJ1466" s="242" t="n">
        <v>3103016733</v>
      </c>
      <c r="AK1466" s="225" t="n"/>
      <c r="AL1466" s="225" t="n"/>
      <c r="AM1466" s="231" t="n"/>
    </row>
    <row r="1467" ht="18" customHeight="1" thickBot="1">
      <c r="A1467" s="552" t="inlineStr">
        <is>
          <t>MARIA ALEJANDRA SANCHEZ CERA</t>
        </is>
      </c>
      <c r="B1467" s="210" t="n">
        <v>90000349773</v>
      </c>
      <c r="C1467" s="251" t="n">
        <v>45814</v>
      </c>
      <c r="D1467" s="348" t="inlineStr">
        <is>
          <t>Pendiente</t>
        </is>
      </c>
      <c r="E1467" s="386" t="n">
        <v>45814</v>
      </c>
      <c r="F1467" s="267" t="inlineStr">
        <is>
          <t>BANCOLOMBIA</t>
        </is>
      </c>
      <c r="G1467" s="214" t="n"/>
      <c r="H1467" s="460" t="inlineStr">
        <is>
          <t>WEB</t>
        </is>
      </c>
      <c r="I1467" s="214" t="n"/>
      <c r="J1467" s="214" t="n"/>
      <c r="K1467" s="214" t="n"/>
      <c r="L1467" s="214" t="n"/>
      <c r="M1467" s="214" t="n"/>
      <c r="N1467" s="214" t="n"/>
      <c r="O1467" s="214" t="n"/>
      <c r="P1467" s="214" t="n"/>
      <c r="Q1467" s="214" t="n"/>
      <c r="R1467" s="254" t="n">
        <v>1018444287</v>
      </c>
      <c r="S1467" s="257" t="inlineStr">
        <is>
          <t>Pesos</t>
        </is>
      </c>
      <c r="T1467" s="258" t="inlineStr">
        <is>
          <t>Hipotecario</t>
        </is>
      </c>
      <c r="U1467" s="739" t="n">
        <v>1415406</v>
      </c>
      <c r="V1467" s="254" t="n">
        <v>240</v>
      </c>
      <c r="W1467" s="254" t="n">
        <v>240</v>
      </c>
      <c r="X1467" s="739" t="inlineStr">
        <is>
          <t>13.1%</t>
        </is>
      </c>
      <c r="Y1467" s="739" t="n">
        <v>0</v>
      </c>
      <c r="Z1467" s="739" t="n">
        <v>14369</v>
      </c>
      <c r="AA1467" s="739" t="n">
        <v>15077</v>
      </c>
      <c r="AB1467" s="739" t="n">
        <v>10051</v>
      </c>
      <c r="AC1467" s="739" t="n">
        <v>0</v>
      </c>
      <c r="AD1467" s="739" t="n">
        <v>0</v>
      </c>
      <c r="AE1467" s="739" t="n">
        <v>122506599</v>
      </c>
      <c r="AF1467" s="3660" t="n">
        <v>100</v>
      </c>
      <c r="AG1467" s="739" t="inlineStr">
        <is>
          <t>$8,000,000</t>
        </is>
      </c>
      <c r="AH1467" s="259" t="inlineStr">
        <is>
          <t>Empleado</t>
        </is>
      </c>
      <c r="AI1467" s="254" t="inlineStr">
        <is>
          <t>sanchez9142@hotmail.com</t>
        </is>
      </c>
      <c r="AJ1467" s="254" t="n">
        <v>3005602201</v>
      </c>
      <c r="AK1467" s="254" t="inlineStr">
        <is>
          <t>BOGOTA</t>
        </is>
      </c>
      <c r="AL1467" s="214" t="n"/>
      <c r="AM1467" s="220" t="n"/>
    </row>
    <row r="1468" ht="18" customHeight="1" thickBot="1">
      <c r="A1468" s="745" t="inlineStr">
        <is>
          <t>GINNA PAOLA CUPITRA OLIVERA</t>
        </is>
      </c>
      <c r="B1468" s="502" t="inlineStr">
        <is>
          <t>570040770115949-2</t>
        </is>
      </c>
      <c r="C1468" s="404" t="n">
        <v>45814</v>
      </c>
      <c r="D1468" s="921" t="inlineStr">
        <is>
          <t>Actualizar</t>
        </is>
      </c>
      <c r="E1468" s="900" t="n">
        <v>45973</v>
      </c>
      <c r="F1468" s="503" t="inlineStr">
        <is>
          <t>DAVIVIENDA</t>
        </is>
      </c>
      <c r="G1468" s="588" t="n"/>
      <c r="H1468" s="407" t="inlineStr">
        <is>
          <t>WEB</t>
        </is>
      </c>
      <c r="I1468" s="410" t="n"/>
      <c r="J1468" s="410" t="n"/>
      <c r="K1468" s="406" t="n">
        <v>45818</v>
      </c>
      <c r="L1468" s="405" t="inlineStr">
        <is>
          <t>Soluciones Financieras</t>
        </is>
      </c>
      <c r="M1468" s="414" t="inlineStr">
        <is>
          <t>LORENA SALINAS</t>
        </is>
      </c>
      <c r="N1468" s="404" t="n">
        <v>45818</v>
      </c>
      <c r="O1468" s="410" t="n"/>
      <c r="P1468" s="595" t="inlineStr">
        <is>
          <t>https://tinyurl.com/mb4smx2p</t>
        </is>
      </c>
      <c r="Q1468" s="410" t="n"/>
      <c r="R1468" s="414" t="n">
        <v>1005996280</v>
      </c>
      <c r="S1468" s="412" t="inlineStr">
        <is>
          <t>Pesos</t>
        </is>
      </c>
      <c r="T1468" s="413" t="inlineStr">
        <is>
          <t>Hipotecario</t>
        </is>
      </c>
      <c r="U1468" s="818" t="n">
        <v>1015000</v>
      </c>
      <c r="V1468" s="414" t="n">
        <v>240</v>
      </c>
      <c r="W1468" s="414" t="n">
        <v>233</v>
      </c>
      <c r="X1468" s="818" t="inlineStr">
        <is>
          <t>11.2%</t>
        </is>
      </c>
      <c r="Y1468" s="818" t="n">
        <v>0</v>
      </c>
      <c r="Z1468" s="818" t="n">
        <v>32450</v>
      </c>
      <c r="AA1468" s="818" t="n">
        <v>48262</v>
      </c>
      <c r="AB1468" s="818" t="n">
        <v>0</v>
      </c>
      <c r="AC1468" s="818" t="n">
        <v>123057</v>
      </c>
      <c r="AD1468" s="818" t="n">
        <v>811230</v>
      </c>
      <c r="AE1468" s="818" t="n">
        <v>91873566</v>
      </c>
      <c r="AF1468" s="3670" t="n">
        <v>100</v>
      </c>
      <c r="AG1468" s="818" t="inlineStr">
        <is>
          <t>$4,500,000</t>
        </is>
      </c>
      <c r="AH1468" s="541" t="inlineStr">
        <is>
          <t>Vis Davivienda</t>
        </is>
      </c>
      <c r="AI1468" s="414" t="inlineStr">
        <is>
          <t>ginna_89@hotmail.com</t>
        </is>
      </c>
      <c r="AJ1468" s="414" t="n">
        <v>3192021922</v>
      </c>
      <c r="AK1468" s="414" t="inlineStr">
        <is>
          <t>SOACHA</t>
        </is>
      </c>
      <c r="AL1468" s="410" t="n"/>
      <c r="AM1468" s="416" t="n"/>
    </row>
    <row r="1469" ht="18" customHeight="1" thickBot="1">
      <c r="A1469" s="558" t="inlineStr">
        <is>
          <t>ERICA YANETH GALLEGO GOMEZ</t>
        </is>
      </c>
      <c r="B1469" s="210" t="n">
        <v>90000347722</v>
      </c>
      <c r="C1469" s="251" t="n">
        <v>45814</v>
      </c>
      <c r="D1469" s="348" t="inlineStr">
        <is>
          <t>Pendiente</t>
        </is>
      </c>
      <c r="E1469" s="386" t="n">
        <v>45814</v>
      </c>
      <c r="F1469" s="267" t="inlineStr">
        <is>
          <t>BANCOLOMBIA</t>
        </is>
      </c>
      <c r="G1469" s="565" t="n"/>
      <c r="H1469" s="460" t="inlineStr">
        <is>
          <t>WEB</t>
        </is>
      </c>
      <c r="I1469" s="214" t="n"/>
      <c r="J1469" s="214" t="n"/>
      <c r="K1469" s="214" t="n"/>
      <c r="L1469" s="214" t="n"/>
      <c r="M1469" s="214" t="n"/>
      <c r="N1469" s="214" t="n"/>
      <c r="O1469" s="214" t="n"/>
      <c r="P1469" s="214" t="n"/>
      <c r="Q1469" s="214" t="n"/>
      <c r="R1469" s="254" t="n">
        <v>39178796</v>
      </c>
      <c r="S1469" s="257" t="inlineStr">
        <is>
          <t>Pesos</t>
        </is>
      </c>
      <c r="T1469" s="258" t="inlineStr">
        <is>
          <t>Hipotecario</t>
        </is>
      </c>
      <c r="U1469" s="739" t="n">
        <v>2484891</v>
      </c>
      <c r="V1469" s="254" t="n">
        <v>240</v>
      </c>
      <c r="W1469" s="254" t="n">
        <v>239</v>
      </c>
      <c r="X1469" s="739" t="inlineStr">
        <is>
          <t>13.6%</t>
        </is>
      </c>
      <c r="Y1469" s="739" t="n">
        <v>0</v>
      </c>
      <c r="Z1469" s="739" t="n">
        <v>101999</v>
      </c>
      <c r="AA1469" s="739" t="n">
        <v>28453</v>
      </c>
      <c r="AB1469" s="739" t="n">
        <v>18967</v>
      </c>
      <c r="AC1469" s="739" t="n">
        <v>182309</v>
      </c>
      <c r="AD1469" s="739" t="n">
        <v>2153163</v>
      </c>
      <c r="AE1469" s="739" t="n">
        <v>200218931</v>
      </c>
      <c r="AF1469" s="3660" t="n">
        <v>500</v>
      </c>
      <c r="AG1469" s="739" t="inlineStr">
        <is>
          <t>$4,500,000</t>
        </is>
      </c>
      <c r="AH1469" s="259" t="inlineStr">
        <is>
          <t>Empleado</t>
        </is>
      </c>
      <c r="AI1469" s="254" t="inlineStr">
        <is>
          <t>apliquesdiez@gmail.com</t>
        </is>
      </c>
      <c r="AJ1469" s="254" t="n">
        <v>3113471713</v>
      </c>
      <c r="AK1469" s="254" t="inlineStr">
        <is>
          <t>MEDELLIN</t>
        </is>
      </c>
      <c r="AL1469" s="214" t="n"/>
      <c r="AM1469" s="220" t="n"/>
    </row>
    <row r="1470" ht="18" customHeight="1" thickBot="1">
      <c r="A1470" s="548" t="inlineStr">
        <is>
          <t>EVELYN JIMENA MOLANO AMAYA</t>
        </is>
      </c>
      <c r="B1470" s="221" t="n">
        <v>756363366</v>
      </c>
      <c r="C1470" s="240" t="n">
        <v>45814</v>
      </c>
      <c r="D1470" s="343" t="inlineStr">
        <is>
          <t>Pendiente</t>
        </is>
      </c>
      <c r="E1470" s="378" t="n">
        <v>45814</v>
      </c>
      <c r="F1470" s="576" t="inlineStr">
        <is>
          <t>BANCO DE BOGOTA</t>
        </is>
      </c>
      <c r="G1470" s="593" t="inlineStr">
        <is>
          <t>Buen día a extractos@mejorahora.net envié perfilamiento de la cliente, el extracto y el plan de pagos para que puedan constatar que las cuotas pendientes son 279, debido a que ella ha hecho abonos extraordinarios a capital. En el extracto aparece que ha pagado 33 cuotas pero con los abonos extraordinarios a tenido reducción de cuotas y va en 279 pendientes.
Favor tener en cuenta ese dato al momento de hacer la proyección. Tengo cita con ella el lunes en la mañana para ver el estudio. Gracias.</t>
        </is>
      </c>
      <c r="H1470" s="344" t="inlineStr">
        <is>
          <t>CM</t>
        </is>
      </c>
      <c r="I1470" s="225" t="n"/>
      <c r="J1470" s="225" t="n"/>
      <c r="K1470" s="225" t="n"/>
      <c r="L1470" s="459" t="inlineStr">
        <is>
          <t>Visionarios</t>
        </is>
      </c>
      <c r="M1470" s="242" t="inlineStr">
        <is>
          <t>PAOLA HERNANDEZ</t>
        </is>
      </c>
      <c r="N1470" s="225" t="n"/>
      <c r="O1470" s="225" t="n"/>
      <c r="P1470" s="225" t="n"/>
      <c r="Q1470" s="225" t="n"/>
      <c r="R1470" s="242" t="n">
        <v>1052405619</v>
      </c>
      <c r="S1470" s="246" t="inlineStr">
        <is>
          <t>Pesos</t>
        </is>
      </c>
      <c r="T1470" s="247" t="inlineStr">
        <is>
          <t>Hipotecario</t>
        </is>
      </c>
      <c r="U1470" s="741" t="n">
        <v>635720</v>
      </c>
      <c r="V1470" s="242" t="n">
        <v>360</v>
      </c>
      <c r="W1470" s="242" t="n">
        <v>279</v>
      </c>
      <c r="X1470" s="741" t="inlineStr">
        <is>
          <t>8.65%</t>
        </is>
      </c>
      <c r="Y1470" s="741" t="n">
        <v>241190</v>
      </c>
      <c r="Z1470" s="741" t="n">
        <v>12230</v>
      </c>
      <c r="AA1470" s="741" t="n">
        <v>25256</v>
      </c>
      <c r="AB1470" s="741" t="n">
        <v>0</v>
      </c>
      <c r="AC1470" s="741" t="n">
        <v>0</v>
      </c>
      <c r="AD1470" s="741" t="n">
        <v>839424</v>
      </c>
      <c r="AE1470" s="741" t="n">
        <v>74100191</v>
      </c>
      <c r="AF1470" s="3661" t="n">
        <v>400</v>
      </c>
      <c r="AG1470" s="741" t="inlineStr">
        <is>
          <t>$6,800,000</t>
        </is>
      </c>
      <c r="AH1470" s="248" t="inlineStr">
        <is>
          <t>Empleado</t>
        </is>
      </c>
      <c r="AI1470" s="242" t="inlineStr">
        <is>
          <t>evelyn.jmolano@gmail.com</t>
        </is>
      </c>
      <c r="AJ1470" s="242" t="n">
        <v>3134918888</v>
      </c>
      <c r="AK1470" s="242" t="inlineStr">
        <is>
          <t>DUITAMA</t>
        </is>
      </c>
      <c r="AL1470" s="225" t="n"/>
      <c r="AM1470" s="231" t="n"/>
    </row>
    <row r="1471" ht="18" customHeight="1" thickBot="1">
      <c r="A1471" t="inlineStr">
        <is>
          <t>SANDRA SUSANA MELO HERNANDEZ</t>
        </is>
      </c>
      <c r="B1471" s="466" t="inlineStr">
        <is>
          <t>600040610022548-7</t>
        </is>
      </c>
      <c r="C1471" s="357" t="n">
        <v>45813</v>
      </c>
      <c r="D1471" s="921" t="inlineStr">
        <is>
          <t>Pendiente</t>
        </is>
      </c>
      <c r="E1471" s="900" t="n">
        <v>45813</v>
      </c>
      <c r="F1471" s="359" t="inlineStr">
        <is>
          <t>DAVIVIENDA</t>
        </is>
      </c>
      <c r="G1471" s="360" t="n"/>
      <c r="H1471" s="464" t="inlineStr">
        <is>
          <t>PROPIO</t>
        </is>
      </c>
      <c r="I1471" s="360" t="n"/>
      <c r="J1471" s="360" t="n"/>
      <c r="K1471" s="360" t="n"/>
      <c r="L1471" s="477" t="inlineStr">
        <is>
          <t>Finanzas a otro nivel</t>
        </is>
      </c>
      <c r="M1471" s="363" t="inlineStr">
        <is>
          <t>NELLY ROA</t>
        </is>
      </c>
      <c r="N1471" s="360" t="n"/>
      <c r="O1471" s="360" t="n"/>
      <c r="P1471" s="360" t="n"/>
      <c r="Q1471" s="822" t="n"/>
      <c r="R1471" s="817" t="inlineStr">
        <is>
          <t>N/A</t>
        </is>
      </c>
      <c r="S1471" s="367" t="inlineStr">
        <is>
          <t>Uvr</t>
        </is>
      </c>
      <c r="T1471" s="467" t="inlineStr">
        <is>
          <t>Leasing H.</t>
        </is>
      </c>
      <c r="U1471" s="808" t="n">
        <v>989737</v>
      </c>
      <c r="V1471" s="363" t="n">
        <v>240</v>
      </c>
      <c r="W1471" s="363" t="n">
        <v>196</v>
      </c>
      <c r="X1471" s="808" t="inlineStr">
        <is>
          <t>8.7%</t>
        </is>
      </c>
      <c r="Y1471" s="808" t="n">
        <v>454263</v>
      </c>
      <c r="Z1471" s="808" t="n">
        <v>36583</v>
      </c>
      <c r="AA1471" s="808" t="n">
        <v>56766</v>
      </c>
      <c r="AB1471" s="808" t="n">
        <v>0</v>
      </c>
      <c r="AC1471" s="808" t="n">
        <v>341942</v>
      </c>
      <c r="AD1471" s="808" t="n">
        <v>552445</v>
      </c>
      <c r="AE1471" s="808" t="n">
        <v>144171023</v>
      </c>
      <c r="AF1471" s="363" t="inlineStr">
        <is>
          <t>50000 A 500000</t>
        </is>
      </c>
      <c r="AG1471" s="808" t="inlineStr">
        <is>
          <t>$4,800,000</t>
        </is>
      </c>
      <c r="AH1471" s="401" t="inlineStr">
        <is>
          <t>Empleado</t>
        </is>
      </c>
      <c r="AI1471" s="363" t="inlineStr">
        <is>
          <t>SUME12106@GMAIL.COM</t>
        </is>
      </c>
      <c r="AJ1471" s="363" t="n">
        <v>3208304560</v>
      </c>
      <c r="AK1471" s="360" t="n"/>
      <c r="AL1471" s="360" t="n"/>
      <c r="AM1471" s="368" t="n"/>
    </row>
    <row r="1472" ht="18" customHeight="1" thickBot="1">
      <c r="A1472" t="inlineStr">
        <is>
          <t>NESTOR ANDRES BERNAL VERGARA</t>
        </is>
      </c>
      <c r="B1472" s="466" t="n">
        <v>90000348357</v>
      </c>
      <c r="C1472" s="357" t="n">
        <v>45813</v>
      </c>
      <c r="D1472" s="921" t="inlineStr">
        <is>
          <t>Pendiente</t>
        </is>
      </c>
      <c r="E1472" s="900" t="n">
        <v>45813</v>
      </c>
      <c r="F1472" s="442" t="inlineStr">
        <is>
          <t>BANCOLOMBIA</t>
        </is>
      </c>
      <c r="G1472" s="360" t="n"/>
      <c r="H1472" s="361" t="inlineStr">
        <is>
          <t>CM</t>
        </is>
      </c>
      <c r="I1472" s="360" t="n"/>
      <c r="J1472" s="360" t="n"/>
      <c r="K1472" s="360" t="n"/>
      <c r="L1472" s="358" t="inlineStr">
        <is>
          <t>Soluciones Financieras</t>
        </is>
      </c>
      <c r="M1472" s="363" t="inlineStr">
        <is>
          <t>LORENA SALINAS</t>
        </is>
      </c>
      <c r="N1472" s="360" t="n"/>
      <c r="O1472" s="360" t="n"/>
      <c r="P1472" s="360" t="n"/>
      <c r="Q1472" s="360" t="n"/>
      <c r="R1472" s="363" t="n">
        <v>1032360229</v>
      </c>
      <c r="S1472" s="365" t="inlineStr">
        <is>
          <t>Pesos</t>
        </is>
      </c>
      <c r="T1472" s="366" t="inlineStr">
        <is>
          <t>Hipotecario</t>
        </is>
      </c>
      <c r="U1472" s="808" t="n">
        <v>1599040</v>
      </c>
      <c r="V1472" s="363" t="n">
        <v>240</v>
      </c>
      <c r="W1472" s="363" t="n">
        <v>239</v>
      </c>
      <c r="X1472" s="808" t="inlineStr">
        <is>
          <t>12.2%</t>
        </is>
      </c>
      <c r="Y1472" s="808" t="n">
        <v>0</v>
      </c>
      <c r="Z1472" s="808" t="n">
        <v>25426</v>
      </c>
      <c r="AA1472" s="808" t="n">
        <v>20295</v>
      </c>
      <c r="AB1472" s="808" t="n">
        <v>13529</v>
      </c>
      <c r="AC1472" s="808" t="n">
        <v>143639</v>
      </c>
      <c r="AD1472" s="808" t="n">
        <v>1396151</v>
      </c>
      <c r="AE1472" s="808" t="n">
        <v>143060852</v>
      </c>
      <c r="AF1472" s="3688" t="n">
        <v>400</v>
      </c>
      <c r="AG1472" s="808" t="inlineStr">
        <is>
          <t>$7,000,000</t>
        </is>
      </c>
      <c r="AH1472" s="401" t="inlineStr">
        <is>
          <t>Empleado</t>
        </is>
      </c>
      <c r="AI1472" s="363" t="inlineStr">
        <is>
          <t>andresberver@gmail.com</t>
        </is>
      </c>
      <c r="AJ1472" s="363" t="n">
        <v>3102487538</v>
      </c>
      <c r="AK1472" s="363" t="inlineStr">
        <is>
          <t>BOGOTA</t>
        </is>
      </c>
      <c r="AL1472" s="360" t="n"/>
      <c r="AM1472" s="368" t="n"/>
    </row>
    <row r="1473" ht="18" customHeight="1" thickBot="1">
      <c r="A1473" s="999" t="inlineStr">
        <is>
          <t>JONATHAN RODRIGUEZ</t>
        </is>
      </c>
      <c r="B1473" s="1000" t="n">
        <v>6</v>
      </c>
      <c r="C1473" s="357" t="n">
        <v>45814</v>
      </c>
      <c r="D1473" s="921" t="inlineStr">
        <is>
          <t>Pendiente</t>
        </is>
      </c>
      <c r="E1473" s="900" t="n">
        <v>45814</v>
      </c>
      <c r="F1473" s="442" t="inlineStr">
        <is>
          <t>BANCOLOMBIA</t>
        </is>
      </c>
      <c r="G1473" s="564" t="n"/>
      <c r="H1473" s="480" t="inlineStr">
        <is>
          <t>VK 30%</t>
        </is>
      </c>
      <c r="I1473" s="360" t="n"/>
      <c r="J1473" s="360" t="n"/>
      <c r="K1473" s="360" t="n"/>
      <c r="L1473" s="360" t="n"/>
      <c r="M1473" s="360" t="n"/>
      <c r="N1473" s="360" t="n"/>
      <c r="O1473" s="360" t="n"/>
      <c r="P1473" s="360" t="n"/>
      <c r="Q1473" s="822" t="n"/>
      <c r="R1473" s="817" t="inlineStr">
        <is>
          <t>N/A</t>
        </is>
      </c>
      <c r="S1473" s="365" t="inlineStr">
        <is>
          <t>Pesos</t>
        </is>
      </c>
      <c r="T1473" s="366" t="inlineStr">
        <is>
          <t>Hipotecario</t>
        </is>
      </c>
      <c r="U1473" s="808" t="n">
        <v>941764</v>
      </c>
      <c r="V1473" s="363" t="n">
        <v>240</v>
      </c>
      <c r="W1473" s="363" t="n">
        <v>240</v>
      </c>
      <c r="X1473" s="819" t="n">
        <v>0.1</v>
      </c>
      <c r="Y1473" s="808" t="n">
        <v>0</v>
      </c>
      <c r="Z1473" s="808" t="n">
        <v>6215</v>
      </c>
      <c r="AA1473" s="808" t="n">
        <v>16206</v>
      </c>
      <c r="AB1473" s="808" t="n">
        <v>10803</v>
      </c>
      <c r="AC1473" s="808" t="n">
        <v>0</v>
      </c>
      <c r="AD1473" s="808" t="n">
        <v>0</v>
      </c>
      <c r="AE1473" s="808" t="n">
        <v>97723588</v>
      </c>
      <c r="AF1473" s="360" t="n"/>
      <c r="AG1473" s="360" t="n"/>
      <c r="AH1473" s="360" t="n"/>
      <c r="AI1473" s="531" t="inlineStr">
        <is>
          <t>jonybeltran321@gmail.com</t>
        </is>
      </c>
      <c r="AJ1473" s="531" t="n">
        <v>3002129367</v>
      </c>
      <c r="AK1473" s="363" t="inlineStr">
        <is>
          <t>BOGOTA</t>
        </is>
      </c>
      <c r="AL1473" s="360" t="n"/>
      <c r="AM1473" s="368" t="n"/>
    </row>
    <row r="1474" ht="18" customHeight="1" thickBot="1">
      <c r="A1474" s="572" t="inlineStr">
        <is>
          <t>MARCELA BAEZ PUENTES</t>
        </is>
      </c>
      <c r="B1474" s="210" t="n">
        <v>199201421610</v>
      </c>
      <c r="C1474" s="251" t="n">
        <v>45814</v>
      </c>
      <c r="D1474" s="902" t="inlineStr">
        <is>
          <t>Pendiente</t>
        </is>
      </c>
      <c r="E1474" s="903" t="n">
        <v>45814</v>
      </c>
      <c r="F1474" s="259" t="inlineStr">
        <is>
          <t>CAJA SOCIAL</t>
        </is>
      </c>
      <c r="G1474" s="214" t="n"/>
      <c r="H1474" s="349" t="inlineStr">
        <is>
          <t>CM</t>
        </is>
      </c>
      <c r="I1474" s="214" t="n"/>
      <c r="J1474" s="214" t="n"/>
      <c r="K1474" s="214" t="n"/>
      <c r="L1474" s="348" t="inlineStr">
        <is>
          <t>Soluciones Financieras</t>
        </is>
      </c>
      <c r="M1474" s="254" t="inlineStr">
        <is>
          <t>LORENA SALINAS</t>
        </is>
      </c>
      <c r="N1474" s="214" t="n"/>
      <c r="O1474" s="214" t="n"/>
      <c r="P1474" s="214" t="n"/>
      <c r="Q1474" s="335" t="n"/>
      <c r="R1474" s="390" t="n">
        <v>63309225</v>
      </c>
      <c r="S1474" s="257" t="inlineStr">
        <is>
          <t>Pesos</t>
        </is>
      </c>
      <c r="T1474" s="258" t="inlineStr">
        <is>
          <t>Hipotecario</t>
        </is>
      </c>
      <c r="U1474" s="739" t="n">
        <v>1029027</v>
      </c>
      <c r="V1474" s="254" t="n">
        <v>120</v>
      </c>
      <c r="W1474" s="254" t="n">
        <v>72</v>
      </c>
      <c r="X1474" s="739" t="inlineStr">
        <is>
          <t>8.5%</t>
        </is>
      </c>
      <c r="Y1474" s="739" t="n">
        <v>454263</v>
      </c>
      <c r="Z1474" s="739" t="n">
        <v>54535</v>
      </c>
      <c r="AA1474" s="739" t="n">
        <v>30706</v>
      </c>
      <c r="AB1474" s="739" t="n">
        <v>27607</v>
      </c>
      <c r="AC1474" s="739" t="n">
        <v>834343</v>
      </c>
      <c r="AD1474" s="739" t="n">
        <v>536098</v>
      </c>
      <c r="AE1474" s="739" t="n">
        <v>78589621</v>
      </c>
      <c r="AF1474" s="3660" t="n">
        <v>300</v>
      </c>
      <c r="AG1474" s="739" t="inlineStr">
        <is>
          <t>$13,800,000</t>
        </is>
      </c>
      <c r="AH1474" s="894" t="inlineStr">
        <is>
          <t>Empleado</t>
        </is>
      </c>
      <c r="AI1474" s="390" t="inlineStr">
        <is>
          <t>m_baezp@hotmail.com</t>
        </is>
      </c>
      <c r="AJ1474" s="390" t="n">
        <v>3112209277</v>
      </c>
      <c r="AK1474" s="254" t="inlineStr">
        <is>
          <t>BOGOTA</t>
        </is>
      </c>
      <c r="AL1474" s="214" t="n"/>
      <c r="AM1474" s="220" t="n"/>
    </row>
    <row r="1475" ht="18" customHeight="1" thickBot="1">
      <c r="A1475" s="1003" t="inlineStr">
        <is>
          <t>MARCELA BAEZ PUENTES</t>
        </is>
      </c>
      <c r="B1475" s="466" t="inlineStr">
        <is>
          <t>600046260009878-3</t>
        </is>
      </c>
      <c r="C1475" s="357" t="n">
        <v>45814</v>
      </c>
      <c r="D1475" s="921" t="inlineStr">
        <is>
          <t>Pendiente</t>
        </is>
      </c>
      <c r="E1475" s="900" t="n">
        <v>45814</v>
      </c>
      <c r="F1475" s="359" t="inlineStr">
        <is>
          <t>DAVIVIENDA</t>
        </is>
      </c>
      <c r="G1475" s="564" t="n"/>
      <c r="H1475" s="361" t="inlineStr">
        <is>
          <t>CM</t>
        </is>
      </c>
      <c r="I1475" s="360" t="n"/>
      <c r="J1475" s="360" t="n"/>
      <c r="K1475" s="360" t="n"/>
      <c r="L1475" s="358" t="inlineStr">
        <is>
          <t>Soluciones Financieras</t>
        </is>
      </c>
      <c r="M1475" s="363" t="inlineStr">
        <is>
          <t>LORENA SALINAS</t>
        </is>
      </c>
      <c r="N1475" s="360" t="n"/>
      <c r="O1475" s="360" t="n"/>
      <c r="P1475" s="360" t="n"/>
      <c r="Q1475" s="822" t="n"/>
      <c r="R1475" s="817" t="n">
        <v>63309225</v>
      </c>
      <c r="S1475" s="367" t="inlineStr">
        <is>
          <t>Uvr</t>
        </is>
      </c>
      <c r="T1475" s="366" t="inlineStr">
        <is>
          <t>Hipotecario</t>
        </is>
      </c>
      <c r="U1475" s="808" t="n">
        <v>1940000</v>
      </c>
      <c r="V1475" s="363" t="n">
        <v>240</v>
      </c>
      <c r="W1475" s="363" t="n">
        <v>176</v>
      </c>
      <c r="X1475" s="808" t="inlineStr">
        <is>
          <t>8.5%</t>
        </is>
      </c>
      <c r="Y1475" s="808" t="n">
        <v>0</v>
      </c>
      <c r="Z1475" s="808" t="n">
        <v>111306</v>
      </c>
      <c r="AA1475" s="808" t="n">
        <v>0</v>
      </c>
      <c r="AB1475" s="808" t="n">
        <v>0</v>
      </c>
      <c r="AC1475" s="808" t="n">
        <v>491448</v>
      </c>
      <c r="AD1475" s="808" t="n">
        <v>1173176</v>
      </c>
      <c r="AE1475" s="808" t="n">
        <v>171642509</v>
      </c>
      <c r="AF1475" s="3688" t="n">
        <v>300</v>
      </c>
      <c r="AG1475" s="808" t="inlineStr">
        <is>
          <t>$26,000,000</t>
        </is>
      </c>
      <c r="AH1475" s="823" t="inlineStr">
        <is>
          <t>Empleado</t>
        </is>
      </c>
      <c r="AI1475" s="817" t="inlineStr">
        <is>
          <t>m_baezp@hotmail.com</t>
        </is>
      </c>
      <c r="AJ1475" s="817" t="n">
        <v>3112209277</v>
      </c>
      <c r="AK1475" s="363" t="inlineStr">
        <is>
          <t>BOGOTA</t>
        </is>
      </c>
      <c r="AL1475" s="360" t="n"/>
      <c r="AM1475" s="368" t="n"/>
    </row>
    <row r="1476" ht="18" customHeight="1" thickBot="1">
      <c r="A1476" s="745" t="inlineStr">
        <is>
          <t>LAURA XIMENA SANCHEZ ORTIZ</t>
        </is>
      </c>
      <c r="B1476" s="221" t="inlineStr">
        <is>
          <t>601313750007588-4</t>
        </is>
      </c>
      <c r="C1476" s="240" t="n">
        <v>45814</v>
      </c>
      <c r="D1476" s="902" t="inlineStr">
        <is>
          <t>Pendiente</t>
        </is>
      </c>
      <c r="E1476" s="903" t="n">
        <v>45814</v>
      </c>
      <c r="F1476" s="333" t="inlineStr">
        <is>
          <t>DAVIVIENDA</t>
        </is>
      </c>
      <c r="G1476" s="225" t="n"/>
      <c r="H1476" s="243" t="inlineStr">
        <is>
          <t>VK 25%</t>
        </is>
      </c>
      <c r="I1476" s="225" t="n"/>
      <c r="J1476" s="225" t="n"/>
      <c r="K1476" s="225" t="n"/>
      <c r="L1476" s="343" t="inlineStr">
        <is>
          <t>Soluciones Financieras</t>
        </is>
      </c>
      <c r="M1476" s="242" t="inlineStr">
        <is>
          <t>LORENA SALINAS</t>
        </is>
      </c>
      <c r="N1476" s="225" t="n"/>
      <c r="O1476" s="225" t="n"/>
      <c r="P1476" s="225" t="n"/>
      <c r="Q1476" s="225" t="n"/>
      <c r="R1476" s="389" t="n">
        <v>1113306167</v>
      </c>
      <c r="S1476" s="246" t="inlineStr">
        <is>
          <t>Pesos</t>
        </is>
      </c>
      <c r="T1476" s="448" t="inlineStr">
        <is>
          <t>Leasing H.</t>
        </is>
      </c>
      <c r="U1476" s="741" t="n">
        <v>1378000</v>
      </c>
      <c r="V1476" s="242" t="n">
        <v>240</v>
      </c>
      <c r="W1476" s="242" t="n">
        <v>172</v>
      </c>
      <c r="X1476" s="273" t="inlineStr">
        <is>
          <t>9.5%</t>
        </is>
      </c>
      <c r="Y1476" s="741" t="n">
        <v>0</v>
      </c>
      <c r="Z1476" s="741" t="n">
        <v>78805</v>
      </c>
      <c r="AA1476" s="741" t="n">
        <v>120708</v>
      </c>
      <c r="AB1476" s="741" t="n">
        <v>0</v>
      </c>
      <c r="AC1476" s="741" t="n">
        <v>700444</v>
      </c>
      <c r="AD1476" s="741" t="n">
        <v>1860248</v>
      </c>
      <c r="AE1476" s="741" t="n">
        <v>122241753</v>
      </c>
      <c r="AF1476" s="3661" t="n">
        <v>500</v>
      </c>
      <c r="AG1476" s="741" t="inlineStr">
        <is>
          <t>$16,000,000</t>
        </is>
      </c>
      <c r="AH1476" s="248" t="inlineStr">
        <is>
          <t>Empleado</t>
        </is>
      </c>
      <c r="AI1476" s="242" t="inlineStr">
        <is>
          <t>laura.ximena.sanchez86@gmail.com</t>
        </is>
      </c>
      <c r="AJ1476" s="242" t="n">
        <v>3005256382</v>
      </c>
      <c r="AK1476" s="242" t="inlineStr">
        <is>
          <t>CALI</t>
        </is>
      </c>
      <c r="AL1476" s="225" t="n"/>
      <c r="AM1476" s="231" t="n"/>
    </row>
    <row r="1477" ht="18" customHeight="1" thickBot="1">
      <c r="A1477" s="552" t="inlineStr">
        <is>
          <t>JUAN CAMILO MOYANO ORJUELA</t>
        </is>
      </c>
      <c r="B1477" s="1001" t="n"/>
      <c r="C1477" s="251" t="n">
        <v>45811</v>
      </c>
      <c r="D1477" s="902" t="inlineStr">
        <is>
          <t>Pendiente</t>
        </is>
      </c>
      <c r="E1477" s="903" t="n">
        <v>45815</v>
      </c>
      <c r="F1477" s="267" t="inlineStr">
        <is>
          <t>BANCOLOMBIA</t>
        </is>
      </c>
      <c r="G1477" s="214" t="n"/>
      <c r="H1477" s="349" t="inlineStr">
        <is>
          <t>CM</t>
        </is>
      </c>
      <c r="I1477" s="254" t="inlineStr">
        <is>
          <t>Falta perfilamiento - Bogota</t>
        </is>
      </c>
      <c r="J1477" s="214" t="n"/>
      <c r="K1477" s="214" t="n"/>
      <c r="L1477" s="214" t="n"/>
      <c r="M1477" s="214" t="n"/>
      <c r="N1477" s="251" t="n">
        <v>45812</v>
      </c>
      <c r="O1477" s="214" t="n"/>
      <c r="P1477" s="214" t="n"/>
      <c r="Q1477" s="335" t="n"/>
      <c r="R1477" s="390" t="inlineStr">
        <is>
          <t>N/A</t>
        </is>
      </c>
      <c r="S1477" s="257" t="inlineStr">
        <is>
          <t>Pesos</t>
        </is>
      </c>
      <c r="T1477" s="258" t="inlineStr">
        <is>
          <t>Hipotecario</t>
        </is>
      </c>
      <c r="U1477" s="739" t="n">
        <v>0</v>
      </c>
      <c r="V1477" s="254" t="n">
        <v>360</v>
      </c>
      <c r="W1477" s="254" t="n">
        <v>343</v>
      </c>
      <c r="X1477" s="739" t="inlineStr">
        <is>
          <t>15.11%</t>
        </is>
      </c>
      <c r="Y1477" s="739" t="n">
        <v>0</v>
      </c>
      <c r="Z1477" s="739" t="n">
        <v>10021</v>
      </c>
      <c r="AA1477" s="739" t="n">
        <v>26684</v>
      </c>
      <c r="AB1477" s="739" t="n">
        <v>0</v>
      </c>
      <c r="AC1477" s="739" t="n">
        <v>0</v>
      </c>
      <c r="AD1477" s="739" t="n">
        <v>683295</v>
      </c>
      <c r="AE1477" s="739" t="n">
        <v>56431632</v>
      </c>
      <c r="AF1477" s="3660" t="n">
        <v>300</v>
      </c>
      <c r="AG1477" s="739" t="inlineStr">
        <is>
          <t>$4,000,000</t>
        </is>
      </c>
      <c r="AH1477" s="259" t="inlineStr">
        <is>
          <t>Empleado</t>
        </is>
      </c>
      <c r="AI1477" s="254" t="inlineStr">
        <is>
          <t>jcm.orjuela@gmail.com</t>
        </is>
      </c>
      <c r="AJ1477" s="254" t="n">
        <v>3224036682</v>
      </c>
      <c r="AK1477" s="254" t="inlineStr">
        <is>
          <t>BOGOTA</t>
        </is>
      </c>
      <c r="AL1477" s="214" t="n"/>
      <c r="AM1477" s="220" t="n"/>
    </row>
    <row r="1478" ht="18" customHeight="1" thickBot="1">
      <c r="A1478" s="745" t="inlineStr">
        <is>
          <t>CARLOS RAFAEL GILBERTO ROA PERDOMO</t>
        </is>
      </c>
      <c r="B1478" s="221" t="n">
        <v>556530901</v>
      </c>
      <c r="C1478" s="240" t="n">
        <v>45811</v>
      </c>
      <c r="D1478" s="902" t="inlineStr">
        <is>
          <t>Pendiente</t>
        </is>
      </c>
      <c r="E1478" s="903" t="n">
        <v>45815</v>
      </c>
      <c r="F1478" s="224" t="inlineStr">
        <is>
          <t>BANCO DE BOGOTA</t>
        </is>
      </c>
      <c r="G1478" s="225" t="n"/>
      <c r="H1478" s="344" t="inlineStr">
        <is>
          <t>CM</t>
        </is>
      </c>
      <c r="I1478" s="242" t="inlineStr">
        <is>
          <t>Falta perfilamiento - Bogota</t>
        </is>
      </c>
      <c r="J1478" s="225" t="n"/>
      <c r="K1478" s="225" t="n"/>
      <c r="L1478" s="225" t="n"/>
      <c r="M1478" s="225" t="n"/>
      <c r="N1478" s="240" t="n">
        <v>45812</v>
      </c>
      <c r="O1478" s="225" t="n"/>
      <c r="P1478" s="225" t="n"/>
      <c r="Q1478" s="473" t="n"/>
      <c r="R1478" s="390" t="inlineStr">
        <is>
          <t>N/A</t>
        </is>
      </c>
      <c r="S1478" s="246" t="inlineStr">
        <is>
          <t>Pesos</t>
        </is>
      </c>
      <c r="T1478" s="247" t="inlineStr">
        <is>
          <t>Hipotecario</t>
        </is>
      </c>
      <c r="U1478" s="741" t="n">
        <v>0</v>
      </c>
      <c r="V1478" s="242" t="n">
        <v>240</v>
      </c>
      <c r="W1478" s="242" t="n">
        <v>172</v>
      </c>
      <c r="X1478" s="741" t="inlineStr">
        <is>
          <t>7.23%</t>
        </is>
      </c>
      <c r="Y1478" s="741" t="n">
        <v>221726</v>
      </c>
      <c r="Z1478" s="741" t="n">
        <v>0</v>
      </c>
      <c r="AA1478" s="741" t="n">
        <v>0</v>
      </c>
      <c r="AB1478" s="741" t="n">
        <v>0</v>
      </c>
      <c r="AC1478" s="741" t="n">
        <v>0</v>
      </c>
      <c r="AD1478" s="741" t="n">
        <v>221726</v>
      </c>
      <c r="AE1478" s="741" t="n">
        <v>67661028</v>
      </c>
      <c r="AF1478" s="3661" t="n">
        <v>300</v>
      </c>
      <c r="AG1478" s="741" t="inlineStr">
        <is>
          <t>$7,300,000</t>
        </is>
      </c>
      <c r="AH1478" s="248" t="inlineStr">
        <is>
          <t>Empleado</t>
        </is>
      </c>
      <c r="AI1478" s="242" t="inlineStr">
        <is>
          <t>carlos.roa.43@gmail.com</t>
        </is>
      </c>
      <c r="AJ1478" s="242" t="n">
        <v>3142542898</v>
      </c>
      <c r="AK1478" s="242" t="inlineStr">
        <is>
          <t>BOGOTA</t>
        </is>
      </c>
      <c r="AL1478" s="225" t="n"/>
      <c r="AM1478" s="231" t="n"/>
    </row>
    <row r="1479" ht="18" customHeight="1" thickBot="1">
      <c r="A1479" s="869" t="inlineStr">
        <is>
          <t>YEZITD ANDRES CORNEJO MERCHAN</t>
        </is>
      </c>
      <c r="B1479" s="210" t="n">
        <v>90000203507</v>
      </c>
      <c r="C1479" s="251" t="n">
        <v>45812</v>
      </c>
      <c r="D1479" s="902" t="inlineStr">
        <is>
          <t>Pendiente</t>
        </is>
      </c>
      <c r="E1479" s="903" t="n">
        <v>45815</v>
      </c>
      <c r="F1479" s="267" t="inlineStr">
        <is>
          <t>BANCOLOMBIA</t>
        </is>
      </c>
      <c r="G1479" s="214" t="n"/>
      <c r="H1479" s="349" t="inlineStr">
        <is>
          <t>CM</t>
        </is>
      </c>
      <c r="I1479" s="254" t="inlineStr">
        <is>
          <t>por favor solicitar a tu cliente un extracto mas reciente</t>
        </is>
      </c>
      <c r="J1479" s="350" t="inlineStr">
        <is>
          <t>Cargada CRM</t>
        </is>
      </c>
      <c r="K1479" s="214" t="n"/>
      <c r="L1479" s="214" t="n"/>
      <c r="M1479" s="214" t="n"/>
      <c r="N1479" s="214" t="n"/>
      <c r="O1479" s="214" t="n"/>
      <c r="P1479" s="214" t="n"/>
      <c r="Q1479" s="214" t="n"/>
      <c r="R1479" s="254" t="n">
        <v>1118833053</v>
      </c>
      <c r="S1479" s="257" t="inlineStr">
        <is>
          <t>Pesos</t>
        </is>
      </c>
      <c r="T1479" s="258" t="inlineStr">
        <is>
          <t>Hipotecario</t>
        </is>
      </c>
      <c r="U1479" s="739" t="n">
        <v>2550970</v>
      </c>
      <c r="V1479" s="254" t="n">
        <v>240</v>
      </c>
      <c r="W1479" s="254" t="n">
        <v>207</v>
      </c>
      <c r="X1479" s="739" t="inlineStr">
        <is>
          <t>12.8%</t>
        </is>
      </c>
      <c r="Y1479" s="739" t="n">
        <v>0</v>
      </c>
      <c r="Z1479" s="739" t="n">
        <v>26485</v>
      </c>
      <c r="AA1479" s="739" t="n">
        <v>25664</v>
      </c>
      <c r="AB1479" s="739" t="n">
        <v>17108</v>
      </c>
      <c r="AC1479" s="739" t="n">
        <v>307654</v>
      </c>
      <c r="AD1479" s="739" t="n">
        <v>1301108</v>
      </c>
      <c r="AE1479" s="739" t="n">
        <v>216748428</v>
      </c>
      <c r="AF1479" s="3660" t="n">
        <v>500</v>
      </c>
      <c r="AG1479" s="739" t="inlineStr">
        <is>
          <t>$10,000,000</t>
        </is>
      </c>
      <c r="AH1479" s="259" t="inlineStr">
        <is>
          <t>Empleado</t>
        </is>
      </c>
      <c r="AI1479" s="254" t="inlineStr">
        <is>
          <t>yacm12@gmail.com</t>
        </is>
      </c>
      <c r="AJ1479" s="254" t="n">
        <v>3006200023</v>
      </c>
      <c r="AK1479" s="254" t="inlineStr">
        <is>
          <t>RIOHACHA</t>
        </is>
      </c>
      <c r="AL1479" s="214" t="n"/>
      <c r="AM1479" s="220" t="n"/>
    </row>
    <row r="1480" ht="18" customHeight="1" thickBot="1">
      <c r="A1480" s="843" t="inlineStr">
        <is>
          <t>JEAN CARLOS SALINAS CERVANTES</t>
        </is>
      </c>
      <c r="B1480" s="221" t="n">
        <v>90000342410</v>
      </c>
      <c r="C1480" s="240" t="n">
        <v>45815</v>
      </c>
      <c r="D1480" s="902" t="inlineStr">
        <is>
          <t>Pendiente</t>
        </is>
      </c>
      <c r="E1480" s="903" t="n">
        <v>45815</v>
      </c>
      <c r="F1480" s="241" t="inlineStr">
        <is>
          <t>BANCOLOMBIA</t>
        </is>
      </c>
      <c r="G1480" s="225" t="n"/>
      <c r="H1480" s="243" t="inlineStr">
        <is>
          <t>VK 30%</t>
        </is>
      </c>
      <c r="I1480" s="225" t="n"/>
      <c r="J1480" s="225" t="n"/>
      <c r="K1480" s="225" t="n"/>
      <c r="L1480" s="225" t="n"/>
      <c r="M1480" s="225" t="n"/>
      <c r="N1480" s="225" t="n"/>
      <c r="O1480" s="225" t="n"/>
      <c r="P1480" s="225" t="n"/>
      <c r="Q1480" s="225" t="n"/>
      <c r="R1480" s="389" t="n">
        <v>1193537043</v>
      </c>
      <c r="S1480" s="246" t="inlineStr">
        <is>
          <t>Pesos</t>
        </is>
      </c>
      <c r="T1480" s="247" t="inlineStr">
        <is>
          <t>Hipotecario</t>
        </is>
      </c>
      <c r="U1480" s="741" t="n">
        <v>520681</v>
      </c>
      <c r="V1480" s="242" t="n">
        <v>240</v>
      </c>
      <c r="W1480" s="242" t="n">
        <v>238</v>
      </c>
      <c r="X1480" s="741" t="inlineStr">
        <is>
          <t>9.6%</t>
        </is>
      </c>
      <c r="Y1480" s="741" t="n">
        <v>0</v>
      </c>
      <c r="Z1480" s="741" t="n">
        <v>5787</v>
      </c>
      <c r="AA1480" s="741" t="n">
        <v>7731</v>
      </c>
      <c r="AB1480" s="741" t="n">
        <v>5153</v>
      </c>
      <c r="AC1480" s="741" t="n">
        <v>80875</v>
      </c>
      <c r="AD1480" s="741" t="n">
        <v>421134</v>
      </c>
      <c r="AE1480" s="741" t="n">
        <v>54838843</v>
      </c>
      <c r="AF1480" s="3661" t="n">
        <v>200</v>
      </c>
      <c r="AG1480" s="741" t="inlineStr">
        <is>
          <t>$2,500,000</t>
        </is>
      </c>
      <c r="AH1480" s="248" t="inlineStr">
        <is>
          <t>Empleado</t>
        </is>
      </c>
      <c r="AI1480" s="242" t="inlineStr">
        <is>
          <t>jeanka1197@hotmail.com</t>
        </is>
      </c>
      <c r="AJ1480" s="242" t="n">
        <v>3015399848</v>
      </c>
      <c r="AK1480" s="242" t="inlineStr">
        <is>
          <t>BOSCONIA</t>
        </is>
      </c>
      <c r="AL1480" s="225" t="n"/>
      <c r="AM1480" s="231" t="n"/>
    </row>
    <row r="1481" ht="18" customHeight="1" thickBot="1">
      <c r="A1481" s="558" t="inlineStr">
        <is>
          <t>REMBERTO JOSE ROMERO ARROYO</t>
        </is>
      </c>
      <c r="B1481" s="210" t="n">
        <v>499200385649</v>
      </c>
      <c r="C1481" s="251" t="n">
        <v>45815</v>
      </c>
      <c r="D1481" s="902" t="inlineStr">
        <is>
          <t>Pendiente</t>
        </is>
      </c>
      <c r="E1481" s="903" t="n">
        <v>45815</v>
      </c>
      <c r="F1481" s="259" t="inlineStr">
        <is>
          <t>CAJA SOCIAL</t>
        </is>
      </c>
      <c r="G1481" s="214" t="n"/>
      <c r="H1481" s="352" t="inlineStr">
        <is>
          <t>PROPIO</t>
        </is>
      </c>
      <c r="I1481" s="214" t="n"/>
      <c r="J1481" s="214" t="n"/>
      <c r="K1481" s="214" t="n"/>
      <c r="L1481" s="392" t="inlineStr">
        <is>
          <t>Finanzas a otro nivel</t>
        </is>
      </c>
      <c r="M1481" s="254" t="inlineStr">
        <is>
          <t>NELLY ROA</t>
        </is>
      </c>
      <c r="N1481" s="214" t="n"/>
      <c r="O1481" s="214" t="n"/>
      <c r="P1481" s="214" t="n"/>
      <c r="Q1481" s="335" t="n"/>
      <c r="R1481" s="390" t="inlineStr">
        <is>
          <t>N/A</t>
        </is>
      </c>
      <c r="S1481" s="257" t="inlineStr">
        <is>
          <t>Pesos</t>
        </is>
      </c>
      <c r="T1481" s="258" t="inlineStr">
        <is>
          <t>Hipotecario</t>
        </is>
      </c>
      <c r="U1481" s="739" t="n">
        <v>651290</v>
      </c>
      <c r="V1481" s="254" t="n">
        <v>240</v>
      </c>
      <c r="W1481" s="254" t="n">
        <v>237</v>
      </c>
      <c r="X1481" s="739" t="inlineStr">
        <is>
          <t>11.8%</t>
        </is>
      </c>
      <c r="Y1481" s="739" t="n">
        <v>711750</v>
      </c>
      <c r="Z1481" s="739" t="n">
        <v>57248</v>
      </c>
      <c r="AA1481" s="739" t="n">
        <v>28911</v>
      </c>
      <c r="AB1481" s="739" t="n">
        <v>3588</v>
      </c>
      <c r="AC1481" s="739" t="n">
        <v>139370</v>
      </c>
      <c r="AD1481" s="739" t="n">
        <v>1133922</v>
      </c>
      <c r="AE1481" s="739" t="n">
        <v>121425118</v>
      </c>
      <c r="AF1481" s="254" t="inlineStr">
        <is>
          <t>100000 A 600000</t>
        </is>
      </c>
      <c r="AG1481" s="739" t="inlineStr">
        <is>
          <t>$3,500,000</t>
        </is>
      </c>
      <c r="AH1481" s="259" t="inlineStr">
        <is>
          <t>Empleado</t>
        </is>
      </c>
      <c r="AI1481" s="254" t="inlineStr">
        <is>
          <t>remjoro@gmail.com</t>
        </is>
      </c>
      <c r="AJ1481" s="254" t="n">
        <v>3135616422</v>
      </c>
      <c r="AK1481" s="254" t="inlineStr">
        <is>
          <t>BUCARAMANGA</t>
        </is>
      </c>
      <c r="AL1481" s="214" t="n"/>
      <c r="AM1481" s="220" t="n"/>
    </row>
    <row r="1482" ht="18" customHeight="1" thickBot="1">
      <c r="A1482" s="603" t="inlineStr">
        <is>
          <t>TANIA MARCELA BUITRAGO PULIDO</t>
        </is>
      </c>
      <c r="B1482" s="620" t="n">
        <v>5235415100</v>
      </c>
      <c r="C1482" s="621" t="n">
        <v>45815</v>
      </c>
      <c r="D1482" s="622" t="inlineStr">
        <is>
          <t>Pendiente</t>
        </is>
      </c>
      <c r="E1482" s="905" t="n">
        <v>45815</v>
      </c>
      <c r="F1482" s="707" t="inlineStr">
        <is>
          <t>FNA (Fondo Nacional del Ahorro)</t>
        </is>
      </c>
      <c r="G1482" s="625" t="n"/>
      <c r="H1482" s="626" t="inlineStr">
        <is>
          <t>CM</t>
        </is>
      </c>
      <c r="I1482" s="625" t="n"/>
      <c r="J1482" s="625" t="n"/>
      <c r="K1482" s="625" t="n"/>
      <c r="L1482" s="647" t="inlineStr">
        <is>
          <t>Finanzas a otro nivel</t>
        </is>
      </c>
      <c r="M1482" s="628" t="inlineStr">
        <is>
          <t>YULY HERNANDEZ</t>
        </is>
      </c>
      <c r="N1482" s="625" t="n"/>
      <c r="O1482" s="625" t="n"/>
      <c r="P1482" s="625" t="n"/>
      <c r="Q1482" s="625" t="n"/>
      <c r="R1482" s="673" t="inlineStr">
        <is>
          <t>N/A</t>
        </is>
      </c>
      <c r="S1482" s="629" t="inlineStr">
        <is>
          <t>Pesos</t>
        </is>
      </c>
      <c r="T1482" s="648" t="inlineStr">
        <is>
          <t>Hipotecario</t>
        </is>
      </c>
      <c r="U1482" s="631" t="n">
        <v>454495</v>
      </c>
      <c r="V1482" s="628" t="n">
        <v>239</v>
      </c>
      <c r="W1482" s="628" t="n">
        <v>179</v>
      </c>
      <c r="X1482" s="804" t="n">
        <v>0.11</v>
      </c>
      <c r="Y1482" s="631" t="n">
        <v>164644</v>
      </c>
      <c r="Z1482" s="631" t="n">
        <v>16222</v>
      </c>
      <c r="AA1482" s="631" t="n">
        <v>22420</v>
      </c>
      <c r="AB1482" s="631" t="n">
        <v>25094</v>
      </c>
      <c r="AC1482" s="631" t="n">
        <v>116122</v>
      </c>
      <c r="AD1482" s="631" t="n">
        <v>439283</v>
      </c>
      <c r="AE1482" s="631" t="n">
        <v>50292394</v>
      </c>
      <c r="AF1482" s="3662" t="n">
        <v>300</v>
      </c>
      <c r="AG1482" s="631" t="inlineStr">
        <is>
          <t>$3,000,000</t>
        </is>
      </c>
      <c r="AH1482" s="633" t="inlineStr">
        <is>
          <t>Empleado</t>
        </is>
      </c>
      <c r="AI1482" s="628" t="inlineStr">
        <is>
          <t>tamabupu@gmail.com</t>
        </is>
      </c>
      <c r="AJ1482" s="628" t="n">
        <v>3168484075</v>
      </c>
      <c r="AK1482" s="628" t="inlineStr">
        <is>
          <t>BOGOTA</t>
        </is>
      </c>
      <c r="AL1482" s="625" t="n"/>
      <c r="AM1482" s="634" t="n"/>
    </row>
    <row r="1483" ht="18" customHeight="1" thickBot="1">
      <c r="A1483" s="738" t="inlineStr">
        <is>
          <t>FREDDY ARTURO OLIVARES CALDERON</t>
        </is>
      </c>
      <c r="B1483" s="210" t="n">
        <v>133200628242</v>
      </c>
      <c r="C1483" s="251" t="n">
        <v>45815</v>
      </c>
      <c r="D1483" s="902" t="inlineStr">
        <is>
          <t>Pendiente</t>
        </is>
      </c>
      <c r="E1483" s="903" t="n">
        <v>45815</v>
      </c>
      <c r="F1483" s="259" t="inlineStr">
        <is>
          <t>CAJA SOCIAL</t>
        </is>
      </c>
      <c r="G1483" s="214" t="n"/>
      <c r="H1483" s="349" t="inlineStr">
        <is>
          <t>CM</t>
        </is>
      </c>
      <c r="I1483" s="214" t="n"/>
      <c r="J1483" s="214" t="n"/>
      <c r="K1483" s="214" t="n"/>
      <c r="L1483" s="348" t="inlineStr">
        <is>
          <t>Soluciones Financieras</t>
        </is>
      </c>
      <c r="M1483" s="254" t="inlineStr">
        <is>
          <t>LORENA SALINAS</t>
        </is>
      </c>
      <c r="N1483" s="214" t="n"/>
      <c r="O1483" s="214" t="n"/>
      <c r="P1483" s="214" t="n"/>
      <c r="Q1483" s="214" t="n"/>
      <c r="R1483" s="254" t="n">
        <v>79727838</v>
      </c>
      <c r="S1483" s="257" t="inlineStr">
        <is>
          <t>Pesos</t>
        </is>
      </c>
      <c r="T1483" s="258" t="inlineStr">
        <is>
          <t>Hipotecario</t>
        </is>
      </c>
      <c r="U1483" s="739" t="n">
        <v>2132930</v>
      </c>
      <c r="V1483" s="254" t="n">
        <v>171</v>
      </c>
      <c r="W1483" s="254" t="n">
        <v>123</v>
      </c>
      <c r="X1483" s="739" t="inlineStr">
        <is>
          <t>8.5%</t>
        </is>
      </c>
      <c r="Y1483" s="739" t="n">
        <v>0</v>
      </c>
      <c r="Z1483" s="739" t="n">
        <v>111329</v>
      </c>
      <c r="AA1483" s="739" t="n">
        <v>0</v>
      </c>
      <c r="AB1483" s="739" t="n">
        <v>0</v>
      </c>
      <c r="AC1483" s="739" t="n">
        <v>872977</v>
      </c>
      <c r="AD1483" s="739" t="n">
        <v>1148623</v>
      </c>
      <c r="AE1483" s="739" t="n">
        <v>168383104</v>
      </c>
      <c r="AF1483" s="739" t="inlineStr">
        <is>
          <t>$1,000,000</t>
        </is>
      </c>
      <c r="AG1483" s="739" t="inlineStr">
        <is>
          <t>$12,000,000</t>
        </is>
      </c>
      <c r="AH1483" s="259" t="inlineStr">
        <is>
          <t>Empleado</t>
        </is>
      </c>
      <c r="AI1483" s="254" t="inlineStr">
        <is>
          <t>olivares5194@gmail.com</t>
        </is>
      </c>
      <c r="AJ1483" s="254" t="n">
        <v>3124529415</v>
      </c>
      <c r="AK1483" s="254" t="inlineStr">
        <is>
          <t>BOGOTA</t>
        </is>
      </c>
      <c r="AL1483" s="214" t="n"/>
      <c r="AM1483" s="220" t="n"/>
    </row>
    <row r="1484" ht="18" customHeight="1" thickBot="1">
      <c r="A1484" s="548" t="inlineStr">
        <is>
          <t>CLAUDIA INES CAMARGO VARGAS</t>
        </is>
      </c>
      <c r="B1484" s="221" t="n">
        <v>132209728449</v>
      </c>
      <c r="C1484" s="225" t="n"/>
      <c r="D1484" s="902" t="inlineStr">
        <is>
          <t>Pendiente</t>
        </is>
      </c>
      <c r="E1484" s="903" t="n">
        <v>45815</v>
      </c>
      <c r="F1484" s="248" t="inlineStr">
        <is>
          <t>CAJA SOCIAL</t>
        </is>
      </c>
      <c r="G1484" s="225" t="n"/>
      <c r="H1484" s="344" t="inlineStr">
        <is>
          <t>CM</t>
        </is>
      </c>
      <c r="I1484" s="225" t="n"/>
      <c r="J1484" s="225" t="n"/>
      <c r="K1484" s="225" t="n"/>
      <c r="L1484" s="343" t="inlineStr">
        <is>
          <t>Soluciones Financieras</t>
        </is>
      </c>
      <c r="M1484" s="242" t="inlineStr">
        <is>
          <t>LORENA SALINS</t>
        </is>
      </c>
      <c r="N1484" s="225" t="n"/>
      <c r="O1484" s="225" t="n"/>
      <c r="P1484" s="225" t="n"/>
      <c r="Q1484" s="225" t="n"/>
      <c r="R1484" s="242" t="n">
        <v>1033702168</v>
      </c>
      <c r="S1484" s="246" t="inlineStr">
        <is>
          <t>Pesos</t>
        </is>
      </c>
      <c r="T1484" s="247" t="inlineStr">
        <is>
          <t>Hipotecario</t>
        </is>
      </c>
      <c r="U1484" s="741" t="n">
        <v>1215430</v>
      </c>
      <c r="V1484" s="242" t="n">
        <v>244</v>
      </c>
      <c r="W1484" s="242" t="n">
        <v>168</v>
      </c>
      <c r="X1484" s="811" t="n">
        <v>0.08</v>
      </c>
      <c r="Y1484" s="741" t="n">
        <v>0</v>
      </c>
      <c r="Z1484" s="741" t="n">
        <v>41539</v>
      </c>
      <c r="AA1484" s="741" t="n">
        <v>9683</v>
      </c>
      <c r="AB1484" s="741" t="n">
        <v>8706</v>
      </c>
      <c r="AC1484" s="741" t="n">
        <v>390923</v>
      </c>
      <c r="AD1484" s="741" t="n">
        <v>764579</v>
      </c>
      <c r="AE1484" s="741" t="n">
        <v>118833727</v>
      </c>
      <c r="AF1484" s="3661" t="n">
        <v>300</v>
      </c>
      <c r="AG1484" s="741" t="inlineStr">
        <is>
          <t>$3,800,000</t>
        </is>
      </c>
      <c r="AH1484" s="248" t="inlineStr">
        <is>
          <t>Empleado</t>
        </is>
      </c>
      <c r="AI1484" s="242" t="inlineStr">
        <is>
          <t>claudiacv_19@hotmail.es</t>
        </is>
      </c>
      <c r="AJ1484" s="242" t="n">
        <v>3212049766</v>
      </c>
      <c r="AK1484" s="242" t="inlineStr">
        <is>
          <t>BOGOTA</t>
        </is>
      </c>
      <c r="AL1484" s="225" t="n"/>
      <c r="AM1484" s="231" t="n"/>
    </row>
    <row r="1485" ht="18" customHeight="1" thickBot="1">
      <c r="A1485" s="552" t="inlineStr">
        <is>
          <t>EVELIN VANESA FAJARDO BUITRAGO</t>
        </is>
      </c>
      <c r="B1485" s="210" t="inlineStr">
        <is>
          <t>570040770048971-8</t>
        </is>
      </c>
      <c r="C1485" s="251" t="n">
        <v>45815</v>
      </c>
      <c r="D1485" s="902" t="inlineStr">
        <is>
          <t>Pendiente</t>
        </is>
      </c>
      <c r="E1485" s="903" t="n">
        <v>45815</v>
      </c>
      <c r="F1485" s="262" t="inlineStr">
        <is>
          <t>DAVIVIENDA</t>
        </is>
      </c>
      <c r="G1485" s="214" t="n"/>
      <c r="H1485" s="349" t="inlineStr">
        <is>
          <t>CM</t>
        </is>
      </c>
      <c r="I1485" s="214" t="n"/>
      <c r="J1485" s="214" t="n"/>
      <c r="K1485" s="214" t="n"/>
      <c r="L1485" s="348" t="inlineStr">
        <is>
          <t>Soluciones Financieras</t>
        </is>
      </c>
      <c r="M1485" s="254" t="inlineStr">
        <is>
          <t>MIRYAM ROA</t>
        </is>
      </c>
      <c r="N1485" s="214" t="n"/>
      <c r="O1485" s="214" t="n"/>
      <c r="P1485" s="214" t="n"/>
      <c r="Q1485" s="214" t="n"/>
      <c r="R1485" s="254" t="n">
        <v>1015439256</v>
      </c>
      <c r="S1485" s="257" t="inlineStr">
        <is>
          <t>Pesos</t>
        </is>
      </c>
      <c r="T1485" s="258" t="inlineStr">
        <is>
          <t>Hipotecario</t>
        </is>
      </c>
      <c r="U1485" s="739" t="n">
        <v>346424</v>
      </c>
      <c r="V1485" s="254" t="n">
        <v>239</v>
      </c>
      <c r="W1485" s="254" t="n">
        <v>188</v>
      </c>
      <c r="X1485" s="739" t="inlineStr">
        <is>
          <t>9.5%</t>
        </is>
      </c>
      <c r="Y1485" s="739" t="n">
        <v>126575</v>
      </c>
      <c r="Z1485" s="739" t="n">
        <v>8874</v>
      </c>
      <c r="AA1485" s="739" t="n">
        <v>35953</v>
      </c>
      <c r="AB1485" s="739" t="n">
        <v>0</v>
      </c>
      <c r="AC1485" s="739" t="n">
        <v>133541</v>
      </c>
      <c r="AD1485" s="739" t="n">
        <v>167458</v>
      </c>
      <c r="AE1485" s="739" t="n">
        <v>38708809</v>
      </c>
      <c r="AF1485" s="3660" t="n">
        <v>150</v>
      </c>
      <c r="AG1485" s="739" t="inlineStr">
        <is>
          <t>$3,100,000</t>
        </is>
      </c>
      <c r="AH1485" s="259" t="inlineStr">
        <is>
          <t>Empleado</t>
        </is>
      </c>
      <c r="AI1485" s="254" t="inlineStr">
        <is>
          <t>evelinfaj@hotmail.com</t>
        </is>
      </c>
      <c r="AJ1485" s="254" t="n">
        <v>3173746190</v>
      </c>
      <c r="AK1485" s="254" t="inlineStr">
        <is>
          <t>SOACHA</t>
        </is>
      </c>
      <c r="AL1485" s="214" t="n"/>
      <c r="AM1485" s="220" t="n"/>
    </row>
    <row r="1486" ht="18" customHeight="1" thickBot="1">
      <c r="A1486" s="745" t="inlineStr">
        <is>
          <t>IVAN FERNANDO PAZ SANTACRUZ</t>
        </is>
      </c>
      <c r="B1486" s="1002" t="inlineStr">
        <is>
          <t>601010580027170-4</t>
        </is>
      </c>
      <c r="C1486" s="240" t="n">
        <v>45815</v>
      </c>
      <c r="D1486" s="456" t="inlineStr">
        <is>
          <t>Mora</t>
        </is>
      </c>
      <c r="E1486" s="922" t="n">
        <v>45815</v>
      </c>
      <c r="F1486" s="333" t="inlineStr">
        <is>
          <t>DAVIVIENDA</t>
        </is>
      </c>
      <c r="G1486" s="225" t="n"/>
      <c r="H1486" s="344" t="inlineStr">
        <is>
          <t>CM</t>
        </is>
      </c>
      <c r="I1486" s="225" t="n"/>
      <c r="J1486" s="225" t="n"/>
      <c r="K1486" s="225" t="n"/>
      <c r="L1486" s="440" t="inlineStr">
        <is>
          <t>Finanzas a otro nivel</t>
        </is>
      </c>
      <c r="M1486" s="242" t="inlineStr">
        <is>
          <t>ROSARIO RAMIREZ</t>
        </is>
      </c>
      <c r="N1486" s="225" t="n"/>
      <c r="O1486" s="225" t="n"/>
      <c r="P1486" s="225" t="n"/>
      <c r="Q1486" s="225" t="n"/>
      <c r="R1486" s="242" t="n">
        <v>1085262837</v>
      </c>
      <c r="S1486" s="246" t="inlineStr">
        <is>
          <t>Pesos</t>
        </is>
      </c>
      <c r="T1486" s="448" t="inlineStr">
        <is>
          <t>Leasing H.</t>
        </is>
      </c>
      <c r="U1486" s="741" t="n">
        <v>1160000</v>
      </c>
      <c r="V1486" s="242" t="n">
        <v>240</v>
      </c>
      <c r="W1486" s="242" t="n">
        <v>185</v>
      </c>
      <c r="X1486" s="741" t="inlineStr">
        <is>
          <t>10.75%</t>
        </is>
      </c>
      <c r="Y1486" s="741" t="n">
        <v>0</v>
      </c>
      <c r="Z1486" s="741" t="n">
        <v>23857</v>
      </c>
      <c r="AA1486" s="741" t="n">
        <v>50419</v>
      </c>
      <c r="AB1486" s="741" t="n">
        <v>0</v>
      </c>
      <c r="AC1486" s="741" t="n">
        <v>220812</v>
      </c>
      <c r="AD1486" s="741" t="n">
        <v>864187</v>
      </c>
      <c r="AE1486" s="741" t="n">
        <v>101922850</v>
      </c>
      <c r="AF1486" s="3661" t="n">
        <v>300</v>
      </c>
      <c r="AG1486" s="741" t="inlineStr">
        <is>
          <t>$10,000,000</t>
        </is>
      </c>
      <c r="AH1486" s="248" t="inlineStr">
        <is>
          <t>Empleado</t>
        </is>
      </c>
      <c r="AI1486" s="242" t="inlineStr">
        <is>
          <t>ivanpazsantacruz@gmail.com</t>
        </is>
      </c>
      <c r="AJ1486" s="242" t="n">
        <v>3017882204</v>
      </c>
      <c r="AK1486" s="242" t="inlineStr">
        <is>
          <t>BARRANQUILLA</t>
        </is>
      </c>
      <c r="AL1486" s="225" t="n"/>
      <c r="AM1486" s="231" t="n"/>
    </row>
    <row r="1487" ht="18" customHeight="1" thickBot="1">
      <c r="A1487" s="552" t="inlineStr">
        <is>
          <t>PAULA ANDREA RIOS PARRA</t>
        </is>
      </c>
      <c r="B1487" s="210" t="n">
        <v>90000348356</v>
      </c>
      <c r="C1487" s="251" t="n">
        <v>45815</v>
      </c>
      <c r="D1487" s="902" t="inlineStr">
        <is>
          <t>Pendiente</t>
        </is>
      </c>
      <c r="E1487" s="903" t="n">
        <v>45815</v>
      </c>
      <c r="F1487" s="267" t="inlineStr">
        <is>
          <t>BANCOLOMBIA</t>
        </is>
      </c>
      <c r="G1487" s="214" t="n"/>
      <c r="H1487" s="349" t="inlineStr">
        <is>
          <t>CM</t>
        </is>
      </c>
      <c r="I1487" s="214" t="n"/>
      <c r="J1487" s="214" t="n"/>
      <c r="K1487" s="214" t="n"/>
      <c r="L1487" s="392" t="inlineStr">
        <is>
          <t>Finanzas a otro nivel</t>
        </is>
      </c>
      <c r="M1487" s="254" t="inlineStr">
        <is>
          <t>CAROLINA MORA</t>
        </is>
      </c>
      <c r="N1487" s="214" t="n"/>
      <c r="O1487" s="214" t="n"/>
      <c r="P1487" s="214" t="n"/>
      <c r="Q1487" s="214" t="n"/>
      <c r="R1487" s="573" t="n">
        <v>1117541268</v>
      </c>
      <c r="S1487" s="257" t="inlineStr">
        <is>
          <t>Pesos</t>
        </is>
      </c>
      <c r="T1487" s="258" t="inlineStr">
        <is>
          <t>Hipotecario</t>
        </is>
      </c>
      <c r="U1487" s="739" t="n">
        <v>1132723</v>
      </c>
      <c r="V1487" s="254" t="n">
        <v>240</v>
      </c>
      <c r="W1487" s="254" t="n">
        <v>240</v>
      </c>
      <c r="X1487" s="739" t="inlineStr">
        <is>
          <t>12.2%</t>
        </is>
      </c>
      <c r="Y1487" s="739" t="n">
        <v>0</v>
      </c>
      <c r="Z1487" s="739" t="n">
        <v>89054</v>
      </c>
      <c r="AA1487" s="739" t="n">
        <v>12363</v>
      </c>
      <c r="AB1487" s="739" t="n">
        <v>8241</v>
      </c>
      <c r="AC1487" s="739" t="n">
        <v>0</v>
      </c>
      <c r="AD1487" s="739" t="n">
        <v>0</v>
      </c>
      <c r="AE1487" s="739" t="n">
        <v>96175301</v>
      </c>
      <c r="AF1487" s="3660" t="n">
        <v>300</v>
      </c>
      <c r="AG1487" s="739" t="inlineStr">
        <is>
          <t>$2,900,000</t>
        </is>
      </c>
      <c r="AH1487" s="259" t="inlineStr">
        <is>
          <t>Empleado</t>
        </is>
      </c>
      <c r="AI1487" s="254" t="inlineStr">
        <is>
          <t>pa_ula14@hotmail.com</t>
        </is>
      </c>
      <c r="AJ1487" s="254" t="n">
        <v>3118928745</v>
      </c>
      <c r="AK1487" s="254" t="inlineStr">
        <is>
          <t>FLORENCIA</t>
        </is>
      </c>
      <c r="AL1487" s="214" t="n"/>
      <c r="AM1487" s="220" t="n"/>
    </row>
    <row r="1488" ht="18" customHeight="1" thickBot="1">
      <c r="A1488" s="745" t="inlineStr">
        <is>
          <t>LEIDY LORENA GUACA RENGIFO</t>
        </is>
      </c>
      <c r="B1488" s="221" t="n">
        <v>8304289107</v>
      </c>
      <c r="C1488" s="240" t="n">
        <v>45815</v>
      </c>
      <c r="D1488" s="902" t="inlineStr">
        <is>
          <t>Pendiente</t>
        </is>
      </c>
      <c r="E1488" s="903" t="n">
        <v>45815</v>
      </c>
      <c r="F1488" s="233" t="inlineStr">
        <is>
          <t>FNA (Fondo Nacional del Ahorro)</t>
        </is>
      </c>
      <c r="G1488" s="560" t="n"/>
      <c r="H1488" s="344" t="inlineStr">
        <is>
          <t>CM</t>
        </is>
      </c>
      <c r="I1488" s="225" t="n"/>
      <c r="J1488" s="225" t="n"/>
      <c r="K1488" s="225" t="n"/>
      <c r="L1488" s="440" t="inlineStr">
        <is>
          <t>Finanzas a otro nivel</t>
        </is>
      </c>
      <c r="M1488" s="242" t="inlineStr">
        <is>
          <t>CAROLINA MORA</t>
        </is>
      </c>
      <c r="N1488" s="225" t="n"/>
      <c r="O1488" s="225" t="n"/>
      <c r="P1488" s="225" t="n"/>
      <c r="Q1488" s="473" t="n"/>
      <c r="R1488" s="390" t="inlineStr">
        <is>
          <t>N/A</t>
        </is>
      </c>
      <c r="S1488" s="246" t="inlineStr">
        <is>
          <t>Pesos</t>
        </is>
      </c>
      <c r="T1488" s="247" t="inlineStr">
        <is>
          <t>Hipotecario</t>
        </is>
      </c>
      <c r="U1488" s="741" t="n">
        <v>574463</v>
      </c>
      <c r="V1488" s="242" t="n">
        <v>240</v>
      </c>
      <c r="W1488" s="242" t="n">
        <v>169</v>
      </c>
      <c r="X1488" s="811" t="n">
        <v>0.11</v>
      </c>
      <c r="Y1488" s="741" t="n">
        <v>204606</v>
      </c>
      <c r="Z1488" s="741" t="n">
        <v>72188</v>
      </c>
      <c r="AA1488" s="741" t="n">
        <v>0</v>
      </c>
      <c r="AB1488" s="741" t="n">
        <v>0</v>
      </c>
      <c r="AC1488" s="741" t="n">
        <v>160032</v>
      </c>
      <c r="AD1488" s="741" t="n">
        <v>342175</v>
      </c>
      <c r="AE1488" s="741" t="n">
        <v>62659327</v>
      </c>
      <c r="AF1488" s="3661" t="n">
        <v>100</v>
      </c>
      <c r="AG1488" s="741" t="inlineStr">
        <is>
          <t>$2,300,000</t>
        </is>
      </c>
      <c r="AH1488" s="248" t="inlineStr">
        <is>
          <t>Empleado</t>
        </is>
      </c>
      <c r="AI1488" s="242" t="inlineStr">
        <is>
          <t>fernadovalenciafigueroa@gmail.com</t>
        </is>
      </c>
      <c r="AJ1488" s="242" t="n">
        <v>3115490965</v>
      </c>
      <c r="AK1488" s="242" t="inlineStr">
        <is>
          <t>PITALITO</t>
        </is>
      </c>
      <c r="AL1488" s="225" t="n"/>
      <c r="AM1488" s="231" t="n"/>
    </row>
    <row r="1489" ht="18" customHeight="1" thickBot="1">
      <c r="A1489" s="1756" t="inlineStr">
        <is>
          <t>MARYI GISSEL MENDIETA JIMENEZ</t>
        </is>
      </c>
      <c r="B1489" s="812" t="n">
        <v>1154513647</v>
      </c>
      <c r="C1489" s="513" t="n">
        <v>46027</v>
      </c>
      <c r="D1489" s="1369" t="inlineStr">
        <is>
          <t>Pendiente</t>
        </is>
      </c>
      <c r="E1489" s="1272" t="n">
        <v>46032</v>
      </c>
      <c r="F1489" s="1762" t="inlineStr">
        <is>
          <t>BANCO DE BOGOTA</t>
        </is>
      </c>
      <c r="G1489" s="408" t="n"/>
      <c r="H1489" s="813" t="inlineStr">
        <is>
          <t>CM</t>
        </is>
      </c>
      <c r="I1489" s="517" t="inlineStr">
        <is>
          <t>Falta perfilamiento - Bogota</t>
        </is>
      </c>
      <c r="J1489" s="408" t="n"/>
      <c r="K1489" s="408" t="n"/>
      <c r="L1489" s="408" t="n"/>
      <c r="M1489" s="408" t="n"/>
      <c r="N1489" s="513" t="n">
        <v>46027</v>
      </c>
      <c r="O1489" s="408" t="n"/>
      <c r="P1489" s="408" t="n"/>
      <c r="Q1489" s="408" t="n"/>
      <c r="R1489" s="1763" t="inlineStr">
        <is>
          <t>N/A</t>
        </is>
      </c>
      <c r="S1489" s="519" t="inlineStr">
        <is>
          <t>Pesos</t>
        </is>
      </c>
      <c r="T1489" s="520" t="inlineStr">
        <is>
          <t>Hipotecario</t>
        </is>
      </c>
      <c r="U1489" s="814" t="n">
        <v>1032892</v>
      </c>
      <c r="V1489" s="517" t="n">
        <v>360</v>
      </c>
      <c r="W1489" s="517" t="n">
        <v>359</v>
      </c>
      <c r="X1489" s="814" t="inlineStr">
        <is>
          <t>13.21%</t>
        </is>
      </c>
      <c r="Y1489" s="814" t="n">
        <v>0</v>
      </c>
      <c r="Z1489" s="814" t="n">
        <v>16383</v>
      </c>
      <c r="AA1489" s="814" t="n">
        <v>24465</v>
      </c>
      <c r="AB1489" s="814" t="n">
        <v>0</v>
      </c>
      <c r="AC1489" s="814" t="n">
        <v>23928</v>
      </c>
      <c r="AD1489" s="814" t="n">
        <v>968115</v>
      </c>
      <c r="AE1489" s="814" t="n">
        <v>93709717</v>
      </c>
      <c r="AF1489" s="3746" t="n">
        <v>500</v>
      </c>
      <c r="AG1489" s="814" t="inlineStr">
        <is>
          <t>$3,000,000</t>
        </is>
      </c>
      <c r="AH1489" s="522" t="inlineStr">
        <is>
          <t>Empleado</t>
        </is>
      </c>
      <c r="AI1489" s="517" t="inlineStr">
        <is>
          <t>mendietamaryi@gmail.com</t>
        </is>
      </c>
      <c r="AJ1489" s="517" t="n">
        <v>3167304020</v>
      </c>
      <c r="AK1489" s="517" t="inlineStr">
        <is>
          <t>VALLEDUPAR</t>
        </is>
      </c>
      <c r="AL1489" s="408" t="n"/>
      <c r="AM1489" s="523" t="n"/>
    </row>
    <row r="1490" ht="18" customHeight="1" thickBot="1">
      <c r="A1490" s="1080" t="inlineStr">
        <is>
          <t>ROBINSON DANILO SALAMANCA TRIANA</t>
        </is>
      </c>
      <c r="B1490" s="1764" t="n">
        <v>1056670858</v>
      </c>
      <c r="C1490" s="1289" t="n">
        <v>46032</v>
      </c>
      <c r="D1490" s="1290" t="inlineStr">
        <is>
          <t>Pendiente</t>
        </is>
      </c>
      <c r="E1490" s="240" t="n">
        <v>46032</v>
      </c>
      <c r="F1490" s="445" t="inlineStr">
        <is>
          <t>BANCO DE BOGOTA</t>
        </is>
      </c>
      <c r="G1490" s="278" t="n"/>
      <c r="H1490" s="435" t="inlineStr">
        <is>
          <t>CM</t>
        </is>
      </c>
      <c r="I1490" s="1291" t="n"/>
      <c r="J1490" s="1291" t="n"/>
      <c r="K1490" s="1291" t="n"/>
      <c r="L1490" s="421" t="inlineStr">
        <is>
          <t>Soluciones Financieras</t>
        </is>
      </c>
      <c r="M1490" s="1292" t="inlineStr">
        <is>
          <t>MIRYAM ROA</t>
        </is>
      </c>
      <c r="N1490" s="1291" t="n"/>
      <c r="O1490" s="1291" t="n"/>
      <c r="P1490" s="1291" t="n"/>
      <c r="Q1490" s="1581" t="n"/>
      <c r="R1490" s="390" t="inlineStr">
        <is>
          <t>N/A</t>
        </is>
      </c>
      <c r="S1490" s="426" t="inlineStr">
        <is>
          <t>Pesos</t>
        </is>
      </c>
      <c r="T1490" s="1294" t="inlineStr">
        <is>
          <t>Hipotecario</t>
        </is>
      </c>
      <c r="U1490" s="1295" t="n">
        <v>2077244</v>
      </c>
      <c r="V1490" s="1292" t="n">
        <v>240</v>
      </c>
      <c r="W1490" s="1292" t="n">
        <v>231</v>
      </c>
      <c r="X1490" s="1295" t="inlineStr">
        <is>
          <t>12.01%</t>
        </is>
      </c>
      <c r="Y1490" s="1295" t="n">
        <v>0</v>
      </c>
      <c r="Z1490" s="1295" t="n">
        <v>31295</v>
      </c>
      <c r="AA1490" s="1295" t="n">
        <v>45153</v>
      </c>
      <c r="AB1490" s="1295" t="n">
        <v>0</v>
      </c>
      <c r="AC1490" s="1295" t="n">
        <v>223185</v>
      </c>
      <c r="AD1490" s="1295" t="n">
        <v>1777408</v>
      </c>
      <c r="AE1490" s="1295" t="n">
        <v>188238733</v>
      </c>
      <c r="AF1490" s="3664" t="n">
        <v>400</v>
      </c>
      <c r="AG1490" s="1295" t="inlineStr">
        <is>
          <t>$7,000,000</t>
        </is>
      </c>
      <c r="AH1490" s="428" t="inlineStr">
        <is>
          <t>Empleado</t>
        </is>
      </c>
      <c r="AI1490" s="1292" t="inlineStr">
        <is>
          <t>danilosala97@gmail.com</t>
        </is>
      </c>
      <c r="AJ1490" s="1292" t="n">
        <v>3232278320</v>
      </c>
      <c r="AK1490" s="1292" t="inlineStr">
        <is>
          <t>BOGOTA</t>
        </is>
      </c>
      <c r="AL1490" s="1291" t="n"/>
      <c r="AM1490" s="1296" t="n"/>
    </row>
    <row r="1491" ht="18" customHeight="1" thickBot="1">
      <c r="A1491" s="1073" t="inlineStr">
        <is>
          <t>JOHN ALEXANDER SILVA ALVAREZ</t>
        </is>
      </c>
      <c r="B1491" s="210" t="n">
        <v>90000371118</v>
      </c>
      <c r="C1491" s="251" t="n">
        <v>46032</v>
      </c>
      <c r="D1491" s="343" t="inlineStr">
        <is>
          <t>Pendiente</t>
        </is>
      </c>
      <c r="E1491" s="1266" t="n">
        <v>46032</v>
      </c>
      <c r="F1491" s="267" t="inlineStr">
        <is>
          <t>BANCOLOMBIA</t>
        </is>
      </c>
      <c r="G1491" s="214" t="n"/>
      <c r="H1491" s="349" t="inlineStr">
        <is>
          <t>CM</t>
        </is>
      </c>
      <c r="I1491" s="214" t="n"/>
      <c r="J1491" s="214" t="n"/>
      <c r="K1491" s="278" t="n"/>
      <c r="L1491" s="348" t="inlineStr">
        <is>
          <t>Soluciones Financieras</t>
        </is>
      </c>
      <c r="M1491" s="254" t="inlineStr">
        <is>
          <t>LORENA SALINAS</t>
        </is>
      </c>
      <c r="N1491" s="214" t="n"/>
      <c r="O1491" s="214" t="n"/>
      <c r="P1491" s="214" t="n"/>
      <c r="Q1491" s="214" t="n"/>
      <c r="R1491" s="254" t="n">
        <v>79905548</v>
      </c>
      <c r="S1491" s="257" t="inlineStr">
        <is>
          <t>Pesos</t>
        </is>
      </c>
      <c r="T1491" s="258" t="inlineStr">
        <is>
          <t>Hipotecario</t>
        </is>
      </c>
      <c r="U1491" s="739" t="n">
        <v>575790</v>
      </c>
      <c r="V1491" s="254" t="n">
        <v>240</v>
      </c>
      <c r="W1491" s="254" t="n">
        <v>200</v>
      </c>
      <c r="X1491" s="739" t="inlineStr">
        <is>
          <t>7.72%</t>
        </is>
      </c>
      <c r="Y1491" s="739" t="n">
        <v>198999</v>
      </c>
      <c r="Z1491" s="739" t="n">
        <v>22289</v>
      </c>
      <c r="AA1491" s="739" t="n">
        <v>12732</v>
      </c>
      <c r="AB1491" s="739" t="n">
        <v>8487</v>
      </c>
      <c r="AC1491" s="739" t="n">
        <v>153536</v>
      </c>
      <c r="AD1491" s="739" t="n">
        <v>378746</v>
      </c>
      <c r="AE1491" s="739" t="n">
        <v>61042366</v>
      </c>
      <c r="AF1491" s="3660" t="n">
        <v>200</v>
      </c>
      <c r="AG1491" s="739" t="inlineStr">
        <is>
          <t>$2,100,000</t>
        </is>
      </c>
      <c r="AH1491" s="259" t="inlineStr">
        <is>
          <t>Empleado</t>
        </is>
      </c>
      <c r="AI1491" s="254" t="inlineStr">
        <is>
          <t>jasajmsq@hotmail.com</t>
        </is>
      </c>
      <c r="AJ1491" s="254" t="n">
        <v>3138611629</v>
      </c>
      <c r="AK1491" s="254" t="inlineStr">
        <is>
          <t>MADRID</t>
        </is>
      </c>
      <c r="AL1491" s="214" t="n"/>
      <c r="AM1491" s="220" t="n"/>
    </row>
    <row r="1492" ht="18" customHeight="1" thickBot="1">
      <c r="A1492" s="1599" t="inlineStr">
        <is>
          <t>ANGELA DURLEY MARIN SUAREZ</t>
        </is>
      </c>
      <c r="B1492" s="221" t="n">
        <v>90000136975</v>
      </c>
      <c r="C1492" s="240" t="n">
        <v>46032</v>
      </c>
      <c r="D1492" s="343" t="inlineStr">
        <is>
          <t>Pendiente</t>
        </is>
      </c>
      <c r="E1492" s="240" t="n">
        <v>46032</v>
      </c>
      <c r="F1492" s="241" t="inlineStr">
        <is>
          <t>BANCOLOMBIA</t>
        </is>
      </c>
      <c r="G1492" s="1224" t="n"/>
      <c r="H1492" s="344" t="inlineStr">
        <is>
          <t>CM</t>
        </is>
      </c>
      <c r="I1492" s="225" t="n"/>
      <c r="J1492" s="225" t="n"/>
      <c r="K1492" s="1765" t="n"/>
      <c r="L1492" s="440" t="inlineStr">
        <is>
          <t>Finanzas a otro nivel</t>
        </is>
      </c>
      <c r="M1492" s="242" t="inlineStr">
        <is>
          <t>YULY HERNANDEZ</t>
        </is>
      </c>
      <c r="N1492" s="225" t="n"/>
      <c r="O1492" s="225" t="n"/>
      <c r="P1492" s="225" t="n"/>
      <c r="Q1492" s="225" t="n"/>
      <c r="R1492" s="242" t="n">
        <v>1090498632</v>
      </c>
      <c r="S1492" s="246" t="inlineStr">
        <is>
          <t>Pesos</t>
        </is>
      </c>
      <c r="T1492" s="247" t="inlineStr">
        <is>
          <t>Hipotecario</t>
        </is>
      </c>
      <c r="U1492" s="741" t="n">
        <v>318894</v>
      </c>
      <c r="V1492" s="242" t="n">
        <v>240</v>
      </c>
      <c r="W1492" s="242" t="n">
        <v>195</v>
      </c>
      <c r="X1492" s="741" t="inlineStr">
        <is>
          <t>5.6%</t>
        </is>
      </c>
      <c r="Y1492" s="741" t="n">
        <v>127795</v>
      </c>
      <c r="Z1492" s="741" t="n">
        <v>4440</v>
      </c>
      <c r="AA1492" s="741" t="n">
        <v>7000</v>
      </c>
      <c r="AB1492" s="741" t="n">
        <v>4666</v>
      </c>
      <c r="AC1492" s="741" t="n">
        <v>124699</v>
      </c>
      <c r="AD1492" s="741" t="n">
        <v>178089</v>
      </c>
      <c r="AE1492" s="741" t="n">
        <v>38934607</v>
      </c>
      <c r="AF1492" s="3661" t="n">
        <v>130</v>
      </c>
      <c r="AG1492" s="741" t="inlineStr">
        <is>
          <t>$2,700,000</t>
        </is>
      </c>
      <c r="AH1492" s="248" t="inlineStr">
        <is>
          <t>Empleado</t>
        </is>
      </c>
      <c r="AI1492" s="242" t="inlineStr">
        <is>
          <t>yeferson20dmd@gmail.com</t>
        </is>
      </c>
      <c r="AJ1492" s="242" t="n">
        <v>3142781466</v>
      </c>
      <c r="AK1492" s="242" t="inlineStr">
        <is>
          <t>CUCUTA</t>
        </is>
      </c>
      <c r="AL1492" s="225" t="n"/>
      <c r="AM1492" s="231" t="n"/>
    </row>
    <row r="1493" ht="18" customHeight="1" thickBot="1">
      <c r="A1493" s="1600" t="inlineStr">
        <is>
          <t>JOHNY OSWALDO MURIEL AGUDELO</t>
        </is>
      </c>
      <c r="B1493" s="274" t="n">
        <v>90000167502</v>
      </c>
      <c r="C1493" s="420" t="n">
        <v>46032</v>
      </c>
      <c r="D1493" s="1766" t="inlineStr">
        <is>
          <t>Mora</t>
        </is>
      </c>
      <c r="E1493" s="1266" t="n">
        <v>46032</v>
      </c>
      <c r="F1493" s="484" t="inlineStr">
        <is>
          <t>BANCOLOMBIA</t>
        </is>
      </c>
      <c r="G1493" s="278" t="n"/>
      <c r="H1493" s="435" t="inlineStr">
        <is>
          <t>CM</t>
        </is>
      </c>
      <c r="I1493" s="278" t="n"/>
      <c r="J1493" s="278" t="n"/>
      <c r="K1493" s="278" t="n"/>
      <c r="L1493" s="447" t="inlineStr">
        <is>
          <t>Finanzas a otro nivel</t>
        </is>
      </c>
      <c r="M1493" s="425" t="inlineStr">
        <is>
          <t>PAULA OSORNO</t>
        </is>
      </c>
      <c r="N1493" s="278" t="n"/>
      <c r="O1493" s="278" t="n"/>
      <c r="P1493" s="278" t="n"/>
      <c r="Q1493" s="278" t="n"/>
      <c r="R1493" s="425" t="n">
        <v>71265892</v>
      </c>
      <c r="S1493" s="426" t="inlineStr">
        <is>
          <t>Pesos</t>
        </is>
      </c>
      <c r="T1493" s="427" t="inlineStr">
        <is>
          <t>Hipotecario</t>
        </is>
      </c>
      <c r="U1493" s="742" t="n">
        <v>3074229</v>
      </c>
      <c r="V1493" s="425" t="n">
        <v>300</v>
      </c>
      <c r="W1493" s="425" t="n">
        <v>216</v>
      </c>
      <c r="X1493" s="840" t="n">
        <v>0.1</v>
      </c>
      <c r="Y1493" s="742" t="n">
        <v>0</v>
      </c>
      <c r="Z1493" s="742" t="n">
        <v>144437</v>
      </c>
      <c r="AA1493" s="742" t="n">
        <v>58177</v>
      </c>
      <c r="AB1493" s="742" t="n">
        <v>38783</v>
      </c>
      <c r="AC1493" s="742" t="n">
        <v>484815</v>
      </c>
      <c r="AD1493" s="742" t="n">
        <v>2327429</v>
      </c>
      <c r="AE1493" s="742" t="n">
        <v>293636017</v>
      </c>
      <c r="AF1493" s="742" t="inlineStr">
        <is>
          <t>$1,000,000</t>
        </is>
      </c>
      <c r="AG1493" s="742" t="inlineStr">
        <is>
          <t>$17,000,000</t>
        </is>
      </c>
      <c r="AH1493" s="428" t="inlineStr">
        <is>
          <t>Empleado</t>
        </is>
      </c>
      <c r="AI1493" s="425" t="inlineStr">
        <is>
          <t>carolbotero@gmail.com</t>
        </is>
      </c>
      <c r="AJ1493" s="425" t="n">
        <v>3176419014</v>
      </c>
      <c r="AK1493" s="425" t="inlineStr">
        <is>
          <t>ENVIGADO</t>
        </is>
      </c>
      <c r="AL1493" s="278" t="n"/>
      <c r="AM1493" s="286" t="n"/>
    </row>
    <row r="1494" ht="18" customHeight="1" thickBot="1">
      <c r="A1494" s="1630" t="inlineStr">
        <is>
          <t>ANGGIE KATERINE PINZON GOMEZ</t>
        </is>
      </c>
      <c r="B1494" s="1331" t="inlineStr">
        <is>
          <t>570047700037501-6</t>
        </is>
      </c>
      <c r="C1494" s="1332" t="n">
        <v>46033</v>
      </c>
      <c r="D1494" s="343" t="inlineStr">
        <is>
          <t>Pendiente</t>
        </is>
      </c>
      <c r="E1494" s="240" t="n">
        <v>46033</v>
      </c>
      <c r="F1494" s="262" t="inlineStr">
        <is>
          <t>DAVIVIENDA</t>
        </is>
      </c>
      <c r="G1494" s="214" t="n"/>
      <c r="H1494" s="349" t="inlineStr">
        <is>
          <t>CM</t>
        </is>
      </c>
      <c r="I1494" s="634" t="n"/>
      <c r="J1494" s="634" t="n"/>
      <c r="K1494" s="634" t="n"/>
      <c r="L1494" s="423" t="inlineStr">
        <is>
          <t>Visionarios</t>
        </is>
      </c>
      <c r="M1494" s="1292" t="inlineStr">
        <is>
          <t>PAOLA HERNANDEZ</t>
        </is>
      </c>
      <c r="N1494" s="634" t="n"/>
      <c r="O1494" s="634" t="n"/>
      <c r="P1494" s="634" t="n"/>
      <c r="Q1494" s="634" t="n"/>
      <c r="R1494" s="1253" t="inlineStr">
        <is>
          <t>N/A</t>
        </is>
      </c>
      <c r="S1494" s="257" t="inlineStr">
        <is>
          <t>Pesos</t>
        </is>
      </c>
      <c r="T1494" s="1232" t="inlineStr">
        <is>
          <t>Hipotecario</t>
        </is>
      </c>
      <c r="U1494" s="1231" t="n">
        <v>1422000</v>
      </c>
      <c r="V1494" s="1237" t="n">
        <v>240</v>
      </c>
      <c r="W1494" s="1237" t="n">
        <v>229</v>
      </c>
      <c r="X1494" s="1231" t="inlineStr">
        <is>
          <t>11.2%</t>
        </is>
      </c>
      <c r="Y1494" s="1231" t="n">
        <v>0</v>
      </c>
      <c r="Z1494" s="1231" t="n">
        <v>28787</v>
      </c>
      <c r="AA1494" s="1231" t="n">
        <v>34808</v>
      </c>
      <c r="AB1494" s="1231" t="n">
        <v>0</v>
      </c>
      <c r="AC1494" s="1231" t="n">
        <v>177684</v>
      </c>
      <c r="AD1494" s="1231" t="n">
        <v>1180720</v>
      </c>
      <c r="AE1494" s="1231" t="n">
        <v>132761408</v>
      </c>
      <c r="AF1494" s="3668" t="n">
        <v>100</v>
      </c>
      <c r="AG1494" s="1231" t="inlineStr">
        <is>
          <t>$2,000,000</t>
        </is>
      </c>
      <c r="AH1494" s="259" t="inlineStr">
        <is>
          <t>Empleado</t>
        </is>
      </c>
      <c r="AI1494" s="1237" t="inlineStr">
        <is>
          <t>kate14021@hotmail.es</t>
        </is>
      </c>
      <c r="AJ1494" s="1237" t="n">
        <v>61451979351</v>
      </c>
      <c r="AK1494" s="1237" t="inlineStr">
        <is>
          <t>SOACHA</t>
        </is>
      </c>
      <c r="AL1494" s="634" t="n"/>
      <c r="AM1494" s="231" t="n"/>
    </row>
    <row r="1495" ht="18" customHeight="1" thickBot="1">
      <c r="A1495" s="1599" t="inlineStr">
        <is>
          <t>ALVARO ANDRES OJEDA OSORIO</t>
        </is>
      </c>
      <c r="B1495" s="1505" t="inlineStr">
        <is>
          <t>600045700081135-5</t>
        </is>
      </c>
      <c r="C1495" s="1266" t="n">
        <v>46033</v>
      </c>
      <c r="D1495" s="343" t="inlineStr">
        <is>
          <t>Pendiente</t>
        </is>
      </c>
      <c r="E1495" s="1266" t="n">
        <v>46033</v>
      </c>
      <c r="F1495" s="333" t="inlineStr">
        <is>
          <t>DAVIVIENDA</t>
        </is>
      </c>
      <c r="G1495" s="1224" t="n"/>
      <c r="H1495" s="344" t="inlineStr">
        <is>
          <t>CM</t>
        </is>
      </c>
      <c r="I1495" s="1224" t="n"/>
      <c r="J1495" s="1224" t="n"/>
      <c r="K1495" s="1224" t="n"/>
      <c r="L1495" s="423" t="inlineStr">
        <is>
          <t>Visionarios</t>
        </is>
      </c>
      <c r="M1495" s="1767" t="inlineStr">
        <is>
          <t>PAOLA HERNANDEZ</t>
        </is>
      </c>
      <c r="N1495" s="1224" t="n"/>
      <c r="O1495" s="1224" t="n"/>
      <c r="P1495" s="1224" t="n"/>
      <c r="Q1495" s="1224" t="n"/>
      <c r="R1495" s="1261" t="inlineStr">
        <is>
          <t>N/A</t>
        </is>
      </c>
      <c r="S1495" s="246" t="inlineStr">
        <is>
          <t>Pesos</t>
        </is>
      </c>
      <c r="T1495" s="1227" t="inlineStr">
        <is>
          <t>Leasing H.</t>
        </is>
      </c>
      <c r="U1495" s="1226" t="n">
        <v>2276000</v>
      </c>
      <c r="V1495" s="1225" t="n">
        <v>240</v>
      </c>
      <c r="W1495" s="1225" t="n">
        <v>233</v>
      </c>
      <c r="X1495" s="1226" t="inlineStr">
        <is>
          <t>11.6%</t>
        </is>
      </c>
      <c r="Y1495" s="1226" t="n">
        <v>0</v>
      </c>
      <c r="Z1495" s="1226" t="n">
        <v>0</v>
      </c>
      <c r="AA1495" s="1226" t="n">
        <v>0</v>
      </c>
      <c r="AB1495" s="1226" t="n">
        <v>0</v>
      </c>
      <c r="AC1495" s="1226" t="n">
        <v>287787</v>
      </c>
      <c r="AD1495" s="1226" t="n">
        <v>1988212</v>
      </c>
      <c r="AE1495" s="1226" t="n">
        <v>218232011</v>
      </c>
      <c r="AF1495" s="3669" t="n">
        <v>200</v>
      </c>
      <c r="AG1495" s="1226" t="inlineStr">
        <is>
          <t>$8,000,000</t>
        </is>
      </c>
      <c r="AH1495" s="248" t="inlineStr">
        <is>
          <t>Empleado</t>
        </is>
      </c>
      <c r="AI1495" s="1225" t="inlineStr">
        <is>
          <t>damarismgc18@hotmail.com</t>
        </is>
      </c>
      <c r="AJ1495" s="1225" t="n">
        <v>3008033835</v>
      </c>
      <c r="AK1495" s="1225" t="inlineStr">
        <is>
          <t>BOGOTA</t>
        </is>
      </c>
      <c r="AL1495" s="1224" t="n"/>
      <c r="AM1495" s="220" t="n"/>
    </row>
    <row r="1496" ht="18" customHeight="1" thickBot="1">
      <c r="A1496" s="1630" t="inlineStr">
        <is>
          <t>VIVIANA ESCARRAGA RUIZ</t>
        </is>
      </c>
      <c r="B1496" s="1034" t="inlineStr">
        <is>
          <t>600000480114634-0</t>
        </is>
      </c>
      <c r="C1496" s="1332" t="n">
        <v>46033</v>
      </c>
      <c r="D1496" s="343" t="inlineStr">
        <is>
          <t>Pendiente</t>
        </is>
      </c>
      <c r="E1496" s="240" t="n">
        <v>46033</v>
      </c>
      <c r="F1496" s="262" t="inlineStr">
        <is>
          <t>DAVIVIENDA</t>
        </is>
      </c>
      <c r="G1496" s="214" t="n"/>
      <c r="H1496" s="349" t="inlineStr">
        <is>
          <t>CM</t>
        </is>
      </c>
      <c r="I1496" s="634" t="n"/>
      <c r="J1496" s="634" t="n"/>
      <c r="K1496" s="634" t="n"/>
      <c r="L1496" s="398" t="inlineStr">
        <is>
          <t>Visionarios</t>
        </is>
      </c>
      <c r="M1496" s="1237" t="inlineStr">
        <is>
          <t>PAOLA HERNANDEZ</t>
        </is>
      </c>
      <c r="N1496" s="634" t="n"/>
      <c r="O1496" s="634" t="n"/>
      <c r="P1496" s="634" t="n"/>
      <c r="Q1496" s="634" t="n"/>
      <c r="R1496" s="1237" t="n">
        <v>1233500100</v>
      </c>
      <c r="S1496" s="257" t="inlineStr">
        <is>
          <t>Pesos</t>
        </is>
      </c>
      <c r="T1496" s="1232" t="inlineStr">
        <is>
          <t>Hipotecario</t>
        </is>
      </c>
      <c r="U1496" s="1231" t="n">
        <v>1428000</v>
      </c>
      <c r="V1496" s="1237" t="n">
        <v>240</v>
      </c>
      <c r="W1496" s="1237" t="n">
        <v>227</v>
      </c>
      <c r="X1496" s="1231" t="inlineStr">
        <is>
          <t>10.95%</t>
        </is>
      </c>
      <c r="Y1496" s="1231" t="n">
        <v>0</v>
      </c>
      <c r="Z1496" s="1231" t="n">
        <v>251968</v>
      </c>
      <c r="AA1496" s="1231" t="n">
        <v>62788</v>
      </c>
      <c r="AB1496" s="1231" t="n">
        <v>0</v>
      </c>
      <c r="AC1496" s="1231" t="n">
        <v>349864</v>
      </c>
      <c r="AD1496" s="1231" t="n">
        <v>2194234</v>
      </c>
      <c r="AE1496" s="1231" t="n">
        <v>126046365</v>
      </c>
      <c r="AF1496" s="3668" t="n">
        <v>100</v>
      </c>
      <c r="AG1496" s="1231" t="inlineStr">
        <is>
          <t>$1,800,000</t>
        </is>
      </c>
      <c r="AH1496" s="259" t="inlineStr">
        <is>
          <t>Empleado</t>
        </is>
      </c>
      <c r="AI1496" s="1237" t="inlineStr">
        <is>
          <t>escarragaruiz111@gmail.com</t>
        </is>
      </c>
      <c r="AJ1496" s="1237" t="n">
        <v>3103562370</v>
      </c>
      <c r="AK1496" s="1237" t="inlineStr">
        <is>
          <t>BOGOTA</t>
        </is>
      </c>
      <c r="AL1496" s="634" t="n"/>
      <c r="AM1496" s="231" t="n"/>
    </row>
    <row r="1497" ht="18" customHeight="1" thickBot="1">
      <c r="A1497" s="1757" t="inlineStr">
        <is>
          <t>JOSE MIGUEL RIVERA PIÑEROS</t>
        </is>
      </c>
      <c r="B1497" s="1221" t="n">
        <v>1053791608</v>
      </c>
      <c r="C1497" s="1222" t="n">
        <v>46056</v>
      </c>
      <c r="D1497" s="343" t="inlineStr">
        <is>
          <t>Actualizar</t>
        </is>
      </c>
      <c r="E1497" s="1223" t="n">
        <v>46034</v>
      </c>
      <c r="F1497" s="224" t="inlineStr">
        <is>
          <t>BANCO DE BOGOTA</t>
        </is>
      </c>
      <c r="G1497" s="1224" t="n"/>
      <c r="H1497" s="344" t="inlineStr">
        <is>
          <t>CM</t>
        </is>
      </c>
      <c r="I1497" s="1225" t="inlineStr">
        <is>
          <t>Falta perfilamiento - Bogota</t>
        </is>
      </c>
      <c r="J1497" s="1224" t="n"/>
      <c r="K1497" s="1222" t="n">
        <v>46065</v>
      </c>
      <c r="L1497" s="343" t="inlineStr">
        <is>
          <t>Soluciones Financieras</t>
        </is>
      </c>
      <c r="M1497" s="1225" t="inlineStr">
        <is>
          <t>LORENA SALINAS</t>
        </is>
      </c>
      <c r="N1497" s="1222" t="n">
        <v>46065</v>
      </c>
      <c r="O1497" s="1224" t="n"/>
      <c r="P1497" s="1465" t="inlineStr">
        <is>
          <t>https://tinyurl.com/2zckd58n</t>
        </is>
      </c>
      <c r="Q1497" s="1224" t="n"/>
      <c r="R1497" s="1261" t="inlineStr">
        <is>
          <t>N/A</t>
        </is>
      </c>
      <c r="S1497" s="246" t="inlineStr">
        <is>
          <t>Pesos</t>
        </is>
      </c>
      <c r="T1497" s="1235" t="inlineStr">
        <is>
          <t>Hipotecario</t>
        </is>
      </c>
      <c r="U1497" s="1226" t="n">
        <v>929412</v>
      </c>
      <c r="V1497" s="1226" t="n">
        <v>360</v>
      </c>
      <c r="W1497" s="1226" t="n">
        <v>346</v>
      </c>
      <c r="X1497" s="1226" t="inlineStr">
        <is>
          <t>8.37%</t>
        </is>
      </c>
      <c r="Y1497" s="1226" t="n">
        <v>407970</v>
      </c>
      <c r="Z1497" s="1226" t="n">
        <v>0</v>
      </c>
      <c r="AA1497" s="1226" t="n">
        <v>0</v>
      </c>
      <c r="AB1497" s="1226" t="n">
        <v>0</v>
      </c>
      <c r="AC1497" s="1226" t="n">
        <v>198281</v>
      </c>
      <c r="AD1497" s="1226" t="n">
        <v>665418</v>
      </c>
      <c r="AE1497" s="1226" t="n">
        <v>12574245</v>
      </c>
      <c r="AF1497" s="3669" t="n">
        <v>300</v>
      </c>
      <c r="AG1497" s="1226" t="inlineStr">
        <is>
          <t>$4,400,000</t>
        </is>
      </c>
      <c r="AH1497" s="248" t="inlineStr">
        <is>
          <t>Empleado</t>
        </is>
      </c>
      <c r="AI1497" s="1225" t="inlineStr">
        <is>
          <t>joseriivera24@gmail.com</t>
        </is>
      </c>
      <c r="AJ1497" s="1226" t="n">
        <v>3112629291</v>
      </c>
      <c r="AK1497" s="1225" t="inlineStr">
        <is>
          <t>CUCUTA</t>
        </is>
      </c>
      <c r="AL1497" s="1224" t="n"/>
      <c r="AM1497" s="220" t="n"/>
    </row>
    <row r="1498" ht="18" customHeight="1" thickBot="1">
      <c r="A1498" s="1758" t="inlineStr">
        <is>
          <t>MARCOS JOSE MAESTRE SANDOVAL</t>
        </is>
      </c>
      <c r="B1498" s="221" t="n">
        <v>90000334207</v>
      </c>
      <c r="C1498" s="240" t="n">
        <v>46371</v>
      </c>
      <c r="D1498" s="343" t="inlineStr">
        <is>
          <t>Actualizar</t>
        </is>
      </c>
      <c r="E1498" s="1223" t="n">
        <v>46034</v>
      </c>
      <c r="F1498" s="241" t="inlineStr">
        <is>
          <t>BANCOLOMBIA</t>
        </is>
      </c>
      <c r="G1498" s="1260" t="inlineStr">
        <is>
          <t>Por favor generar más opciones de reducción y a 5 años</t>
        </is>
      </c>
      <c r="H1498" s="344" t="inlineStr">
        <is>
          <t>CM</t>
        </is>
      </c>
      <c r="I1498" s="225" t="n"/>
      <c r="J1498" s="225" t="n"/>
      <c r="K1498" s="378" t="n">
        <v>46373</v>
      </c>
      <c r="L1498" s="343" t="inlineStr">
        <is>
          <t>Soluciones Financieras</t>
        </is>
      </c>
      <c r="M1498" s="242" t="inlineStr">
        <is>
          <t>LORENA SALINAS</t>
        </is>
      </c>
      <c r="N1498" s="240" t="n">
        <v>46374</v>
      </c>
      <c r="O1498" s="225" t="n"/>
      <c r="P1498" s="1768" t="inlineStr">
        <is>
          <t>https://tinyurl.com/yvw429bh</t>
        </is>
      </c>
      <c r="Q1498" s="225" t="n"/>
      <c r="R1498" s="389" t="n">
        <v>1140874140</v>
      </c>
      <c r="S1498" s="246" t="inlineStr">
        <is>
          <t>Pesos</t>
        </is>
      </c>
      <c r="T1498" s="247" t="inlineStr">
        <is>
          <t>Hipotecario</t>
        </is>
      </c>
      <c r="U1498" s="741" t="n">
        <v>3669610</v>
      </c>
      <c r="V1498" s="242" t="n">
        <v>240</v>
      </c>
      <c r="W1498" s="242" t="n">
        <v>231</v>
      </c>
      <c r="X1498" s="811" t="n">
        <v>0.14</v>
      </c>
      <c r="Y1498" s="741" t="n">
        <v>0</v>
      </c>
      <c r="Z1498" s="741" t="n">
        <v>31356</v>
      </c>
      <c r="AA1498" s="741" t="n">
        <v>51686</v>
      </c>
      <c r="AB1498" s="741" t="n">
        <v>34455</v>
      </c>
      <c r="AC1498" s="741" t="n">
        <v>282076</v>
      </c>
      <c r="AD1498" s="741" t="n">
        <v>3270037</v>
      </c>
      <c r="AE1498" s="741" t="n">
        <v>299309021</v>
      </c>
      <c r="AF1498" s="3661" t="n">
        <v>300</v>
      </c>
      <c r="AG1498" s="741" t="inlineStr">
        <is>
          <t>$12,000,000</t>
        </is>
      </c>
      <c r="AH1498" s="248" t="inlineStr">
        <is>
          <t>Empleado</t>
        </is>
      </c>
      <c r="AI1498" s="389" t="inlineStr">
        <is>
          <t>marcosmstr@gmail.com</t>
        </is>
      </c>
      <c r="AJ1498" s="389" t="n">
        <v>3146917999</v>
      </c>
      <c r="AK1498" s="242" t="inlineStr">
        <is>
          <t>BARRANQUILLA</t>
        </is>
      </c>
      <c r="AL1498" s="225" t="n"/>
      <c r="AM1498" s="231" t="n"/>
    </row>
    <row r="1499" ht="18" customHeight="1" thickBot="1">
      <c r="A1499" s="1759" t="inlineStr">
        <is>
          <t>CONSUELO GUTIERREZ COLLAZOS</t>
        </is>
      </c>
      <c r="B1499" s="1265" t="n">
        <v>90000361311</v>
      </c>
      <c r="C1499" s="1266" t="n">
        <v>46378</v>
      </c>
      <c r="D1499" s="343" t="inlineStr">
        <is>
          <t>Actualizar</t>
        </is>
      </c>
      <c r="E1499" s="1223" t="n">
        <v>46034</v>
      </c>
      <c r="F1499" s="241" t="inlineStr">
        <is>
          <t>BANCOLOMBIA</t>
        </is>
      </c>
      <c r="G1499" s="1264" t="inlineStr">
        <is>
          <t>Por favor realizar estudio con menos valor de abono de los $884.000 en el formulario sugirio $300.000 quiere ver opción para pagar a 9 y 10 años, se realizo la asesoría y para no perder el cliente quede de enviarle el nuevo estudio y se ofrecio valor de honorarios del 4% a capital por que tiene más asesorías y no se le ofrecio lo que buscaba
Segunda nota que coloco, la primera fue el 6 de Enero//Por favor realizar estudio con menos valor de abono de los $884.000 en el formulario sugirio $300.000 quiere ver opción para pagar a 9 y 10 años, se realizo la asesoría y para no perder el cliente quede de enviarle el nuevo estudio y se ofrecio valor de honorarios del 4% a capital por que tiene más asesorías y no se le ofrecio lo que buscaba</t>
        </is>
      </c>
      <c r="H1499" s="344" t="inlineStr">
        <is>
          <t>CM</t>
        </is>
      </c>
      <c r="I1499" s="1224" t="n"/>
      <c r="J1499" s="1224" t="n"/>
      <c r="K1499" s="1222" t="n">
        <v>46380</v>
      </c>
      <c r="L1499" s="1224" t="n"/>
      <c r="M1499" s="1224" t="n"/>
      <c r="N1499" s="1266" t="n">
        <v>46380</v>
      </c>
      <c r="O1499" s="335" t="n"/>
      <c r="P1499" s="1769" t="inlineStr">
        <is>
          <t>https://tinyurl.com/2r6adj6b</t>
        </is>
      </c>
      <c r="Q1499" s="335" t="n"/>
      <c r="R1499" s="390" t="inlineStr">
        <is>
          <t>N/A</t>
        </is>
      </c>
      <c r="S1499" s="246" t="inlineStr">
        <is>
          <t>Pesos</t>
        </is>
      </c>
      <c r="T1499" s="1235" t="inlineStr">
        <is>
          <t>Hipotecario</t>
        </is>
      </c>
      <c r="U1499" s="1226" t="n">
        <v>1616968</v>
      </c>
      <c r="V1499" s="1225" t="n">
        <v>240</v>
      </c>
      <c r="W1499" s="1225" t="n">
        <v>236</v>
      </c>
      <c r="X1499" s="1287" t="n">
        <v>0.12</v>
      </c>
      <c r="Y1499" s="1226" t="n">
        <v>0</v>
      </c>
      <c r="Z1499" s="1226" t="n">
        <v>31648</v>
      </c>
      <c r="AA1499" s="1226" t="n">
        <v>18910</v>
      </c>
      <c r="AB1499" s="1226" t="n">
        <v>12606</v>
      </c>
      <c r="AC1499" s="1226" t="n">
        <v>165730</v>
      </c>
      <c r="AD1499" s="1226" t="n">
        <v>1388073</v>
      </c>
      <c r="AE1499" s="1226" t="n">
        <v>146349395</v>
      </c>
      <c r="AF1499" s="1226" t="inlineStr">
        <is>
          <t>$3,000,000</t>
        </is>
      </c>
      <c r="AG1499" s="1226" t="inlineStr">
        <is>
          <t>$8,000,000</t>
        </is>
      </c>
      <c r="AH1499" s="894" t="inlineStr">
        <is>
          <t>Empleado</t>
        </is>
      </c>
      <c r="AI1499" s="1256" t="inlineStr">
        <is>
          <t>tyler092731@hotmail.com</t>
        </is>
      </c>
      <c r="AJ1499" s="1256" t="n">
        <v>444383787087</v>
      </c>
      <c r="AK1499" s="1225" t="inlineStr">
        <is>
          <t>LONDRES</t>
        </is>
      </c>
      <c r="AL1499" s="1224" t="n"/>
      <c r="AM1499" s="220" t="n"/>
    </row>
    <row r="1500" ht="18" customHeight="1" thickBot="1">
      <c r="A1500" s="1628" t="inlineStr">
        <is>
          <t>LUZ ESPERANZA VALCARCEL VELASCO</t>
        </is>
      </c>
      <c r="B1500" s="221" t="inlineStr">
        <is>
          <t>600606680076971-5</t>
        </is>
      </c>
      <c r="C1500" s="240" t="n">
        <v>46034</v>
      </c>
      <c r="D1500" s="343" t="inlineStr">
        <is>
          <t>Pendiente</t>
        </is>
      </c>
      <c r="E1500" s="240" t="n">
        <v>46034</v>
      </c>
      <c r="F1500" s="569" t="inlineStr">
        <is>
          <t>DAVIVIENDA</t>
        </is>
      </c>
      <c r="G1500" s="593" t="inlineStr">
        <is>
          <t>Se envía extracto al correo el 12 de Enero, la vivienda NO es de interes social</t>
        </is>
      </c>
      <c r="H1500" s="344" t="inlineStr">
        <is>
          <t>CM</t>
        </is>
      </c>
      <c r="I1500" s="225" t="n"/>
      <c r="J1500" s="225" t="n"/>
      <c r="K1500" s="225" t="n"/>
      <c r="L1500" s="343" t="inlineStr">
        <is>
          <t>Soluciones Financieras</t>
        </is>
      </c>
      <c r="M1500" s="242" t="inlineStr">
        <is>
          <t>LORENA SALINAS</t>
        </is>
      </c>
      <c r="N1500" s="225" t="n"/>
      <c r="O1500" s="225" t="n"/>
      <c r="P1500" s="225" t="n"/>
      <c r="Q1500" s="225" t="n"/>
      <c r="R1500" s="242" t="n">
        <v>60400960</v>
      </c>
      <c r="S1500" s="246" t="inlineStr">
        <is>
          <t>Pesos</t>
        </is>
      </c>
      <c r="T1500" s="448" t="inlineStr">
        <is>
          <t>Leasing H.</t>
        </is>
      </c>
      <c r="U1500" s="741" t="n">
        <v>2341000</v>
      </c>
      <c r="V1500" s="242" t="n">
        <v>180</v>
      </c>
      <c r="W1500" s="242" t="n">
        <v>178</v>
      </c>
      <c r="X1500" s="741" t="inlineStr">
        <is>
          <t>12.9%</t>
        </is>
      </c>
      <c r="Y1500" s="741" t="n">
        <v>0</v>
      </c>
      <c r="Z1500" s="741" t="n">
        <v>279398</v>
      </c>
      <c r="AA1500" s="741" t="n">
        <v>0</v>
      </c>
      <c r="AB1500" s="741" t="n">
        <v>0</v>
      </c>
      <c r="AC1500" s="741" t="n">
        <v>336540</v>
      </c>
      <c r="AD1500" s="741" t="n">
        <v>1727589</v>
      </c>
      <c r="AE1500" s="741" t="n">
        <v>169999495</v>
      </c>
      <c r="AF1500" s="3661" t="n">
        <v>500</v>
      </c>
      <c r="AG1500" s="741" t="inlineStr">
        <is>
          <t>$5,000,000</t>
        </is>
      </c>
      <c r="AH1500" s="248" t="inlineStr">
        <is>
          <t>Empleado</t>
        </is>
      </c>
      <c r="AI1500" s="242" t="inlineStr">
        <is>
          <t>valcarcelluz46@gmail.com</t>
        </is>
      </c>
      <c r="AJ1500" s="242" t="n">
        <v>3052644385</v>
      </c>
      <c r="AK1500" s="242" t="inlineStr">
        <is>
          <t>VILLA DEL ROSARIO</t>
        </is>
      </c>
      <c r="AL1500" s="225" t="n"/>
      <c r="AM1500" s="231" t="n"/>
    </row>
    <row r="1501" ht="18" customHeight="1" thickBot="1">
      <c r="A1501" s="1600" t="inlineStr">
        <is>
          <t>DIEGO ALEJANDRO RENDON SANCHEZ</t>
        </is>
      </c>
      <c r="B1501" s="210" t="n">
        <v>1056426926</v>
      </c>
      <c r="C1501" s="251" t="n">
        <v>46387</v>
      </c>
      <c r="D1501" s="348" t="inlineStr">
        <is>
          <t>Pendiente</t>
        </is>
      </c>
      <c r="E1501" s="251" t="n">
        <v>46035</v>
      </c>
      <c r="F1501" s="213" t="inlineStr">
        <is>
          <t>BANCO DE BOGOTA</t>
        </is>
      </c>
      <c r="G1501" s="278" t="n"/>
      <c r="H1501" s="349" t="inlineStr">
        <is>
          <t>CM</t>
        </is>
      </c>
      <c r="I1501" s="254" t="inlineStr">
        <is>
          <t>PENDIENTE PERFILAMIENTO</t>
        </is>
      </c>
      <c r="J1501" s="350" t="inlineStr">
        <is>
          <t>Cargada CRM</t>
        </is>
      </c>
      <c r="K1501" s="386" t="n">
        <v>46025</v>
      </c>
      <c r="L1501" s="214" t="n"/>
      <c r="M1501" s="214" t="n"/>
      <c r="N1501" s="214" t="n"/>
      <c r="O1501" s="214" t="n"/>
      <c r="P1501" s="214" t="n"/>
      <c r="Q1501" s="214" t="n"/>
      <c r="R1501" s="573" t="n">
        <v>10011965</v>
      </c>
      <c r="S1501" s="257" t="inlineStr">
        <is>
          <t>Pesos</t>
        </is>
      </c>
      <c r="T1501" s="258" t="inlineStr">
        <is>
          <t>Hipotecario</t>
        </is>
      </c>
      <c r="U1501" s="739" t="n">
        <v>5157004</v>
      </c>
      <c r="V1501" s="254" t="n">
        <v>240</v>
      </c>
      <c r="W1501" s="254" t="n">
        <v>231</v>
      </c>
      <c r="X1501" s="739" t="inlineStr">
        <is>
          <t>12.01%</t>
        </is>
      </c>
      <c r="Y1501" s="214" t="n"/>
      <c r="Z1501" s="739" t="n">
        <v>215015</v>
      </c>
      <c r="AA1501" s="739" t="n">
        <v>119126</v>
      </c>
      <c r="AB1501" s="214" t="n"/>
      <c r="AC1501" s="739" t="n">
        <v>541039</v>
      </c>
      <c r="AD1501" s="739" t="n">
        <v>4281824</v>
      </c>
      <c r="AE1501" s="739" t="n">
        <v>453338098</v>
      </c>
      <c r="AF1501" s="3660" t="n">
        <v>500</v>
      </c>
      <c r="AG1501" s="739" t="inlineStr">
        <is>
          <t>$32,000,000</t>
        </is>
      </c>
      <c r="AH1501" s="259" t="inlineStr">
        <is>
          <t>Empleado</t>
        </is>
      </c>
      <c r="AI1501" s="254" t="inlineStr">
        <is>
          <t>alejorendon79@gmail.com</t>
        </is>
      </c>
      <c r="AJ1501" s="254" t="n">
        <v>3007605763</v>
      </c>
      <c r="AK1501" s="254" t="inlineStr">
        <is>
          <t>PEREIRA</t>
        </is>
      </c>
      <c r="AL1501" s="214" t="n"/>
      <c r="AM1501" s="220" t="n"/>
    </row>
    <row r="1502" ht="18" customHeight="1" thickBot="1">
      <c r="A1502" s="1601" t="inlineStr">
        <is>
          <t>ANGELICA BIBIANA PENAGOS LOPEZ</t>
        </is>
      </c>
      <c r="B1502" s="221" t="n">
        <v>2101816807</v>
      </c>
      <c r="C1502" s="240" t="n">
        <v>46027</v>
      </c>
      <c r="D1502" s="343" t="inlineStr">
        <is>
          <t>Pendiente</t>
        </is>
      </c>
      <c r="E1502" s="240" t="n">
        <v>46035</v>
      </c>
      <c r="F1502" s="233" t="inlineStr">
        <is>
          <t>FNA (Fondo Nacional del Ahorro)</t>
        </is>
      </c>
      <c r="G1502" s="272" t="n"/>
      <c r="H1502" s="344" t="inlineStr">
        <is>
          <t>CM</t>
        </is>
      </c>
      <c r="I1502" s="242" t="inlineStr">
        <is>
          <t>Falta perfilamiento - FNA</t>
        </is>
      </c>
      <c r="J1502" s="225" t="n"/>
      <c r="K1502" s="225" t="n"/>
      <c r="L1502" s="225" t="n"/>
      <c r="M1502" s="225" t="n"/>
      <c r="N1502" s="240" t="n">
        <v>46027</v>
      </c>
      <c r="O1502" s="225" t="n"/>
      <c r="P1502" s="225" t="n"/>
      <c r="Q1502" s="473" t="n"/>
      <c r="R1502" s="390" t="inlineStr">
        <is>
          <t>N/A</t>
        </is>
      </c>
      <c r="S1502" s="246" t="inlineStr">
        <is>
          <t>Pesos</t>
        </is>
      </c>
      <c r="T1502" s="247" t="inlineStr">
        <is>
          <t>Hipotecario</t>
        </is>
      </c>
      <c r="U1502" s="741" t="n">
        <v>1135705</v>
      </c>
      <c r="V1502" s="242" t="n">
        <v>240</v>
      </c>
      <c r="W1502" s="242" t="n">
        <v>151</v>
      </c>
      <c r="X1502" s="811" t="n">
        <v>0.11</v>
      </c>
      <c r="Y1502" s="741" t="n">
        <v>0</v>
      </c>
      <c r="Z1502" s="741" t="n">
        <v>82765</v>
      </c>
      <c r="AA1502" s="741" t="n">
        <v>0</v>
      </c>
      <c r="AB1502" s="741" t="n">
        <v>0</v>
      </c>
      <c r="AC1502" s="741" t="n">
        <v>279113</v>
      </c>
      <c r="AD1502" s="741" t="n">
        <v>773824</v>
      </c>
      <c r="AE1502" s="741" t="n">
        <v>88591929</v>
      </c>
      <c r="AF1502" s="3661" t="n">
        <v>200</v>
      </c>
      <c r="AG1502" s="741" t="inlineStr">
        <is>
          <t>$6,500,000</t>
        </is>
      </c>
      <c r="AH1502" s="248" t="inlineStr">
        <is>
          <t>Empleado</t>
        </is>
      </c>
      <c r="AI1502" s="242" t="inlineStr">
        <is>
          <t>bibiana.07@hotmail.com</t>
        </is>
      </c>
      <c r="AJ1502" s="242" t="n">
        <v>3204623481</v>
      </c>
      <c r="AK1502" s="242" t="inlineStr">
        <is>
          <t>SABANETA</t>
        </is>
      </c>
      <c r="AL1502" s="225" t="n"/>
      <c r="AM1502" s="231" t="n"/>
    </row>
    <row r="1503" ht="18" customHeight="1" thickBot="1">
      <c r="A1503" s="1600" t="inlineStr">
        <is>
          <t>FABIAN ROJAS ROJAS</t>
        </is>
      </c>
      <c r="B1503" s="210" t="inlineStr">
        <is>
          <t>2656628-9</t>
        </is>
      </c>
      <c r="C1503" s="251" t="n">
        <v>46028</v>
      </c>
      <c r="D1503" s="348" t="inlineStr">
        <is>
          <t>Pendiente</t>
        </is>
      </c>
      <c r="E1503" s="251" t="n">
        <v>46035</v>
      </c>
      <c r="F1503" s="458" t="inlineStr">
        <is>
          <t>AV VILLAS</t>
        </is>
      </c>
      <c r="G1503" s="278" t="n"/>
      <c r="H1503" s="349" t="inlineStr">
        <is>
          <t>CM</t>
        </is>
      </c>
      <c r="I1503" s="254" t="inlineStr">
        <is>
          <t>Falta perfilamiento - AV VILLAS</t>
        </is>
      </c>
      <c r="J1503" s="214" t="n"/>
      <c r="K1503" s="214" t="n"/>
      <c r="L1503" s="214" t="n"/>
      <c r="M1503" s="214" t="n"/>
      <c r="N1503" s="251" t="n">
        <v>46028</v>
      </c>
      <c r="O1503" s="214" t="n"/>
      <c r="P1503" s="214" t="n"/>
      <c r="Q1503" s="335" t="n"/>
      <c r="R1503" s="390" t="inlineStr">
        <is>
          <t>N/A</t>
        </is>
      </c>
      <c r="S1503" s="257" t="inlineStr">
        <is>
          <t>Pesos</t>
        </is>
      </c>
      <c r="T1503" s="258" t="inlineStr">
        <is>
          <t>Hipotecario</t>
        </is>
      </c>
      <c r="U1503" s="739" t="n">
        <v>545355</v>
      </c>
      <c r="V1503" s="254" t="n">
        <v>244</v>
      </c>
      <c r="W1503" s="254" t="n">
        <v>170</v>
      </c>
      <c r="X1503" s="739" t="inlineStr">
        <is>
          <t>8.5%</t>
        </is>
      </c>
      <c r="Y1503" s="739" t="n">
        <v>215610</v>
      </c>
      <c r="Z1503" s="739" t="n">
        <v>25168</v>
      </c>
      <c r="AA1503" s="739" t="n">
        <v>4640</v>
      </c>
      <c r="AB1503" s="739" t="n">
        <v>0</v>
      </c>
      <c r="AC1503" s="739" t="n">
        <v>282351</v>
      </c>
      <c r="AD1503" s="739" t="n">
        <v>448372</v>
      </c>
      <c r="AE1503" s="739" t="n">
        <v>65604452</v>
      </c>
      <c r="AF1503" s="3660" t="n">
        <v>200</v>
      </c>
      <c r="AG1503" s="739" t="inlineStr">
        <is>
          <t>$5,600,000</t>
        </is>
      </c>
      <c r="AH1503" s="259" t="inlineStr">
        <is>
          <t>Empleado</t>
        </is>
      </c>
      <c r="AI1503" s="254" t="inlineStr">
        <is>
          <t>johanita-171994@hotmail.com</t>
        </is>
      </c>
      <c r="AJ1503" s="254" t="n">
        <v>3108688150</v>
      </c>
      <c r="AK1503" s="254" t="inlineStr">
        <is>
          <t>MOSQUERA</t>
        </is>
      </c>
      <c r="AL1503" s="214" t="n"/>
      <c r="AM1503" s="220" t="n"/>
    </row>
    <row r="1504" ht="18" customHeight="1" thickBot="1">
      <c r="A1504" s="1758" t="inlineStr">
        <is>
          <t>ANGELA RUIZ ROTTA</t>
        </is>
      </c>
      <c r="B1504" s="221" t="n">
        <v>1154685355</v>
      </c>
      <c r="C1504" s="240" t="n">
        <v>46032</v>
      </c>
      <c r="D1504" s="343" t="inlineStr">
        <is>
          <t>Pendiente</t>
        </is>
      </c>
      <c r="E1504" s="240" t="n">
        <v>46035</v>
      </c>
      <c r="F1504" s="224" t="inlineStr">
        <is>
          <t>BANCO DE BOGOTA</t>
        </is>
      </c>
      <c r="G1504" s="1087" t="n"/>
      <c r="H1504" s="344" t="inlineStr">
        <is>
          <t>CM</t>
        </is>
      </c>
      <c r="I1504" s="242" t="inlineStr">
        <is>
          <t>Falta perfilamiento - Bogota</t>
        </is>
      </c>
      <c r="J1504" s="225" t="n"/>
      <c r="K1504" s="225" t="n"/>
      <c r="L1504" s="343" t="inlineStr">
        <is>
          <t>Soluciones Financieras</t>
        </is>
      </c>
      <c r="M1504" s="242" t="inlineStr">
        <is>
          <t>MIRYAM ROA</t>
        </is>
      </c>
      <c r="N1504" s="225" t="n"/>
      <c r="O1504" s="225" t="n"/>
      <c r="P1504" s="225" t="n"/>
      <c r="Q1504" s="473" t="n"/>
      <c r="R1504" s="390" t="inlineStr">
        <is>
          <t>N/A</t>
        </is>
      </c>
      <c r="S1504" s="246" t="inlineStr">
        <is>
          <t>Pesos</t>
        </is>
      </c>
      <c r="T1504" s="247" t="inlineStr">
        <is>
          <t>Hipotecario</t>
        </is>
      </c>
      <c r="U1504" s="741" t="n">
        <v>978203</v>
      </c>
      <c r="V1504" s="242" t="n">
        <v>240</v>
      </c>
      <c r="W1504" s="242" t="n">
        <v>239</v>
      </c>
      <c r="X1504" s="741" t="inlineStr">
        <is>
          <t>12.95%</t>
        </is>
      </c>
      <c r="Y1504" s="741" t="n">
        <v>0</v>
      </c>
      <c r="Z1504" s="741" t="n">
        <v>19046</v>
      </c>
      <c r="AA1504" s="741" t="n">
        <v>43066</v>
      </c>
      <c r="AB1504" s="741" t="n">
        <v>21700</v>
      </c>
      <c r="AC1504" s="741" t="n">
        <v>78391</v>
      </c>
      <c r="AD1504" s="741" t="n">
        <v>816000</v>
      </c>
      <c r="AE1504" s="741" t="n">
        <v>80546212</v>
      </c>
      <c r="AF1504" s="3661" t="n">
        <v>300</v>
      </c>
      <c r="AG1504" s="741" t="inlineStr">
        <is>
          <t>$6,000,000</t>
        </is>
      </c>
      <c r="AH1504" s="248" t="inlineStr">
        <is>
          <t>Empleado</t>
        </is>
      </c>
      <c r="AI1504" s="242" t="inlineStr">
        <is>
          <t>ingangelaruiz@gmail.com</t>
        </is>
      </c>
      <c r="AJ1504" s="242" t="n">
        <v>3125109884</v>
      </c>
      <c r="AK1504" s="242" t="inlineStr">
        <is>
          <t>ZIPAQUIRA</t>
        </is>
      </c>
      <c r="AL1504" s="225" t="n"/>
      <c r="AM1504" s="231" t="n"/>
    </row>
    <row r="1505" ht="18" customHeight="1" thickBot="1">
      <c r="A1505" s="1760" t="inlineStr">
        <is>
          <t>LUIS ALBERTO CRUZ TRUJILLO</t>
        </is>
      </c>
      <c r="B1505" s="274" t="n">
        <v>90000367948</v>
      </c>
      <c r="C1505" s="251" t="n">
        <v>46035</v>
      </c>
      <c r="D1505" s="348" t="inlineStr">
        <is>
          <t>Pendiente</t>
        </is>
      </c>
      <c r="E1505" s="251" t="n">
        <v>46035</v>
      </c>
      <c r="F1505" s="579" t="inlineStr">
        <is>
          <t>BANCOLOMBIA</t>
        </is>
      </c>
      <c r="G1505" s="593" t="inlineStr">
        <is>
          <t>Cliente referido (CM) 
Buenos días, solicito su colaboración con la elaboración del estudio financiero del cliente del asunto para su crédito de Bancolombia. Este sería el tercer proceso de reducción.
Está en capacidad de incrementar a capital $600.000
Gracias
Paula O.</t>
        </is>
      </c>
      <c r="H1505" s="349" t="inlineStr">
        <is>
          <t>CM</t>
        </is>
      </c>
      <c r="I1505" s="214" t="n"/>
      <c r="J1505" s="214" t="n"/>
      <c r="K1505" s="214" t="n"/>
      <c r="L1505" s="392" t="inlineStr">
        <is>
          <t>Finanzas a otro nivel</t>
        </is>
      </c>
      <c r="M1505" s="254" t="inlineStr">
        <is>
          <t>PAULA OSORNO</t>
        </is>
      </c>
      <c r="N1505" s="214" t="n"/>
      <c r="O1505" s="214" t="n"/>
      <c r="P1505" s="214" t="n"/>
      <c r="Q1505" s="214" t="n"/>
      <c r="R1505" s="254" t="n">
        <v>86050018</v>
      </c>
      <c r="S1505" s="257" t="inlineStr">
        <is>
          <t>Pesos</t>
        </is>
      </c>
      <c r="T1505" s="258" t="inlineStr">
        <is>
          <t>Hipotecario</t>
        </is>
      </c>
      <c r="U1505" s="739" t="n">
        <v>2043284</v>
      </c>
      <c r="V1505" s="254" t="n">
        <v>240</v>
      </c>
      <c r="W1505" s="254" t="n">
        <v>237</v>
      </c>
      <c r="X1505" s="739" t="inlineStr">
        <is>
          <t>12.3%</t>
        </is>
      </c>
      <c r="Y1505" s="739" t="n">
        <v>0</v>
      </c>
      <c r="Z1505" s="739" t="n">
        <v>65504</v>
      </c>
      <c r="AA1505" s="739" t="n">
        <v>26674</v>
      </c>
      <c r="AB1505" s="739" t="n">
        <v>17781</v>
      </c>
      <c r="AC1505" s="739" t="n">
        <v>193698</v>
      </c>
      <c r="AD1505" s="739" t="n">
        <v>1739626</v>
      </c>
      <c r="AE1505" s="739" t="n">
        <v>180455907</v>
      </c>
      <c r="AF1505" s="3660" t="n">
        <v>600</v>
      </c>
      <c r="AG1505" s="739" t="inlineStr">
        <is>
          <t>$4,500,000</t>
        </is>
      </c>
      <c r="AH1505" s="259" t="inlineStr">
        <is>
          <t>Empleado</t>
        </is>
      </c>
      <c r="AI1505" s="254" t="inlineStr">
        <is>
          <t>luisalbertocruz1506@gmail.com</t>
        </is>
      </c>
      <c r="AJ1505" s="254" t="n">
        <v>3207503197</v>
      </c>
      <c r="AK1505" s="254" t="inlineStr">
        <is>
          <t>MEDELLIN</t>
        </is>
      </c>
      <c r="AL1505" s="214" t="n"/>
      <c r="AM1505" s="220" t="n"/>
    </row>
    <row r="1506" ht="18" customHeight="1" thickBot="1">
      <c r="A1506" s="1601" t="inlineStr">
        <is>
          <t>CHRISTIAN FELIPE LONDOÑO MUÑOZ</t>
        </is>
      </c>
      <c r="B1506" s="873" t="inlineStr">
        <is>
          <t>570808410045497-2</t>
        </is>
      </c>
      <c r="C1506" s="240" t="n">
        <v>46035</v>
      </c>
      <c r="D1506" s="343" t="inlineStr">
        <is>
          <t>Pendiente</t>
        </is>
      </c>
      <c r="E1506" s="240" t="n">
        <v>46035</v>
      </c>
      <c r="F1506" s="569" t="inlineStr">
        <is>
          <t>DAVIVIENDA</t>
        </is>
      </c>
      <c r="G1506" s="593" t="inlineStr">
        <is>
          <t>Buenos días, envío extracto solicitado para que puedan elaborar el estudio financiero.
Gracias
Paula O.</t>
        </is>
      </c>
      <c r="H1506" s="344" t="inlineStr">
        <is>
          <t>CM</t>
        </is>
      </c>
      <c r="I1506" s="225" t="n"/>
      <c r="J1506" s="225" t="n"/>
      <c r="K1506" s="225" t="n"/>
      <c r="L1506" s="440" t="inlineStr">
        <is>
          <t>Finanzas a otro nivel</t>
        </is>
      </c>
      <c r="M1506" s="242" t="inlineStr">
        <is>
          <t>PAULA OSORNO</t>
        </is>
      </c>
      <c r="N1506" s="225" t="n"/>
      <c r="O1506" s="225" t="n"/>
      <c r="P1506" s="225" t="n"/>
      <c r="Q1506" s="225" t="n"/>
      <c r="R1506" s="242" t="n">
        <v>1053807915</v>
      </c>
      <c r="S1506" s="246" t="inlineStr">
        <is>
          <t>Pesos</t>
        </is>
      </c>
      <c r="T1506" s="247" t="inlineStr">
        <is>
          <t>Hipotecario</t>
        </is>
      </c>
      <c r="U1506" s="741" t="n">
        <v>585602</v>
      </c>
      <c r="V1506" s="242" t="n">
        <v>240</v>
      </c>
      <c r="W1506" s="242" t="n">
        <v>214</v>
      </c>
      <c r="X1506" s="811" t="n">
        <v>0.14</v>
      </c>
      <c r="Y1506" s="741" t="n">
        <v>195397</v>
      </c>
      <c r="Z1506" s="741" t="n">
        <v>20349</v>
      </c>
      <c r="AA1506" s="741" t="n">
        <v>34460</v>
      </c>
      <c r="AB1506" s="741" t="n">
        <v>0</v>
      </c>
      <c r="AC1506" s="741" t="n">
        <v>71428</v>
      </c>
      <c r="AD1506" s="741" t="n">
        <v>459131</v>
      </c>
      <c r="AE1506" s="741" t="n">
        <v>59741353</v>
      </c>
      <c r="AF1506" s="3661" t="n">
        <v>600</v>
      </c>
      <c r="AG1506" s="741" t="inlineStr">
        <is>
          <t>$5,200,000</t>
        </is>
      </c>
      <c r="AH1506" s="248" t="inlineStr">
        <is>
          <t>Empleado</t>
        </is>
      </c>
      <c r="AI1506" s="242" t="inlineStr">
        <is>
          <t>pipelon121@gmail.com</t>
        </is>
      </c>
      <c r="AJ1506" s="242" t="n">
        <v>3122693807</v>
      </c>
      <c r="AK1506" s="242" t="inlineStr">
        <is>
          <t>MANIZALES</t>
        </is>
      </c>
      <c r="AL1506" s="225" t="n"/>
      <c r="AM1506" s="231" t="n"/>
    </row>
    <row r="1507" ht="18" customHeight="1" thickBot="1">
      <c r="A1507" s="1080" t="inlineStr">
        <is>
          <t>SANDRA MILENA PATIÑO CAICEDO</t>
        </is>
      </c>
      <c r="B1507" s="210" t="inlineStr">
        <is>
          <t>600339830023415-2</t>
        </is>
      </c>
      <c r="C1507" s="1266" t="n">
        <v>46035</v>
      </c>
      <c r="D1507" s="1770" t="inlineStr">
        <is>
          <t>En revision</t>
        </is>
      </c>
      <c r="E1507" s="251" t="n">
        <v>46035</v>
      </c>
      <c r="F1507" s="569" t="inlineStr">
        <is>
          <t>DAVIVIENDA</t>
        </is>
      </c>
      <c r="G1507" s="593" t="inlineStr">
        <is>
          <t>Buenos días, solicito su colaboración con la actualización del estudio financiero para la cliente del asunto ya que desea revisar opciones para realizar un segundo proceso de reducción.
Está en capacidad de incrementar a capital $700.000
Demuestra ingresos totales de $14.000.000
Gracias
Paula O.</t>
        </is>
      </c>
      <c r="H1507" s="352" t="inlineStr">
        <is>
          <t>PROPIO</t>
        </is>
      </c>
      <c r="I1507" s="565" t="n"/>
      <c r="J1507" s="214" t="n"/>
      <c r="K1507" s="214" t="n"/>
      <c r="L1507" s="392" t="inlineStr">
        <is>
          <t>Finanzas a otro nivel</t>
        </is>
      </c>
      <c r="M1507" s="1225" t="inlineStr">
        <is>
          <t>PAULA OSORNO</t>
        </is>
      </c>
      <c r="N1507" s="1224" t="n"/>
      <c r="O1507" s="214" t="n"/>
      <c r="P1507" s="214" t="n"/>
      <c r="Q1507" s="214" t="n"/>
      <c r="R1507" s="254" t="n">
        <v>29874853</v>
      </c>
      <c r="S1507" s="257" t="inlineStr">
        <is>
          <t>Pesos</t>
        </is>
      </c>
      <c r="T1507" s="387" t="inlineStr">
        <is>
          <t>Leasing H.</t>
        </is>
      </c>
      <c r="U1507" s="739" t="n">
        <v>2797000</v>
      </c>
      <c r="V1507" s="254" t="n">
        <v>132</v>
      </c>
      <c r="W1507" s="254" t="n">
        <v>111</v>
      </c>
      <c r="X1507" s="739" t="inlineStr">
        <is>
          <t>10.75%</t>
        </is>
      </c>
      <c r="Y1507" s="739" t="n">
        <v>0</v>
      </c>
      <c r="Z1507" s="739" t="n">
        <v>249486</v>
      </c>
      <c r="AA1507" s="739" t="n">
        <v>76908</v>
      </c>
      <c r="AB1507" s="739" t="n">
        <v>0</v>
      </c>
      <c r="AC1507" s="739" t="n">
        <v>943106</v>
      </c>
      <c r="AD1507" s="739" t="n">
        <v>1615547</v>
      </c>
      <c r="AE1507" s="739" t="n">
        <v>190173638</v>
      </c>
      <c r="AF1507" s="3660" t="n">
        <v>700</v>
      </c>
      <c r="AG1507" s="739" t="inlineStr">
        <is>
          <t>$14,000,000</t>
        </is>
      </c>
      <c r="AH1507" s="259" t="inlineStr">
        <is>
          <t>Empleado</t>
        </is>
      </c>
      <c r="AI1507" s="254" t="inlineStr">
        <is>
          <t>sandrampc1405@gmail.com</t>
        </is>
      </c>
      <c r="AJ1507" s="254" t="n">
        <v>3193766137</v>
      </c>
      <c r="AK1507" s="254" t="inlineStr">
        <is>
          <t>MEDELLIN</t>
        </is>
      </c>
      <c r="AL1507" s="214" t="n"/>
      <c r="AM1507" s="220" t="n"/>
    </row>
    <row r="1508" ht="18" customHeight="1" thickBot="1">
      <c r="A1508" s="1599" t="inlineStr">
        <is>
          <t>LUZ HAYDA ORTIZ GARCIA</t>
        </is>
      </c>
      <c r="B1508" s="221" t="n">
        <v>224110000752</v>
      </c>
      <c r="C1508" s="240" t="n">
        <v>46035</v>
      </c>
      <c r="D1508" s="456" t="inlineStr">
        <is>
          <t>Mora</t>
        </is>
      </c>
      <c r="E1508" s="240" t="n">
        <v>46035</v>
      </c>
      <c r="F1508" s="459" t="inlineStr">
        <is>
          <t>COLPATRIA</t>
        </is>
      </c>
      <c r="G1508" s="1224" t="n"/>
      <c r="H1508" s="597" t="inlineStr">
        <is>
          <t>PROPIO</t>
        </is>
      </c>
      <c r="I1508" s="562" t="inlineStr">
        <is>
          <t>LA CLIENTE ESTA REPORTADA</t>
        </is>
      </c>
      <c r="J1508" s="225" t="n"/>
      <c r="K1508" s="225" t="n"/>
      <c r="L1508" s="246" t="inlineStr">
        <is>
          <t>Lideres del futuro</t>
        </is>
      </c>
      <c r="M1508" s="242" t="inlineStr">
        <is>
          <t>PABLO MONTOYA</t>
        </is>
      </c>
      <c r="N1508" s="225" t="n"/>
      <c r="O1508" s="225" t="n"/>
      <c r="P1508" s="225" t="n"/>
      <c r="Q1508" s="225" t="n"/>
      <c r="R1508" s="242" t="n">
        <v>52853107</v>
      </c>
      <c r="S1508" s="246" t="inlineStr">
        <is>
          <t>Pesos</t>
        </is>
      </c>
      <c r="T1508" s="247" t="inlineStr">
        <is>
          <t>Hipotecario</t>
        </is>
      </c>
      <c r="U1508" s="741" t="n">
        <v>2107238</v>
      </c>
      <c r="V1508" s="242" t="n">
        <v>240</v>
      </c>
      <c r="W1508" s="242" t="n">
        <v>162</v>
      </c>
      <c r="X1508" s="741" t="inlineStr">
        <is>
          <t>11.29%</t>
        </is>
      </c>
      <c r="Y1508" s="741" t="n">
        <v>0</v>
      </c>
      <c r="Z1508" s="741" t="n">
        <v>93762</v>
      </c>
      <c r="AA1508" s="741" t="n">
        <v>0</v>
      </c>
      <c r="AB1508" s="741" t="n">
        <v>0</v>
      </c>
      <c r="AC1508" s="741" t="n">
        <v>594781</v>
      </c>
      <c r="AD1508" s="741" t="n">
        <v>1414811</v>
      </c>
      <c r="AE1508" s="741" t="n">
        <v>72658018</v>
      </c>
      <c r="AF1508" s="242" t="inlineStr">
        <is>
          <t>$50.000 a $300.000</t>
        </is>
      </c>
      <c r="AG1508" s="741" t="inlineStr">
        <is>
          <t>$3,150,000</t>
        </is>
      </c>
      <c r="AH1508" s="246" t="inlineStr">
        <is>
          <t>Independiente</t>
        </is>
      </c>
      <c r="AI1508" s="242" t="inlineStr">
        <is>
          <t>aydaventas@gmail.com</t>
        </is>
      </c>
      <c r="AJ1508" s="242" t="n">
        <v>3125643672</v>
      </c>
      <c r="AK1508" s="225" t="n"/>
      <c r="AL1508" s="225" t="n"/>
      <c r="AM1508" s="231" t="n"/>
    </row>
    <row r="1509" ht="18" customHeight="1" thickBot="1">
      <c r="A1509" s="1761" t="inlineStr">
        <is>
          <t>PAOLA ANDREA SOTTO CANO</t>
        </is>
      </c>
      <c r="B1509" s="635" t="inlineStr">
        <is>
          <t>190-003110</t>
        </is>
      </c>
      <c r="C1509" s="636" t="n">
        <v>46035</v>
      </c>
      <c r="D1509" s="622" t="inlineStr">
        <is>
          <t>Pendiente</t>
        </is>
      </c>
      <c r="E1509" s="636" t="n">
        <v>46035</v>
      </c>
      <c r="F1509" s="675" t="inlineStr">
        <is>
          <t>OCCIDENTE</t>
        </is>
      </c>
      <c r="G1509" s="639" t="n"/>
      <c r="H1509" s="640" t="inlineStr">
        <is>
          <t>PROPIO</t>
        </is>
      </c>
      <c r="I1509" s="639" t="n"/>
      <c r="J1509" s="639" t="n"/>
      <c r="K1509" s="639" t="n"/>
      <c r="L1509" s="647" t="inlineStr">
        <is>
          <t>Finanzas a otro nivel</t>
        </is>
      </c>
      <c r="M1509" s="642" t="inlineStr">
        <is>
          <t>MIREYA TOLOZA</t>
        </is>
      </c>
      <c r="N1509" s="639" t="n"/>
      <c r="O1509" s="639" t="n"/>
      <c r="P1509" s="639" t="n"/>
      <c r="Q1509" s="639" t="n"/>
      <c r="R1509" s="642" t="n">
        <v>36310172</v>
      </c>
      <c r="S1509" s="629" t="inlineStr">
        <is>
          <t>Pesos</t>
        </is>
      </c>
      <c r="T1509" s="651" t="inlineStr">
        <is>
          <t>Hipotecario</t>
        </is>
      </c>
      <c r="U1509" s="643" t="n">
        <v>884743</v>
      </c>
      <c r="V1509" s="642" t="n">
        <v>243</v>
      </c>
      <c r="W1509" s="642" t="n">
        <v>118</v>
      </c>
      <c r="X1509" s="644" t="n">
        <v>0.1</v>
      </c>
      <c r="Y1509" s="643" t="n">
        <v>0</v>
      </c>
      <c r="Z1509" s="643" t="n">
        <v>20747</v>
      </c>
      <c r="AA1509" s="643" t="n">
        <v>14214</v>
      </c>
      <c r="AB1509" s="643" t="n">
        <v>0</v>
      </c>
      <c r="AC1509" s="643" t="n">
        <v>332775</v>
      </c>
      <c r="AD1509" s="643" t="n">
        <v>516754</v>
      </c>
      <c r="AE1509" s="643" t="n">
        <v>64803795</v>
      </c>
      <c r="AF1509" s="642" t="inlineStr">
        <is>
          <t>$300.000 a $600.000</t>
        </is>
      </c>
      <c r="AG1509" s="643" t="inlineStr">
        <is>
          <t>$7,200,000</t>
        </is>
      </c>
      <c r="AH1509" s="633" t="inlineStr">
        <is>
          <t>Empleado</t>
        </is>
      </c>
      <c r="AI1509" s="642" t="inlineStr">
        <is>
          <t>psotto7c@hotmail.com</t>
        </is>
      </c>
      <c r="AJ1509" s="642" t="n">
        <v>3175181888</v>
      </c>
      <c r="AK1509" s="639" t="n"/>
      <c r="AL1509" s="639" t="n"/>
      <c r="AM1509" s="214" t="n"/>
    </row>
    <row r="1510" ht="18" customHeight="1" thickBot="1">
      <c r="A1510" s="1601" t="inlineStr">
        <is>
          <t>NUVIA CARVAJALINO SERRANO</t>
        </is>
      </c>
      <c r="B1510" s="221" t="inlineStr">
        <is>
          <t>600030780193766-1</t>
        </is>
      </c>
      <c r="C1510" s="240" t="n">
        <v>46035</v>
      </c>
      <c r="D1510" s="343" t="inlineStr">
        <is>
          <t>Pendiente</t>
        </is>
      </c>
      <c r="E1510" s="240" t="n">
        <v>46035</v>
      </c>
      <c r="F1510" s="333" t="inlineStr">
        <is>
          <t>DAVIVIENDA</t>
        </is>
      </c>
      <c r="G1510" s="272" t="n"/>
      <c r="H1510" s="397" t="inlineStr">
        <is>
          <t>PROPIO</t>
        </is>
      </c>
      <c r="I1510" s="225" t="n"/>
      <c r="J1510" s="225" t="n"/>
      <c r="K1510" s="225" t="n"/>
      <c r="L1510" s="440" t="inlineStr">
        <is>
          <t>Finanzas a otro nivel</t>
        </is>
      </c>
      <c r="M1510" s="242" t="inlineStr">
        <is>
          <t>Sandra Patricia Tinjaca Martinez</t>
        </is>
      </c>
      <c r="N1510" s="225" t="n"/>
      <c r="O1510" s="225" t="n"/>
      <c r="P1510" s="225" t="n"/>
      <c r="Q1510" s="225" t="n"/>
      <c r="R1510" s="242" t="n">
        <v>37330401</v>
      </c>
      <c r="S1510" s="246" t="inlineStr">
        <is>
          <t>Pesos</t>
        </is>
      </c>
      <c r="T1510" s="448" t="inlineStr">
        <is>
          <t>Leasing H.</t>
        </is>
      </c>
      <c r="U1510" s="741" t="n">
        <v>3014000</v>
      </c>
      <c r="V1510" s="242" t="n">
        <v>240</v>
      </c>
      <c r="W1510" s="242" t="n">
        <v>212</v>
      </c>
      <c r="X1510" s="811" t="n">
        <v>0.12</v>
      </c>
      <c r="Y1510" s="741" t="n">
        <v>0</v>
      </c>
      <c r="Z1510" s="741" t="n">
        <v>78109</v>
      </c>
      <c r="AA1510" s="741" t="n">
        <v>81990</v>
      </c>
      <c r="AB1510" s="741" t="n">
        <v>0</v>
      </c>
      <c r="AC1510" s="741" t="n">
        <v>383800</v>
      </c>
      <c r="AD1510" s="741" t="n">
        <v>2468199</v>
      </c>
      <c r="AE1510" s="741" t="n">
        <v>260054337</v>
      </c>
      <c r="AF1510" s="242" t="inlineStr">
        <is>
          <t>$300.000 a $600.000</t>
        </is>
      </c>
      <c r="AG1510" s="741" t="inlineStr">
        <is>
          <t>$29,836,809</t>
        </is>
      </c>
      <c r="AH1510" s="248" t="inlineStr">
        <is>
          <t>Empleado</t>
        </is>
      </c>
      <c r="AI1510" s="242" t="inlineStr">
        <is>
          <t>nuvia.carvajalino@gmail.com</t>
        </is>
      </c>
      <c r="AJ1510" s="242" t="n">
        <v>3202766295</v>
      </c>
      <c r="AK1510" s="225" t="n"/>
      <c r="AL1510" s="225" t="n"/>
      <c r="AM1510" s="231" t="n"/>
    </row>
    <row r="1511" ht="18" customHeight="1" thickBot="1">
      <c r="A1511" s="1600" t="inlineStr">
        <is>
          <t>LIZZET KATHERINE ROBLES VANEGA</t>
        </is>
      </c>
      <c r="B1511" s="274" t="n">
        <v>133201456837</v>
      </c>
      <c r="C1511" s="420" t="n">
        <v>46035</v>
      </c>
      <c r="D1511" s="421" t="inlineStr">
        <is>
          <t>Pendiente</t>
        </is>
      </c>
      <c r="E1511" s="251" t="n">
        <v>46035</v>
      </c>
      <c r="F1511" s="428" t="inlineStr">
        <is>
          <t>CAJA SOCIAL</t>
        </is>
      </c>
      <c r="G1511" s="278" t="n"/>
      <c r="H1511" s="424" t="inlineStr">
        <is>
          <t>PROPIO</t>
        </is>
      </c>
      <c r="I1511" s="278" t="n"/>
      <c r="J1511" s="278" t="n"/>
      <c r="K1511" s="278" t="n"/>
      <c r="L1511" s="421" t="inlineStr">
        <is>
          <t>Soluciones Financieras</t>
        </is>
      </c>
      <c r="M1511" s="425" t="inlineStr">
        <is>
          <t>LORENA SALINAS</t>
        </is>
      </c>
      <c r="N1511" s="278" t="n"/>
      <c r="O1511" s="278" t="n"/>
      <c r="P1511" s="278" t="n"/>
      <c r="Q1511" s="278" t="n"/>
      <c r="R1511" s="573" t="n">
        <v>1456837</v>
      </c>
      <c r="S1511" s="426" t="inlineStr">
        <is>
          <t>Pesos</t>
        </is>
      </c>
      <c r="T1511" s="427" t="inlineStr">
        <is>
          <t>Hipotecario</t>
        </is>
      </c>
      <c r="U1511" s="742" t="n">
        <v>598760</v>
      </c>
      <c r="V1511" s="425" t="n">
        <v>170</v>
      </c>
      <c r="W1511" s="425" t="n">
        <v>151</v>
      </c>
      <c r="X1511" s="840" t="n">
        <v>0.12</v>
      </c>
      <c r="Y1511" s="742" t="n">
        <v>0</v>
      </c>
      <c r="Z1511" s="742" t="n">
        <v>10491</v>
      </c>
      <c r="AA1511" s="742" t="n">
        <v>13157</v>
      </c>
      <c r="AB1511" s="742" t="n">
        <v>7369</v>
      </c>
      <c r="AC1511" s="742" t="n">
        <v>135216</v>
      </c>
      <c r="AD1511" s="742" t="n">
        <v>432526</v>
      </c>
      <c r="AE1511" s="742" t="n">
        <v>45582867</v>
      </c>
      <c r="AF1511" s="425" t="inlineStr">
        <is>
          <t>$50.000 a $300.000</t>
        </is>
      </c>
      <c r="AG1511" s="742" t="inlineStr">
        <is>
          <t>$3,500,000</t>
        </is>
      </c>
      <c r="AH1511" s="428" t="inlineStr">
        <is>
          <t>Empleado</t>
        </is>
      </c>
      <c r="AI1511" s="425" t="inlineStr">
        <is>
          <t>katherita_20@hotmail.com</t>
        </is>
      </c>
      <c r="AJ1511" s="425" t="n">
        <v>3125079451</v>
      </c>
      <c r="AK1511" s="278" t="n"/>
      <c r="AL1511" s="278" t="n"/>
      <c r="AM1511" s="286" t="n"/>
    </row>
    <row r="1512" ht="18" customHeight="1" thickBot="1">
      <c r="A1512" s="1629" t="inlineStr">
        <is>
          <t>JUAN DAVID SALAZAR GONZALEZ</t>
        </is>
      </c>
      <c r="B1512" s="1288" t="n">
        <v>90000230430</v>
      </c>
      <c r="C1512" s="1289" t="n">
        <v>46035</v>
      </c>
      <c r="D1512" s="1290" t="inlineStr">
        <is>
          <t>Pendiente</t>
        </is>
      </c>
      <c r="E1512" s="240" t="n">
        <v>46035</v>
      </c>
      <c r="F1512" s="484" t="inlineStr">
        <is>
          <t>BANCOLOMBIA</t>
        </is>
      </c>
      <c r="G1512" s="278" t="n"/>
      <c r="H1512" s="424" t="inlineStr">
        <is>
          <t>PROPIO</t>
        </is>
      </c>
      <c r="I1512" s="1291" t="n"/>
      <c r="J1512" s="1291" t="n"/>
      <c r="K1512" s="1291" t="n"/>
      <c r="L1512" s="434" t="inlineStr">
        <is>
          <t>Guardianes Del Ahorro</t>
        </is>
      </c>
      <c r="M1512" s="1292" t="inlineStr">
        <is>
          <t>Mile Johanna López Román</t>
        </is>
      </c>
      <c r="N1512" s="1291" t="n"/>
      <c r="O1512" s="1291" t="n"/>
      <c r="P1512" s="1291" t="n"/>
      <c r="Q1512" s="1581" t="n"/>
      <c r="R1512" s="1257" t="n">
        <v>1087990527</v>
      </c>
      <c r="S1512" s="426" t="inlineStr">
        <is>
          <t>Pesos</t>
        </is>
      </c>
      <c r="T1512" s="1294" t="inlineStr">
        <is>
          <t>Hipotecario</t>
        </is>
      </c>
      <c r="U1512" s="1295" t="n">
        <v>1605313</v>
      </c>
      <c r="V1512" s="1292" t="n">
        <v>240</v>
      </c>
      <c r="W1512" s="1292" t="n">
        <v>218</v>
      </c>
      <c r="X1512" s="1295" t="inlineStr">
        <is>
          <t>12.59%</t>
        </is>
      </c>
      <c r="Y1512" s="1295" t="n">
        <v>0</v>
      </c>
      <c r="Z1512" s="1295" t="n">
        <v>21016</v>
      </c>
      <c r="AA1512" s="1295" t="n">
        <v>21334</v>
      </c>
      <c r="AB1512" s="1295" t="n">
        <v>14222</v>
      </c>
      <c r="AC1512" s="1295" t="n">
        <v>177871</v>
      </c>
      <c r="AD1512" s="1295" t="n">
        <v>1370869</v>
      </c>
      <c r="AE1512" s="1295" t="n">
        <v>138260742</v>
      </c>
      <c r="AF1512" s="1292" t="inlineStr">
        <is>
          <t>$50.000 a $300.000</t>
        </is>
      </c>
      <c r="AG1512" s="1295" t="inlineStr">
        <is>
          <t>$16,000,000</t>
        </is>
      </c>
      <c r="AH1512" s="428" t="inlineStr">
        <is>
          <t>Empleado</t>
        </is>
      </c>
      <c r="AI1512" s="1292" t="inlineStr">
        <is>
          <t>Judasago2017@gmail.com</t>
        </is>
      </c>
      <c r="AJ1512" s="1292" t="n">
        <v>3219935020</v>
      </c>
      <c r="AK1512" s="1291" t="n"/>
      <c r="AL1512" s="1291" t="n"/>
      <c r="AM1512" s="1296" t="n"/>
    </row>
    <row r="1513" ht="18" customHeight="1" thickBot="1">
      <c r="A1513" s="1600" t="inlineStr">
        <is>
          <t>LAURA CATALINA FLOREZ CAMELO</t>
        </is>
      </c>
      <c r="B1513" s="210" t="inlineStr">
        <is>
          <t>570040770085561-1</t>
        </is>
      </c>
      <c r="C1513" s="251" t="n">
        <v>46031</v>
      </c>
      <c r="D1513" s="472" t="inlineStr">
        <is>
          <t>Mora</t>
        </is>
      </c>
      <c r="E1513" s="251" t="n">
        <v>46031</v>
      </c>
      <c r="F1513" s="262" t="inlineStr">
        <is>
          <t>DAVIVIENDA</t>
        </is>
      </c>
      <c r="G1513" s="278" t="n"/>
      <c r="H1513" s="349" t="inlineStr">
        <is>
          <t>CM</t>
        </is>
      </c>
      <c r="I1513" s="214" t="n"/>
      <c r="J1513" s="214" t="n"/>
      <c r="K1513" s="214" t="n"/>
      <c r="L1513" s="348" t="inlineStr">
        <is>
          <t>Soluciones Financieras</t>
        </is>
      </c>
      <c r="M1513" s="254" t="inlineStr">
        <is>
          <t>LORENA SALINAS</t>
        </is>
      </c>
      <c r="N1513" s="214" t="n"/>
      <c r="O1513" s="214" t="n"/>
      <c r="P1513" s="214" t="n"/>
      <c r="Q1513" s="214" t="n"/>
      <c r="R1513" s="254" t="n">
        <v>1015457603</v>
      </c>
      <c r="S1513" s="257" t="inlineStr">
        <is>
          <t>Pesos</t>
        </is>
      </c>
      <c r="T1513" s="258" t="inlineStr">
        <is>
          <t>Hipotecario</t>
        </is>
      </c>
      <c r="U1513" s="739" t="n">
        <v>1701000</v>
      </c>
      <c r="V1513" s="254" t="n">
        <v>180</v>
      </c>
      <c r="W1513" s="254" t="n">
        <v>160</v>
      </c>
      <c r="X1513" s="739" t="inlineStr">
        <is>
          <t>12.5%</t>
        </is>
      </c>
      <c r="Y1513" s="739" t="n">
        <v>0</v>
      </c>
      <c r="Z1513" s="739" t="n">
        <v>82969</v>
      </c>
      <c r="AA1513" s="739" t="n">
        <v>37542</v>
      </c>
      <c r="AB1513" s="739" t="n">
        <v>0</v>
      </c>
      <c r="AC1513" s="739" t="n">
        <v>237081</v>
      </c>
      <c r="AD1513" s="739" t="n">
        <v>1254407</v>
      </c>
      <c r="AE1513" s="739" t="n">
        <v>127347124</v>
      </c>
      <c r="AF1513" s="3660" t="n">
        <v>200</v>
      </c>
      <c r="AG1513" s="739" t="inlineStr">
        <is>
          <t>$18,000,000</t>
        </is>
      </c>
      <c r="AH1513" s="259" t="inlineStr">
        <is>
          <t>Empleado</t>
        </is>
      </c>
      <c r="AI1513" s="254" t="inlineStr">
        <is>
          <t>lauracata1018@gmail.com</t>
        </is>
      </c>
      <c r="AJ1513" s="254" t="n">
        <v>3104410459</v>
      </c>
      <c r="AK1513" s="254" t="inlineStr">
        <is>
          <t>BOGOTA</t>
        </is>
      </c>
      <c r="AL1513" s="214" t="n"/>
      <c r="AM1513" s="220" t="n"/>
    </row>
    <row r="1514" ht="18" customHeight="1" thickBot="1">
      <c r="A1514" s="1601" t="inlineStr">
        <is>
          <t>CATALINA SUAREZ GOMEZ</t>
        </is>
      </c>
      <c r="B1514" s="221" t="n">
        <v>90000388573</v>
      </c>
      <c r="C1514" s="240" t="n">
        <v>46034</v>
      </c>
      <c r="D1514" s="343" t="inlineStr">
        <is>
          <t>Pendiente</t>
        </is>
      </c>
      <c r="E1514" s="240" t="n">
        <v>46034</v>
      </c>
      <c r="F1514" s="241" t="inlineStr">
        <is>
          <t>BANCOLOMBIA</t>
        </is>
      </c>
      <c r="G1514" s="272" t="n"/>
      <c r="H1514" s="344" t="inlineStr">
        <is>
          <t>CM</t>
        </is>
      </c>
      <c r="I1514" s="225" t="n"/>
      <c r="J1514" s="225" t="n"/>
      <c r="K1514" s="225" t="n"/>
      <c r="L1514" s="459" t="inlineStr">
        <is>
          <t>Visionarios</t>
        </is>
      </c>
      <c r="M1514" s="242" t="inlineStr">
        <is>
          <t>PAOLA HERNANDEZ</t>
        </is>
      </c>
      <c r="N1514" s="225" t="n"/>
      <c r="O1514" s="225" t="n"/>
      <c r="P1514" s="225" t="n"/>
      <c r="Q1514" s="225" t="n"/>
      <c r="R1514" s="389" t="n">
        <v>1233894927</v>
      </c>
      <c r="S1514" s="246" t="inlineStr">
        <is>
          <t>Pesos</t>
        </is>
      </c>
      <c r="T1514" s="247" t="inlineStr">
        <is>
          <t>Hipotecario</t>
        </is>
      </c>
      <c r="U1514" s="741" t="n">
        <v>878334</v>
      </c>
      <c r="V1514" s="242" t="n">
        <v>240</v>
      </c>
      <c r="W1514" s="242" t="n">
        <v>240</v>
      </c>
      <c r="X1514" s="741" t="inlineStr">
        <is>
          <t>10.8%</t>
        </is>
      </c>
      <c r="Y1514" s="741" t="n">
        <v>0</v>
      </c>
      <c r="Z1514" s="741" t="n">
        <v>7488</v>
      </c>
      <c r="AA1514" s="741" t="n">
        <v>11346</v>
      </c>
      <c r="AB1514" s="741" t="n">
        <v>7563</v>
      </c>
      <c r="AC1514" s="741" t="n">
        <v>0</v>
      </c>
      <c r="AD1514" s="741" t="n">
        <v>0</v>
      </c>
      <c r="AE1514" s="741" t="n">
        <v>86710531</v>
      </c>
      <c r="AF1514" s="3661" t="n">
        <v>300</v>
      </c>
      <c r="AG1514" s="741" t="inlineStr">
        <is>
          <t>$4,000,000</t>
        </is>
      </c>
      <c r="AH1514" s="248" t="inlineStr">
        <is>
          <t>Empleado</t>
        </is>
      </c>
      <c r="AI1514" s="242" t="inlineStr">
        <is>
          <t>catasuarezg@hotmail.com</t>
        </is>
      </c>
      <c r="AJ1514" s="242" t="n">
        <v>3107982339</v>
      </c>
      <c r="AK1514" s="242" t="inlineStr">
        <is>
          <t>BOGOTA</t>
        </is>
      </c>
      <c r="AL1514" s="225" t="n"/>
      <c r="AM1514" s="231" t="n"/>
    </row>
    <row r="1515" ht="18" customFormat="1" customHeight="1" s="1314" thickBot="1">
      <c r="A1515" s="1771" t="inlineStr">
        <is>
          <t>JOHANNA ESPINOSA</t>
        </is>
      </c>
      <c r="B1515" s="1772" t="n"/>
      <c r="C1515" s="1322" t="n">
        <v>46034</v>
      </c>
      <c r="D1515" s="1326" t="inlineStr">
        <is>
          <t>Pendiente</t>
        </is>
      </c>
      <c r="E1515" s="1322" t="n">
        <v>46034</v>
      </c>
      <c r="F1515" s="1304" t="inlineStr">
        <is>
          <t>CAJA SOCIAL</t>
        </is>
      </c>
      <c r="G1515" s="1305" t="n"/>
      <c r="H1515" s="1306" t="inlineStr">
        <is>
          <t>CM</t>
        </is>
      </c>
      <c r="I1515" s="1305" t="n"/>
      <c r="J1515" s="1305" t="n"/>
      <c r="K1515" s="1305" t="n"/>
      <c r="L1515" s="1305" t="n"/>
      <c r="M1515" s="1305" t="n"/>
      <c r="N1515" s="1305" t="n"/>
      <c r="O1515" s="1305" t="n"/>
      <c r="P1515" s="1305" t="n"/>
      <c r="Q1515" s="1361" t="n"/>
      <c r="R1515" s="1362" t="inlineStr">
        <is>
          <t>N/A</t>
        </is>
      </c>
      <c r="S1515" s="1311" t="inlineStr">
        <is>
          <t>Pesos</t>
        </is>
      </c>
      <c r="T1515" s="1308" t="inlineStr">
        <is>
          <t>Hipotecario</t>
        </is>
      </c>
      <c r="U1515" s="1310" t="n">
        <v>723909</v>
      </c>
      <c r="V1515" s="1307" t="n">
        <v>180</v>
      </c>
      <c r="W1515" s="1307" t="n">
        <v>176</v>
      </c>
      <c r="X1515" s="1310" t="inlineStr">
        <is>
          <t>6.8%</t>
        </is>
      </c>
      <c r="Y1515" s="1310" t="n">
        <v>244761</v>
      </c>
      <c r="Z1515" s="1310" t="n">
        <v>16136</v>
      </c>
      <c r="AA1515" s="1310" t="n">
        <v>29054</v>
      </c>
      <c r="AB1515" s="1310" t="n">
        <v>26122</v>
      </c>
      <c r="AC1515" s="1310" t="n">
        <v>255647</v>
      </c>
      <c r="AD1515" s="1310" t="n">
        <v>641710</v>
      </c>
      <c r="AE1515" s="1310" t="n">
        <v>74765182</v>
      </c>
      <c r="AF1515" s="3691" t="n">
        <v>200</v>
      </c>
      <c r="AG1515" s="1310" t="inlineStr">
        <is>
          <t>$2,600,000</t>
        </is>
      </c>
      <c r="AH1515" s="1304" t="inlineStr">
        <is>
          <t>Empleado</t>
        </is>
      </c>
      <c r="AI1515" s="1307" t="inlineStr">
        <is>
          <t>johanna_07364@hotmail.com</t>
        </is>
      </c>
      <c r="AJ1515" s="1307" t="n">
        <v>3045902714</v>
      </c>
      <c r="AK1515" s="1305" t="n"/>
      <c r="AL1515" s="1305" t="n"/>
      <c r="AM1515" s="1313" t="n"/>
    </row>
    <row r="1516" ht="18" customHeight="1" thickBot="1">
      <c r="A1516" s="2444" t="inlineStr">
        <is>
          <t>JAVIER HUMBERTO RIVEROS VEGA</t>
        </is>
      </c>
      <c r="B1516" s="2427" t="inlineStr">
        <is>
          <t>3311778-1</t>
        </is>
      </c>
      <c r="C1516" s="2428" t="n">
        <v>46072</v>
      </c>
      <c r="D1516" s="2429" t="inlineStr">
        <is>
          <t>Pendiente</t>
        </is>
      </c>
      <c r="E1516" s="2430" t="n">
        <v>46078</v>
      </c>
      <c r="F1516" s="2439" t="inlineStr">
        <is>
          <t>AV VILLAS</t>
        </is>
      </c>
      <c r="G1516" s="2449" t="n"/>
      <c r="H1516" s="2450" t="inlineStr">
        <is>
          <t>CM</t>
        </is>
      </c>
      <c r="I1516" s="2434" t="inlineStr">
        <is>
          <t>Solicitar extracto completo y realizar perfilamiento - av villas.</t>
        </is>
      </c>
      <c r="J1516" s="2115" t="n"/>
      <c r="K1516" s="2114" t="n"/>
      <c r="L1516" s="360" t="n"/>
      <c r="M1516" s="360" t="n"/>
      <c r="N1516" s="360" t="n"/>
      <c r="O1516" s="2428" t="n">
        <v>46072</v>
      </c>
      <c r="P1516" s="360" t="n"/>
      <c r="Q1516" s="822" t="n"/>
      <c r="R1516" s="2295" t="inlineStr">
        <is>
          <t>N/A</t>
        </is>
      </c>
      <c r="S1516" s="2435" t="inlineStr">
        <is>
          <t>Pesos</t>
        </is>
      </c>
      <c r="T1516" s="2436" t="inlineStr">
        <is>
          <t>Hipotecario</t>
        </is>
      </c>
      <c r="U1516" s="2437" t="n">
        <v>5618833</v>
      </c>
      <c r="V1516" s="2434" t="n">
        <v>240</v>
      </c>
      <c r="W1516" s="2434" t="n">
        <v>230</v>
      </c>
      <c r="X1516" s="2438" t="n">
        <v>0.11</v>
      </c>
      <c r="Y1516" s="2437" t="n">
        <v>0</v>
      </c>
      <c r="Z1516" s="2437" t="n">
        <v>128227</v>
      </c>
      <c r="AA1516" s="2437" t="n">
        <v>93021</v>
      </c>
      <c r="AB1516" s="2437" t="n">
        <v>0</v>
      </c>
      <c r="AC1516" s="2437" t="n">
        <v>731247</v>
      </c>
      <c r="AD1516" s="2437" t="n">
        <v>4673086</v>
      </c>
      <c r="AE1516" s="2437" t="n">
        <v>535009005</v>
      </c>
      <c r="AF1516" s="3732" t="n">
        <v>300</v>
      </c>
      <c r="AG1516" s="2437" t="inlineStr">
        <is>
          <t>$30,000,000</t>
        </is>
      </c>
      <c r="AH1516" s="2435" t="inlineStr">
        <is>
          <t>Independiente</t>
        </is>
      </c>
      <c r="AI1516" s="2434" t="inlineStr">
        <is>
          <t>kellypat74@hotmail.com</t>
        </is>
      </c>
      <c r="AJ1516" s="2434" t="inlineStr">
        <is>
          <t>321 7993194</t>
        </is>
      </c>
      <c r="AK1516" s="2434" t="inlineStr">
        <is>
          <t>BOGOTA</t>
        </is>
      </c>
      <c r="AL1516" s="360" t="n"/>
      <c r="AM1516" s="368" t="n"/>
    </row>
    <row r="1517" ht="18" customHeight="1" thickBot="1">
      <c r="A1517" s="2445" t="inlineStr">
        <is>
          <t>CARLOS AUGUSTO ESTUPIÑAN APONTE</t>
        </is>
      </c>
      <c r="B1517" s="2316" t="inlineStr">
        <is>
          <t>600049100002082-4</t>
        </is>
      </c>
      <c r="C1517" s="2317" t="n">
        <v>46073</v>
      </c>
      <c r="D1517" s="2318" t="inlineStr">
        <is>
          <t>Actualizar</t>
        </is>
      </c>
      <c r="E1517" s="2319" t="n">
        <v>46078</v>
      </c>
      <c r="F1517" s="2320" t="inlineStr">
        <is>
          <t>DAVIVIENDA</t>
        </is>
      </c>
      <c r="G1517" s="2452" t="inlineStr">
        <is>
          <t>Se envia extracto favor actualizar propuesta, gracias VIVIENDA NO VIS</t>
        </is>
      </c>
      <c r="H1517" s="2453" t="inlineStr">
        <is>
          <t>CM</t>
        </is>
      </c>
      <c r="I1517" s="2321" t="inlineStr">
        <is>
          <t>Buen dia, al extracto adjuntado le falta una parte, favor solicitarlo completo.// LOS DATOS SON LOS MISMO DEL EXTRACTO QUE ESTA EN CARPETA</t>
        </is>
      </c>
      <c r="J1517" s="2118" t="n"/>
      <c r="K1517" s="2117" t="n"/>
      <c r="L1517" s="2332" t="inlineStr">
        <is>
          <t>Finanzas a otro nivel</t>
        </is>
      </c>
      <c r="M1517" s="2321" t="inlineStr">
        <is>
          <t>YULY HERNANDEZ</t>
        </is>
      </c>
      <c r="N1517" s="214" t="n"/>
      <c r="O1517" s="214" t="n"/>
      <c r="P1517" s="214" t="n"/>
      <c r="Q1517" s="214" t="n"/>
      <c r="R1517" s="2335" t="n">
        <v>6776442</v>
      </c>
      <c r="S1517" s="2322" t="inlineStr">
        <is>
          <t>Pesos</t>
        </is>
      </c>
      <c r="T1517" s="2454" t="inlineStr">
        <is>
          <t>Leasing H.</t>
        </is>
      </c>
      <c r="U1517" s="2324" t="n">
        <v>5129000</v>
      </c>
      <c r="V1517" s="2321" t="n">
        <v>240</v>
      </c>
      <c r="W1517" s="2321" t="n">
        <v>153</v>
      </c>
      <c r="X1517" s="2324" t="inlineStr">
        <is>
          <t>10.75%</t>
        </is>
      </c>
      <c r="Y1517" s="2324" t="n">
        <v>0</v>
      </c>
      <c r="Z1517" s="2324" t="n">
        <v>320316</v>
      </c>
      <c r="AA1517" s="2324" t="n">
        <v>189242</v>
      </c>
      <c r="AB1517" s="2324" t="n">
        <v>0</v>
      </c>
      <c r="AC1517" s="2324" t="n">
        <v>1183506</v>
      </c>
      <c r="AD1517" s="2324" t="n">
        <v>3436935</v>
      </c>
      <c r="AE1517" s="2324" t="n">
        <v>402213477</v>
      </c>
      <c r="AF1517" s="3722" t="n">
        <v>500</v>
      </c>
      <c r="AG1517" s="2324" t="inlineStr">
        <is>
          <t>$16,700,000</t>
        </is>
      </c>
      <c r="AH1517" s="2343" t="inlineStr">
        <is>
          <t>Empleado</t>
        </is>
      </c>
      <c r="AI1517" s="2321" t="inlineStr">
        <is>
          <t>caea2014@hotmail.com</t>
        </is>
      </c>
      <c r="AJ1517" s="2321" t="inlineStr">
        <is>
          <t>320 3625976</t>
        </is>
      </c>
      <c r="AK1517" s="2321" t="inlineStr">
        <is>
          <t>CHIA</t>
        </is>
      </c>
      <c r="AL1517" s="214" t="n"/>
      <c r="AM1517" s="220" t="n"/>
    </row>
    <row r="1518" ht="18" customHeight="1" thickBot="1">
      <c r="A1518" s="2446" t="inlineStr">
        <is>
          <t>EDISON MORALES LEIVA</t>
        </is>
      </c>
      <c r="B1518" s="2344" t="n">
        <v>956134949</v>
      </c>
      <c r="C1518" s="2345" t="n">
        <v>46077</v>
      </c>
      <c r="D1518" s="2346" t="inlineStr">
        <is>
          <t>Pendiente</t>
        </is>
      </c>
      <c r="E1518" s="2347" t="n">
        <v>46078</v>
      </c>
      <c r="F1518" s="2456" t="inlineStr">
        <is>
          <t>BANCO DE BOGOTA</t>
        </is>
      </c>
      <c r="G1518" s="2457" t="n"/>
      <c r="H1518" s="2458" t="inlineStr">
        <is>
          <t>CM</t>
        </is>
      </c>
      <c r="I1518" s="2355" t="inlineStr">
        <is>
          <t>Falta perfilamiento - Bogota</t>
        </is>
      </c>
      <c r="J1518" s="2352" t="n"/>
      <c r="K1518" s="2353" t="n"/>
      <c r="L1518" s="2459" t="inlineStr">
        <is>
          <t>Finanzas a otro nivel</t>
        </is>
      </c>
      <c r="M1518" s="2457" t="inlineStr">
        <is>
          <t>Nelly Roa</t>
        </is>
      </c>
      <c r="N1518" s="2351" t="n"/>
      <c r="O1518" s="2351" t="n"/>
      <c r="P1518" s="2351" t="n"/>
      <c r="Q1518" s="2460" t="n"/>
      <c r="R1518" s="2461" t="inlineStr">
        <is>
          <t>N/A</t>
        </is>
      </c>
      <c r="S1518" s="2357" t="inlineStr">
        <is>
          <t>Pesos</t>
        </is>
      </c>
      <c r="T1518" s="2358" t="inlineStr">
        <is>
          <t>Hipotecario</t>
        </is>
      </c>
      <c r="U1518" s="2359" t="n">
        <v>1251029</v>
      </c>
      <c r="V1518" s="2355" t="n">
        <v>240</v>
      </c>
      <c r="W1518" s="2355" t="n">
        <v>214</v>
      </c>
      <c r="X1518" s="2359" t="inlineStr">
        <is>
          <t>11.69%</t>
        </is>
      </c>
      <c r="Y1518" s="2359" t="n">
        <v>0</v>
      </c>
      <c r="Z1518" s="2359" t="n">
        <v>35329</v>
      </c>
      <c r="AA1518" s="2359" t="n">
        <v>0</v>
      </c>
      <c r="AB1518" s="2359" t="n">
        <v>0</v>
      </c>
      <c r="AC1518" s="2359" t="n">
        <v>314714</v>
      </c>
      <c r="AD1518" s="2359" t="n">
        <v>1049956</v>
      </c>
      <c r="AE1518" s="2359" t="n">
        <v>113944500</v>
      </c>
      <c r="AF1518" s="3747" t="n">
        <v>100</v>
      </c>
      <c r="AG1518" s="2463" t="inlineStr">
        <is>
          <t>$5,300,000</t>
        </is>
      </c>
      <c r="AH1518" s="2464" t="inlineStr">
        <is>
          <t>Empleado</t>
        </is>
      </c>
      <c r="AI1518" s="2355" t="inlineStr">
        <is>
          <t>vale-may1979@hotmail.com</t>
        </is>
      </c>
      <c r="AJ1518" s="2355" t="inlineStr">
        <is>
          <t>310 3926614</t>
        </is>
      </c>
      <c r="AK1518" s="2448" t="inlineStr">
        <is>
          <t>Dosquebradas</t>
        </is>
      </c>
      <c r="AL1518" s="2351" t="n"/>
      <c r="AM1518" s="2361" t="n"/>
    </row>
    <row r="1519" ht="18" customHeight="1" thickBot="1">
      <c r="A1519" s="2363" t="inlineStr">
        <is>
          <t>JULIO CESAR ORDOÑEZ JEREZ</t>
        </is>
      </c>
      <c r="B1519" s="2380" t="inlineStr">
        <is>
          <t>190-015097</t>
        </is>
      </c>
      <c r="C1519" s="2381" t="n">
        <v>46076</v>
      </c>
      <c r="D1519" s="2382" t="inlineStr">
        <is>
          <t>Pendiente</t>
        </is>
      </c>
      <c r="E1519" s="2381" t="n">
        <v>46078</v>
      </c>
      <c r="F1519" s="2465" t="inlineStr">
        <is>
          <t>OCCIDENTE</t>
        </is>
      </c>
      <c r="G1519" s="2384" t="n"/>
      <c r="H1519" s="2385" t="inlineStr">
        <is>
          <t>CM</t>
        </is>
      </c>
      <c r="I1519" s="2384" t="n"/>
      <c r="J1519" s="2384" t="n"/>
      <c r="K1519" s="2384" t="n"/>
      <c r="L1519" s="2386" t="inlineStr">
        <is>
          <t>Finanzas a otro nivel</t>
        </is>
      </c>
      <c r="M1519" s="2387" t="inlineStr">
        <is>
          <t>Nelly Roa</t>
        </is>
      </c>
      <c r="N1519" s="2384" t="n"/>
      <c r="O1519" s="2381" t="n">
        <v>46078</v>
      </c>
      <c r="P1519" s="2384" t="n"/>
      <c r="Q1519" s="2388" t="n"/>
      <c r="R1519" s="2389" t="inlineStr">
        <is>
          <t>N/A</t>
        </is>
      </c>
      <c r="S1519" s="2396" t="inlineStr">
        <is>
          <t>Pesos</t>
        </is>
      </c>
      <c r="T1519" s="2390" t="inlineStr">
        <is>
          <t>Hipotecario</t>
        </is>
      </c>
      <c r="U1519" s="2391" t="n">
        <v>2192449</v>
      </c>
      <c r="V1519" s="2387" t="n">
        <v>180</v>
      </c>
      <c r="W1519" s="2387" t="n">
        <v>141</v>
      </c>
      <c r="X1519" s="2387" t="n">
        <v>15.53</v>
      </c>
      <c r="Y1519" s="2391" t="n">
        <v>0</v>
      </c>
      <c r="Z1519" s="2391" t="n">
        <v>50665</v>
      </c>
      <c r="AA1519" s="2391" t="n">
        <v>44343</v>
      </c>
      <c r="AB1519" s="2391" t="n">
        <v>0</v>
      </c>
      <c r="AC1519" s="2391" t="n">
        <v>476302</v>
      </c>
      <c r="AD1519" s="2391" t="n">
        <v>1621139</v>
      </c>
      <c r="AE1519" s="2391" t="n">
        <v>175262331</v>
      </c>
      <c r="AF1519" s="3658" t="n">
        <v>500</v>
      </c>
      <c r="AG1519" s="2391" t="inlineStr">
        <is>
          <t>$27,000,000</t>
        </is>
      </c>
      <c r="AH1519" s="2393" t="inlineStr">
        <is>
          <t>Empleado</t>
        </is>
      </c>
      <c r="AI1519" s="2387" t="inlineStr">
        <is>
          <t>julord62@gmail.com</t>
        </is>
      </c>
      <c r="AJ1519" s="2387" t="inlineStr">
        <is>
          <t>320 2367545</t>
        </is>
      </c>
      <c r="AK1519" s="2387" t="inlineStr">
        <is>
          <t>Bogotá</t>
        </is>
      </c>
      <c r="AL1519" s="2384" t="n"/>
      <c r="AM1519" s="2394" t="n"/>
    </row>
    <row r="1520" ht="18" customHeight="1" thickBot="1">
      <c r="A1520" s="2363" t="inlineStr">
        <is>
          <t>HERNAN DARIO BEJARANO BOHORQUEZ</t>
        </is>
      </c>
      <c r="B1520" s="2380" t="n">
        <v>1823617407</v>
      </c>
      <c r="C1520" s="2381" t="n">
        <v>46077</v>
      </c>
      <c r="D1520" s="2382" t="inlineStr">
        <is>
          <t>Pendiente</t>
        </is>
      </c>
      <c r="E1520" s="2381" t="n">
        <v>46078</v>
      </c>
      <c r="F1520" s="2466" t="inlineStr">
        <is>
          <t>FNA (Fondo Nacional del Ahorro)</t>
        </is>
      </c>
      <c r="G1520" s="2384" t="n"/>
      <c r="H1520" s="2385" t="inlineStr">
        <is>
          <t>CM</t>
        </is>
      </c>
      <c r="I1520" s="2387" t="inlineStr">
        <is>
          <t>Falta perfilamiento - FNA</t>
        </is>
      </c>
      <c r="J1520" s="2384" t="n"/>
      <c r="K1520" s="2384" t="n"/>
      <c r="L1520" s="2382" t="inlineStr">
        <is>
          <t>Soluciones Financieras</t>
        </is>
      </c>
      <c r="M1520" s="2387" t="inlineStr">
        <is>
          <t>Miryam Roa</t>
        </is>
      </c>
      <c r="N1520" s="2384" t="n"/>
      <c r="O1520" s="2384" t="n"/>
      <c r="P1520" s="2384" t="n"/>
      <c r="Q1520" s="2388" t="n"/>
      <c r="R1520" s="2389" t="inlineStr">
        <is>
          <t>N/A</t>
        </is>
      </c>
      <c r="S1520" s="2396" t="inlineStr">
        <is>
          <t>Pesos</t>
        </is>
      </c>
      <c r="T1520" s="2390" t="inlineStr">
        <is>
          <t>Hipotecario</t>
        </is>
      </c>
      <c r="U1520" s="2391" t="n">
        <v>666507</v>
      </c>
      <c r="V1520" s="2391" t="n">
        <v>240</v>
      </c>
      <c r="W1520" s="2391" t="n">
        <v>194</v>
      </c>
      <c r="X1520" s="2391" t="inlineStr">
        <is>
          <t>8.5%</t>
        </is>
      </c>
      <c r="Y1520" s="2391" t="n">
        <v>0</v>
      </c>
      <c r="Z1520" s="2391" t="n">
        <v>35673</v>
      </c>
      <c r="AA1520" s="2391" t="n">
        <v>0</v>
      </c>
      <c r="AB1520" s="2391" t="n">
        <v>0</v>
      </c>
      <c r="AC1520" s="2391" t="n">
        <v>166498</v>
      </c>
      <c r="AD1520" s="2391" t="n">
        <v>464331</v>
      </c>
      <c r="AE1520" s="2391" t="n">
        <v>68068028</v>
      </c>
      <c r="AF1520" s="3658" t="n">
        <v>200</v>
      </c>
      <c r="AG1520" s="2391" t="inlineStr">
        <is>
          <t>$4,090,000</t>
        </is>
      </c>
      <c r="AH1520" s="2393" t="inlineStr">
        <is>
          <t>Empleado</t>
        </is>
      </c>
      <c r="AI1520" s="2387" t="inlineStr">
        <is>
          <t>dariodb85@hotmail.com</t>
        </is>
      </c>
      <c r="AJ1520" s="2387" t="inlineStr">
        <is>
          <t>313 2678987</t>
        </is>
      </c>
      <c r="AK1520" s="2387" t="inlineStr">
        <is>
          <t>Villavicencio</t>
        </is>
      </c>
      <c r="AL1520" s="2384" t="n"/>
      <c r="AM1520" s="2394" t="n"/>
    </row>
    <row r="1521" ht="18" customHeight="1" thickBot="1">
      <c r="A1521" s="2363" t="inlineStr">
        <is>
          <t>JULIAN PARMENIO GALVIS PINEDA</t>
        </is>
      </c>
      <c r="B1521" s="2380" t="inlineStr">
        <is>
          <t>3199730-3</t>
        </is>
      </c>
      <c r="C1521" s="2381" t="n">
        <v>46077</v>
      </c>
      <c r="D1521" s="2382" t="inlineStr">
        <is>
          <t>Pendiente</t>
        </is>
      </c>
      <c r="E1521" s="2381" t="n">
        <v>46078</v>
      </c>
      <c r="F1521" s="2467" t="inlineStr">
        <is>
          <t>AV VILLAS</t>
        </is>
      </c>
      <c r="G1521" s="2468" t="n"/>
      <c r="H1521" s="2385" t="inlineStr">
        <is>
          <t>CM</t>
        </is>
      </c>
      <c r="I1521" s="2387" t="inlineStr">
        <is>
          <t>Falta perfilamiento - AV VILLAS</t>
        </is>
      </c>
      <c r="J1521" s="2384" t="n"/>
      <c r="K1521" s="2384" t="n"/>
      <c r="L1521" s="2382" t="inlineStr">
        <is>
          <t>Soluciones Financieras</t>
        </is>
      </c>
      <c r="M1521" s="2387" t="inlineStr">
        <is>
          <t>Miryam Roa</t>
        </is>
      </c>
      <c r="N1521" s="2384" t="n"/>
      <c r="O1521" s="2384" t="n"/>
      <c r="P1521" s="2384" t="n"/>
      <c r="Q1521" s="2388" t="n"/>
      <c r="R1521" s="2389" t="inlineStr">
        <is>
          <t>N/A</t>
        </is>
      </c>
      <c r="S1521" s="2396" t="inlineStr">
        <is>
          <t>Pesos</t>
        </is>
      </c>
      <c r="T1521" s="2390" t="inlineStr">
        <is>
          <t>Hipotecario</t>
        </is>
      </c>
      <c r="U1521" s="2391" t="n">
        <v>4172571</v>
      </c>
      <c r="V1521" s="2387" t="n">
        <v>120</v>
      </c>
      <c r="W1521" s="2387" t="n">
        <v>93</v>
      </c>
      <c r="X1521" s="2387" t="n">
        <v>10.2</v>
      </c>
      <c r="Y1521" s="2391" t="n">
        <v>0</v>
      </c>
      <c r="Z1521" s="2391" t="n">
        <v>53574</v>
      </c>
      <c r="AA1521" s="2391" t="n">
        <v>48805</v>
      </c>
      <c r="AB1521" s="2391" t="n">
        <v>0</v>
      </c>
      <c r="AC1521" s="2391" t="n">
        <v>1628631</v>
      </c>
      <c r="AD1521" s="2391" t="n">
        <v>1827311</v>
      </c>
      <c r="AE1521" s="2391" t="n">
        <v>224851744</v>
      </c>
      <c r="AF1521" s="3658" t="n">
        <v>500</v>
      </c>
      <c r="AG1521" s="2391" t="inlineStr">
        <is>
          <t>$15,900,000</t>
        </is>
      </c>
      <c r="AH1521" s="2393" t="inlineStr">
        <is>
          <t>Empleado</t>
        </is>
      </c>
      <c r="AI1521" s="2387" t="inlineStr">
        <is>
          <t>jpineda_27@hotmail.com</t>
        </is>
      </c>
      <c r="AJ1521" s="2387" t="inlineStr">
        <is>
          <t>313 3463648</t>
        </is>
      </c>
      <c r="AK1521" s="2387" t="inlineStr">
        <is>
          <t>Bogota</t>
        </is>
      </c>
      <c r="AL1521" s="2384" t="n"/>
      <c r="AM1521" s="2394" t="n"/>
    </row>
    <row r="1522" ht="18" customHeight="1" thickBot="1">
      <c r="A1522" s="2286" t="inlineStr">
        <is>
          <t>ANABELY GUERRERO CARDENAS</t>
        </is>
      </c>
      <c r="B1522" s="2316" t="inlineStr">
        <is>
          <t>570119460031240-1</t>
        </is>
      </c>
      <c r="C1522" s="2317" t="n">
        <v>46078</v>
      </c>
      <c r="D1522" s="2318" t="inlineStr">
        <is>
          <t>Pendiente</t>
        </is>
      </c>
      <c r="E1522" s="2319" t="n">
        <v>46078</v>
      </c>
      <c r="F1522" s="2469" t="inlineStr">
        <is>
          <t>DAVIVIENDA</t>
        </is>
      </c>
      <c r="G1522" s="278" t="n"/>
      <c r="H1522" s="2470" t="inlineStr">
        <is>
          <t>CM30</t>
        </is>
      </c>
      <c r="I1522" s="214" t="n"/>
      <c r="J1522" s="2118" t="n"/>
      <c r="K1522" s="2117" t="n"/>
      <c r="L1522" s="2332" t="inlineStr">
        <is>
          <t>Finanzas a otro nivel</t>
        </is>
      </c>
      <c r="M1522" s="2321" t="inlineStr">
        <is>
          <t>NELLY JANETH ROA GONZALEZ</t>
        </is>
      </c>
      <c r="N1522" s="214" t="n"/>
      <c r="O1522" s="214" t="n"/>
      <c r="P1522" s="214" t="n"/>
      <c r="Q1522" s="214" t="n"/>
      <c r="R1522" s="2321" t="n">
        <v>1144160428</v>
      </c>
      <c r="S1522" s="2322" t="inlineStr">
        <is>
          <t>Pesos</t>
        </is>
      </c>
      <c r="T1522" s="2323" t="inlineStr">
        <is>
          <t>Hipotecario</t>
        </is>
      </c>
      <c r="U1522" s="2324" t="n">
        <v>463942</v>
      </c>
      <c r="V1522" s="2321" t="n">
        <v>240</v>
      </c>
      <c r="W1522" s="2321" t="n">
        <v>198</v>
      </c>
      <c r="X1522" s="2324" t="inlineStr">
        <is>
          <t>13.45%</t>
        </is>
      </c>
      <c r="Y1522" s="2324" t="n">
        <v>198057</v>
      </c>
      <c r="Z1522" s="2324" t="n">
        <v>11368</v>
      </c>
      <c r="AA1522" s="2324" t="n">
        <v>23388</v>
      </c>
      <c r="AB1522" s="2324" t="n">
        <v>0</v>
      </c>
      <c r="AC1522" s="2324" t="n">
        <v>74770</v>
      </c>
      <c r="AD1522" s="2324" t="n">
        <v>315815</v>
      </c>
      <c r="AE1522" s="2324" t="n">
        <v>48698126</v>
      </c>
      <c r="AF1522" s="2321" t="inlineStr">
        <is>
          <t>Acorde al estado del Crédito</t>
        </is>
      </c>
      <c r="AG1522" s="2324" t="inlineStr">
        <is>
          <t>$2,100,000</t>
        </is>
      </c>
      <c r="AH1522" s="2471" t="inlineStr">
        <is>
          <t>Vis Davivienda</t>
        </is>
      </c>
      <c r="AI1522" s="2321" t="inlineStr">
        <is>
          <t>Anabelygc13@gmail.com</t>
        </is>
      </c>
      <c r="AJ1522" s="2321" t="n">
        <v>3147899988</v>
      </c>
      <c r="AK1522" s="214" t="n"/>
      <c r="AL1522" s="214" t="n"/>
      <c r="AM1522" s="220" t="n"/>
    </row>
    <row r="1523" ht="18" customHeight="1" thickBot="1">
      <c r="A1523" s="2282" t="inlineStr">
        <is>
          <t>TERESA GONZALEZ MARTINEZ</t>
        </is>
      </c>
      <c r="B1523" s="2302" t="n">
        <v>653274835</v>
      </c>
      <c r="C1523" s="2303" t="n">
        <v>46078</v>
      </c>
      <c r="D1523" s="2472" t="inlineStr">
        <is>
          <t>Mora</t>
        </is>
      </c>
      <c r="E1523" s="2305" t="n">
        <v>46078</v>
      </c>
      <c r="F1523" s="2473" t="inlineStr">
        <is>
          <t>BANCO DE BOGOTA</t>
        </is>
      </c>
      <c r="G1523" s="272" t="n"/>
      <c r="H1523" s="2474" t="inlineStr">
        <is>
          <t>PROPIO</t>
        </is>
      </c>
      <c r="I1523" s="225" t="n"/>
      <c r="J1523" s="2116" t="n"/>
      <c r="K1523" s="2117" t="n"/>
      <c r="L1523" s="2327" t="inlineStr">
        <is>
          <t>Finanzas a otro nivel</t>
        </is>
      </c>
      <c r="M1523" s="2309" t="inlineStr">
        <is>
          <t>NELLY JANETH ROA GONZALEZ</t>
        </is>
      </c>
      <c r="N1523" s="225" t="n"/>
      <c r="O1523" s="225" t="n"/>
      <c r="P1523" s="225" t="n"/>
      <c r="Q1523" s="225" t="n"/>
      <c r="R1523" s="2309" t="n">
        <v>51660969</v>
      </c>
      <c r="S1523" s="2311" t="inlineStr">
        <is>
          <t>Pesos</t>
        </is>
      </c>
      <c r="T1523" s="2312" t="inlineStr">
        <is>
          <t>Hipotecario</t>
        </is>
      </c>
      <c r="U1523" s="2313" t="n">
        <v>222964</v>
      </c>
      <c r="V1523" s="2309" t="n">
        <v>240</v>
      </c>
      <c r="W1523" s="2309" t="n">
        <v>177</v>
      </c>
      <c r="X1523" s="2313" t="inlineStr">
        <is>
          <t>7.47%</t>
        </is>
      </c>
      <c r="Y1523" s="2313" t="n">
        <v>61300</v>
      </c>
      <c r="Z1523" s="2313" t="n">
        <v>37210</v>
      </c>
      <c r="AA1523" s="2313" t="n">
        <v>12147</v>
      </c>
      <c r="AB1523" s="2313" t="n">
        <v>0</v>
      </c>
      <c r="AC1523" s="2313" t="n">
        <v>53441</v>
      </c>
      <c r="AD1523" s="2313" t="n">
        <v>181466</v>
      </c>
      <c r="AE1523" s="2313" t="n">
        <v>18847742</v>
      </c>
      <c r="AF1523" s="2309" t="inlineStr">
        <is>
          <t>$100.000 a $300.000</t>
        </is>
      </c>
      <c r="AG1523" s="2313" t="inlineStr">
        <is>
          <t>$3,400,000</t>
        </is>
      </c>
      <c r="AH1523" s="2315" t="inlineStr">
        <is>
          <t>Empleado</t>
        </is>
      </c>
      <c r="AI1523" s="2309" t="inlineStr">
        <is>
          <t>TEREGON0727@GMAIL.COM</t>
        </is>
      </c>
      <c r="AJ1523" s="2309" t="n">
        <v>3133157042</v>
      </c>
      <c r="AK1523" s="225" t="n"/>
      <c r="AL1523" s="225" t="n"/>
      <c r="AM1523" s="231" t="n"/>
    </row>
    <row r="1524" ht="18" customHeight="1" thickBot="1">
      <c r="A1524" s="2447" t="inlineStr">
        <is>
          <t>CRISTIAN ABELARDO PARDEY BUELVAS</t>
        </is>
      </c>
      <c r="B1524" s="2316" t="n">
        <v>104280000240</v>
      </c>
      <c r="C1524" s="2317" t="n">
        <v>46078</v>
      </c>
      <c r="D1524" s="2318" t="inlineStr">
        <is>
          <t>Pendiente</t>
        </is>
      </c>
      <c r="E1524" s="2319" t="n">
        <v>46078</v>
      </c>
      <c r="F1524" s="2341" t="inlineStr">
        <is>
          <t>COLPATRIA</t>
        </is>
      </c>
      <c r="G1524" s="565" t="n"/>
      <c r="H1524" s="2475" t="inlineStr">
        <is>
          <t>VK 30%</t>
        </is>
      </c>
      <c r="I1524" s="214" t="n"/>
      <c r="J1524" s="2118" t="n"/>
      <c r="K1524" s="2117" t="n"/>
      <c r="L1524" s="2332" t="inlineStr">
        <is>
          <t>Finanzas a otro nivel</t>
        </is>
      </c>
      <c r="M1524" s="2321" t="inlineStr">
        <is>
          <t>MIREYA TOLOZA</t>
        </is>
      </c>
      <c r="N1524" s="214" t="n"/>
      <c r="O1524" s="214" t="n"/>
      <c r="P1524" s="214" t="n"/>
      <c r="Q1524" s="214" t="n"/>
      <c r="R1524" s="2335" t="n">
        <v>33193036</v>
      </c>
      <c r="S1524" s="2322" t="inlineStr">
        <is>
          <t>Pesos</t>
        </is>
      </c>
      <c r="T1524" s="2323" t="inlineStr">
        <is>
          <t>Hipotecario</t>
        </is>
      </c>
      <c r="U1524" s="2324" t="n">
        <v>768044</v>
      </c>
      <c r="V1524" s="2321" t="n">
        <v>210</v>
      </c>
      <c r="W1524" s="2321" t="n">
        <v>137</v>
      </c>
      <c r="X1524" s="2324" t="inlineStr">
        <is>
          <t>10.5%</t>
        </is>
      </c>
      <c r="Y1524" s="2324" t="n">
        <v>0</v>
      </c>
      <c r="Z1524" s="2324" t="n">
        <v>42168</v>
      </c>
      <c r="AA1524" s="2324" t="n">
        <v>0</v>
      </c>
      <c r="AB1524" s="2324" t="n">
        <v>0</v>
      </c>
      <c r="AC1524" s="2324" t="n">
        <v>230469</v>
      </c>
      <c r="AD1524" s="2324" t="n">
        <v>495406</v>
      </c>
      <c r="AE1524" s="2324" t="n">
        <v>59055366</v>
      </c>
      <c r="AF1524" s="2321" t="inlineStr">
        <is>
          <t>$100.000 a $300.000</t>
        </is>
      </c>
      <c r="AG1524" s="2324" t="inlineStr">
        <is>
          <t>$6,250,000</t>
        </is>
      </c>
      <c r="AH1524" s="2343" t="inlineStr">
        <is>
          <t>Empleado</t>
        </is>
      </c>
      <c r="AI1524" s="2335" t="inlineStr">
        <is>
          <t>creacionesbertica@hotmail.com</t>
        </is>
      </c>
      <c r="AJ1524" s="2335" t="n">
        <v>3146110132</v>
      </c>
      <c r="AK1524" s="214" t="n"/>
      <c r="AL1524" s="214" t="n"/>
      <c r="AM1524" s="220" t="n"/>
    </row>
    <row r="1525" ht="18" customHeight="1" thickBot="1">
      <c r="A1525" s="2285" t="inlineStr">
        <is>
          <t>CHRISTIAN JAVIER CASTRO CARDENAS</t>
        </is>
      </c>
      <c r="B1525" s="221" t="n">
        <v>29793475</v>
      </c>
      <c r="C1525" s="2303" t="n">
        <v>46078</v>
      </c>
      <c r="D1525" s="2304" t="inlineStr">
        <is>
          <t>Pendiente</t>
        </is>
      </c>
      <c r="E1525" s="2305" t="n">
        <v>46078</v>
      </c>
      <c r="F1525" s="2476" t="inlineStr">
        <is>
          <t>AV VILLAS</t>
        </is>
      </c>
      <c r="G1525" s="593" t="inlineStr">
        <is>
          <t>cliente tiene otro credito con avvillas y quiere ver propuesta, favor hacerla ya envie extracto y perfilamiento al correo de Extractos, gracias</t>
        </is>
      </c>
      <c r="H1525" s="2308" t="inlineStr">
        <is>
          <t>CM</t>
        </is>
      </c>
      <c r="I1525" s="225" t="n"/>
      <c r="J1525" s="2116" t="n"/>
      <c r="K1525" s="2117" t="n"/>
      <c r="L1525" s="2327" t="inlineStr">
        <is>
          <t>Finanzas a otro nivel</t>
        </is>
      </c>
      <c r="M1525" s="2309" t="inlineStr">
        <is>
          <t>Yuly Marcela Hernandez Rincon</t>
        </is>
      </c>
      <c r="N1525" s="225" t="n"/>
      <c r="O1525" s="225" t="n"/>
      <c r="P1525" s="225" t="n"/>
      <c r="Q1525" s="473" t="n"/>
      <c r="R1525" s="2310" t="n">
        <v>79981574</v>
      </c>
      <c r="S1525" s="2311" t="inlineStr">
        <is>
          <t>Pesos</t>
        </is>
      </c>
      <c r="T1525" s="2312" t="inlineStr">
        <is>
          <t>Hipotecario</t>
        </is>
      </c>
      <c r="U1525" s="2313" t="n">
        <v>2749947</v>
      </c>
      <c r="V1525" s="2309" t="n">
        <v>240</v>
      </c>
      <c r="W1525" s="2309" t="n">
        <v>192</v>
      </c>
      <c r="X1525" s="2337" t="n">
        <v>0.1</v>
      </c>
      <c r="Y1525" s="2313" t="n">
        <v>0</v>
      </c>
      <c r="Z1525" s="2313" t="n">
        <v>62393</v>
      </c>
      <c r="AA1525" s="2313" t="n">
        <v>83347</v>
      </c>
      <c r="AB1525" s="2313" t="n">
        <v>0</v>
      </c>
      <c r="AC1525" s="2313" t="n">
        <v>577957</v>
      </c>
      <c r="AD1525" s="2313" t="n">
        <v>2077651</v>
      </c>
      <c r="AE1525" s="2313" t="n">
        <v>260548551</v>
      </c>
      <c r="AF1525" s="2309" t="inlineStr">
        <is>
          <t xml:space="preserve">
el maximo valor de participacion adicional que quiere ver es de $3.000.000 Agradezco su ayuda</t>
        </is>
      </c>
      <c r="AG1525" s="2313" t="inlineStr">
        <is>
          <t>$28,000,000</t>
        </is>
      </c>
      <c r="AH1525" s="2338" t="inlineStr">
        <is>
          <t>Empleado</t>
        </is>
      </c>
      <c r="AI1525" s="2310" t="inlineStr">
        <is>
          <t>chcastromd@gmail.com</t>
        </is>
      </c>
      <c r="AJ1525" s="2310" t="n">
        <v>3123156682</v>
      </c>
      <c r="AK1525" s="2309" t="inlineStr">
        <is>
          <t>BOGOTA</t>
        </is>
      </c>
      <c r="AL1525" s="225" t="n"/>
      <c r="AM1525" s="231" t="n"/>
    </row>
    <row r="1526" ht="18" customHeight="1" thickBot="1">
      <c r="A1526" s="2286" t="inlineStr">
        <is>
          <t>JUDITH ELENA BURBANO DELGADO</t>
        </is>
      </c>
      <c r="B1526" s="2316" t="inlineStr">
        <is>
          <t>601010580071448-9</t>
        </is>
      </c>
      <c r="C1526" s="2317" t="n">
        <v>46078</v>
      </c>
      <c r="D1526" s="2318" t="inlineStr">
        <is>
          <t>Pendiente</t>
        </is>
      </c>
      <c r="E1526" s="2319" t="n">
        <v>46078</v>
      </c>
      <c r="F1526" s="2320" t="inlineStr">
        <is>
          <t>DAVIVIENDA</t>
        </is>
      </c>
      <c r="G1526" s="2307" t="inlineStr">
        <is>
          <t>La señora Judith Elena lleva con el credito dos meses, esta interesada en ver las proyecciones, solicito hacer el estudio nuevamente en 4 meses ya que le interesa, además ella se encuentra en incapacidad de cuatro meses manifiesta que después de la incapacidad ya podría hacer la reducción del credito</t>
        </is>
      </c>
      <c r="H1526" s="2453" t="inlineStr">
        <is>
          <t>CM</t>
        </is>
      </c>
      <c r="I1526" s="214" t="n"/>
      <c r="J1526" s="2118" t="n"/>
      <c r="K1526" s="2117" t="n"/>
      <c r="L1526" s="2322" t="inlineStr">
        <is>
          <t>Lideres del futuro</t>
        </is>
      </c>
      <c r="M1526" s="2321" t="inlineStr">
        <is>
          <t>María Ascension Valiente</t>
        </is>
      </c>
      <c r="N1526" s="214" t="n"/>
      <c r="O1526" s="214" t="n"/>
      <c r="P1526" s="214" t="n"/>
      <c r="Q1526" s="214" t="n"/>
      <c r="R1526" s="2321" t="n">
        <v>27488575</v>
      </c>
      <c r="S1526" s="2322" t="inlineStr">
        <is>
          <t>Pesos</t>
        </is>
      </c>
      <c r="T1526" s="2454" t="inlineStr">
        <is>
          <t>Leasing H.</t>
        </is>
      </c>
      <c r="U1526" s="2324" t="n">
        <v>2756000</v>
      </c>
      <c r="V1526" s="2321" t="n">
        <v>240</v>
      </c>
      <c r="W1526" s="2321" t="n">
        <v>238</v>
      </c>
      <c r="X1526" s="2342" t="n">
        <v>0.11</v>
      </c>
      <c r="Y1526" s="2324" t="n">
        <v>0</v>
      </c>
      <c r="Z1526" s="2324" t="n">
        <v>67702</v>
      </c>
      <c r="AA1526" s="2324" t="n">
        <v>67224</v>
      </c>
      <c r="AB1526" s="2324" t="n">
        <v>0</v>
      </c>
      <c r="AC1526" s="2324" t="n">
        <v>329725</v>
      </c>
      <c r="AD1526" s="2324" t="n">
        <v>2277348</v>
      </c>
      <c r="AE1526" s="2324" t="n">
        <v>261217619</v>
      </c>
      <c r="AF1526" s="2321" t="inlineStr">
        <is>
          <t>$600.000 a $900.000</t>
        </is>
      </c>
      <c r="AG1526" s="2324" t="inlineStr">
        <is>
          <t>$7,000,000</t>
        </is>
      </c>
      <c r="AH1526" s="2343" t="inlineStr">
        <is>
          <t>Empleado</t>
        </is>
      </c>
      <c r="AI1526" s="2321" t="inlineStr">
        <is>
          <t>jhalenar2014@gmail.com</t>
        </is>
      </c>
      <c r="AJ1526" s="2321" t="n">
        <v>3168241128</v>
      </c>
      <c r="AK1526" s="214" t="n"/>
      <c r="AL1526" s="214" t="n"/>
      <c r="AM1526" s="220" t="n"/>
    </row>
    <row r="1527" ht="18" customFormat="1" customHeight="1" s="1314" thickBot="1">
      <c r="A1527" s="2477" t="inlineStr">
        <is>
          <t>DIANA MARCELA SOTO ADARVE</t>
        </is>
      </c>
      <c r="B1527" s="2478" t="inlineStr">
        <is>
          <t>600119460025844-3</t>
        </is>
      </c>
      <c r="C1527" s="2479" t="n">
        <v>46079</v>
      </c>
      <c r="D1527" s="2480" t="inlineStr">
        <is>
          <t>Pendiente</t>
        </is>
      </c>
      <c r="E1527" s="2481" t="n">
        <v>46078</v>
      </c>
      <c r="F1527" s="2482" t="inlineStr">
        <is>
          <t>DAVIVIENDA</t>
        </is>
      </c>
      <c r="G1527" s="1471" t="n"/>
      <c r="H1527" s="2483" t="inlineStr">
        <is>
          <t>CM</t>
        </is>
      </c>
      <c r="I1527" s="1339" t="n"/>
      <c r="J1527" s="2259" t="n"/>
      <c r="K1527" s="2158" t="n"/>
      <c r="L1527" s="2484" t="inlineStr">
        <is>
          <t>Guardianes Del Ahorro</t>
        </is>
      </c>
      <c r="M1527" s="2485" t="inlineStr">
        <is>
          <t>SANDRA PATRICIA MORENO</t>
        </is>
      </c>
      <c r="N1527" s="1339" t="n"/>
      <c r="O1527" s="1339" t="n"/>
      <c r="P1527" s="1339" t="n"/>
      <c r="Q1527" s="1339" t="n"/>
      <c r="R1527" s="2485" t="n">
        <v>1116157019</v>
      </c>
      <c r="S1527" s="2486" t="inlineStr">
        <is>
          <t>Pesos</t>
        </is>
      </c>
      <c r="T1527" s="2484" t="inlineStr">
        <is>
          <t>Leasing H.</t>
        </is>
      </c>
      <c r="U1527" s="2487" t="n">
        <v>2212952</v>
      </c>
      <c r="V1527" s="2485" t="n">
        <v>240</v>
      </c>
      <c r="W1527" s="2485" t="n">
        <v>202</v>
      </c>
      <c r="X1527" s="2487" t="inlineStr">
        <is>
          <t>12.2%</t>
        </is>
      </c>
      <c r="Y1527" s="2487" t="n">
        <v>619047</v>
      </c>
      <c r="Z1527" s="2487" t="n">
        <v>54309</v>
      </c>
      <c r="AA1527" s="2487" t="n">
        <v>95080</v>
      </c>
      <c r="AB1527" s="2487" t="n">
        <v>0</v>
      </c>
      <c r="AC1527" s="2487" t="n">
        <v>378142</v>
      </c>
      <c r="AD1527" s="2487" t="n">
        <v>1669468</v>
      </c>
      <c r="AE1527" s="2487" t="n">
        <v>237213365</v>
      </c>
      <c r="AF1527" s="3739" t="n">
        <v>300</v>
      </c>
      <c r="AG1527" s="2487" t="inlineStr">
        <is>
          <t>$11,300,000</t>
        </is>
      </c>
      <c r="AH1527" s="2489" t="inlineStr">
        <is>
          <t>Empleado</t>
        </is>
      </c>
      <c r="AI1527" s="2485" t="inlineStr">
        <is>
          <t>dsotoa.337.7@gmail.com</t>
        </is>
      </c>
      <c r="AJ1527" s="2485" t="inlineStr">
        <is>
          <t>310 3655232</t>
        </is>
      </c>
      <c r="AK1527" s="2485" t="inlineStr">
        <is>
          <t>CALI</t>
        </is>
      </c>
      <c r="AL1527" s="1339" t="n"/>
      <c r="AM1527" s="1347" t="n"/>
    </row>
    <row r="1528" ht="18" customHeight="1" thickBot="1">
      <c r="A1528" s="552" t="inlineStr">
        <is>
          <t>LINA ALICIA PARRA VEGA</t>
        </is>
      </c>
      <c r="B1528" s="2427" t="n">
        <v>1053213537</v>
      </c>
      <c r="C1528" s="2428" t="n">
        <v>46079</v>
      </c>
      <c r="D1528" s="2429" t="inlineStr">
        <is>
          <t>Pendiente</t>
        </is>
      </c>
      <c r="E1528" s="2430" t="n">
        <v>46079</v>
      </c>
      <c r="F1528" s="2490" t="inlineStr">
        <is>
          <t>BANCO DE BOGOTA</t>
        </is>
      </c>
      <c r="G1528" s="1540" t="n"/>
      <c r="H1528" s="2491" t="inlineStr">
        <is>
          <t>VK 30%</t>
        </is>
      </c>
      <c r="I1528" s="360" t="n"/>
      <c r="J1528" s="2115" t="n"/>
      <c r="K1528" s="2114" t="n"/>
      <c r="L1528" s="2492" t="inlineStr">
        <is>
          <t>Visionarios</t>
        </is>
      </c>
      <c r="M1528" s="2434" t="inlineStr">
        <is>
          <t>MARIELA BECERRA</t>
        </is>
      </c>
      <c r="N1528" s="360" t="n"/>
      <c r="O1528" s="360" t="n"/>
      <c r="P1528" s="360" t="n"/>
      <c r="Q1528" s="360" t="n"/>
      <c r="R1528" s="2493" t="n"/>
      <c r="S1528" s="2435" t="inlineStr">
        <is>
          <t>Pesos</t>
        </is>
      </c>
      <c r="T1528" s="2436" t="inlineStr">
        <is>
          <t>Hipotecario</t>
        </is>
      </c>
      <c r="U1528" s="360" t="n"/>
      <c r="V1528" s="2434" t="n">
        <v>240</v>
      </c>
      <c r="W1528" s="2434" t="n">
        <v>221</v>
      </c>
      <c r="X1528" s="2437" t="inlineStr">
        <is>
          <t>11.48%</t>
        </is>
      </c>
      <c r="Y1528" s="2437" t="n">
        <v>315524</v>
      </c>
      <c r="Z1528" s="2437" t="n">
        <v>33716</v>
      </c>
      <c r="AA1528" s="2437" t="n">
        <v>31204</v>
      </c>
      <c r="AB1528" s="2437" t="n">
        <v>0</v>
      </c>
      <c r="AC1528" s="2437" t="n">
        <v>143507</v>
      </c>
      <c r="AD1528" s="2437" t="n">
        <v>634572</v>
      </c>
      <c r="AE1528" s="2437" t="n">
        <v>96451552</v>
      </c>
      <c r="AF1528" s="3732" t="n">
        <v>300</v>
      </c>
      <c r="AG1528" s="2437" t="inlineStr">
        <is>
          <t>$3,500,000</t>
        </is>
      </c>
      <c r="AH1528" s="2494" t="inlineStr">
        <is>
          <t>Empleado</t>
        </is>
      </c>
      <c r="AI1528" s="1144" t="inlineStr">
        <is>
          <t>linita2.2@hotmail.com</t>
        </is>
      </c>
      <c r="AJ1528" s="1541" t="n">
        <v>3205678906</v>
      </c>
      <c r="AK1528" s="2434" t="inlineStr">
        <is>
          <t>VILLAVICENCIO</t>
        </is>
      </c>
      <c r="AL1528" s="360" t="n"/>
      <c r="AM1528" s="368" t="n"/>
    </row>
    <row r="1529" ht="18" customHeight="1" thickBot="1">
      <c r="A1529" s="2362" t="inlineStr">
        <is>
          <t>SANDRA MILENA RAMIREZ MEDINA</t>
        </is>
      </c>
      <c r="B1529" s="2364" t="n">
        <v>2821544309</v>
      </c>
      <c r="C1529" s="2365" t="n">
        <v>46076</v>
      </c>
      <c r="D1529" s="2370" t="inlineStr">
        <is>
          <t>Pendiente</t>
        </is>
      </c>
      <c r="E1529" s="2365" t="n">
        <v>46079</v>
      </c>
      <c r="F1529" s="2496" t="inlineStr">
        <is>
          <t>FNA (Fondo Nacional del Ahorro)</t>
        </is>
      </c>
      <c r="G1529" s="2497" t="n"/>
      <c r="H1529" s="2369" t="inlineStr">
        <is>
          <t>CM</t>
        </is>
      </c>
      <c r="I1529" s="2368" t="n"/>
      <c r="J1529" s="2368" t="n"/>
      <c r="K1529" s="2368" t="n"/>
      <c r="L1529" s="2498" t="inlineStr">
        <is>
          <t>Visionarios</t>
        </is>
      </c>
      <c r="M1529" s="2371" t="inlineStr">
        <is>
          <t>Mariela Becerra</t>
        </is>
      </c>
      <c r="N1529" s="2368" t="n"/>
      <c r="O1529" s="2365" t="n">
        <v>46078</v>
      </c>
      <c r="P1529" s="2368" t="n"/>
      <c r="Q1529" s="2372" t="n"/>
      <c r="R1529" s="2373" t="inlineStr">
        <is>
          <t>N/A</t>
        </is>
      </c>
      <c r="S1529" s="2374" t="inlineStr">
        <is>
          <t>Pesos</t>
        </is>
      </c>
      <c r="T1529" s="2375" t="inlineStr">
        <is>
          <t>Hipotecario</t>
        </is>
      </c>
      <c r="U1529" s="2376" t="n">
        <v>486979</v>
      </c>
      <c r="V1529" s="2376" t="n">
        <v>240</v>
      </c>
      <c r="W1529" s="2376" t="n">
        <v>168</v>
      </c>
      <c r="X1529" s="2371" t="n">
        <v>10.25</v>
      </c>
      <c r="Y1529" s="2376" t="n">
        <v>184511</v>
      </c>
      <c r="Z1529" s="2376" t="n">
        <v>41534</v>
      </c>
      <c r="AA1529" s="2376" t="n">
        <v>0</v>
      </c>
      <c r="AB1529" s="2376" t="n">
        <v>0</v>
      </c>
      <c r="AC1529" s="2376" t="n">
        <v>155840</v>
      </c>
      <c r="AD1529" s="2376" t="n">
        <v>276433</v>
      </c>
      <c r="AE1529" s="2376" t="n">
        <v>56516878</v>
      </c>
      <c r="AF1529" s="3657" t="n">
        <v>300</v>
      </c>
      <c r="AG1529" s="2376" t="inlineStr">
        <is>
          <t>$5,500,000</t>
        </is>
      </c>
      <c r="AH1529" s="2378" t="inlineStr">
        <is>
          <t>Empleado</t>
        </is>
      </c>
      <c r="AI1529" s="2371" t="inlineStr">
        <is>
          <t>sandra_lebrija@hotmail.com</t>
        </is>
      </c>
      <c r="AJ1529" s="2371" t="inlineStr">
        <is>
          <t>317 6829034</t>
        </is>
      </c>
      <c r="AK1529" s="2371" t="inlineStr">
        <is>
          <t>Lebrija Santander</t>
        </is>
      </c>
      <c r="AL1529" s="2368" t="n"/>
      <c r="AM1529" s="2379" t="n"/>
    </row>
    <row r="1530" ht="18" customHeight="1" thickBot="1">
      <c r="A1530" s="2363" t="inlineStr">
        <is>
          <t>YULY MAYERLY HERNANDEZ MEDINA</t>
        </is>
      </c>
      <c r="B1530" s="2380" t="n">
        <v>101361065205</v>
      </c>
      <c r="C1530" s="2381" t="n">
        <v>46077</v>
      </c>
      <c r="D1530" s="2382" t="inlineStr">
        <is>
          <t>Pendiente</t>
        </is>
      </c>
      <c r="E1530" s="2381" t="n">
        <v>46079</v>
      </c>
      <c r="F1530" s="2466" t="inlineStr">
        <is>
          <t>FNA (Fondo Nacional del Ahorro)</t>
        </is>
      </c>
      <c r="G1530" s="2384" t="n"/>
      <c r="H1530" s="2385" t="inlineStr">
        <is>
          <t>CM</t>
        </is>
      </c>
      <c r="I1530" s="2387" t="inlineStr">
        <is>
          <t>Falta perfilamiento - FNA</t>
        </is>
      </c>
      <c r="J1530" s="2384" t="n"/>
      <c r="K1530" s="2384" t="n"/>
      <c r="L1530" s="2386" t="inlineStr">
        <is>
          <t>Finanzas a otro nivel</t>
        </is>
      </c>
      <c r="M1530" s="2387" t="inlineStr">
        <is>
          <t>Yuly Marcela Hernandez Rincon</t>
        </is>
      </c>
      <c r="N1530" s="2384" t="n"/>
      <c r="O1530" s="2381" t="n">
        <v>46078</v>
      </c>
      <c r="P1530" s="2384" t="n"/>
      <c r="Q1530" s="2384" t="n"/>
      <c r="R1530" s="2387" t="n">
        <v>1013610652</v>
      </c>
      <c r="S1530" s="2396" t="inlineStr">
        <is>
          <t>Pesos</t>
        </is>
      </c>
      <c r="T1530" s="2390" t="inlineStr">
        <is>
          <t>Hipotecario</t>
        </is>
      </c>
      <c r="U1530" s="2391" t="n">
        <v>1399871</v>
      </c>
      <c r="V1530" s="2387" t="n">
        <v>240</v>
      </c>
      <c r="W1530" s="2387" t="n">
        <v>233</v>
      </c>
      <c r="X1530" s="2387" t="n">
        <v>12.5</v>
      </c>
      <c r="Y1530" s="2391" t="n">
        <v>0</v>
      </c>
      <c r="Z1530" s="2391" t="n">
        <v>38318</v>
      </c>
      <c r="AA1530" s="2391" t="n">
        <v>26014</v>
      </c>
      <c r="AB1530" s="2391" t="n">
        <v>28066</v>
      </c>
      <c r="AC1530" s="2391" t="n">
        <v>132040</v>
      </c>
      <c r="AD1530" s="2391" t="n">
        <v>1175593</v>
      </c>
      <c r="AE1530" s="2391" t="n">
        <v>119185238</v>
      </c>
      <c r="AF1530" s="3658" t="n">
        <v>500</v>
      </c>
      <c r="AG1530" s="2391" t="inlineStr">
        <is>
          <t>$5,900,000</t>
        </is>
      </c>
      <c r="AH1530" s="2393" t="inlineStr">
        <is>
          <t>Empleado</t>
        </is>
      </c>
      <c r="AI1530" s="2387" t="inlineStr">
        <is>
          <t>yulianaher23@hotmail.com</t>
        </is>
      </c>
      <c r="AJ1530" s="2387" t="inlineStr">
        <is>
          <t>311 5169184</t>
        </is>
      </c>
      <c r="AK1530" s="2387" t="inlineStr">
        <is>
          <t>Bogota</t>
        </is>
      </c>
      <c r="AL1530" s="2384" t="n"/>
      <c r="AM1530" s="2394" t="n"/>
    </row>
    <row r="1531" ht="18" customHeight="1" thickBot="1">
      <c r="A1531" s="2282" t="inlineStr">
        <is>
          <t>LAURA VALENTINA PAEZ MURILLO</t>
        </is>
      </c>
      <c r="B1531" s="2302" t="n">
        <v>90000389858</v>
      </c>
      <c r="C1531" s="2303" t="n">
        <v>46079</v>
      </c>
      <c r="D1531" s="2304" t="inlineStr">
        <is>
          <t>Pendiente</t>
        </is>
      </c>
      <c r="E1531" s="2305" t="n">
        <v>46079</v>
      </c>
      <c r="F1531" s="2398" t="inlineStr">
        <is>
          <t>BANCOLOMBIA</t>
        </is>
      </c>
      <c r="G1531" s="1087" t="n"/>
      <c r="H1531" s="2308" t="inlineStr">
        <is>
          <t>CM</t>
        </is>
      </c>
      <c r="I1531" s="225" t="n"/>
      <c r="J1531" s="2116" t="n"/>
      <c r="K1531" s="2117" t="n"/>
      <c r="L1531" s="2315" t="inlineStr">
        <is>
          <t>Imperio Financiero</t>
        </is>
      </c>
      <c r="M1531" s="2309" t="inlineStr">
        <is>
          <t>Andres Montenegro</t>
        </is>
      </c>
      <c r="N1531" s="225" t="n"/>
      <c r="O1531" s="225" t="n"/>
      <c r="P1531" s="225" t="n"/>
      <c r="Q1531" s="225" t="n"/>
      <c r="R1531" s="2309" t="n">
        <v>1010126612</v>
      </c>
      <c r="S1531" s="2311" t="inlineStr">
        <is>
          <t>Pesos</t>
        </is>
      </c>
      <c r="T1531" s="2312" t="inlineStr">
        <is>
          <t>Hipotecario</t>
        </is>
      </c>
      <c r="U1531" s="2313" t="n">
        <v>1001746</v>
      </c>
      <c r="V1531" s="2309" t="n">
        <v>180</v>
      </c>
      <c r="W1531" s="2309" t="n">
        <v>179</v>
      </c>
      <c r="X1531" s="2313" t="inlineStr">
        <is>
          <t>10.8%</t>
        </is>
      </c>
      <c r="Y1531" s="2313" t="n">
        <v>0</v>
      </c>
      <c r="Z1531" s="2313" t="n">
        <v>6781</v>
      </c>
      <c r="AA1531" s="2313" t="n">
        <v>11346</v>
      </c>
      <c r="AB1531" s="2313" t="n">
        <v>7563</v>
      </c>
      <c r="AC1531" s="2313" t="n">
        <v>209593</v>
      </c>
      <c r="AD1531" s="2313" t="n">
        <v>766462</v>
      </c>
      <c r="AE1531" s="2313" t="n">
        <v>89141383</v>
      </c>
      <c r="AF1531" s="2309" t="inlineStr">
        <is>
          <t>$100.000 a $300.000</t>
        </is>
      </c>
      <c r="AG1531" s="2313" t="inlineStr">
        <is>
          <t>$3,600,000</t>
        </is>
      </c>
      <c r="AH1531" s="2315" t="inlineStr">
        <is>
          <t>Empleado</t>
        </is>
      </c>
      <c r="AI1531" s="2309" t="inlineStr">
        <is>
          <t>laurapaez0303@outlook.com</t>
        </is>
      </c>
      <c r="AJ1531" s="2309" t="n">
        <v>3145224520</v>
      </c>
      <c r="AK1531" s="225" t="n"/>
      <c r="AL1531" s="225" t="n"/>
      <c r="AM1531" s="231" t="n"/>
    </row>
    <row r="1532" ht="18" customHeight="1" thickBot="1">
      <c r="A1532" s="2286" t="inlineStr">
        <is>
          <t>CLARA INES BALLEN SANCHEZ</t>
        </is>
      </c>
      <c r="B1532" s="2316" t="n">
        <v>132208910932</v>
      </c>
      <c r="C1532" s="2317" t="n">
        <v>46079</v>
      </c>
      <c r="D1532" s="2318" t="inlineStr">
        <is>
          <t>Pendiente</t>
        </is>
      </c>
      <c r="E1532" s="2319" t="n">
        <v>46079</v>
      </c>
      <c r="F1532" s="2499" t="inlineStr">
        <is>
          <t>CAJA SOCIAL</t>
        </is>
      </c>
      <c r="G1532" s="2307" t="inlineStr">
        <is>
          <t>este cliente pertenece a Andres Quiroga quien esta en etapa de firma contrato</t>
        </is>
      </c>
      <c r="H1532" s="2340" t="inlineStr">
        <is>
          <t>PROPIO</t>
        </is>
      </c>
      <c r="I1532" s="214" t="n"/>
      <c r="J1532" s="2118" t="n"/>
      <c r="K1532" s="2117" t="n"/>
      <c r="L1532" s="2343" t="inlineStr">
        <is>
          <t>Imperio Financiero</t>
        </is>
      </c>
      <c r="M1532" s="2321" t="inlineStr">
        <is>
          <t>Andres Montenegro</t>
        </is>
      </c>
      <c r="N1532" s="214" t="n"/>
      <c r="O1532" s="214" t="n"/>
      <c r="P1532" s="214" t="n"/>
      <c r="Q1532" s="214" t="n"/>
      <c r="R1532" s="2335" t="n">
        <v>41792866</v>
      </c>
      <c r="S1532" s="2322" t="inlineStr">
        <is>
          <t>Pesos</t>
        </is>
      </c>
      <c r="T1532" s="2323" t="inlineStr">
        <is>
          <t>Hipotecario</t>
        </is>
      </c>
      <c r="U1532" s="2324" t="n">
        <v>2393625</v>
      </c>
      <c r="V1532" s="2321" t="n">
        <v>254</v>
      </c>
      <c r="W1532" s="2321" t="n">
        <v>156</v>
      </c>
      <c r="X1532" s="2324" t="inlineStr">
        <is>
          <t>10.3%</t>
        </is>
      </c>
      <c r="Y1532" s="2324" t="n">
        <v>304415</v>
      </c>
      <c r="Z1532" s="2324" t="n">
        <v>602569</v>
      </c>
      <c r="AA1532" s="2324" t="n">
        <v>42175</v>
      </c>
      <c r="AB1532" s="2324" t="n">
        <v>37918</v>
      </c>
      <c r="AC1532" s="2324" t="n">
        <v>472870</v>
      </c>
      <c r="AD1532" s="2324" t="n">
        <v>1542507</v>
      </c>
      <c r="AE1532" s="2324" t="n">
        <v>147786092</v>
      </c>
      <c r="AF1532" s="2321" t="inlineStr">
        <is>
          <t>$300.000 a $600.000</t>
        </is>
      </c>
      <c r="AG1532" s="2324" t="inlineStr">
        <is>
          <t>$6,000,000</t>
        </is>
      </c>
      <c r="AH1532" s="2343" t="inlineStr">
        <is>
          <t>Empleado</t>
        </is>
      </c>
      <c r="AI1532" s="2321" t="inlineStr">
        <is>
          <t>clarines.ballens@gmail.com</t>
        </is>
      </c>
      <c r="AJ1532" s="2321" t="n">
        <v>3108752845</v>
      </c>
      <c r="AK1532" s="214" t="n"/>
      <c r="AL1532" s="214" t="n"/>
      <c r="AM1532" s="220" t="n"/>
    </row>
    <row r="1533" ht="18" customHeight="1" thickBot="1">
      <c r="A1533" s="2282" t="inlineStr">
        <is>
          <t>DANIELA ALEJANDRA BENITO GONZALEZ</t>
        </is>
      </c>
      <c r="B1533" s="2302" t="n">
        <v>103244002306</v>
      </c>
      <c r="C1533" s="2303" t="n">
        <v>46078</v>
      </c>
      <c r="D1533" s="2304" t="inlineStr">
        <is>
          <t>Pendiente</t>
        </is>
      </c>
      <c r="E1533" s="2305" t="n">
        <v>46079</v>
      </c>
      <c r="F1533" s="2500" t="inlineStr">
        <is>
          <t>FNA (Fondo Nacional del Ahorro)</t>
        </is>
      </c>
      <c r="G1533" s="272" t="n"/>
      <c r="H1533" s="2308" t="inlineStr">
        <is>
          <t>CM</t>
        </is>
      </c>
      <c r="I1533" s="225" t="n"/>
      <c r="J1533" s="2116" t="n"/>
      <c r="K1533" s="2117" t="n"/>
      <c r="L1533" s="2399" t="inlineStr">
        <is>
          <t>Guardianes Del Ahorro</t>
        </is>
      </c>
      <c r="M1533" s="2309" t="inlineStr">
        <is>
          <t>SANDRA PATRICIA MORENO</t>
        </is>
      </c>
      <c r="N1533" s="225" t="n"/>
      <c r="O1533" s="225" t="n"/>
      <c r="P1533" s="225" t="n"/>
      <c r="Q1533" s="473" t="n"/>
      <c r="R1533" s="2310" t="inlineStr">
        <is>
          <t>N/A</t>
        </is>
      </c>
      <c r="S1533" s="2311" t="inlineStr">
        <is>
          <t>Pesos</t>
        </is>
      </c>
      <c r="T1533" s="2312" t="inlineStr">
        <is>
          <t>Hipotecario</t>
        </is>
      </c>
      <c r="U1533" s="2313" t="n">
        <v>1662480</v>
      </c>
      <c r="V1533" s="2309" t="n">
        <v>180</v>
      </c>
      <c r="W1533" s="2309" t="n">
        <v>178</v>
      </c>
      <c r="X1533" s="2313" t="inlineStr">
        <is>
          <t>10.75%</t>
        </is>
      </c>
      <c r="Y1533" s="2313" t="n">
        <v>0</v>
      </c>
      <c r="Z1533" s="2313" t="n">
        <v>43636</v>
      </c>
      <c r="AA1533" s="2313" t="n">
        <v>24532</v>
      </c>
      <c r="AB1533" s="2313" t="n">
        <v>0</v>
      </c>
      <c r="AC1533" s="2313" t="n">
        <v>347661</v>
      </c>
      <c r="AD1533" s="2313" t="n">
        <v>1246656</v>
      </c>
      <c r="AE1533" s="2313" t="n">
        <v>145891908</v>
      </c>
      <c r="AF1533" s="3653" t="n">
        <v>200</v>
      </c>
      <c r="AG1533" s="2313" t="inlineStr">
        <is>
          <t>$8,600,000</t>
        </is>
      </c>
      <c r="AH1533" s="2315" t="inlineStr">
        <is>
          <t>Empleado</t>
        </is>
      </c>
      <c r="AI1533" s="2309" t="inlineStr">
        <is>
          <t>dabego16@yahoo.es</t>
        </is>
      </c>
      <c r="AJ1533" s="2309" t="inlineStr">
        <is>
          <t>319 5620116</t>
        </is>
      </c>
      <c r="AK1533" s="2309" t="inlineStr">
        <is>
          <t>BOGOTA</t>
        </is>
      </c>
      <c r="AL1533" s="225" t="n"/>
      <c r="AM1533" s="231" t="n"/>
    </row>
    <row r="1534" ht="18" customHeight="1" thickBot="1">
      <c r="A1534" s="2286" t="inlineStr">
        <is>
          <t>MARIA ANGELICA GOMEZ MATOMA</t>
        </is>
      </c>
      <c r="B1534" s="2316" t="n">
        <v>20990178129</v>
      </c>
      <c r="C1534" s="2317" t="n">
        <v>46079</v>
      </c>
      <c r="D1534" s="2318" t="inlineStr">
        <is>
          <t>Pendiente</t>
        </is>
      </c>
      <c r="E1534" s="2319" t="n">
        <v>46079</v>
      </c>
      <c r="F1534" s="2339" t="inlineStr">
        <is>
          <t>BANCOLOMBIA</t>
        </is>
      </c>
      <c r="G1534" s="278" t="n"/>
      <c r="H1534" s="2453" t="inlineStr">
        <is>
          <t>CM</t>
        </is>
      </c>
      <c r="I1534" s="214" t="n"/>
      <c r="J1534" s="2118" t="n"/>
      <c r="K1534" s="2117" t="n"/>
      <c r="L1534" s="214" t="n"/>
      <c r="M1534" s="214" t="n"/>
      <c r="N1534" s="214" t="n"/>
      <c r="O1534" s="214" t="n"/>
      <c r="P1534" s="214" t="n"/>
      <c r="Q1534" s="214" t="n"/>
      <c r="R1534" s="2321" t="n">
        <v>52819807</v>
      </c>
      <c r="S1534" s="2322" t="inlineStr">
        <is>
          <t>Pesos</t>
        </is>
      </c>
      <c r="T1534" s="2323" t="inlineStr">
        <is>
          <t>Hipotecario</t>
        </is>
      </c>
      <c r="U1534" s="2324" t="n">
        <v>1318390</v>
      </c>
      <c r="V1534" s="2321" t="n">
        <v>241</v>
      </c>
      <c r="W1534" s="2321" t="n">
        <v>106</v>
      </c>
      <c r="X1534" s="2324" t="inlineStr">
        <is>
          <t>13.28%</t>
        </is>
      </c>
      <c r="Y1534" s="214" t="n"/>
      <c r="Z1534" s="2324" t="n">
        <v>21659</v>
      </c>
      <c r="AA1534" s="2324" t="n">
        <v>27795</v>
      </c>
      <c r="AB1534" s="2324" t="n">
        <v>18529</v>
      </c>
      <c r="AC1534" s="2324" t="n">
        <v>428891</v>
      </c>
      <c r="AD1534" s="2324" t="n">
        <v>821515</v>
      </c>
      <c r="AE1534" s="2324" t="n">
        <v>82416316</v>
      </c>
      <c r="AF1534" s="3722" t="n">
        <v>100</v>
      </c>
      <c r="AG1534" s="2324" t="inlineStr">
        <is>
          <t>$10,400,000</t>
        </is>
      </c>
      <c r="AH1534" s="2322" t="inlineStr">
        <is>
          <t>Independiente</t>
        </is>
      </c>
      <c r="AI1534" s="2321" t="inlineStr">
        <is>
          <t>angelik.blue@gmail.com</t>
        </is>
      </c>
      <c r="AJ1534" s="2321" t="n">
        <v>3203435294</v>
      </c>
      <c r="AK1534" s="2321" t="inlineStr">
        <is>
          <t>BOGOTA</t>
        </is>
      </c>
      <c r="AL1534" s="214" t="n"/>
      <c r="AM1534" s="220" t="n"/>
    </row>
    <row r="1535" ht="18" customHeight="1" thickBot="1">
      <c r="A1535" s="2282" t="inlineStr">
        <is>
          <t>DANIEL CONTRERAS SANCHEZ</t>
        </is>
      </c>
      <c r="B1535" s="2302" t="n">
        <v>90000280863</v>
      </c>
      <c r="C1535" s="2303" t="n">
        <v>46079</v>
      </c>
      <c r="D1535" s="2304" t="inlineStr">
        <is>
          <t>Pendiente</t>
        </is>
      </c>
      <c r="E1535" s="2305" t="n">
        <v>46079</v>
      </c>
      <c r="F1535" s="2398" t="inlineStr">
        <is>
          <t>BANCOLOMBIA</t>
        </is>
      </c>
      <c r="G1535" s="272" t="n"/>
      <c r="H1535" s="2308" t="inlineStr">
        <is>
          <t>CM</t>
        </is>
      </c>
      <c r="I1535" s="225" t="n"/>
      <c r="J1535" s="2116" t="n"/>
      <c r="K1535" s="2117" t="n"/>
      <c r="L1535" s="225" t="n"/>
      <c r="M1535" s="225" t="n"/>
      <c r="N1535" s="225" t="n"/>
      <c r="O1535" s="225" t="n"/>
      <c r="P1535" s="225" t="n"/>
      <c r="Q1535" s="225" t="n"/>
      <c r="R1535" s="225" t="n"/>
      <c r="S1535" s="2311" t="inlineStr">
        <is>
          <t>Pesos</t>
        </is>
      </c>
      <c r="T1535" s="2312" t="inlineStr">
        <is>
          <t>Hipotecario</t>
        </is>
      </c>
      <c r="U1535" s="2313" t="n">
        <v>1972885</v>
      </c>
      <c r="V1535" s="2309" t="n">
        <v>300</v>
      </c>
      <c r="W1535" s="2309" t="n">
        <v>242</v>
      </c>
      <c r="X1535" s="2313" t="inlineStr">
        <is>
          <t>15.7%</t>
        </is>
      </c>
      <c r="Y1535" s="225" t="n"/>
      <c r="Z1535" s="2313" t="n">
        <v>36473</v>
      </c>
      <c r="AA1535" s="2313" t="n">
        <v>20790</v>
      </c>
      <c r="AB1535" s="2313" t="n">
        <v>13859</v>
      </c>
      <c r="AC1535" s="2313" t="n">
        <v>99971</v>
      </c>
      <c r="AD1535" s="2313" t="n">
        <v>1802791</v>
      </c>
      <c r="AE1535" s="2313" t="n">
        <v>146827274</v>
      </c>
      <c r="AF1535" s="3653" t="n">
        <v>500</v>
      </c>
      <c r="AG1535" s="2313" t="inlineStr">
        <is>
          <t>$15,000,000</t>
        </is>
      </c>
      <c r="AH1535" s="2315" t="inlineStr">
        <is>
          <t>Empleado</t>
        </is>
      </c>
      <c r="AI1535" s="2309" t="inlineStr">
        <is>
          <t>ilmpelo14@gmail.com</t>
        </is>
      </c>
      <c r="AJ1535" s="2309" t="inlineStr">
        <is>
          <t>319 081601</t>
        </is>
      </c>
      <c r="AK1535" s="2309" t="inlineStr">
        <is>
          <t>BOGOTA</t>
        </is>
      </c>
      <c r="AL1535" s="225" t="n"/>
      <c r="AM1535" s="231" t="n"/>
    </row>
    <row r="1536" ht="18" customHeight="1" thickBot="1">
      <c r="A1536" s="2286" t="inlineStr">
        <is>
          <t>ANGIE ORJUELA ROA</t>
        </is>
      </c>
      <c r="B1536" s="2316" t="n">
        <v>134200221430</v>
      </c>
      <c r="C1536" s="2317" t="n">
        <v>46079</v>
      </c>
      <c r="D1536" s="2318" t="inlineStr">
        <is>
          <t>Pendiente</t>
        </is>
      </c>
      <c r="E1536" s="2319" t="n">
        <v>46079</v>
      </c>
      <c r="F1536" s="2343" t="inlineStr">
        <is>
          <t>CAJA SOCIAL</t>
        </is>
      </c>
      <c r="G1536" s="278" t="n"/>
      <c r="H1536" s="2453" t="inlineStr">
        <is>
          <t>CM</t>
        </is>
      </c>
      <c r="I1536" s="214" t="n"/>
      <c r="J1536" s="2118" t="n"/>
      <c r="K1536" s="2117" t="n"/>
      <c r="L1536" s="214" t="n"/>
      <c r="M1536" s="214" t="n"/>
      <c r="N1536" s="214" t="n"/>
      <c r="O1536" s="214" t="n"/>
      <c r="P1536" s="214" t="n"/>
      <c r="Q1536" s="214" t="n"/>
      <c r="R1536" s="214" t="n"/>
      <c r="S1536" s="2322" t="inlineStr">
        <is>
          <t>Pesos</t>
        </is>
      </c>
      <c r="T1536" s="2323" t="inlineStr">
        <is>
          <t>Hipotecario</t>
        </is>
      </c>
      <c r="U1536" s="2324" t="n">
        <v>567340</v>
      </c>
      <c r="V1536" s="2321" t="n">
        <v>120</v>
      </c>
      <c r="W1536" s="2321" t="n">
        <v>106</v>
      </c>
      <c r="X1536" s="2342" t="n">
        <v>0.1</v>
      </c>
      <c r="Y1536" s="214" t="n"/>
      <c r="Z1536" s="2324" t="n">
        <v>22330</v>
      </c>
      <c r="AA1536" s="2324" t="n">
        <v>37349</v>
      </c>
      <c r="AB1536" s="2324" t="n">
        <v>33580</v>
      </c>
      <c r="AC1536" s="2324" t="n">
        <v>630366</v>
      </c>
      <c r="AD1536" s="2324" t="n">
        <v>843714</v>
      </c>
      <c r="AE1536" s="2324" t="n">
        <v>105806331</v>
      </c>
      <c r="AF1536" s="3722" t="n">
        <v>100</v>
      </c>
      <c r="AG1536" s="214" t="n"/>
      <c r="AH1536" s="2343" t="inlineStr">
        <is>
          <t>Empleado</t>
        </is>
      </c>
      <c r="AI1536" s="2321" t="inlineStr">
        <is>
          <t>nataliaorjuela0221@gmail.com</t>
        </is>
      </c>
      <c r="AJ1536" s="2321" t="n">
        <v>3203960626</v>
      </c>
      <c r="AK1536" s="2321" t="inlineStr">
        <is>
          <t>BOGOTA</t>
        </is>
      </c>
      <c r="AL1536" s="214" t="n"/>
      <c r="AM1536" s="220" t="n"/>
    </row>
    <row r="1537" ht="18" customHeight="1" thickBot="1">
      <c r="A1537" s="2282" t="inlineStr">
        <is>
          <t>DIANA PATRICIA MONTEJO CASTIBLANCO</t>
        </is>
      </c>
      <c r="B1537" s="2302" t="n">
        <v>5282770309</v>
      </c>
      <c r="C1537" s="2303" t="n">
        <v>46079</v>
      </c>
      <c r="D1537" s="2304" t="inlineStr">
        <is>
          <t>Pendiente</t>
        </is>
      </c>
      <c r="E1537" s="2305" t="n">
        <v>46079</v>
      </c>
      <c r="F1537" s="2500" t="inlineStr">
        <is>
          <t>FNA (Fondo Nacional del Ahorro)</t>
        </is>
      </c>
      <c r="G1537" s="272" t="n"/>
      <c r="H1537" s="2308" t="inlineStr">
        <is>
          <t>CM</t>
        </is>
      </c>
      <c r="I1537" s="225" t="n"/>
      <c r="J1537" s="2116" t="n"/>
      <c r="K1537" s="2117" t="n"/>
      <c r="L1537" s="2327" t="inlineStr">
        <is>
          <t>Finanzas a otro nivel</t>
        </is>
      </c>
      <c r="M1537" s="2309" t="inlineStr">
        <is>
          <t>NELLY JANETH ROA GONZALEZ</t>
        </is>
      </c>
      <c r="N1537" s="225" t="n"/>
      <c r="O1537" s="225" t="n"/>
      <c r="P1537" s="225" t="n"/>
      <c r="Q1537" s="225" t="n"/>
      <c r="R1537" s="2309" t="n">
        <v>52827703</v>
      </c>
      <c r="S1537" s="2311" t="inlineStr">
        <is>
          <t>Pesos</t>
        </is>
      </c>
      <c r="T1537" s="2312" t="inlineStr">
        <is>
          <t>Hipotecario</t>
        </is>
      </c>
      <c r="U1537" s="2313" t="n">
        <v>827125</v>
      </c>
      <c r="V1537" s="2309" t="n">
        <v>240</v>
      </c>
      <c r="W1537" s="2309" t="n">
        <v>215</v>
      </c>
      <c r="X1537" s="2337" t="n">
        <v>0.1</v>
      </c>
      <c r="Y1537" s="2313" t="n">
        <v>0</v>
      </c>
      <c r="Z1537" s="2313" t="n">
        <v>24193</v>
      </c>
      <c r="AA1537" s="2313" t="n">
        <v>16156</v>
      </c>
      <c r="AB1537" s="2313" t="n">
        <v>0</v>
      </c>
      <c r="AC1537" s="2313" t="n">
        <v>141774</v>
      </c>
      <c r="AD1537" s="2313" t="n">
        <v>645002</v>
      </c>
      <c r="AE1537" s="2313" t="n">
        <v>80886794</v>
      </c>
      <c r="AF1537" s="2309" t="inlineStr">
        <is>
          <t>Acorde al estado del Crédito</t>
        </is>
      </c>
      <c r="AG1537" s="2313" t="inlineStr">
        <is>
          <t>$5,100,000</t>
        </is>
      </c>
      <c r="AH1537" s="2315" t="inlineStr">
        <is>
          <t>Empleado</t>
        </is>
      </c>
      <c r="AI1537" s="2309" t="inlineStr">
        <is>
          <t>dianapmontejo@hotmail.com</t>
        </is>
      </c>
      <c r="AJ1537" s="2309" t="n">
        <v>3133341618</v>
      </c>
      <c r="AK1537" s="225" t="n"/>
      <c r="AL1537" s="225" t="n"/>
      <c r="AM1537" s="231" t="n"/>
    </row>
    <row r="1538" ht="18" customHeight="1" thickBot="1">
      <c r="A1538" s="2286" t="inlineStr">
        <is>
          <t>LUZ ELVIRA BELTRAN PEREZ</t>
        </is>
      </c>
      <c r="B1538" s="2501" t="n">
        <v>1059479980</v>
      </c>
      <c r="C1538" s="2502" t="n">
        <v>46079</v>
      </c>
      <c r="D1538" s="2503" t="inlineStr">
        <is>
          <t>Pendiente</t>
        </is>
      </c>
      <c r="E1538" s="2319" t="n">
        <v>46079</v>
      </c>
      <c r="F1538" s="2504" t="inlineStr">
        <is>
          <t>BANCO DE BOGOTA</t>
        </is>
      </c>
      <c r="G1538" s="278" t="n"/>
      <c r="H1538" s="2505" t="inlineStr">
        <is>
          <t>CM</t>
        </is>
      </c>
      <c r="I1538" s="278" t="n"/>
      <c r="J1538" s="2220" t="n"/>
      <c r="K1538" s="2117" t="n"/>
      <c r="L1538" s="2506" t="inlineStr">
        <is>
          <t>Guardianes Del Ahorro</t>
        </is>
      </c>
      <c r="M1538" s="2507" t="inlineStr">
        <is>
          <t>Sandra Patricia Moreno</t>
        </is>
      </c>
      <c r="N1538" s="278" t="n"/>
      <c r="O1538" s="278" t="n"/>
      <c r="P1538" s="278" t="n"/>
      <c r="Q1538" s="278" t="n"/>
      <c r="R1538" s="2507" t="n">
        <v>41792802</v>
      </c>
      <c r="S1538" s="2508" t="inlineStr">
        <is>
          <t>Pesos</t>
        </is>
      </c>
      <c r="T1538" s="2509" t="inlineStr">
        <is>
          <t>Hipotecario</t>
        </is>
      </c>
      <c r="U1538" s="2510" t="n">
        <v>1688398</v>
      </c>
      <c r="V1538" s="2507" t="n">
        <v>180</v>
      </c>
      <c r="W1538" s="2507" t="n">
        <v>173</v>
      </c>
      <c r="X1538" s="2510" t="inlineStr">
        <is>
          <t>12.01%</t>
        </is>
      </c>
      <c r="Y1538" s="2510" t="n">
        <v>0</v>
      </c>
      <c r="Z1538" s="2510" t="n">
        <v>0</v>
      </c>
      <c r="AA1538" s="2510" t="n">
        <v>0</v>
      </c>
      <c r="AB1538" s="2510" t="n">
        <v>0</v>
      </c>
      <c r="AC1538" s="2510" t="n">
        <v>236671</v>
      </c>
      <c r="AD1538" s="2510" t="n">
        <v>1451726</v>
      </c>
      <c r="AE1538" s="2510" t="n">
        <v>143988390</v>
      </c>
      <c r="AF1538" s="3748" t="n">
        <v>150</v>
      </c>
      <c r="AG1538" s="2510" t="inlineStr">
        <is>
          <t>$4,350,000</t>
        </is>
      </c>
      <c r="AH1538" s="2512" t="inlineStr">
        <is>
          <t>Empleado</t>
        </is>
      </c>
      <c r="AI1538" s="2507" t="inlineStr">
        <is>
          <t>elvibelp@hotmail.com</t>
        </is>
      </c>
      <c r="AJ1538" s="2507" t="n">
        <v>3148140292</v>
      </c>
      <c r="AK1538" s="2507" t="inlineStr">
        <is>
          <t>bogota</t>
        </is>
      </c>
      <c r="AL1538" s="278" t="n"/>
      <c r="AM1538" s="286" t="n"/>
    </row>
    <row r="1539" ht="18" customHeight="1" thickBot="1">
      <c r="A1539" s="2495" t="inlineStr">
        <is>
          <t>ANDRES ESTEBAN MEDINA RODRIGUEZ</t>
        </is>
      </c>
      <c r="B1539" s="2513" t="inlineStr">
        <is>
          <t>570040770087092-5</t>
        </is>
      </c>
      <c r="C1539" s="2514" t="n">
        <v>46079</v>
      </c>
      <c r="D1539" s="2515" t="inlineStr">
        <is>
          <t>Pendiente</t>
        </is>
      </c>
      <c r="E1539" s="2305" t="n">
        <v>46079</v>
      </c>
      <c r="F1539" s="2516" t="inlineStr">
        <is>
          <t>DAVIVIENDA</t>
        </is>
      </c>
      <c r="G1539" s="278" t="n"/>
      <c r="H1539" s="2505" t="inlineStr">
        <is>
          <t>CM</t>
        </is>
      </c>
      <c r="I1539" s="1291" t="n"/>
      <c r="J1539" s="1291" t="n"/>
      <c r="K1539" s="2517" t="n"/>
      <c r="L1539" s="1291" t="n"/>
      <c r="M1539" s="1291" t="n"/>
      <c r="N1539" s="1291" t="n"/>
      <c r="O1539" s="1291" t="n"/>
      <c r="P1539" s="1291" t="n"/>
      <c r="Q1539" s="1291" t="n"/>
      <c r="R1539" s="2518" t="n">
        <v>1024523704</v>
      </c>
      <c r="S1539" s="2508" t="inlineStr">
        <is>
          <t>Pesos</t>
        </is>
      </c>
      <c r="T1539" s="2519" t="inlineStr">
        <is>
          <t>Hipotecario</t>
        </is>
      </c>
      <c r="U1539" s="2520" t="n">
        <v>1149000</v>
      </c>
      <c r="V1539" s="2521" t="n">
        <v>240</v>
      </c>
      <c r="W1539" s="2521" t="n">
        <v>220</v>
      </c>
      <c r="X1539" s="2520" t="inlineStr">
        <is>
          <t>12.9%</t>
        </is>
      </c>
      <c r="Y1539" s="2520" t="n">
        <v>0</v>
      </c>
      <c r="Z1539" s="2520" t="n">
        <v>74127</v>
      </c>
      <c r="AA1539" s="2520" t="n">
        <v>61698</v>
      </c>
      <c r="AB1539" s="2520" t="n">
        <v>0</v>
      </c>
      <c r="AC1539" s="2520" t="n">
        <v>239070</v>
      </c>
      <c r="AD1539" s="2520" t="n">
        <v>1909262</v>
      </c>
      <c r="AE1539" s="2520" t="n">
        <v>94332884</v>
      </c>
      <c r="AF1539" s="3749" t="n">
        <v>500</v>
      </c>
      <c r="AG1539" s="2520" t="inlineStr">
        <is>
          <t>$5,000,000</t>
        </is>
      </c>
      <c r="AH1539" s="2508" t="inlineStr">
        <is>
          <t>Independiente</t>
        </is>
      </c>
      <c r="AI1539" s="2521" t="inlineStr">
        <is>
          <t>estebanphysique@gmail.com</t>
        </is>
      </c>
      <c r="AJ1539" s="2521" t="inlineStr">
        <is>
          <t>323 2335740</t>
        </is>
      </c>
      <c r="AK1539" s="2521" t="inlineStr">
        <is>
          <t>BOGOTA</t>
        </is>
      </c>
      <c r="AL1539" s="1291" t="n"/>
      <c r="AM1539" s="1296" t="n"/>
    </row>
    <row r="1540" ht="18" customHeight="1" thickBot="1">
      <c r="A1540" s="2286" t="inlineStr">
        <is>
          <t>HERMELINA NOHEMI RIVADENEIRA SALAS</t>
        </is>
      </c>
      <c r="B1540" s="2316" t="inlineStr">
        <is>
          <t>600040610013962-1</t>
        </is>
      </c>
      <c r="C1540" s="2317" t="n">
        <v>46079</v>
      </c>
      <c r="D1540" s="2523" t="inlineStr">
        <is>
          <t>Mora</t>
        </is>
      </c>
      <c r="E1540" s="2319" t="n">
        <v>46079</v>
      </c>
      <c r="F1540" s="2469" t="inlineStr">
        <is>
          <t>DAVIVIENDA</t>
        </is>
      </c>
      <c r="G1540" s="278" t="n"/>
      <c r="H1540" s="2453" t="inlineStr">
        <is>
          <t>CM</t>
        </is>
      </c>
      <c r="I1540" s="214" t="n"/>
      <c r="J1540" s="2118" t="n"/>
      <c r="K1540" s="2117" t="n"/>
      <c r="L1540" s="214" t="n"/>
      <c r="M1540" s="214" t="n"/>
      <c r="N1540" s="214" t="n"/>
      <c r="O1540" s="214" t="n"/>
      <c r="P1540" s="214" t="n"/>
      <c r="Q1540" s="335" t="n"/>
      <c r="R1540" s="2310" t="inlineStr">
        <is>
          <t>N/A</t>
        </is>
      </c>
      <c r="S1540" s="2322" t="inlineStr">
        <is>
          <t>Pesos</t>
        </is>
      </c>
      <c r="T1540" s="2454" t="inlineStr">
        <is>
          <t>Leasing H.</t>
        </is>
      </c>
      <c r="U1540" s="2324" t="n">
        <v>1445000</v>
      </c>
      <c r="V1540" s="2321" t="n">
        <v>180</v>
      </c>
      <c r="W1540" s="2321" t="n">
        <v>72</v>
      </c>
      <c r="X1540" s="2324" t="inlineStr">
        <is>
          <t>12.5%</t>
        </is>
      </c>
      <c r="Y1540" s="2324" t="n">
        <v>0</v>
      </c>
      <c r="Z1540" s="2324" t="n">
        <v>136416</v>
      </c>
      <c r="AA1540" s="2324" t="n">
        <v>0</v>
      </c>
      <c r="AB1540" s="214" t="n"/>
      <c r="AC1540" s="2324" t="n">
        <v>0</v>
      </c>
      <c r="AD1540" s="2324" t="n">
        <v>710903</v>
      </c>
      <c r="AE1540" s="2324" t="n">
        <v>72073777</v>
      </c>
      <c r="AF1540" s="3722" t="n">
        <v>300</v>
      </c>
      <c r="AG1540" s="2324" t="inlineStr">
        <is>
          <t>$3,000,000</t>
        </is>
      </c>
      <c r="AH1540" s="2343" t="inlineStr">
        <is>
          <t>Empleado</t>
        </is>
      </c>
      <c r="AI1540" s="2321" t="inlineStr">
        <is>
          <t>lorealvear2@gmail.com</t>
        </is>
      </c>
      <c r="AJ1540" s="2321" t="inlineStr">
        <is>
          <t>313 2193963</t>
        </is>
      </c>
      <c r="AK1540" s="2321" t="inlineStr">
        <is>
          <t>FUSAGASUGA</t>
        </is>
      </c>
      <c r="AL1540" s="214" t="n"/>
      <c r="AM1540" s="220" t="n"/>
    </row>
    <row r="1541" ht="18" customHeight="1" thickBot="1">
      <c r="A1541" s="2282" t="inlineStr">
        <is>
          <t>FABIAN ANTONIO ROBLES MENDOZA</t>
        </is>
      </c>
      <c r="B1541" s="2302" t="inlineStr">
        <is>
          <t>570040770080950-1</t>
        </is>
      </c>
      <c r="C1541" s="2303" t="n">
        <v>46079</v>
      </c>
      <c r="D1541" s="2304" t="inlineStr">
        <is>
          <t>Pendiente</t>
        </is>
      </c>
      <c r="E1541" s="2305" t="n">
        <v>46079</v>
      </c>
      <c r="F1541" s="2524" t="inlineStr">
        <is>
          <t>DAVIVIENDA</t>
        </is>
      </c>
      <c r="G1541" s="272" t="n"/>
      <c r="H1541" s="2308" t="inlineStr">
        <is>
          <t>CM</t>
        </is>
      </c>
      <c r="I1541" s="225" t="n"/>
      <c r="J1541" s="2116" t="n"/>
      <c r="K1541" s="2117" t="n"/>
      <c r="L1541" s="225" t="n"/>
      <c r="M1541" s="225" t="n"/>
      <c r="N1541" s="225" t="n"/>
      <c r="O1541" s="225" t="n"/>
      <c r="P1541" s="225" t="n"/>
      <c r="Q1541" s="473" t="n"/>
      <c r="R1541" s="2310" t="inlineStr">
        <is>
          <t>N/A</t>
        </is>
      </c>
      <c r="S1541" s="2311" t="inlineStr">
        <is>
          <t>Pesos</t>
        </is>
      </c>
      <c r="T1541" s="2312" t="inlineStr">
        <is>
          <t>Hipotecario</t>
        </is>
      </c>
      <c r="U1541" s="2313" t="n">
        <v>1545000</v>
      </c>
      <c r="V1541" s="2309" t="n">
        <v>240</v>
      </c>
      <c r="W1541" s="2309" t="n">
        <v>209</v>
      </c>
      <c r="X1541" s="2313" t="inlineStr">
        <is>
          <t>13.25%</t>
        </is>
      </c>
      <c r="Y1541" s="2313" t="n">
        <v>0</v>
      </c>
      <c r="Z1541" s="2313" t="n">
        <v>68481</v>
      </c>
      <c r="AA1541" s="2313" t="n">
        <v>36002</v>
      </c>
      <c r="AB1541" s="2313" t="n">
        <v>0</v>
      </c>
      <c r="AC1541" s="2313" t="n">
        <v>130456</v>
      </c>
      <c r="AD1541" s="2313" t="n">
        <v>1011060</v>
      </c>
      <c r="AE1541" s="2313" t="n">
        <v>97133082</v>
      </c>
      <c r="AF1541" s="3653" t="n">
        <v>300</v>
      </c>
      <c r="AG1541" s="2313" t="inlineStr">
        <is>
          <t>$3,000,000</t>
        </is>
      </c>
      <c r="AH1541" s="2315" t="inlineStr">
        <is>
          <t>Empleado</t>
        </is>
      </c>
      <c r="AI1541" s="2309" t="inlineStr">
        <is>
          <t>carolcastro_13@yahoo.es</t>
        </is>
      </c>
      <c r="AJ1541" s="2309" t="inlineStr">
        <is>
          <t>311 2062717</t>
        </is>
      </c>
      <c r="AK1541" s="2309" t="inlineStr">
        <is>
          <t>BOGOTA</t>
        </is>
      </c>
      <c r="AL1541" s="225" t="n"/>
      <c r="AM1541" s="231" t="n"/>
    </row>
    <row r="1542" ht="18" customHeight="1" thickBot="1">
      <c r="A1542" s="2286" t="inlineStr">
        <is>
          <t>YURY MARILIN VASQUEZ MORENO</t>
        </is>
      </c>
      <c r="B1542" s="2525" t="inlineStr">
        <is>
          <t>570047430023888-7</t>
        </is>
      </c>
      <c r="C1542" s="2317" t="n">
        <v>46079</v>
      </c>
      <c r="D1542" s="2318" t="inlineStr">
        <is>
          <t>Pendiente</t>
        </is>
      </c>
      <c r="E1542" s="2319" t="n">
        <v>46079</v>
      </c>
      <c r="F1542" s="2469" t="inlineStr">
        <is>
          <t>DAVIVIENDA</t>
        </is>
      </c>
      <c r="G1542" s="565" t="n"/>
      <c r="H1542" s="2526" t="inlineStr">
        <is>
          <t>WEB</t>
        </is>
      </c>
      <c r="I1542" s="214" t="n"/>
      <c r="J1542" s="2118" t="n"/>
      <c r="K1542" s="2117" t="n"/>
      <c r="L1542" s="214" t="n"/>
      <c r="M1542" s="214" t="n"/>
      <c r="N1542" s="214" t="n"/>
      <c r="O1542" s="214" t="n"/>
      <c r="P1542" s="214" t="n"/>
      <c r="Q1542" s="335" t="n"/>
      <c r="R1542" s="2310" t="inlineStr">
        <is>
          <t>N/A</t>
        </is>
      </c>
      <c r="S1542" s="2322" t="inlineStr">
        <is>
          <t>Pesos</t>
        </is>
      </c>
      <c r="T1542" s="2323" t="inlineStr">
        <is>
          <t>Hipotecario</t>
        </is>
      </c>
      <c r="U1542" s="2324" t="n">
        <v>816000</v>
      </c>
      <c r="V1542" s="2321" t="n">
        <v>240</v>
      </c>
      <c r="W1542" s="2321" t="n">
        <v>202</v>
      </c>
      <c r="X1542" s="2324" t="inlineStr">
        <is>
          <t>15.7%</t>
        </is>
      </c>
      <c r="Y1542" s="2324" t="n">
        <v>0</v>
      </c>
      <c r="Z1542" s="2324" t="n">
        <v>21894</v>
      </c>
      <c r="AA1542" s="2324" t="n">
        <v>38124</v>
      </c>
      <c r="AB1542" s="2324" t="n">
        <v>0</v>
      </c>
      <c r="AC1542" s="2324" t="n">
        <v>66874</v>
      </c>
      <c r="AD1542" s="2324" t="n">
        <v>684107</v>
      </c>
      <c r="AE1542" s="2324" t="n">
        <v>56022618</v>
      </c>
      <c r="AF1542" s="3722" t="n">
        <v>400</v>
      </c>
      <c r="AG1542" s="2324" t="inlineStr">
        <is>
          <t>$5,500,000</t>
        </is>
      </c>
      <c r="AH1542" s="2343" t="inlineStr">
        <is>
          <t>Empleado</t>
        </is>
      </c>
      <c r="AI1542" s="2321" t="inlineStr">
        <is>
          <t>yuryvasmo@gmail.com</t>
        </is>
      </c>
      <c r="AJ1542" s="2321" t="n">
        <v>3015056405</v>
      </c>
      <c r="AK1542" s="2321" t="inlineStr">
        <is>
          <t>BOGOTA</t>
        </is>
      </c>
      <c r="AL1542" s="214" t="n"/>
      <c r="AM1542" s="220" t="n"/>
    </row>
    <row r="1543" ht="18" customFormat="1" customHeight="1" s="1314" thickBot="1">
      <c r="A1543" s="2477" t="inlineStr">
        <is>
          <t>JARLEY GOMEZ SICACHA</t>
        </is>
      </c>
      <c r="B1543" s="2527" t="n">
        <v>11</v>
      </c>
      <c r="C1543" s="2479" t="n">
        <v>46079</v>
      </c>
      <c r="D1543" s="2480" t="inlineStr">
        <is>
          <t>Pendiente</t>
        </is>
      </c>
      <c r="E1543" s="2481" t="n">
        <v>46079</v>
      </c>
      <c r="F1543" s="2528" t="inlineStr">
        <is>
          <t>CAJA SOCIAL</t>
        </is>
      </c>
      <c r="G1543" s="2529" t="inlineStr">
        <is>
          <t>solicito apoyo para realizar el análisis con ese extracto ya que la cliente muestra algo de desconfianza</t>
        </is>
      </c>
      <c r="H1543" s="1339" t="inlineStr">
        <is>
          <t>VK 30%</t>
        </is>
      </c>
      <c r="I1543" s="1339" t="n"/>
      <c r="J1543" s="2259" t="n"/>
      <c r="K1543" s="2158" t="n"/>
      <c r="L1543" s="2484" t="inlineStr">
        <is>
          <t>Guardianes Del Ahorro</t>
        </is>
      </c>
      <c r="M1543" s="2485" t="inlineStr">
        <is>
          <t>JUAN CARLOS HIDALGO</t>
        </is>
      </c>
      <c r="N1543" s="1339" t="n"/>
      <c r="O1543" s="1339" t="n"/>
      <c r="P1543" s="1339" t="n"/>
      <c r="Q1543" s="1339" t="n"/>
      <c r="R1543" s="2485" t="n">
        <v>52678321</v>
      </c>
      <c r="S1543" s="2486" t="inlineStr">
        <is>
          <t>Pesos</t>
        </is>
      </c>
      <c r="T1543" s="2530" t="inlineStr">
        <is>
          <t>Hipotecario</t>
        </is>
      </c>
      <c r="U1543" s="2487" t="n">
        <v>377597</v>
      </c>
      <c r="V1543" s="2485" t="n">
        <v>240</v>
      </c>
      <c r="W1543" s="2485" t="n">
        <v>195</v>
      </c>
      <c r="X1543" s="2487" t="inlineStr">
        <is>
          <t>9.85%</t>
        </is>
      </c>
      <c r="Y1543" s="2487" t="n">
        <v>107503</v>
      </c>
      <c r="Z1543" s="2487" t="n">
        <v>10749</v>
      </c>
      <c r="AA1543" s="2487" t="n">
        <v>23043</v>
      </c>
      <c r="AB1543" s="2487" t="n">
        <v>20718</v>
      </c>
      <c r="AC1543" s="2487" t="n">
        <v>73708</v>
      </c>
      <c r="AD1543" s="2487" t="n">
        <v>356881</v>
      </c>
      <c r="AE1543" s="2487" t="n">
        <v>32838061</v>
      </c>
      <c r="AF1543" s="2485" t="inlineStr">
        <is>
          <t>$100.000 a $300.000</t>
        </is>
      </c>
      <c r="AG1543" s="2487" t="inlineStr">
        <is>
          <t>$5,000,000</t>
        </is>
      </c>
      <c r="AH1543" s="2489" t="inlineStr">
        <is>
          <t>Empleado</t>
        </is>
      </c>
      <c r="AI1543" s="2485" t="inlineStr">
        <is>
          <t>jarleygomez@gmail.com</t>
        </is>
      </c>
      <c r="AJ1543" s="2485" t="n">
        <v>3234334087</v>
      </c>
      <c r="AK1543" s="1339" t="n"/>
      <c r="AL1543" s="1339" t="n"/>
      <c r="AM1543" s="1347" t="n"/>
    </row>
    <row r="1544" ht="18" customHeight="1" thickBot="1">
      <c r="A1544" s="2362" t="inlineStr">
        <is>
          <t>ANA MILENA PIRAZAN GUAMAN</t>
        </is>
      </c>
      <c r="B1544" s="2364" t="n">
        <v>134200361655</v>
      </c>
      <c r="C1544" s="2365" t="n">
        <v>46079</v>
      </c>
      <c r="D1544" s="2370" t="inlineStr">
        <is>
          <t>Pendiente</t>
        </is>
      </c>
      <c r="E1544" s="2365" t="n">
        <v>46079</v>
      </c>
      <c r="F1544" s="2378" t="inlineStr">
        <is>
          <t>CAJA SOCIAL</t>
        </is>
      </c>
      <c r="G1544" s="2368" t="n"/>
      <c r="H1544" s="2369" t="inlineStr">
        <is>
          <t>CM</t>
        </is>
      </c>
      <c r="I1544" s="2368" t="n"/>
      <c r="J1544" s="2368" t="n"/>
      <c r="K1544" s="2368" t="n"/>
      <c r="L1544" s="2368" t="n"/>
      <c r="M1544" s="2368" t="n"/>
      <c r="N1544" s="2368" t="n"/>
      <c r="O1544" s="2368" t="n"/>
      <c r="P1544" s="2368" t="n"/>
      <c r="Q1544" s="2368" t="n"/>
      <c r="R1544" s="2531" t="n">
        <v>1057185287</v>
      </c>
      <c r="S1544" s="2374" t="inlineStr">
        <is>
          <t>Pesos</t>
        </is>
      </c>
      <c r="T1544" s="2375" t="inlineStr">
        <is>
          <t>Hipotecario</t>
        </is>
      </c>
      <c r="U1544" s="2376" t="n">
        <v>2655230</v>
      </c>
      <c r="V1544" s="2371" t="n">
        <v>240</v>
      </c>
      <c r="W1544" s="2371" t="n">
        <v>237</v>
      </c>
      <c r="X1544" s="2376" t="inlineStr">
        <is>
          <t>11.80</t>
        </is>
      </c>
      <c r="Y1544" s="2376" t="n">
        <v>0</v>
      </c>
      <c r="Z1544" s="2376" t="n">
        <v>55239</v>
      </c>
      <c r="AA1544" s="2376" t="n">
        <v>57898</v>
      </c>
      <c r="AB1544" s="2376" t="n">
        <v>52003</v>
      </c>
      <c r="AC1544" s="2376" t="n">
        <v>272567</v>
      </c>
      <c r="AD1544" s="2376" t="n">
        <v>2217522</v>
      </c>
      <c r="AE1544" s="2376" t="n">
        <v>237461656</v>
      </c>
      <c r="AF1544" s="3657" t="n">
        <v>300</v>
      </c>
      <c r="AG1544" s="2376" t="inlineStr">
        <is>
          <t>$8,000,000</t>
        </is>
      </c>
      <c r="AH1544" s="2374" t="inlineStr">
        <is>
          <t>Independiente</t>
        </is>
      </c>
      <c r="AI1544" s="2371" t="inlineStr">
        <is>
          <t>MILENAPIRAZAN3@GMAIL.COM</t>
        </is>
      </c>
      <c r="AJ1544" s="2532" t="inlineStr">
        <is>
          <t>310 4330250</t>
        </is>
      </c>
      <c r="AK1544" s="2371" t="inlineStr">
        <is>
          <t>TUNJA</t>
        </is>
      </c>
      <c r="AL1544" s="2368" t="n"/>
      <c r="AM1544" s="2533" t="inlineStr">
        <is>
          <t>NAN</t>
        </is>
      </c>
    </row>
    <row r="1545" ht="18" customHeight="1" thickBot="1">
      <c r="A1545" s="2363" t="inlineStr">
        <is>
          <t>MARLY YERALDIN GUINEME BARACALDO</t>
        </is>
      </c>
      <c r="B1545" s="2380" t="n">
        <v>133200378895</v>
      </c>
      <c r="C1545" s="2381" t="n">
        <v>46079</v>
      </c>
      <c r="D1545" s="2382" t="inlineStr">
        <is>
          <t>Pendiente</t>
        </is>
      </c>
      <c r="E1545" s="2381" t="n">
        <v>46079</v>
      </c>
      <c r="F1545" s="2393" t="inlineStr">
        <is>
          <t>CAJA SOCIAL</t>
        </is>
      </c>
      <c r="G1545" s="2384" t="n"/>
      <c r="H1545" s="2534" t="inlineStr">
        <is>
          <t>PROPIO</t>
        </is>
      </c>
      <c r="I1545" s="2384" t="n"/>
      <c r="J1545" s="2384" t="n"/>
      <c r="K1545" s="2384" t="n"/>
      <c r="L1545" s="2382" t="inlineStr">
        <is>
          <t>Soluciones Financieras</t>
        </is>
      </c>
      <c r="M1545" s="2387" t="inlineStr">
        <is>
          <t>Alejandro Cuervo</t>
        </is>
      </c>
      <c r="N1545" s="2384" t="n"/>
      <c r="O1545" s="2384" t="n"/>
      <c r="P1545" s="2384" t="n"/>
      <c r="Q1545" s="2384" t="n"/>
      <c r="R1545" s="2387" t="n">
        <v>1022406442</v>
      </c>
      <c r="S1545" s="2396" t="inlineStr">
        <is>
          <t>Pesos</t>
        </is>
      </c>
      <c r="T1545" s="2390" t="inlineStr">
        <is>
          <t>Hipotecario</t>
        </is>
      </c>
      <c r="U1545" s="2391" t="n">
        <v>830130</v>
      </c>
      <c r="V1545" s="2387" t="n">
        <v>180</v>
      </c>
      <c r="W1545" s="2387" t="n">
        <v>117</v>
      </c>
      <c r="X1545" s="2391" t="inlineStr">
        <is>
          <t>8.45</t>
        </is>
      </c>
      <c r="Y1545" s="2391" t="n">
        <v>206370</v>
      </c>
      <c r="Z1545" s="2391" t="n">
        <v>20870</v>
      </c>
      <c r="AA1545" s="2391" t="n">
        <v>20670</v>
      </c>
      <c r="AB1545" s="2391" t="n">
        <v>15958</v>
      </c>
      <c r="AC1545" s="2391" t="n">
        <v>359578</v>
      </c>
      <c r="AD1545" s="2391" t="n">
        <v>619423</v>
      </c>
      <c r="AE1545" s="2391" t="n">
        <v>63038175</v>
      </c>
      <c r="AF1545" s="2391" t="inlineStr">
        <is>
          <t>$900.000 a $1.200.000</t>
        </is>
      </c>
      <c r="AG1545" s="2391" t="inlineStr">
        <is>
          <t>$3,000,000</t>
        </is>
      </c>
      <c r="AH1545" s="2393" t="inlineStr">
        <is>
          <t>Empleado</t>
        </is>
      </c>
      <c r="AI1545" s="2387" t="inlineStr">
        <is>
          <t>FUNDIMAR327@GMAIL.COM</t>
        </is>
      </c>
      <c r="AJ1545" s="2387" t="n">
        <v>3115054780</v>
      </c>
      <c r="AK1545" s="2387" t="inlineStr">
        <is>
          <t>BOGOTA</t>
        </is>
      </c>
      <c r="AL1545" s="2384" t="n"/>
      <c r="AM1545" s="2535" t="inlineStr">
        <is>
          <t>NAN</t>
        </is>
      </c>
    </row>
    <row r="1546" ht="18" customHeight="1" thickBot="1">
      <c r="A1546" s="2363" t="inlineStr">
        <is>
          <t>MARIA CAROLINA RUBIO PEDRAZA</t>
        </is>
      </c>
      <c r="B1546" s="2380" t="n">
        <v>955831386</v>
      </c>
      <c r="C1546" s="2381" t="n">
        <v>46079</v>
      </c>
      <c r="D1546" s="2382" t="inlineStr">
        <is>
          <t>Pendiente</t>
        </is>
      </c>
      <c r="E1546" s="2381" t="n">
        <v>46079</v>
      </c>
      <c r="F1546" s="2536" t="inlineStr">
        <is>
          <t>BANCO DE BOGOTA</t>
        </is>
      </c>
      <c r="G1546" s="2384" t="n"/>
      <c r="H1546" s="2534" t="inlineStr">
        <is>
          <t>PROPIO</t>
        </is>
      </c>
      <c r="I1546" s="2384" t="n"/>
      <c r="J1546" s="2384" t="n"/>
      <c r="K1546" s="2384" t="n"/>
      <c r="L1546" s="2397" t="inlineStr">
        <is>
          <t>Visionarios</t>
        </is>
      </c>
      <c r="M1546" s="2387" t="inlineStr">
        <is>
          <t>ARELIS JOHANNA ORTIZ GARCIA</t>
        </is>
      </c>
      <c r="N1546" s="2384" t="n"/>
      <c r="O1546" s="2384" t="n"/>
      <c r="P1546" s="2384" t="n"/>
      <c r="Q1546" s="2384" t="n"/>
      <c r="R1546" s="2387" t="n">
        <v>1090383099</v>
      </c>
      <c r="S1546" s="2396" t="inlineStr">
        <is>
          <t>Pesos</t>
        </is>
      </c>
      <c r="T1546" s="2390" t="inlineStr">
        <is>
          <t>Hipotecario</t>
        </is>
      </c>
      <c r="U1546" s="2391" t="n">
        <v>1629114</v>
      </c>
      <c r="V1546" s="2387" t="n">
        <v>240</v>
      </c>
      <c r="W1546" s="2387" t="n">
        <v>217</v>
      </c>
      <c r="X1546" s="2391" t="inlineStr">
        <is>
          <t>12.28</t>
        </is>
      </c>
      <c r="Y1546" s="2391" t="n">
        <v>0</v>
      </c>
      <c r="Z1546" s="2391" t="n">
        <v>40752</v>
      </c>
      <c r="AA1546" s="2391" t="n">
        <v>36321</v>
      </c>
      <c r="AB1546" s="2391" t="n">
        <v>0</v>
      </c>
      <c r="AC1546" s="2391" t="n">
        <v>189682</v>
      </c>
      <c r="AD1546" s="2391" t="n">
        <v>1362357</v>
      </c>
      <c r="AE1546" s="2391" t="n">
        <v>141162083</v>
      </c>
      <c r="AF1546" s="2391" t="inlineStr">
        <is>
          <t>Acorde al estado del Crédito</t>
        </is>
      </c>
      <c r="AG1546" s="2391" t="inlineStr">
        <is>
          <t>$5,000,000</t>
        </is>
      </c>
      <c r="AH1546" s="2393" t="inlineStr">
        <is>
          <t>Empleado</t>
        </is>
      </c>
      <c r="AI1546" s="2387" t="inlineStr">
        <is>
          <t>CAROLINARUBIO89@GMAIL.COM</t>
        </is>
      </c>
      <c r="AJ1546" s="2387" t="n">
        <v>3222240515</v>
      </c>
      <c r="AK1546" s="2387" t="inlineStr">
        <is>
          <t>CUCUTA</t>
        </is>
      </c>
      <c r="AL1546" s="2384" t="n"/>
      <c r="AM1546" s="2535" t="inlineStr">
        <is>
          <t>CLAVE PARA ABRIR EXTRACTO 1090383099</t>
        </is>
      </c>
    </row>
    <row r="1547" ht="18" customFormat="1" customHeight="1" s="1314" thickBot="1">
      <c r="A1547" s="2537" t="inlineStr">
        <is>
          <t>BENJAMIN JOSE RAMIREZ GALVAN</t>
        </is>
      </c>
      <c r="B1547" s="2538" t="inlineStr">
        <is>
          <t>601111730019854-2</t>
        </is>
      </c>
      <c r="C1547" s="2539" t="n">
        <v>46079</v>
      </c>
      <c r="D1547" s="2540" t="inlineStr">
        <is>
          <t>Mora</t>
        </is>
      </c>
      <c r="E1547" s="2539" t="n">
        <v>46079</v>
      </c>
      <c r="F1547" s="2541" t="inlineStr">
        <is>
          <t>DAVIVIENDA</t>
        </is>
      </c>
      <c r="G1547" s="2542" t="n"/>
      <c r="H1547" s="2540" t="inlineStr">
        <is>
          <t>CM</t>
        </is>
      </c>
      <c r="I1547" s="2542" t="n"/>
      <c r="J1547" s="2542" t="n"/>
      <c r="K1547" s="2542" t="n"/>
      <c r="L1547" s="2543" t="inlineStr">
        <is>
          <t>Soluciones Financieras</t>
        </is>
      </c>
      <c r="M1547" s="2544" t="inlineStr">
        <is>
          <t>ALEJANDRO CUERVO</t>
        </is>
      </c>
      <c r="N1547" s="2542" t="n"/>
      <c r="O1547" s="2542" t="n"/>
      <c r="P1547" s="2542" t="n"/>
      <c r="Q1547" s="2545" t="n"/>
      <c r="R1547" s="2546" t="inlineStr">
        <is>
          <t>N/A</t>
        </is>
      </c>
      <c r="S1547" s="2547" t="inlineStr">
        <is>
          <t>Uvr</t>
        </is>
      </c>
      <c r="T1547" s="2547" t="inlineStr">
        <is>
          <t>Leasing H.</t>
        </is>
      </c>
      <c r="U1547" s="2548" t="n">
        <v>1876737</v>
      </c>
      <c r="V1547" s="2544" t="n">
        <v>180</v>
      </c>
      <c r="W1547" s="2544" t="n">
        <v>130</v>
      </c>
      <c r="X1547" s="2548" t="inlineStr">
        <is>
          <t>9.20</t>
        </is>
      </c>
      <c r="Y1547" s="2548" t="n">
        <v>454263</v>
      </c>
      <c r="Z1547" s="2548" t="n">
        <v>88639</v>
      </c>
      <c r="AA1547" s="2548" t="n">
        <v>104776</v>
      </c>
      <c r="AB1547" s="2548" t="n">
        <v>0</v>
      </c>
      <c r="AC1547" s="2548" t="n">
        <v>803793</v>
      </c>
      <c r="AD1547" s="2548" t="n">
        <v>871943</v>
      </c>
      <c r="AE1547" s="2548" t="n">
        <v>180646673</v>
      </c>
      <c r="AF1547" s="3750" t="n">
        <v>200</v>
      </c>
      <c r="AG1547" s="2548" t="inlineStr">
        <is>
          <t>$36,000,000</t>
        </is>
      </c>
      <c r="AH1547" s="2550" t="inlineStr">
        <is>
          <t>Empleado</t>
        </is>
      </c>
      <c r="AI1547" s="2544" t="inlineStr">
        <is>
          <t>BENJYRAM@HOTMAIL.COM</t>
        </is>
      </c>
      <c r="AJ1547" s="2551" t="n">
        <v>3042505150</v>
      </c>
      <c r="AK1547" s="2544" t="inlineStr">
        <is>
          <t>SANTA MARTA</t>
        </is>
      </c>
      <c r="AL1547" s="2542" t="n"/>
      <c r="AM1547" s="2552" t="inlineStr">
        <is>
          <t>NAN</t>
        </is>
      </c>
    </row>
    <row r="1548" ht="18" customHeight="1" thickBot="1">
      <c r="A1548" s="745" t="inlineStr">
        <is>
          <t>CLAUDIA PATRICIA VALENCIA CORDOVA</t>
        </is>
      </c>
      <c r="B1548" s="2553" t="inlineStr">
        <is>
          <t>570303020051501-9</t>
        </is>
      </c>
      <c r="C1548" s="2554" t="n">
        <v>46080</v>
      </c>
      <c r="D1548" s="2555" t="inlineStr">
        <is>
          <t>Pendiente</t>
        </is>
      </c>
      <c r="E1548" s="2556" t="n">
        <v>46079</v>
      </c>
      <c r="F1548" s="2557" t="inlineStr">
        <is>
          <t>DAVIVIENDA</t>
        </is>
      </c>
      <c r="G1548" s="2558" t="n"/>
      <c r="H1548" s="2559" t="inlineStr">
        <is>
          <t>PROPIO</t>
        </is>
      </c>
      <c r="I1548" s="2560" t="n"/>
      <c r="J1548" s="2561" t="n"/>
      <c r="K1548" s="2562" t="n"/>
      <c r="L1548" s="2563" t="inlineStr">
        <is>
          <t>Finanzas a otro nivel</t>
        </is>
      </c>
      <c r="M1548" s="2564" t="inlineStr">
        <is>
          <t>PAULA OSORNO</t>
        </is>
      </c>
      <c r="N1548" s="2560" t="n"/>
      <c r="O1548" s="2560" t="n"/>
      <c r="P1548" s="2560" t="n"/>
      <c r="Q1548" s="2560" t="n"/>
      <c r="R1548" s="2565" t="n">
        <v>43742826</v>
      </c>
      <c r="S1548" s="2566" t="inlineStr">
        <is>
          <t>Pesos</t>
        </is>
      </c>
      <c r="T1548" s="2567" t="inlineStr">
        <is>
          <t>Hipotecario</t>
        </is>
      </c>
      <c r="U1548" s="2568" t="n">
        <v>3092000</v>
      </c>
      <c r="V1548" s="2564" t="n">
        <v>240</v>
      </c>
      <c r="W1548" s="2564" t="n">
        <v>225</v>
      </c>
      <c r="X1548" s="2564" t="inlineStr">
        <is>
          <t>10.95</t>
        </is>
      </c>
      <c r="Y1548" s="2568" t="n">
        <v>0</v>
      </c>
      <c r="Z1548" s="2568" t="n">
        <v>0</v>
      </c>
      <c r="AA1548" s="2568" t="n">
        <v>0</v>
      </c>
      <c r="AB1548" s="2568" t="n">
        <v>171510</v>
      </c>
      <c r="AC1548" s="2568" t="n">
        <v>409360</v>
      </c>
      <c r="AD1548" s="2568" t="n">
        <v>2510369</v>
      </c>
      <c r="AE1548" s="2568" t="n">
        <v>288450813</v>
      </c>
      <c r="AF1548" s="2564" t="inlineStr">
        <is>
          <t>$300.000 a $600.000</t>
        </is>
      </c>
      <c r="AG1548" s="2568" t="inlineStr">
        <is>
          <t>$15,000,000</t>
        </is>
      </c>
      <c r="AH1548" s="2569" t="inlineStr">
        <is>
          <t>Empleado</t>
        </is>
      </c>
      <c r="AI1548" s="2564" t="inlineStr">
        <is>
          <t>claudiavflaca@gmail.com</t>
        </is>
      </c>
      <c r="AJ1548" s="2434" t="n">
        <v>3147403126</v>
      </c>
      <c r="AK1548" s="2560" t="n"/>
      <c r="AL1548" s="2560" t="n"/>
      <c r="AM1548" s="2570" t="n"/>
    </row>
    <row r="1549" ht="18" customHeight="1" thickBot="1">
      <c r="A1549" s="2362" t="inlineStr">
        <is>
          <t>ANGELA MARIA CARDENAS ORTEGA</t>
        </is>
      </c>
      <c r="B1549" s="2364" t="n">
        <v>6010101300096010</v>
      </c>
      <c r="C1549" s="2365" t="n">
        <v>46080</v>
      </c>
      <c r="D1549" s="2370" t="inlineStr">
        <is>
          <t>Pendiente</t>
        </is>
      </c>
      <c r="E1549" s="2365" t="n">
        <v>46080</v>
      </c>
      <c r="F1549" s="2367" t="inlineStr">
        <is>
          <t>DAVIVIENDA</t>
        </is>
      </c>
      <c r="G1549" s="2368" t="n"/>
      <c r="H1549" s="2369" t="inlineStr">
        <is>
          <t>CM</t>
        </is>
      </c>
      <c r="I1549" s="2368" t="n"/>
      <c r="J1549" s="2368" t="n"/>
      <c r="K1549" s="2368" t="n"/>
      <c r="L1549" s="2498" t="inlineStr">
        <is>
          <t>Visionarios</t>
        </is>
      </c>
      <c r="M1549" s="2371" t="inlineStr">
        <is>
          <t>PAOLA HERNANDEZ</t>
        </is>
      </c>
      <c r="N1549" s="2368" t="n"/>
      <c r="O1549" s="2368" t="n"/>
      <c r="P1549" s="2368" t="n"/>
      <c r="Q1549" s="2368" t="n"/>
      <c r="R1549" s="2571" t="n">
        <v>1085282616</v>
      </c>
      <c r="S1549" s="2374" t="inlineStr">
        <is>
          <t>Pesos</t>
        </is>
      </c>
      <c r="T1549" s="2371" t="inlineStr">
        <is>
          <t>Leasing H</t>
        </is>
      </c>
      <c r="U1549" s="2376" t="n">
        <v>1697477</v>
      </c>
      <c r="V1549" s="2371" t="n">
        <v>240</v>
      </c>
      <c r="W1549" s="2371" t="n">
        <v>178</v>
      </c>
      <c r="X1549" s="2376" t="inlineStr">
        <is>
          <t>0.087</t>
        </is>
      </c>
      <c r="Y1549" s="2376" t="n">
        <v>348901</v>
      </c>
      <c r="Z1549" s="2376" t="n">
        <v>33628</v>
      </c>
      <c r="AA1549" s="2376" t="n">
        <v>71850</v>
      </c>
      <c r="AB1549" s="2376" t="n">
        <v>0</v>
      </c>
      <c r="AC1549" s="2376" t="n">
        <v>558437</v>
      </c>
      <c r="AD1549" s="2376" t="n">
        <v>594660</v>
      </c>
      <c r="AE1549" s="2376" t="n">
        <v>149019871</v>
      </c>
      <c r="AF1549" s="3657" t="n">
        <v>200</v>
      </c>
      <c r="AG1549" s="2376" t="inlineStr">
        <is>
          <t>$5,108,000</t>
        </is>
      </c>
      <c r="AH1549" s="2378" t="inlineStr">
        <is>
          <t>Empleado</t>
        </is>
      </c>
      <c r="AI1549" s="2371" t="inlineStr">
        <is>
          <t>AMCARDEASORTEGA@GMAIL.COM</t>
        </is>
      </c>
      <c r="AJ1549" s="2371" t="inlineStr">
        <is>
          <t>+57 314 5599879</t>
        </is>
      </c>
      <c r="AK1549" s="2371" t="inlineStr">
        <is>
          <t>PASTO</t>
        </is>
      </c>
      <c r="AL1549" s="2368" t="n"/>
      <c r="AM1549" s="2533" t="inlineStr">
        <is>
          <t>NAN</t>
        </is>
      </c>
    </row>
    <row r="1550" ht="18" customHeight="1" thickBot="1">
      <c r="A1550" s="2363" t="inlineStr">
        <is>
          <t>MATILDE LOPEZ LOPEZ</t>
        </is>
      </c>
      <c r="B1550" s="2380" t="inlineStr">
        <is>
          <t>600000790051678-4</t>
        </is>
      </c>
      <c r="C1550" s="2381" t="n">
        <v>46080</v>
      </c>
      <c r="D1550" s="2572" t="inlineStr">
        <is>
          <t>Mora</t>
        </is>
      </c>
      <c r="E1550" s="2381" t="n">
        <v>46080</v>
      </c>
      <c r="F1550" s="2573" t="inlineStr">
        <is>
          <t>DAVIVIENDA</t>
        </is>
      </c>
      <c r="G1550" s="2384" t="n"/>
      <c r="H1550" s="2385" t="inlineStr">
        <is>
          <t>CM</t>
        </is>
      </c>
      <c r="I1550" s="2384" t="n"/>
      <c r="J1550" s="2384" t="n"/>
      <c r="K1550" s="2384" t="n"/>
      <c r="L1550" s="2386" t="inlineStr">
        <is>
          <t>Finanzas a otro nivel</t>
        </is>
      </c>
      <c r="M1550" s="2387" t="inlineStr">
        <is>
          <t>NELLY ROA</t>
        </is>
      </c>
      <c r="N1550" s="2384" t="n"/>
      <c r="O1550" s="2384" t="n"/>
      <c r="P1550" s="2384" t="n"/>
      <c r="Q1550" s="2388" t="n"/>
      <c r="R1550" s="2389" t="inlineStr">
        <is>
          <t>N/A</t>
        </is>
      </c>
      <c r="S1550" s="2396" t="inlineStr">
        <is>
          <t>Pesos</t>
        </is>
      </c>
      <c r="T1550" s="2574" t="inlineStr">
        <is>
          <t>Leasing H.</t>
        </is>
      </c>
      <c r="U1550" s="2391" t="n">
        <v>1842000</v>
      </c>
      <c r="V1550" s="2387" t="n">
        <v>51</v>
      </c>
      <c r="W1550" s="2387" t="n">
        <v>42</v>
      </c>
      <c r="X1550" s="2391" t="inlineStr">
        <is>
          <t>0.11</t>
        </is>
      </c>
      <c r="Y1550" s="2391" t="n">
        <v>0</v>
      </c>
      <c r="Z1550" s="2391" t="n">
        <v>203650</v>
      </c>
      <c r="AA1550" s="2391" t="n">
        <v>91746</v>
      </c>
      <c r="AB1550" s="2391" t="n">
        <v>0</v>
      </c>
      <c r="AC1550" s="2391" t="n">
        <v>933332</v>
      </c>
      <c r="AD1550" s="2391" t="n">
        <v>329129</v>
      </c>
      <c r="AE1550" s="2391" t="n">
        <v>46964079</v>
      </c>
      <c r="AF1550" s="3658" t="n">
        <v>200</v>
      </c>
      <c r="AG1550" s="2391" t="inlineStr">
        <is>
          <t>$12,000,000</t>
        </is>
      </c>
      <c r="AH1550" s="2393" t="inlineStr">
        <is>
          <t>Empleado</t>
        </is>
      </c>
      <c r="AI1550" s="2387" t="inlineStr">
        <is>
          <t>MALORO.COLOMBIA@HOTMAIL.COM</t>
        </is>
      </c>
      <c r="AJ1550" s="2387" t="inlineStr">
        <is>
          <t>+57 311 2638574</t>
        </is>
      </c>
      <c r="AK1550" s="2387" t="inlineStr">
        <is>
          <t>BOGOTA</t>
        </is>
      </c>
      <c r="AL1550" s="2384" t="n"/>
      <c r="AM1550" s="2535" t="inlineStr">
        <is>
          <t>NAN</t>
        </is>
      </c>
    </row>
    <row r="1551" ht="18" customHeight="1" thickBot="1">
      <c r="A1551" s="2363" t="inlineStr">
        <is>
          <t>MARTHA CECILIA SANTANA TORRES</t>
        </is>
      </c>
      <c r="B1551" s="2380" t="n">
        <v>90000007053</v>
      </c>
      <c r="C1551" s="2381" t="n">
        <v>46080</v>
      </c>
      <c r="D1551" s="2382" t="inlineStr">
        <is>
          <t>Pendiente</t>
        </is>
      </c>
      <c r="E1551" s="2381" t="n">
        <v>46080</v>
      </c>
      <c r="F1551" s="2383" t="inlineStr">
        <is>
          <t>BANCOLOMBIA</t>
        </is>
      </c>
      <c r="G1551" s="2384" t="n"/>
      <c r="H1551" s="2385" t="inlineStr">
        <is>
          <t>CM</t>
        </is>
      </c>
      <c r="I1551" s="2384" t="n"/>
      <c r="J1551" s="2384" t="n"/>
      <c r="K1551" s="2384" t="n"/>
      <c r="L1551" s="2382" t="inlineStr">
        <is>
          <t>Soluciones Financieras</t>
        </is>
      </c>
      <c r="M1551" s="2387" t="inlineStr">
        <is>
          <t>BRILLID LORENA SALINAS PERDOMO</t>
        </is>
      </c>
      <c r="N1551" s="2384" t="n"/>
      <c r="O1551" s="2384" t="n"/>
      <c r="P1551" s="2384" t="n"/>
      <c r="Q1551" s="2384" t="n"/>
      <c r="R1551" s="2575" t="n">
        <v>52053075</v>
      </c>
      <c r="S1551" s="2396" t="inlineStr">
        <is>
          <t>Pesos</t>
        </is>
      </c>
      <c r="T1551" s="2390" t="inlineStr">
        <is>
          <t>Hipotecario</t>
        </is>
      </c>
      <c r="U1551" s="2391" t="n">
        <v>1321645</v>
      </c>
      <c r="V1551" s="2387" t="n">
        <v>183</v>
      </c>
      <c r="W1551" s="2387" t="n">
        <v>81</v>
      </c>
      <c r="X1551" s="2391" t="inlineStr">
        <is>
          <t>0.1205</t>
        </is>
      </c>
      <c r="Y1551" s="2391" t="n">
        <v>0</v>
      </c>
      <c r="Z1551" s="2391" t="n">
        <v>34030</v>
      </c>
      <c r="AA1551" s="2391" t="n">
        <v>32997</v>
      </c>
      <c r="AB1551" s="2391" t="n">
        <v>21997</v>
      </c>
      <c r="AC1551" s="2391" t="n">
        <v>555830</v>
      </c>
      <c r="AD1551" s="2391" t="n">
        <v>676790</v>
      </c>
      <c r="AE1551" s="2391" t="n">
        <v>73015193</v>
      </c>
      <c r="AF1551" s="3658" t="n">
        <v>500</v>
      </c>
      <c r="AG1551" s="2391" t="inlineStr">
        <is>
          <t>$6,900,000</t>
        </is>
      </c>
      <c r="AH1551" s="2393" t="inlineStr">
        <is>
          <t>Empleado</t>
        </is>
      </c>
      <c r="AI1551" s="2387" t="inlineStr">
        <is>
          <t>SANTANA_TORRES@HOTMAIL.COM</t>
        </is>
      </c>
      <c r="AJ1551" s="2387" t="inlineStr">
        <is>
          <t>+57 311 5611287</t>
        </is>
      </c>
      <c r="AK1551" s="2387" t="inlineStr">
        <is>
          <t>BOGOTA</t>
        </is>
      </c>
      <c r="AL1551" s="2384" t="n"/>
      <c r="AM1551" s="2535" t="inlineStr">
        <is>
          <t>NAN</t>
        </is>
      </c>
    </row>
    <row r="1552" ht="18" customHeight="1" thickBot="1">
      <c r="A1552" s="2363" t="inlineStr">
        <is>
          <t>NIDIA YANETH RUALES MUSSEN</t>
        </is>
      </c>
      <c r="B1552" s="2380" t="inlineStr">
        <is>
          <t>570101600399551-8</t>
        </is>
      </c>
      <c r="C1552" s="2381" t="n">
        <v>46080</v>
      </c>
      <c r="D1552" s="2382" t="inlineStr">
        <is>
          <t>Pendiente</t>
        </is>
      </c>
      <c r="E1552" s="2381" t="n">
        <v>46080</v>
      </c>
      <c r="F1552" s="2573" t="inlineStr">
        <is>
          <t>DAVIVIENDA</t>
        </is>
      </c>
      <c r="G1552" s="2384" t="n"/>
      <c r="H1552" s="2385" t="inlineStr">
        <is>
          <t>CM</t>
        </is>
      </c>
      <c r="I1552" s="2384" t="n"/>
      <c r="J1552" s="2384" t="n"/>
      <c r="K1552" s="2384" t="n"/>
      <c r="L1552" s="2382" t="inlineStr">
        <is>
          <t>Soluciones Financieras</t>
        </is>
      </c>
      <c r="M1552" s="2387" t="inlineStr">
        <is>
          <t>BRILLID LORENA SALINAS PERDOMO</t>
        </is>
      </c>
      <c r="N1552" s="2384" t="n"/>
      <c r="O1552" s="2384" t="n"/>
      <c r="P1552" s="2384" t="n"/>
      <c r="Q1552" s="2388" t="n"/>
      <c r="R1552" s="2389" t="inlineStr">
        <is>
          <t>N/A</t>
        </is>
      </c>
      <c r="S1552" s="2396" t="inlineStr">
        <is>
          <t>Pesos</t>
        </is>
      </c>
      <c r="T1552" s="2390" t="inlineStr">
        <is>
          <t>Hipotecario</t>
        </is>
      </c>
      <c r="U1552" s="2391" t="n">
        <v>746000</v>
      </c>
      <c r="V1552" s="2387" t="n">
        <v>240</v>
      </c>
      <c r="W1552" s="2387" t="n">
        <v>136</v>
      </c>
      <c r="X1552" s="2391" t="inlineStr">
        <is>
          <t>0.1275</t>
        </is>
      </c>
      <c r="Y1552" s="2391" t="n">
        <v>0</v>
      </c>
      <c r="Z1552" s="2391" t="n">
        <v>41381</v>
      </c>
      <c r="AA1552" s="2391" t="n">
        <v>54187</v>
      </c>
      <c r="AB1552" s="2391" t="n">
        <v>0</v>
      </c>
      <c r="AC1552" s="2391" t="n">
        <v>159935</v>
      </c>
      <c r="AD1552" s="2391" t="n">
        <v>490496</v>
      </c>
      <c r="AE1552" s="2391" t="n">
        <v>48845543</v>
      </c>
      <c r="AF1552" s="3658" t="n">
        <v>100</v>
      </c>
      <c r="AG1552" s="2391" t="inlineStr">
        <is>
          <t>$2,500,000</t>
        </is>
      </c>
      <c r="AH1552" s="2396" t="inlineStr">
        <is>
          <t>Independiente</t>
        </is>
      </c>
      <c r="AI1552" s="2387" t="inlineStr">
        <is>
          <t>NIYAMUSSEN2@GMAIL.COM</t>
        </is>
      </c>
      <c r="AJ1552" s="2387" t="inlineStr">
        <is>
          <t>+57 323 3508928</t>
        </is>
      </c>
      <c r="AK1552" s="2387" t="inlineStr">
        <is>
          <t>CALI</t>
        </is>
      </c>
      <c r="AL1552" s="2384" t="n"/>
      <c r="AM1552" s="2535" t="inlineStr">
        <is>
          <t>NAN</t>
        </is>
      </c>
    </row>
    <row r="1553" ht="18" customHeight="1" thickBot="1">
      <c r="A1553" s="2363" t="inlineStr">
        <is>
          <t>TANIA ROJAS ORTIZ</t>
        </is>
      </c>
      <c r="B1553" s="2380" t="n">
        <v>134200208007</v>
      </c>
      <c r="C1553" s="2381" t="n">
        <v>46080</v>
      </c>
      <c r="D1553" s="2382" t="inlineStr">
        <is>
          <t>Pendiente</t>
        </is>
      </c>
      <c r="E1553" s="2381" t="n">
        <v>46080</v>
      </c>
      <c r="F1553" s="2393" t="inlineStr">
        <is>
          <t>CAJA SOCIAL</t>
        </is>
      </c>
      <c r="G1553" s="2384" t="n"/>
      <c r="H1553" s="2385" t="inlineStr">
        <is>
          <t>CM</t>
        </is>
      </c>
      <c r="I1553" s="2384" t="n"/>
      <c r="J1553" s="2384" t="n"/>
      <c r="K1553" s="2384" t="n"/>
      <c r="L1553" s="2382" t="inlineStr">
        <is>
          <t>Soluciones Financieras</t>
        </is>
      </c>
      <c r="M1553" s="2387" t="inlineStr">
        <is>
          <t>BRILLID LORENA SALINAS PERDOMO</t>
        </is>
      </c>
      <c r="N1553" s="2384" t="n"/>
      <c r="O1553" s="2384" t="n"/>
      <c r="P1553" s="2384" t="n"/>
      <c r="Q1553" s="2388" t="n"/>
      <c r="R1553" s="2389" t="inlineStr">
        <is>
          <t>N/A</t>
        </is>
      </c>
      <c r="S1553" s="2396" t="inlineStr">
        <is>
          <t>Pesos</t>
        </is>
      </c>
      <c r="T1553" s="2390" t="inlineStr">
        <is>
          <t>Hipotecario</t>
        </is>
      </c>
      <c r="U1553" s="2391" t="n">
        <v>1724220</v>
      </c>
      <c r="V1553" s="2387" t="n">
        <v>240</v>
      </c>
      <c r="W1553" s="2387" t="n">
        <v>224</v>
      </c>
      <c r="X1553" s="2391" t="inlineStr">
        <is>
          <t>0.118</t>
        </is>
      </c>
      <c r="Y1553" s="2391" t="n">
        <v>0</v>
      </c>
      <c r="Z1553" s="2391" t="n">
        <v>36561</v>
      </c>
      <c r="AA1553" s="2391" t="n">
        <v>29225</v>
      </c>
      <c r="AB1553" s="2391" t="n">
        <v>26276</v>
      </c>
      <c r="AC1553" s="2391" t="n">
        <v>203128</v>
      </c>
      <c r="AD1553" s="2391" t="n">
        <v>1429029</v>
      </c>
      <c r="AE1553" s="2391" t="n">
        <v>153026438</v>
      </c>
      <c r="AF1553" s="3658" t="n">
        <v>500</v>
      </c>
      <c r="AG1553" s="2391" t="inlineStr">
        <is>
          <t>$8,000,000</t>
        </is>
      </c>
      <c r="AH1553" s="2393" t="inlineStr">
        <is>
          <t>Empleado</t>
        </is>
      </c>
      <c r="AI1553" s="2387" t="inlineStr">
        <is>
          <t>TANIACROJASORTIZ@GMAIL.COM</t>
        </is>
      </c>
      <c r="AJ1553" s="2387" t="inlineStr">
        <is>
          <t>+57 320 2447599</t>
        </is>
      </c>
      <c r="AK1553" s="2387" t="inlineStr">
        <is>
          <t>BOGOTA</t>
        </is>
      </c>
      <c r="AL1553" s="2384" t="n"/>
      <c r="AM1553" s="2535" t="inlineStr">
        <is>
          <t>NAN</t>
        </is>
      </c>
    </row>
    <row r="1554" ht="18" customHeight="1" thickBot="1">
      <c r="A1554" s="842" t="inlineStr">
        <is>
          <t>JUAN PABLO MOLANO VARGAS</t>
        </is>
      </c>
      <c r="B1554" s="2364" t="inlineStr">
        <is>
          <t>57000980070235-2</t>
        </is>
      </c>
      <c r="C1554" s="2365" t="n">
        <v>46077</v>
      </c>
      <c r="D1554" s="2366" t="inlineStr">
        <is>
          <t>Mora</t>
        </is>
      </c>
      <c r="E1554" s="2365" t="n">
        <v>46080</v>
      </c>
      <c r="F1554" s="2576" t="inlineStr">
        <is>
          <t>DAVIVIENDA</t>
        </is>
      </c>
      <c r="G1554" s="2577" t="inlineStr">
        <is>
          <t>VIVIENDA NO VIS</t>
        </is>
      </c>
      <c r="H1554" s="2369" t="inlineStr">
        <is>
          <t>CM</t>
        </is>
      </c>
      <c r="I1554" s="2368" t="n"/>
      <c r="J1554" s="2368" t="n"/>
      <c r="K1554" s="2368" t="n"/>
      <c r="L1554" s="2578" t="inlineStr">
        <is>
          <t>Finanzas a otro nivel</t>
        </is>
      </c>
      <c r="M1554" s="2371" t="inlineStr">
        <is>
          <t>Yuly Marcela Hernandez Rincon</t>
        </is>
      </c>
      <c r="N1554" s="2368" t="n"/>
      <c r="O1554" s="2368" t="n"/>
      <c r="P1554" s="2368" t="n"/>
      <c r="Q1554" s="2372" t="n"/>
      <c r="R1554" s="2373" t="inlineStr">
        <is>
          <t>N/A</t>
        </is>
      </c>
      <c r="S1554" s="2374" t="inlineStr">
        <is>
          <t>Pesos</t>
        </is>
      </c>
      <c r="T1554" s="2375" t="inlineStr">
        <is>
          <t>Hipotecario</t>
        </is>
      </c>
      <c r="U1554" s="2376" t="n">
        <v>1937000</v>
      </c>
      <c r="V1554" s="2371" t="n">
        <v>240</v>
      </c>
      <c r="W1554" s="2371" t="n">
        <v>152</v>
      </c>
      <c r="X1554" s="2371" t="n">
        <v>0.12</v>
      </c>
      <c r="Y1554" s="2376" t="n">
        <v>0</v>
      </c>
      <c r="Z1554" s="2376" t="n">
        <v>94969</v>
      </c>
      <c r="AA1554" s="2376" t="n">
        <v>94792</v>
      </c>
      <c r="AB1554" s="2376" t="n">
        <v>0</v>
      </c>
      <c r="AC1554" s="2376" t="n">
        <v>412688</v>
      </c>
      <c r="AD1554" s="2376" t="n">
        <v>1337131</v>
      </c>
      <c r="AE1554" s="2376" t="n">
        <v>148263696</v>
      </c>
      <c r="AF1554" s="2376" t="inlineStr">
        <is>
          <t>$1,000,000</t>
        </is>
      </c>
      <c r="AG1554" s="2376" t="inlineStr">
        <is>
          <t>$8,000,000</t>
        </is>
      </c>
      <c r="AH1554" s="2378" t="inlineStr">
        <is>
          <t>Empleado</t>
        </is>
      </c>
      <c r="AI1554" s="2371" t="inlineStr">
        <is>
          <t>juan.molano.vargas@hotmail.com</t>
        </is>
      </c>
      <c r="AJ1554" s="2376" t="n">
        <v>3112119206</v>
      </c>
      <c r="AK1554" s="2371" t="inlineStr">
        <is>
          <t>Bogota</t>
        </is>
      </c>
      <c r="AL1554" s="2368" t="n"/>
      <c r="AM1554" s="2533" t="inlineStr">
        <is>
          <t>nan</t>
        </is>
      </c>
    </row>
    <row r="1555" ht="18" customHeight="1" thickBot="1">
      <c r="A1555" s="1093" t="inlineStr">
        <is>
          <t>MARCO ANTONIO JINETE GOMEZ</t>
        </is>
      </c>
      <c r="B1555" s="2364" t="inlineStr">
        <is>
          <t>570000450055277-7</t>
        </is>
      </c>
      <c r="C1555" s="2365" t="n">
        <v>46080</v>
      </c>
      <c r="D1555" s="2370" t="inlineStr">
        <is>
          <t>Pendiente</t>
        </is>
      </c>
      <c r="E1555" s="2365" t="n">
        <v>46080</v>
      </c>
      <c r="F1555" s="2367" t="inlineStr">
        <is>
          <t>DAVIVIENDA</t>
        </is>
      </c>
      <c r="G1555" s="2497" t="n"/>
      <c r="H1555" s="2369" t="inlineStr">
        <is>
          <t>CM</t>
        </is>
      </c>
      <c r="I1555" s="2368" t="n"/>
      <c r="J1555" s="2368" t="n"/>
      <c r="K1555" s="2368" t="n"/>
      <c r="L1555" s="2578" t="inlineStr">
        <is>
          <t>Finanzas a otro nivel</t>
        </is>
      </c>
      <c r="M1555" s="2371" t="inlineStr">
        <is>
          <t>NELLY ROA</t>
        </is>
      </c>
      <c r="N1555" s="2368" t="n"/>
      <c r="O1555" s="2368" t="n"/>
      <c r="P1555" s="2368" t="n"/>
      <c r="Q1555" s="2372" t="n"/>
      <c r="R1555" s="2373" t="inlineStr">
        <is>
          <t>N/A</t>
        </is>
      </c>
      <c r="S1555" s="2374" t="inlineStr">
        <is>
          <t>Pesos</t>
        </is>
      </c>
      <c r="T1555" s="2375" t="inlineStr">
        <is>
          <t>Hipotecario</t>
        </is>
      </c>
      <c r="U1555" s="2376" t="n">
        <v>1712737</v>
      </c>
      <c r="V1555" s="2371" t="n">
        <v>240</v>
      </c>
      <c r="W1555" s="2371" t="n">
        <v>189</v>
      </c>
      <c r="X1555" s="2376" t="inlineStr">
        <is>
          <t>0.89</t>
        </is>
      </c>
      <c r="Y1555" s="2376" t="n">
        <v>454263</v>
      </c>
      <c r="Z1555" s="2376" t="n">
        <v>158451</v>
      </c>
      <c r="AA1555" s="2376" t="n">
        <v>238908</v>
      </c>
      <c r="AB1555" s="2376" t="n">
        <v>239127</v>
      </c>
      <c r="AC1555" s="2376" t="n">
        <v>1670300</v>
      </c>
      <c r="AD1555" s="2376" t="n">
        <v>1781971</v>
      </c>
      <c r="AE1555" s="2376" t="n">
        <v>189231012</v>
      </c>
      <c r="AF1555" s="2376" t="inlineStr">
        <is>
          <t>$2,000,000</t>
        </is>
      </c>
      <c r="AG1555" s="2376" t="inlineStr">
        <is>
          <t>$12,500,000</t>
        </is>
      </c>
      <c r="AH1555" s="2378" t="inlineStr">
        <is>
          <t>Empleado</t>
        </is>
      </c>
      <c r="AI1555" s="2371" t="inlineStr">
        <is>
          <t>ADRIANA_MU@HOTMAIL.COM</t>
        </is>
      </c>
      <c r="AJ1555" s="2371" t="inlineStr">
        <is>
          <t>+57 300 4989693</t>
        </is>
      </c>
      <c r="AK1555" s="2371" t="inlineStr">
        <is>
          <t>BOGOTA</t>
        </is>
      </c>
      <c r="AL1555" s="2368" t="n"/>
      <c r="AM1555" s="2533" t="inlineStr">
        <is>
          <t>NAN</t>
        </is>
      </c>
    </row>
    <row r="1556" ht="18" customHeight="1" thickBot="1">
      <c r="A1556" s="2579" t="inlineStr">
        <is>
          <t>RAFAEL RICARDO TORRES SIERRA</t>
        </is>
      </c>
      <c r="B1556" s="2553" t="n">
        <v>134200203696</v>
      </c>
      <c r="C1556" s="2554" t="n">
        <v>46080</v>
      </c>
      <c r="D1556" s="2555" t="inlineStr">
        <is>
          <t>Pendiente</t>
        </is>
      </c>
      <c r="E1556" s="2556" t="n">
        <v>46080</v>
      </c>
      <c r="F1556" s="2569" t="inlineStr">
        <is>
          <t>CAJA SOCIAL</t>
        </is>
      </c>
      <c r="G1556" s="2558" t="n"/>
      <c r="H1556" s="2580" t="inlineStr">
        <is>
          <t>VK 25%</t>
        </is>
      </c>
      <c r="I1556" s="2560" t="n"/>
      <c r="J1556" s="2561" t="n"/>
      <c r="K1556" s="2562" t="n"/>
      <c r="L1556" s="2581" t="inlineStr">
        <is>
          <t>Guardianes Del Ahorro</t>
        </is>
      </c>
      <c r="M1556" s="2564" t="inlineStr">
        <is>
          <t>Sandra Patricia Moreno</t>
        </is>
      </c>
      <c r="N1556" s="2560" t="n"/>
      <c r="O1556" s="2560" t="n"/>
      <c r="P1556" s="2560" t="n"/>
      <c r="Q1556" s="2560" t="n"/>
      <c r="R1556" s="2582" t="n">
        <v>1072663663</v>
      </c>
      <c r="S1556" s="2566" t="inlineStr">
        <is>
          <t>Pesos</t>
        </is>
      </c>
      <c r="T1556" s="2567" t="inlineStr">
        <is>
          <t>Hipotecario</t>
        </is>
      </c>
      <c r="U1556" s="2568" t="n">
        <v>1313050</v>
      </c>
      <c r="V1556" s="2564" t="n">
        <v>240</v>
      </c>
      <c r="W1556" s="2564" t="n">
        <v>224</v>
      </c>
      <c r="X1556" s="2564" t="inlineStr">
        <is>
          <t>0.180</t>
        </is>
      </c>
      <c r="Y1556" s="2568" t="n">
        <v>0</v>
      </c>
      <c r="Z1556" s="2568" t="n">
        <v>29170</v>
      </c>
      <c r="AA1556" s="2568" t="n">
        <v>26226</v>
      </c>
      <c r="AB1556" s="2568" t="n">
        <v>0</v>
      </c>
      <c r="AC1556" s="2568" t="n">
        <v>183888</v>
      </c>
      <c r="AD1556" s="2568" t="n">
        <v>1073765</v>
      </c>
      <c r="AE1556" s="2568" t="n">
        <v>125103692</v>
      </c>
      <c r="AF1556" s="2564" t="inlineStr">
        <is>
          <t>$300.000 a $600.000</t>
        </is>
      </c>
      <c r="AG1556" s="2568" t="inlineStr">
        <is>
          <t>$3,975,753</t>
        </is>
      </c>
      <c r="AH1556" s="2569" t="inlineStr">
        <is>
          <t>Empleado</t>
        </is>
      </c>
      <c r="AI1556" s="2583" t="inlineStr">
        <is>
          <t>andra201@hotmail.com</t>
        </is>
      </c>
      <c r="AJ1556" s="2583" t="n">
        <v>3143937574</v>
      </c>
      <c r="AK1556" s="2564" t="inlineStr">
        <is>
          <t>BOGOTA</t>
        </is>
      </c>
      <c r="AL1556" s="2560" t="n"/>
      <c r="AM1556" s="2570" t="n"/>
    </row>
    <row r="1557" ht="18" customFormat="1" customHeight="1" s="1438" thickBot="1">
      <c r="A1557" s="2601" t="inlineStr">
        <is>
          <t>NICOLAS ARAGON LOPEZ</t>
        </is>
      </c>
      <c r="B1557" s="2602" t="n">
        <v>90000224665</v>
      </c>
      <c r="C1557" s="2603" t="n">
        <v>46080</v>
      </c>
      <c r="D1557" s="2604" t="inlineStr">
        <is>
          <t>Pendiente</t>
        </is>
      </c>
      <c r="E1557" s="2605" t="n">
        <v>46080</v>
      </c>
      <c r="F1557" s="1431" t="inlineStr">
        <is>
          <t>BANCOLOMBIA</t>
        </is>
      </c>
      <c r="G1557" s="1431" t="n"/>
      <c r="H1557" s="1431" t="inlineStr">
        <is>
          <t>VK 25%</t>
        </is>
      </c>
      <c r="I1557" s="1431" t="n"/>
      <c r="J1557" s="2606" t="n"/>
      <c r="K1557" s="2194" t="n"/>
      <c r="L1557" s="2607" t="inlineStr">
        <is>
          <t>Finanzas a otro nivel</t>
        </is>
      </c>
      <c r="M1557" s="2608" t="inlineStr">
        <is>
          <t>LUIS ALFREDO RABA</t>
        </is>
      </c>
      <c r="N1557" s="1431" t="n"/>
      <c r="O1557" s="1431" t="n"/>
      <c r="P1557" s="1431" t="n"/>
      <c r="Q1557" s="1915" t="n"/>
      <c r="R1557" s="2609" t="n">
        <v>1088305991</v>
      </c>
      <c r="S1557" s="2610" t="inlineStr">
        <is>
          <t>Pesos</t>
        </is>
      </c>
      <c r="T1557" s="2607" t="inlineStr">
        <is>
          <t>Hipotecario</t>
        </is>
      </c>
      <c r="U1557" s="2611" t="n">
        <v>895792</v>
      </c>
      <c r="V1557" s="2608" t="n">
        <v>180</v>
      </c>
      <c r="W1557" s="2608" t="n">
        <v>143</v>
      </c>
      <c r="X1557" s="2608" t="inlineStr">
        <is>
          <t>0.1845</t>
        </is>
      </c>
      <c r="Y1557" s="2611" t="n">
        <v>500000</v>
      </c>
      <c r="Z1557" s="2611" t="n">
        <v>9990</v>
      </c>
      <c r="AA1557" s="2611" t="n">
        <v>17109</v>
      </c>
      <c r="AB1557" s="2611" t="n">
        <v>11405</v>
      </c>
      <c r="AC1557" s="2611" t="n">
        <v>177930</v>
      </c>
      <c r="AD1557" s="2611" t="n">
        <v>679357</v>
      </c>
      <c r="AE1557" s="2611" t="n">
        <v>83034822</v>
      </c>
      <c r="AF1557" s="3751" t="n">
        <v>400</v>
      </c>
      <c r="AG1557" s="2611" t="inlineStr">
        <is>
          <t>$7,000,000</t>
        </is>
      </c>
      <c r="AH1557" s="2613" t="inlineStr">
        <is>
          <t>Empleado</t>
        </is>
      </c>
      <c r="AI1557" s="2609" t="inlineStr">
        <is>
          <t>nicolasaragonlopez1947@gmail.com</t>
        </is>
      </c>
      <c r="AJ1557" s="2609" t="n">
        <v>34620254084</v>
      </c>
      <c r="AK1557" s="2608" t="inlineStr">
        <is>
          <t>GIRONA</t>
        </is>
      </c>
      <c r="AL1557" s="1431" t="n"/>
      <c r="AM1557" s="1437" t="n"/>
    </row>
    <row r="1558" ht="18" customFormat="1" customHeight="1" s="1314" thickBot="1">
      <c r="A1558" s="1903" t="inlineStr">
        <is>
          <t>YENDY ELIZABETH CABALLERO BARRERA</t>
        </is>
      </c>
      <c r="B1558" s="2584" t="n">
        <v>33681812</v>
      </c>
      <c r="C1558" s="2585" t="n">
        <v>46064</v>
      </c>
      <c r="D1558" s="2586" t="inlineStr">
        <is>
          <t>Pendiente</t>
        </is>
      </c>
      <c r="E1558" s="2587" t="n">
        <v>46080</v>
      </c>
      <c r="F1558" s="2588" t="inlineStr">
        <is>
          <t>AV VILLAS</t>
        </is>
      </c>
      <c r="G1558" s="2589" t="n"/>
      <c r="H1558" s="2590" t="inlineStr">
        <is>
          <t>CM</t>
        </is>
      </c>
      <c r="I1558" s="2591" t="inlineStr">
        <is>
          <t>Falta perfilamiento - AV VILLAS</t>
        </is>
      </c>
      <c r="J1558" s="2592" t="n"/>
      <c r="K1558" s="2593" t="n"/>
      <c r="L1558" s="2589" t="n"/>
      <c r="M1558" s="2589" t="n"/>
      <c r="N1558" s="2585" t="n">
        <v>46064</v>
      </c>
      <c r="O1558" s="2589" t="n"/>
      <c r="P1558" s="2589" t="n"/>
      <c r="Q1558" s="2589" t="n"/>
      <c r="R1558" s="2594" t="n">
        <v>1018467774</v>
      </c>
      <c r="S1558" s="2595" t="inlineStr">
        <is>
          <t>Pesos</t>
        </is>
      </c>
      <c r="T1558" s="2596" t="inlineStr">
        <is>
          <t>Hipotecario</t>
        </is>
      </c>
      <c r="U1558" s="2597" t="n">
        <v>1321646</v>
      </c>
      <c r="V1558" s="2591" t="n">
        <v>239</v>
      </c>
      <c r="W1558" s="2591" t="n">
        <v>232</v>
      </c>
      <c r="X1558" s="2591" t="n">
        <v>0.12</v>
      </c>
      <c r="Y1558" s="2597" t="n">
        <v>0</v>
      </c>
      <c r="Z1558" s="2597" t="n">
        <v>30292</v>
      </c>
      <c r="AA1558" s="2597" t="n">
        <v>23726</v>
      </c>
      <c r="AB1558" s="2597" t="n">
        <v>0</v>
      </c>
      <c r="AC1558" s="2597" t="n">
        <v>156243</v>
      </c>
      <c r="AD1558" s="2597" t="n">
        <v>1170617</v>
      </c>
      <c r="AE1558" s="2597" t="n">
        <v>126373081</v>
      </c>
      <c r="AF1558" s="3752" t="n">
        <v>200</v>
      </c>
      <c r="AG1558" s="2597" t="inlineStr">
        <is>
          <t>$6,800,000</t>
        </is>
      </c>
      <c r="AH1558" s="2599" t="inlineStr">
        <is>
          <t>Empleado</t>
        </is>
      </c>
      <c r="AI1558" s="2591" t="inlineStr">
        <is>
          <t>yendycaballerob@gmail.com</t>
        </is>
      </c>
      <c r="AJ1558" s="2591" t="inlineStr">
        <is>
          <t>57 316 6171912</t>
        </is>
      </c>
      <c r="AK1558" s="2591" t="inlineStr">
        <is>
          <t>BOGOTA</t>
        </is>
      </c>
      <c r="AL1558" s="2589" t="n"/>
      <c r="AM1558" s="2600" t="n"/>
    </row>
    <row r="1559" ht="18" customHeight="1" thickBot="1">
      <c r="A1559" s="2614" t="inlineStr">
        <is>
          <t>ROBERTO CARLOS PERTUZ CASTRO</t>
        </is>
      </c>
      <c r="B1559" s="2616" t="inlineStr">
        <is>
          <t>570040770017533-3</t>
        </is>
      </c>
      <c r="C1559" s="2617" t="n">
        <v>46081</v>
      </c>
      <c r="D1559" s="2618" t="inlineStr">
        <is>
          <t>Pendiente</t>
        </is>
      </c>
      <c r="E1559" s="2619" t="n">
        <v>46081</v>
      </c>
      <c r="F1559" s="2620" t="inlineStr">
        <is>
          <t>DAVIVIENDA</t>
        </is>
      </c>
      <c r="G1559" s="2293" t="inlineStr">
        <is>
          <t>APEX por favor generar estudio entre 100 y 300 y otro adicional de 300 a 600 mil por favor el valor del prestamo aprox 60 millones no recuerda</t>
        </is>
      </c>
      <c r="H1559" s="2621" t="inlineStr">
        <is>
          <t>VK 25%</t>
        </is>
      </c>
      <c r="I1559" s="410" t="n"/>
      <c r="J1559" s="2113" t="n"/>
      <c r="K1559" s="2114" t="n"/>
      <c r="L1559" s="2622" t="inlineStr">
        <is>
          <t>Lideres del futuro</t>
        </is>
      </c>
      <c r="M1559" s="2623" t="inlineStr">
        <is>
          <t>PABLO MONTOYA</t>
        </is>
      </c>
      <c r="N1559" s="410" t="n"/>
      <c r="O1559" s="410" t="n"/>
      <c r="P1559" s="410" t="n"/>
      <c r="Q1559" s="410" t="n"/>
      <c r="R1559" s="2623" t="n">
        <v>1081790244</v>
      </c>
      <c r="S1559" s="2622" t="inlineStr">
        <is>
          <t>Pesos</t>
        </is>
      </c>
      <c r="T1559" s="2624" t="inlineStr">
        <is>
          <t>Hipotecario</t>
        </is>
      </c>
      <c r="U1559" s="2625" t="n">
        <v>557985</v>
      </c>
      <c r="V1559" s="2623" t="n">
        <v>240</v>
      </c>
      <c r="W1559" s="2623" t="n">
        <v>191</v>
      </c>
      <c r="X1559" s="2623" t="inlineStr">
        <is>
          <t>0.12</t>
        </is>
      </c>
      <c r="Y1559" s="2625" t="n">
        <v>177014</v>
      </c>
      <c r="Z1559" s="2625" t="n">
        <v>35037</v>
      </c>
      <c r="AA1559" s="2625" t="n">
        <v>42930</v>
      </c>
      <c r="AB1559" s="2625" t="n">
        <v>0</v>
      </c>
      <c r="AC1559" s="2625" t="n">
        <v>133662</v>
      </c>
      <c r="AD1559" s="2625" t="n">
        <v>336885</v>
      </c>
      <c r="AE1559" s="2625" t="n">
        <v>54204819</v>
      </c>
      <c r="AF1559" s="2623" t="inlineStr">
        <is>
          <t>$300.000 a $600.000</t>
        </is>
      </c>
      <c r="AG1559" s="2625" t="inlineStr">
        <is>
          <t>$6,200,000</t>
        </is>
      </c>
      <c r="AH1559" s="2626" t="inlineStr">
        <is>
          <t>Vis Davivienda</t>
        </is>
      </c>
      <c r="AI1559" s="2623" t="inlineStr">
        <is>
          <t>pertuzcastro@gmail.com</t>
        </is>
      </c>
      <c r="AJ1559" s="2623" t="n">
        <v>3208006616</v>
      </c>
      <c r="AK1559" s="410" t="n"/>
      <c r="AL1559" s="410" t="n"/>
      <c r="AM1559" s="416" t="n"/>
    </row>
    <row r="1560" ht="18" customHeight="1" thickBot="1">
      <c r="A1560" s="2615" t="inlineStr">
        <is>
          <t>EDGAR RUIZ VEGA</t>
        </is>
      </c>
      <c r="B1560" s="2302" t="n">
        <v>1054190319</v>
      </c>
      <c r="C1560" s="2303" t="n">
        <v>46081</v>
      </c>
      <c r="D1560" s="2472" t="inlineStr">
        <is>
          <t>Mora</t>
        </is>
      </c>
      <c r="E1560" s="2305" t="n">
        <v>46081</v>
      </c>
      <c r="F1560" s="2473" t="inlineStr">
        <is>
          <t>BANCO DE BOGOTA</t>
        </is>
      </c>
      <c r="G1560" s="1087" t="n"/>
      <c r="H1560" s="2627" t="inlineStr">
        <is>
          <t>VK 25%</t>
        </is>
      </c>
      <c r="I1560" s="225" t="n"/>
      <c r="J1560" s="2116" t="n"/>
      <c r="K1560" s="2117" t="n"/>
      <c r="L1560" s="2399" t="inlineStr">
        <is>
          <t>Guardianes Del Ahorro</t>
        </is>
      </c>
      <c r="M1560" s="2309" t="inlineStr">
        <is>
          <t>Sandra Patricia Moreno Sotelo</t>
        </is>
      </c>
      <c r="N1560" s="225" t="n"/>
      <c r="O1560" s="225" t="n"/>
      <c r="P1560" s="225" t="n"/>
      <c r="Q1560" s="225" t="n"/>
      <c r="R1560" s="2309" t="n">
        <v>11188413</v>
      </c>
      <c r="S1560" s="2311" t="inlineStr">
        <is>
          <t>Pesos</t>
        </is>
      </c>
      <c r="T1560" s="2312" t="inlineStr">
        <is>
          <t>Hipotecario</t>
        </is>
      </c>
      <c r="U1560" s="2313" t="n">
        <v>4458878</v>
      </c>
      <c r="V1560" s="2309" t="n">
        <v>180</v>
      </c>
      <c r="W1560" s="2309" t="n">
        <v>165</v>
      </c>
      <c r="X1560" s="2309" t="inlineStr">
        <is>
          <t>0.1348</t>
        </is>
      </c>
      <c r="Y1560" s="2313" t="n">
        <v>0</v>
      </c>
      <c r="Z1560" s="2313" t="n">
        <v>152744</v>
      </c>
      <c r="AA1560" s="2313" t="n">
        <v>171520</v>
      </c>
      <c r="AB1560" s="2313" t="n">
        <v>0</v>
      </c>
      <c r="AC1560" s="2313" t="n">
        <v>715050</v>
      </c>
      <c r="AD1560" s="2313" t="n">
        <v>3417041</v>
      </c>
      <c r="AE1560" s="2313" t="n">
        <v>164192631</v>
      </c>
      <c r="AF1560" s="2309" t="inlineStr">
        <is>
          <t>$100.000 a $300.000</t>
        </is>
      </c>
      <c r="AG1560" s="2313" t="inlineStr">
        <is>
          <t>$5,400,000</t>
        </is>
      </c>
      <c r="AH1560" s="2315" t="inlineStr">
        <is>
          <t>Empleado</t>
        </is>
      </c>
      <c r="AI1560" s="2309" t="inlineStr">
        <is>
          <t>edgarv6821@hotmail.com</t>
        </is>
      </c>
      <c r="AJ1560" s="2309" t="n">
        <v>3233231045</v>
      </c>
      <c r="AK1560" s="225" t="n"/>
      <c r="AL1560" s="225" t="n"/>
      <c r="AM1560" s="231" t="n"/>
    </row>
    <row r="1561" ht="18" customHeight="1" thickBot="1">
      <c r="A1561" s="2628" t="inlineStr">
        <is>
          <t>KEYLA TATIANA RODRIGUEZ ALMEYDA</t>
        </is>
      </c>
      <c r="B1561" s="2634" t="inlineStr">
        <is>
          <t>570404220034883-7</t>
        </is>
      </c>
      <c r="C1561" s="2635" t="n">
        <v>46081</v>
      </c>
      <c r="D1561" s="2636" t="inlineStr">
        <is>
          <t>Pendiente</t>
        </is>
      </c>
      <c r="E1561" s="2635" t="n">
        <v>46081</v>
      </c>
      <c r="F1561" s="2637" t="inlineStr">
        <is>
          <t>DAVIVIENDA</t>
        </is>
      </c>
      <c r="G1561" s="2638" t="n"/>
      <c r="H1561" s="2639" t="inlineStr">
        <is>
          <t>CM</t>
        </is>
      </c>
      <c r="I1561" s="2640" t="n"/>
      <c r="J1561" s="2640" t="n"/>
      <c r="K1561" s="2641" t="n"/>
      <c r="L1561" s="2642" t="inlineStr">
        <is>
          <t>Visionarios</t>
        </is>
      </c>
      <c r="M1561" s="2643" t="inlineStr">
        <is>
          <t>PAOLA HERNANDEZ</t>
        </is>
      </c>
      <c r="N1561" s="2640" t="n"/>
      <c r="O1561" s="2640" t="n"/>
      <c r="P1561" s="2640" t="n"/>
      <c r="Q1561" s="2644" t="n"/>
      <c r="R1561" s="2373" t="inlineStr">
        <is>
          <t>N/A</t>
        </is>
      </c>
      <c r="S1561" s="2645" t="inlineStr">
        <is>
          <t>Pesos</t>
        </is>
      </c>
      <c r="T1561" s="2646" t="inlineStr">
        <is>
          <t>Hipotecario</t>
        </is>
      </c>
      <c r="U1561" s="2647" t="n">
        <v>3902000</v>
      </c>
      <c r="V1561" s="2643" t="n">
        <v>240</v>
      </c>
      <c r="W1561" s="2643" t="n">
        <v>238</v>
      </c>
      <c r="X1561" s="2647" t="inlineStr">
        <is>
          <t>0.133</t>
        </is>
      </c>
      <c r="Y1561" s="2647" t="n">
        <v>0</v>
      </c>
      <c r="Z1561" s="2647" t="n">
        <v>134198</v>
      </c>
      <c r="AA1561" s="2647" t="n">
        <v>93220</v>
      </c>
      <c r="AB1561" s="2647" t="n">
        <v>0</v>
      </c>
      <c r="AC1561" s="2647" t="n">
        <v>279570</v>
      </c>
      <c r="AD1561" s="2647" t="n">
        <v>3097222</v>
      </c>
      <c r="AE1561" s="2647" t="n">
        <v>296084369</v>
      </c>
      <c r="AF1561" s="3724" t="n">
        <v>500</v>
      </c>
      <c r="AG1561" s="2647" t="inlineStr">
        <is>
          <t>$37,000,000</t>
        </is>
      </c>
      <c r="AH1561" s="2649" t="inlineStr">
        <is>
          <t>Empleado</t>
        </is>
      </c>
      <c r="AI1561" s="2643" t="inlineStr">
        <is>
          <t>keylarodrigueza7@gmail.com</t>
        </is>
      </c>
      <c r="AJ1561" s="2643" t="inlineStr">
        <is>
          <t>1 303-943-4328</t>
        </is>
      </c>
      <c r="AK1561" s="2643" t="inlineStr">
        <is>
          <t>DENVER</t>
        </is>
      </c>
      <c r="AL1561" s="2640" t="n"/>
      <c r="AM1561" s="2650" t="n"/>
    </row>
    <row r="1562" ht="18" customHeight="1" thickBot="1">
      <c r="A1562" s="2629" t="inlineStr">
        <is>
          <t>LAURA JIMENA MENDOZA TORRES</t>
        </is>
      </c>
      <c r="B1562" s="2302" t="n">
        <v>102077005701</v>
      </c>
      <c r="C1562" s="2303" t="n">
        <v>46072</v>
      </c>
      <c r="D1562" s="2304" t="inlineStr">
        <is>
          <t>Pendiente</t>
        </is>
      </c>
      <c r="E1562" s="2305" t="n">
        <v>46083</v>
      </c>
      <c r="F1562" s="2306" t="inlineStr">
        <is>
          <t>FNA (Fondo Nacional del Ahorro)</t>
        </is>
      </c>
      <c r="G1562" s="2307" t="inlineStr">
        <is>
          <t>Se envía formato de perfilamiento al correo el 2 de Marzo</t>
        </is>
      </c>
      <c r="H1562" s="2308" t="inlineStr">
        <is>
          <t>CM</t>
        </is>
      </c>
      <c r="I1562" s="2309" t="inlineStr">
        <is>
          <t>Falta perfilamiento - FNA</t>
        </is>
      </c>
      <c r="J1562" s="2116" t="n"/>
      <c r="K1562" s="2117" t="n"/>
      <c r="L1562" s="2304" t="inlineStr">
        <is>
          <t>Soluciones Financieras</t>
        </is>
      </c>
      <c r="M1562" s="2309" t="inlineStr">
        <is>
          <t>LORENA SALINAS</t>
        </is>
      </c>
      <c r="N1562" s="225" t="n"/>
      <c r="O1562" s="2303" t="n">
        <v>46072</v>
      </c>
      <c r="P1562" s="1086" t="n"/>
      <c r="Q1562" s="225" t="n"/>
      <c r="R1562" s="2356" t="n">
        <v>1020770057</v>
      </c>
      <c r="S1562" s="2311" t="inlineStr">
        <is>
          <t>Pesos</t>
        </is>
      </c>
      <c r="T1562" s="2312" t="inlineStr">
        <is>
          <t>Hipotecario</t>
        </is>
      </c>
      <c r="U1562" s="2313" t="n">
        <v>2456151</v>
      </c>
      <c r="V1562" s="2309" t="n">
        <v>180</v>
      </c>
      <c r="W1562" s="2309" t="n">
        <v>150</v>
      </c>
      <c r="X1562" s="2309" t="n">
        <v>0.09</v>
      </c>
      <c r="Y1562" s="2313" t="n">
        <v>0</v>
      </c>
      <c r="Z1562" s="2313" t="n">
        <v>67534</v>
      </c>
      <c r="AA1562" s="2313" t="n">
        <v>75781</v>
      </c>
      <c r="AB1562" s="2313" t="n">
        <v>49238</v>
      </c>
      <c r="AC1562" s="2313" t="n">
        <v>790093</v>
      </c>
      <c r="AD1562" s="2313" t="n">
        <v>1473501</v>
      </c>
      <c r="AE1562" s="2313" t="n">
        <v>210061784</v>
      </c>
      <c r="AF1562" s="3653" t="n">
        <v>500</v>
      </c>
      <c r="AG1562" s="2313" t="inlineStr">
        <is>
          <t>$12,000,000</t>
        </is>
      </c>
      <c r="AH1562" s="2315" t="inlineStr">
        <is>
          <t>Empleado</t>
        </is>
      </c>
      <c r="AI1562" s="2356" t="inlineStr">
        <is>
          <t>lauramtorres19@gmail.com</t>
        </is>
      </c>
      <c r="AJ1562" s="2356" t="inlineStr">
        <is>
          <t>304 3404023</t>
        </is>
      </c>
      <c r="AK1562" s="2309" t="inlineStr">
        <is>
          <t>BOGOTA</t>
        </is>
      </c>
      <c r="AL1562" s="225" t="n"/>
      <c r="AM1562" s="231" t="n"/>
    </row>
    <row r="1563" ht="18" customHeight="1" thickBot="1">
      <c r="A1563" s="2630" t="inlineStr">
        <is>
          <t>EDUARDO TAYLOR LEAL</t>
        </is>
      </c>
      <c r="B1563" s="2651" t="n">
        <v>1059940936</v>
      </c>
      <c r="C1563" s="2652" t="n">
        <v>46078</v>
      </c>
      <c r="D1563" s="2653" t="inlineStr">
        <is>
          <t>Pendiente</t>
        </is>
      </c>
      <c r="E1563" s="2654" t="n">
        <v>46083</v>
      </c>
      <c r="F1563" s="2655" t="inlineStr">
        <is>
          <t>BANCO DE BOGOTA</t>
        </is>
      </c>
      <c r="G1563" s="593" t="inlineStr">
        <is>
          <t>Se envía formato de perfilamiento al correo el 2 de marzo</t>
        </is>
      </c>
      <c r="H1563" s="2331" t="inlineStr">
        <is>
          <t>CM</t>
        </is>
      </c>
      <c r="I1563" s="2656" t="inlineStr">
        <is>
          <t>Falta perfilamiento - Bogota</t>
        </is>
      </c>
      <c r="J1563" s="2657" t="n"/>
      <c r="K1563" s="2657" t="n"/>
      <c r="L1563" s="2658" t="inlineStr">
        <is>
          <t>Soluciones Financieras</t>
        </is>
      </c>
      <c r="M1563" s="2656" t="inlineStr">
        <is>
          <t>BRILLID LORENA SALINAS PERDOMO</t>
        </is>
      </c>
      <c r="N1563" s="2657" t="n"/>
      <c r="O1563" s="2659" t="n"/>
      <c r="P1563" s="2660" t="n"/>
      <c r="Q1563" s="2659" t="n"/>
      <c r="R1563" s="2389" t="inlineStr">
        <is>
          <t>N/A</t>
        </is>
      </c>
      <c r="S1563" s="2661" t="inlineStr">
        <is>
          <t>Pesos</t>
        </is>
      </c>
      <c r="T1563" s="2662" t="inlineStr">
        <is>
          <t>Hipotecario</t>
        </is>
      </c>
      <c r="U1563" s="2663" t="n">
        <v>1759686</v>
      </c>
      <c r="V1563" s="2656" t="n">
        <v>360</v>
      </c>
      <c r="W1563" s="2656" t="n">
        <v>338</v>
      </c>
      <c r="X1563" s="2656" t="n">
        <v>12.28</v>
      </c>
      <c r="Y1563" s="2663" t="n">
        <v>0</v>
      </c>
      <c r="Z1563" s="2663" t="n">
        <v>99820</v>
      </c>
      <c r="AA1563" s="2663" t="n">
        <v>41074</v>
      </c>
      <c r="AB1563" s="2663" t="n">
        <v>0</v>
      </c>
      <c r="AC1563" s="2663" t="n">
        <v>0</v>
      </c>
      <c r="AD1563" s="2663" t="n">
        <v>1618792</v>
      </c>
      <c r="AE1563" s="2663" t="n">
        <v>162396237</v>
      </c>
      <c r="AF1563" s="3753" t="n">
        <v>200</v>
      </c>
      <c r="AG1563" s="2663" t="inlineStr">
        <is>
          <t>$5,600,000</t>
        </is>
      </c>
      <c r="AH1563" s="2665" t="inlineStr">
        <is>
          <t>Empleado</t>
        </is>
      </c>
      <c r="AI1563" s="2666" t="inlineStr">
        <is>
          <t>ETAYLOR2008@HOTMAIL.COM</t>
        </is>
      </c>
      <c r="AJ1563" s="2666" t="inlineStr">
        <is>
          <t>310 8631966</t>
        </is>
      </c>
      <c r="AK1563" s="2656" t="inlineStr">
        <is>
          <t>BOGOTA</t>
        </is>
      </c>
      <c r="AL1563" s="2657" t="n"/>
      <c r="AM1563" s="2667" t="inlineStr">
        <is>
          <t>NAN</t>
        </is>
      </c>
    </row>
    <row r="1564" ht="18" customHeight="1" thickBot="1">
      <c r="A1564" s="2631" t="inlineStr">
        <is>
          <t>BLANCA GERALDIN FERNANDEZ FERNANDEZ</t>
        </is>
      </c>
      <c r="B1564" s="2668" t="n">
        <v>123419442501</v>
      </c>
      <c r="C1564" s="2669" t="n">
        <v>46081</v>
      </c>
      <c r="D1564" s="2670" t="inlineStr">
        <is>
          <t>Pendiente</t>
        </is>
      </c>
      <c r="E1564" s="2669" t="n">
        <v>46083</v>
      </c>
      <c r="F1564" s="2671" t="inlineStr">
        <is>
          <t>FNA (Fondo Nacional del Ahorro)</t>
        </is>
      </c>
      <c r="G1564" s="2672" t="inlineStr">
        <is>
          <t>Se realiza perfilamiento informa que esta en el credito con el esposo, se suman los ingresos de los dos, se tiene cita con ellos el jueves 5 de marzo,</t>
        </is>
      </c>
      <c r="H1564" s="2458" t="inlineStr">
        <is>
          <t>CM</t>
        </is>
      </c>
      <c r="I1564" s="2673" t="inlineStr">
        <is>
          <t>Falta perfilamiento - FNA</t>
        </is>
      </c>
      <c r="J1564" s="2457" t="n"/>
      <c r="K1564" s="2457" t="n"/>
      <c r="L1564" s="2670" t="inlineStr">
        <is>
          <t>Soluciones Financieras</t>
        </is>
      </c>
      <c r="M1564" s="2673" t="inlineStr">
        <is>
          <t>YENNY BELTRAN</t>
        </is>
      </c>
      <c r="N1564" s="2457" t="n"/>
      <c r="O1564" s="2457" t="n"/>
      <c r="P1564" s="2457" t="n"/>
      <c r="Q1564" s="2457" t="n"/>
      <c r="R1564" s="2674" t="n">
        <v>1234194425</v>
      </c>
      <c r="S1564" s="2675" t="inlineStr">
        <is>
          <t>Pesos</t>
        </is>
      </c>
      <c r="T1564" s="2676" t="inlineStr">
        <is>
          <t>Hipotecario</t>
        </is>
      </c>
      <c r="U1564" s="2677" t="n">
        <v>966310</v>
      </c>
      <c r="V1564" s="2673" t="n">
        <v>240</v>
      </c>
      <c r="W1564" s="2673" t="n">
        <v>208</v>
      </c>
      <c r="X1564" s="2677" t="inlineStr">
        <is>
          <t>0.105</t>
        </is>
      </c>
      <c r="Y1564" s="2677" t="n">
        <v>0</v>
      </c>
      <c r="Z1564" s="2677" t="n">
        <v>29019</v>
      </c>
      <c r="AA1564" s="2677" t="n">
        <v>22345</v>
      </c>
      <c r="AB1564" s="2677" t="n">
        <v>0</v>
      </c>
      <c r="AC1564" s="2677" t="n">
        <v>160851</v>
      </c>
      <c r="AD1564" s="2677" t="n">
        <v>754147</v>
      </c>
      <c r="AE1564" s="2677" t="n">
        <v>90261217</v>
      </c>
      <c r="AF1564" s="3754" t="n">
        <v>100</v>
      </c>
      <c r="AG1564" s="2677" t="inlineStr">
        <is>
          <t>$4,000,000</t>
        </is>
      </c>
      <c r="AH1564" s="2464" t="inlineStr">
        <is>
          <t>Empleado</t>
        </is>
      </c>
      <c r="AI1564" s="2673" t="inlineStr">
        <is>
          <t>geraldinfernandez1234@hotmail.com</t>
        </is>
      </c>
      <c r="AJ1564" s="2673" t="inlineStr">
        <is>
          <t>311 6861342</t>
        </is>
      </c>
      <c r="AK1564" s="2673" t="inlineStr">
        <is>
          <t>CALI</t>
        </is>
      </c>
      <c r="AL1564" s="2457" t="n"/>
      <c r="AM1564" s="2679" t="inlineStr">
        <is>
          <t>3116861342 CEL</t>
        </is>
      </c>
    </row>
    <row r="1565" ht="18" customHeight="1" thickBot="1">
      <c r="A1565" s="2363" t="inlineStr">
        <is>
          <t>INOCENCIO MAXIMO FRANCO LOZANO</t>
        </is>
      </c>
      <c r="B1565" s="2380" t="n">
        <v>1056454770</v>
      </c>
      <c r="C1565" s="2381" t="n">
        <v>46081</v>
      </c>
      <c r="D1565" s="2382" t="inlineStr">
        <is>
          <t>Pendiente</t>
        </is>
      </c>
      <c r="E1565" s="2381" t="n">
        <v>46083</v>
      </c>
      <c r="F1565" s="2680" t="inlineStr">
        <is>
          <t>BANCO DE BOGOTA</t>
        </is>
      </c>
      <c r="G1565" s="593" t="inlineStr">
        <is>
          <t>Cliente informa que esta al dia en el credito, y que desea pagar el credito en maximo 3 años.</t>
        </is>
      </c>
      <c r="H1565" s="2385" t="inlineStr">
        <is>
          <t>CM</t>
        </is>
      </c>
      <c r="I1565" s="2384" t="n"/>
      <c r="J1565" s="2384" t="n"/>
      <c r="K1565" s="2384" t="n"/>
      <c r="L1565" s="2382" t="inlineStr">
        <is>
          <t>Soluciones Financieras</t>
        </is>
      </c>
      <c r="M1565" s="2387" t="inlineStr">
        <is>
          <t>YENNY BELTRAN</t>
        </is>
      </c>
      <c r="N1565" s="2384" t="n"/>
      <c r="O1565" s="2384" t="n"/>
      <c r="P1565" s="2384" t="n"/>
      <c r="Q1565" s="2388" t="n"/>
      <c r="R1565" s="2389" t="inlineStr">
        <is>
          <t>N/A</t>
        </is>
      </c>
      <c r="S1565" s="2396" t="inlineStr">
        <is>
          <t>Pesos</t>
        </is>
      </c>
      <c r="T1565" s="2390" t="inlineStr">
        <is>
          <t>Hipotecario</t>
        </is>
      </c>
      <c r="U1565" s="2391" t="n">
        <v>3462629</v>
      </c>
      <c r="V1565" s="2387" t="n">
        <v>240</v>
      </c>
      <c r="W1565" s="2387" t="n">
        <v>230</v>
      </c>
      <c r="X1565" s="2391" t="inlineStr">
        <is>
          <t>0.1228</t>
        </is>
      </c>
      <c r="Y1565" s="2391" t="n">
        <v>0</v>
      </c>
      <c r="Z1565" s="2391" t="n">
        <v>178712</v>
      </c>
      <c r="AA1565" s="2391" t="n">
        <v>77876</v>
      </c>
      <c r="AB1565" s="2391" t="n">
        <v>32550</v>
      </c>
      <c r="AC1565" s="2391" t="n">
        <v>383640</v>
      </c>
      <c r="AD1565" s="2391" t="n">
        <v>2789517</v>
      </c>
      <c r="AE1565" s="2391" t="n">
        <v>304985653</v>
      </c>
      <c r="AF1565" s="2391" t="inlineStr">
        <is>
          <t>$5,000,000</t>
        </is>
      </c>
      <c r="AG1565" s="2391" t="inlineStr">
        <is>
          <t>$25,000,000</t>
        </is>
      </c>
      <c r="AH1565" s="2393" t="inlineStr">
        <is>
          <t>Empleado</t>
        </is>
      </c>
      <c r="AI1565" s="2387" t="inlineStr">
        <is>
          <t>maximofranco@hotmail.com</t>
        </is>
      </c>
      <c r="AJ1565" s="2387" t="inlineStr">
        <is>
          <t>318 5328825</t>
        </is>
      </c>
      <c r="AK1565" s="2387" t="inlineStr">
        <is>
          <t>BOGOTA</t>
        </is>
      </c>
      <c r="AL1565" s="2384" t="n"/>
      <c r="AM1565" s="2535" t="inlineStr">
        <is>
          <t>NAN</t>
        </is>
      </c>
    </row>
    <row r="1566" ht="18" customHeight="1" thickBot="1">
      <c r="A1566" s="2363" t="inlineStr">
        <is>
          <t>EDWIN HERNANDO GARCIA VELASCO</t>
        </is>
      </c>
      <c r="B1566" s="2380" t="n">
        <v>134200347065</v>
      </c>
      <c r="C1566" s="2381" t="n">
        <v>46083</v>
      </c>
      <c r="D1566" s="2382" t="inlineStr">
        <is>
          <t>Pendiente</t>
        </is>
      </c>
      <c r="E1566" s="2381" t="n">
        <v>46083</v>
      </c>
      <c r="F1566" s="2681" t="inlineStr">
        <is>
          <t>CAJA SOCIAL</t>
        </is>
      </c>
      <c r="G1566" s="2384" t="n"/>
      <c r="H1566" s="2385" t="inlineStr">
        <is>
          <t>CM</t>
        </is>
      </c>
      <c r="I1566" s="2384" t="n"/>
      <c r="J1566" s="2384" t="n"/>
      <c r="K1566" s="2384" t="n"/>
      <c r="L1566" s="2382" t="inlineStr">
        <is>
          <t>Soluciones Financieras</t>
        </is>
      </c>
      <c r="M1566" s="2387" t="inlineStr">
        <is>
          <t>LORENA SALINAS</t>
        </is>
      </c>
      <c r="N1566" s="2384" t="n"/>
      <c r="O1566" s="2384" t="n"/>
      <c r="P1566" s="2384" t="n"/>
      <c r="Q1566" s="2384" t="n"/>
      <c r="R1566" s="2387" t="n">
        <v>1010162413</v>
      </c>
      <c r="S1566" s="2396" t="inlineStr">
        <is>
          <t>Pesos</t>
        </is>
      </c>
      <c r="T1566" s="2390" t="inlineStr">
        <is>
          <t>Hipotecario</t>
        </is>
      </c>
      <c r="U1566" s="2391" t="n">
        <v>1449220</v>
      </c>
      <c r="V1566" s="2387" t="n">
        <v>180</v>
      </c>
      <c r="W1566" s="2387" t="n">
        <v>177</v>
      </c>
      <c r="X1566" s="2387" t="n">
        <v>0.128</v>
      </c>
      <c r="Y1566" s="2391" t="n">
        <v>0</v>
      </c>
      <c r="Z1566" s="2391" t="n">
        <v>29275</v>
      </c>
      <c r="AA1566" s="2391" t="n">
        <v>25924</v>
      </c>
      <c r="AB1566" s="2391" t="n">
        <v>23308</v>
      </c>
      <c r="AC1566" s="2391" t="n">
        <v>229631</v>
      </c>
      <c r="AD1566" s="2391" t="n">
        <v>1141082</v>
      </c>
      <c r="AE1566" s="2391" t="n">
        <v>113115967</v>
      </c>
      <c r="AF1566" s="3658" t="n">
        <v>300</v>
      </c>
      <c r="AG1566" s="2391" t="inlineStr">
        <is>
          <t>$4,500,000</t>
        </is>
      </c>
      <c r="AH1566" s="2393" t="inlineStr">
        <is>
          <t>Empleado</t>
        </is>
      </c>
      <c r="AI1566" s="2387" t="inlineStr">
        <is>
          <t>EDWIN.GARSIA79@GMAIL.COM</t>
        </is>
      </c>
      <c r="AJ1566" s="2387" t="inlineStr">
        <is>
          <t>+57 300 2933979</t>
        </is>
      </c>
      <c r="AK1566" s="2387" t="inlineStr">
        <is>
          <t>BOGOTA</t>
        </is>
      </c>
      <c r="AL1566" s="2384" t="n"/>
      <c r="AM1566" s="2535" t="inlineStr">
        <is>
          <t>NAN</t>
        </is>
      </c>
    </row>
    <row r="1567" ht="18" customHeight="1" thickBot="1">
      <c r="A1567" s="2363" t="inlineStr">
        <is>
          <t>JULIETH PATRICIA RAMIREZ VARELA</t>
        </is>
      </c>
      <c r="B1567" s="2380" t="n">
        <v>40990022051</v>
      </c>
      <c r="C1567" s="2381" t="n">
        <v>46083</v>
      </c>
      <c r="D1567" s="2382" t="inlineStr">
        <is>
          <t>Pendiente</t>
        </is>
      </c>
      <c r="E1567" s="2381" t="n">
        <v>46083</v>
      </c>
      <c r="F1567" s="2383" t="inlineStr">
        <is>
          <t>BANCOLOMBIA</t>
        </is>
      </c>
      <c r="G1567" s="2384" t="n"/>
      <c r="H1567" s="2385" t="inlineStr">
        <is>
          <t>CM</t>
        </is>
      </c>
      <c r="I1567" s="2384" t="n"/>
      <c r="J1567" s="2384" t="n"/>
      <c r="K1567" s="2384" t="n"/>
      <c r="L1567" s="2397" t="inlineStr">
        <is>
          <t>Visionarios</t>
        </is>
      </c>
      <c r="M1567" s="2387" t="inlineStr">
        <is>
          <t>PAOLA HERNANDEZ</t>
        </is>
      </c>
      <c r="N1567" s="2384" t="n"/>
      <c r="O1567" s="2384" t="n"/>
      <c r="P1567" s="2384" t="n"/>
      <c r="Q1567" s="2384" t="n"/>
      <c r="R1567" s="2387" t="n">
        <v>44151682</v>
      </c>
      <c r="S1567" s="2396" t="inlineStr">
        <is>
          <t>Pesos</t>
        </is>
      </c>
      <c r="T1567" s="2390" t="inlineStr">
        <is>
          <t>Hipotecario</t>
        </is>
      </c>
      <c r="U1567" s="2391" t="n">
        <v>912641</v>
      </c>
      <c r="V1567" s="2387" t="n">
        <v>240</v>
      </c>
      <c r="W1567" s="2387" t="n">
        <v>124</v>
      </c>
      <c r="X1567" s="2387" t="n">
        <v>0.1395</v>
      </c>
      <c r="Y1567" s="2391" t="n">
        <v>0</v>
      </c>
      <c r="Z1567" s="2391" t="n">
        <v>12934</v>
      </c>
      <c r="AA1567" s="2391" t="n">
        <v>11439</v>
      </c>
      <c r="AB1567" s="2391" t="n">
        <v>7625</v>
      </c>
      <c r="AC1567" s="2391" t="n">
        <v>310784</v>
      </c>
      <c r="AD1567" s="2391" t="n">
        <v>569859</v>
      </c>
      <c r="AE1567" s="2391" t="n">
        <v>51789238</v>
      </c>
      <c r="AF1567" s="3658" t="n">
        <v>300</v>
      </c>
      <c r="AG1567" s="2391" t="inlineStr">
        <is>
          <t>$8,000,000</t>
        </is>
      </c>
      <c r="AH1567" s="2396" t="inlineStr">
        <is>
          <t>Independiente</t>
        </is>
      </c>
      <c r="AI1567" s="2387" t="inlineStr">
        <is>
          <t>JULIETHRAMIREZ@HOTMAIL.COM</t>
        </is>
      </c>
      <c r="AJ1567" s="2387" t="inlineStr">
        <is>
          <t>+57 315 9286761</t>
        </is>
      </c>
      <c r="AK1567" s="2387" t="inlineStr">
        <is>
          <t>BARRANQUILLA</t>
        </is>
      </c>
      <c r="AL1567" s="2384" t="n"/>
      <c r="AM1567" s="2535" t="inlineStr">
        <is>
          <t>NAN</t>
        </is>
      </c>
    </row>
    <row r="1568" ht="18" customHeight="1" thickBot="1">
      <c r="A1568" s="2363" t="inlineStr">
        <is>
          <t>SERGIO NICOLAS ALONSO CONTRERAS</t>
        </is>
      </c>
      <c r="B1568" s="2380" t="n">
        <v>90000273418</v>
      </c>
      <c r="C1568" s="2381" t="n">
        <v>46083</v>
      </c>
      <c r="D1568" s="2382" t="inlineStr">
        <is>
          <t>Pendiente</t>
        </is>
      </c>
      <c r="E1568" s="2381" t="n">
        <v>46083</v>
      </c>
      <c r="F1568" s="2383" t="inlineStr">
        <is>
          <t>BANCOLOMBIA</t>
        </is>
      </c>
      <c r="G1568" s="2384" t="n"/>
      <c r="H1568" s="2385" t="inlineStr">
        <is>
          <t>CM</t>
        </is>
      </c>
      <c r="I1568" s="2384" t="n"/>
      <c r="J1568" s="2384" t="n"/>
      <c r="K1568" s="2384" t="n"/>
      <c r="L1568" s="2382" t="inlineStr">
        <is>
          <t>Soluciones Financieras</t>
        </is>
      </c>
      <c r="M1568" s="2387" t="inlineStr">
        <is>
          <t>LORENA SALINAS</t>
        </is>
      </c>
      <c r="N1568" s="2384" t="n"/>
      <c r="O1568" s="2384" t="n"/>
      <c r="P1568" s="2384" t="n"/>
      <c r="Q1568" s="2384" t="n"/>
      <c r="R1568" s="2387" t="n">
        <v>1010194595</v>
      </c>
      <c r="S1568" s="2396" t="inlineStr">
        <is>
          <t>Pesos</t>
        </is>
      </c>
      <c r="T1568" s="2390" t="inlineStr">
        <is>
          <t>Hipotecario</t>
        </is>
      </c>
      <c r="U1568" s="2391" t="n">
        <v>842430</v>
      </c>
      <c r="V1568" s="2387" t="n">
        <v>240</v>
      </c>
      <c r="W1568" s="2387" t="n">
        <v>211</v>
      </c>
      <c r="X1568" s="2387" t="n">
        <v>0.1084</v>
      </c>
      <c r="Y1568" s="2391" t="n">
        <v>0</v>
      </c>
      <c r="Z1568" s="2391" t="n">
        <v>11397</v>
      </c>
      <c r="AA1568" s="2391" t="n">
        <v>14177</v>
      </c>
      <c r="AB1568" s="2391" t="n">
        <v>9451</v>
      </c>
      <c r="AC1568" s="2391" t="n">
        <v>137396</v>
      </c>
      <c r="AD1568" s="2391" t="n">
        <v>670010</v>
      </c>
      <c r="AE1568" s="2391" t="n">
        <v>77682834</v>
      </c>
      <c r="AF1568" s="3658" t="n">
        <v>200</v>
      </c>
      <c r="AG1568" s="2391" t="inlineStr">
        <is>
          <t>$7,400,000</t>
        </is>
      </c>
      <c r="AH1568" s="2393" t="inlineStr">
        <is>
          <t>Empleado</t>
        </is>
      </c>
      <c r="AI1568" s="2387" t="inlineStr">
        <is>
          <t>NICO.ALONSO25@GMAIL.COM</t>
        </is>
      </c>
      <c r="AJ1568" s="2387" t="inlineStr">
        <is>
          <t>+57 305 7510320</t>
        </is>
      </c>
      <c r="AK1568" s="2387" t="inlineStr">
        <is>
          <t>BOGOTA DC</t>
        </is>
      </c>
      <c r="AL1568" s="2384" t="n"/>
      <c r="AM1568" s="2535" t="inlineStr">
        <is>
          <t>NAN</t>
        </is>
      </c>
    </row>
    <row r="1569" ht="18" customHeight="1" thickBot="1">
      <c r="A1569" s="2632" t="inlineStr">
        <is>
          <t>YUSBE MARIA CRUZ CARDENAS</t>
        </is>
      </c>
      <c r="B1569" s="2380" t="n">
        <v>90000380791</v>
      </c>
      <c r="C1569" s="2381" t="n">
        <v>46083</v>
      </c>
      <c r="D1569" s="2382" t="inlineStr">
        <is>
          <t>Pendiente</t>
        </is>
      </c>
      <c r="E1569" s="2381" t="n">
        <v>46083</v>
      </c>
      <c r="F1569" s="2383" t="inlineStr">
        <is>
          <t>BANCOLOMBIA</t>
        </is>
      </c>
      <c r="G1569" s="2384" t="n"/>
      <c r="H1569" s="2385" t="inlineStr">
        <is>
          <t>CM</t>
        </is>
      </c>
      <c r="I1569" s="2384" t="n"/>
      <c r="J1569" s="2384" t="n"/>
      <c r="K1569" s="2384" t="n"/>
      <c r="L1569" s="2382" t="inlineStr">
        <is>
          <t>Soluciones Financieras</t>
        </is>
      </c>
      <c r="M1569" s="2387" t="inlineStr">
        <is>
          <t>LORENA SALINAS</t>
        </is>
      </c>
      <c r="N1569" s="2384" t="n"/>
      <c r="O1569" s="2384" t="n"/>
      <c r="P1569" s="2384" t="n"/>
      <c r="Q1569" s="2384" t="n"/>
      <c r="R1569" s="2387" t="n">
        <v>45560962</v>
      </c>
      <c r="S1569" s="2396" t="inlineStr">
        <is>
          <t>Pesos</t>
        </is>
      </c>
      <c r="T1569" s="2390" t="inlineStr">
        <is>
          <t>Hipotecario</t>
        </is>
      </c>
      <c r="U1569" s="2391" t="n">
        <v>1792929</v>
      </c>
      <c r="V1569" s="2387" t="n">
        <v>240</v>
      </c>
      <c r="W1569" s="2387" t="n">
        <v>238</v>
      </c>
      <c r="X1569" s="2387" t="n">
        <v>0.123</v>
      </c>
      <c r="Y1569" s="2391" t="n">
        <v>0</v>
      </c>
      <c r="Z1569" s="2391" t="n">
        <v>32457</v>
      </c>
      <c r="AA1569" s="2391" t="n">
        <v>22132</v>
      </c>
      <c r="AB1569" s="2391" t="n">
        <v>14754</v>
      </c>
      <c r="AC1569" s="2391" t="n">
        <v>169506</v>
      </c>
      <c r="AD1569" s="2391" t="n">
        <v>1554080</v>
      </c>
      <c r="AE1569" s="2391" t="n">
        <v>160517644</v>
      </c>
      <c r="AF1569" s="3658" t="n">
        <v>200</v>
      </c>
      <c r="AG1569" s="2391" t="inlineStr">
        <is>
          <t>$5,000,000</t>
        </is>
      </c>
      <c r="AH1569" s="2393" t="inlineStr">
        <is>
          <t>Empleado</t>
        </is>
      </c>
      <c r="AI1569" s="2387" t="inlineStr">
        <is>
          <t>YUSBETHCRUZ@OUTLOOK.COM</t>
        </is>
      </c>
      <c r="AJ1569" s="2387" t="inlineStr">
        <is>
          <t>+57 320 2583159</t>
        </is>
      </c>
      <c r="AK1569" s="2387" t="inlineStr">
        <is>
          <t>BOGOTA</t>
        </is>
      </c>
      <c r="AL1569" s="2384" t="n"/>
      <c r="AM1569" s="2535" t="inlineStr">
        <is>
          <t>NAN</t>
        </is>
      </c>
    </row>
    <row r="1570" ht="18" customHeight="1" thickBot="1">
      <c r="A1570" s="2633" t="inlineStr">
        <is>
          <t>FRANCISCO JAVIER BERNAL GOMEZ</t>
        </is>
      </c>
      <c r="B1570" s="2302" t="inlineStr">
        <is>
          <t>570040770085580-1</t>
        </is>
      </c>
      <c r="C1570" s="2682" t="n">
        <v>46083</v>
      </c>
      <c r="D1570" s="2683" t="inlineStr">
        <is>
          <t>Mora</t>
        </is>
      </c>
      <c r="E1570" s="2682" t="n">
        <v>46083</v>
      </c>
      <c r="F1570" s="2325" t="inlineStr">
        <is>
          <t>DAVIVIENDA</t>
        </is>
      </c>
      <c r="G1570" s="2684" t="n"/>
      <c r="H1570" s="2685" t="inlineStr">
        <is>
          <t>PROPIO</t>
        </is>
      </c>
      <c r="I1570" s="2269" t="n"/>
      <c r="J1570" s="2269" t="n"/>
      <c r="K1570" s="2686" t="n"/>
      <c r="L1570" s="2687" t="inlineStr">
        <is>
          <t>Guardianes Del Ahorro</t>
        </is>
      </c>
      <c r="M1570" s="2688" t="inlineStr">
        <is>
          <t>YENY GALINDO TORRES</t>
        </is>
      </c>
      <c r="N1570" s="2269" t="n"/>
      <c r="O1570" s="2269" t="n"/>
      <c r="P1570" s="2269" t="n"/>
      <c r="Q1570" s="2269" t="n"/>
      <c r="R1570" s="2689" t="n">
        <v>80086110</v>
      </c>
      <c r="S1570" s="2270" t="inlineStr">
        <is>
          <t>Pesos</t>
        </is>
      </c>
      <c r="T1570" s="2690" t="inlineStr">
        <is>
          <t>Hipotecario</t>
        </is>
      </c>
      <c r="U1570" s="2689" t="n">
        <v>1181000</v>
      </c>
      <c r="V1570" s="2689" t="n">
        <v>240</v>
      </c>
      <c r="W1570" s="2689" t="n">
        <v>216</v>
      </c>
      <c r="X1570" s="2688" t="inlineStr">
        <is>
          <t>0.1325</t>
        </is>
      </c>
      <c r="Y1570" s="2689" t="n">
        <v>0</v>
      </c>
      <c r="Z1570" s="2689" t="n">
        <v>70444</v>
      </c>
      <c r="AA1570" s="2689" t="n">
        <v>0</v>
      </c>
      <c r="AB1570" s="2689" t="n">
        <v>0</v>
      </c>
      <c r="AC1570" s="2689" t="n">
        <v>0</v>
      </c>
      <c r="AD1570" s="2689" t="n">
        <v>983123</v>
      </c>
      <c r="AE1570" s="2689" t="n">
        <v>95458589</v>
      </c>
      <c r="AF1570" s="2688" t="inlineStr">
        <is>
          <t>$100.000 a $300.000</t>
        </is>
      </c>
      <c r="AG1570" s="2689" t="inlineStr">
        <is>
          <t>$4,000,000</t>
        </is>
      </c>
      <c r="AH1570" s="2687" t="inlineStr">
        <is>
          <t>Vis Davivienda</t>
        </is>
      </c>
      <c r="AI1570" s="2688" t="inlineStr">
        <is>
          <t>javiercam2101@gmail.com</t>
        </is>
      </c>
      <c r="AJ1570" s="2689" t="n">
        <v>3008819203</v>
      </c>
      <c r="AK1570" s="2269" t="n"/>
      <c r="AL1570" s="2269" t="n"/>
      <c r="AM1570" s="2691" t="n"/>
    </row>
    <row r="1571" ht="18" customHeight="1" thickBot="1">
      <c r="A1571" s="2286" t="inlineStr">
        <is>
          <t>CRISTIAN AUGUSTO CORTES BARBOSA</t>
        </is>
      </c>
      <c r="B1571" s="210" t="n">
        <v>133200274587</v>
      </c>
      <c r="C1571" s="2317" t="n">
        <v>46083</v>
      </c>
      <c r="D1571" s="2318" t="inlineStr">
        <is>
          <t>Pendiente</t>
        </is>
      </c>
      <c r="E1571" s="2319" t="n">
        <v>46083</v>
      </c>
      <c r="F1571" s="2692" t="inlineStr">
        <is>
          <t>CAJA SOCIAL</t>
        </is>
      </c>
      <c r="G1571" s="2307" t="inlineStr">
        <is>
          <t>Ajunto extracto del banco caja social del cliente q se registro nuevamente pero envio fue un consolida de de pago ya nos envi el extracto para elaborar estudio en el rango de 100 a 300 mil</t>
        </is>
      </c>
      <c r="H1571" s="2526" t="inlineStr">
        <is>
          <t>WEB</t>
        </is>
      </c>
      <c r="I1571" s="214" t="n"/>
      <c r="J1571" s="2118" t="n"/>
      <c r="K1571" s="2117" t="n"/>
      <c r="L1571" s="2322" t="inlineStr">
        <is>
          <t>Lideres del futuro</t>
        </is>
      </c>
      <c r="M1571" s="2321" t="inlineStr">
        <is>
          <t>PABLO MONTOYA</t>
        </is>
      </c>
      <c r="N1571" s="214" t="n"/>
      <c r="O1571" s="214" t="n"/>
      <c r="P1571" s="214" t="n"/>
      <c r="Q1571" s="214" t="n"/>
      <c r="R1571" s="2321" t="n">
        <v>1144140500</v>
      </c>
      <c r="S1571" s="2322" t="inlineStr">
        <is>
          <t>Pesos</t>
        </is>
      </c>
      <c r="T1571" s="2323" t="inlineStr">
        <is>
          <t>Hipotecario</t>
        </is>
      </c>
      <c r="U1571" s="2324" t="n">
        <v>793997</v>
      </c>
      <c r="V1571" s="2321" t="n">
        <v>180</v>
      </c>
      <c r="W1571" s="2321" t="n">
        <v>111</v>
      </c>
      <c r="X1571" s="2321" t="n">
        <v>0.85</v>
      </c>
      <c r="Y1571" s="2324" t="n">
        <v>189963</v>
      </c>
      <c r="Z1571" s="2324" t="n">
        <v>21220</v>
      </c>
      <c r="AA1571" s="2324" t="n">
        <v>18369</v>
      </c>
      <c r="AB1571" s="2324" t="n">
        <v>10287</v>
      </c>
      <c r="AC1571" s="2324" t="n">
        <v>350897</v>
      </c>
      <c r="AD1571" s="2324" t="n">
        <v>583188</v>
      </c>
      <c r="AE1571" s="2324" t="n">
        <v>58026379</v>
      </c>
      <c r="AF1571" s="3722" t="n">
        <v>200</v>
      </c>
      <c r="AG1571" s="2324" t="inlineStr">
        <is>
          <t>$3,000,000</t>
        </is>
      </c>
      <c r="AH1571" s="2343" t="inlineStr">
        <is>
          <t>Empleado</t>
        </is>
      </c>
      <c r="AI1571" s="2321" t="inlineStr">
        <is>
          <t>cristiancortesb90@gmail.com</t>
        </is>
      </c>
      <c r="AJ1571" s="2321" t="n">
        <v>3217810341</v>
      </c>
      <c r="AK1571" s="2321" t="inlineStr">
        <is>
          <t>PALMIRA</t>
        </is>
      </c>
      <c r="AL1571" s="214" t="n"/>
      <c r="AM1571" s="220" t="n"/>
    </row>
    <row r="1572" ht="18" customHeight="1" thickBot="1">
      <c r="A1572" s="2282" t="inlineStr">
        <is>
          <t>JAVIER DE JESUS NUAEZ AMALFI</t>
        </is>
      </c>
      <c r="B1572" s="2302" t="n">
        <v>959762853</v>
      </c>
      <c r="C1572" s="2303" t="n">
        <v>46083</v>
      </c>
      <c r="D1572" s="2304" t="inlineStr">
        <is>
          <t>Pendiente</t>
        </is>
      </c>
      <c r="E1572" s="2305" t="n">
        <v>46083</v>
      </c>
      <c r="F1572" s="2473" t="inlineStr">
        <is>
          <t>BANCO DE BOGOTA</t>
        </is>
      </c>
      <c r="G1572" s="272" t="n"/>
      <c r="H1572" s="2627" t="inlineStr">
        <is>
          <t>VK 30%</t>
        </is>
      </c>
      <c r="I1572" s="225" t="n"/>
      <c r="J1572" s="2116" t="n"/>
      <c r="K1572" s="2117" t="n"/>
      <c r="L1572" s="2327" t="inlineStr">
        <is>
          <t>Finanzas a otro nivel</t>
        </is>
      </c>
      <c r="M1572" s="2309" t="inlineStr">
        <is>
          <t>MIREYA TOLOZA FLOREZ</t>
        </is>
      </c>
      <c r="N1572" s="225" t="n"/>
      <c r="O1572" s="225" t="n"/>
      <c r="P1572" s="225" t="n"/>
      <c r="Q1572" s="225" t="n"/>
      <c r="R1572" s="2309" t="n">
        <v>8722451</v>
      </c>
      <c r="S1572" s="2311" t="inlineStr">
        <is>
          <t>Pesos</t>
        </is>
      </c>
      <c r="T1572" s="2312" t="inlineStr">
        <is>
          <t>Hipotecario</t>
        </is>
      </c>
      <c r="U1572" s="2313" t="n">
        <v>1399358</v>
      </c>
      <c r="V1572" s="2309" t="n">
        <v>240</v>
      </c>
      <c r="W1572" s="2309" t="n">
        <v>223</v>
      </c>
      <c r="X1572" s="2309" t="inlineStr">
        <is>
          <t>0.1228</t>
        </is>
      </c>
      <c r="Y1572" s="2313" t="n">
        <v>0</v>
      </c>
      <c r="Z1572" s="2313" t="n">
        <v>212440</v>
      </c>
      <c r="AA1572" s="2313" t="n">
        <v>29026</v>
      </c>
      <c r="AB1572" s="2313" t="n">
        <v>81700</v>
      </c>
      <c r="AC1572" s="2313" t="n">
        <v>123942</v>
      </c>
      <c r="AD1572" s="2313" t="n">
        <v>952249</v>
      </c>
      <c r="AE1572" s="2313" t="n">
        <v>99001094</v>
      </c>
      <c r="AF1572" s="2309" t="inlineStr">
        <is>
          <t>$300.000 a $600.000</t>
        </is>
      </c>
      <c r="AG1572" s="2313" t="inlineStr">
        <is>
          <t>$8,300,000</t>
        </is>
      </c>
      <c r="AH1572" s="2327" t="inlineStr">
        <is>
          <t>Emp/Ind</t>
        </is>
      </c>
      <c r="AI1572" s="2309" t="inlineStr">
        <is>
          <t>januam23@gmail.com</t>
        </is>
      </c>
      <c r="AJ1572" s="2309" t="n">
        <v>3106166816</v>
      </c>
      <c r="AK1572" s="225" t="n"/>
      <c r="AL1572" s="225" t="n"/>
      <c r="AM1572" s="231" t="n"/>
    </row>
    <row r="1573" ht="18" customFormat="1" customHeight="1" s="1314" thickBot="1">
      <c r="A1573" s="2400" t="inlineStr">
        <is>
          <t>SANDRA INES MORENO</t>
        </is>
      </c>
      <c r="B1573" s="2693" t="inlineStr">
        <is>
          <t>570000410068873-2</t>
        </is>
      </c>
      <c r="C1573" s="2401" t="n">
        <v>46083</v>
      </c>
      <c r="D1573" s="2402" t="inlineStr">
        <is>
          <t>Pendiente</t>
        </is>
      </c>
      <c r="E1573" s="2403" t="n">
        <v>46083</v>
      </c>
      <c r="F1573" s="2694" t="inlineStr">
        <is>
          <t>DAVIVIENDA</t>
        </is>
      </c>
      <c r="G1573" s="1305" t="n"/>
      <c r="H1573" s="2695" t="inlineStr">
        <is>
          <t>PROPIO</t>
        </is>
      </c>
      <c r="I1573" s="1305" t="n"/>
      <c r="J1573" s="2157" t="n"/>
      <c r="K1573" s="2158" t="n"/>
      <c r="L1573" s="2407" t="inlineStr">
        <is>
          <t>Finanzas a otro nivel</t>
        </is>
      </c>
      <c r="M1573" s="2405" t="inlineStr">
        <is>
          <t>NELLY ROA</t>
        </is>
      </c>
      <c r="N1573" s="1305" t="n"/>
      <c r="O1573" s="1305" t="n"/>
      <c r="P1573" s="1305" t="n"/>
      <c r="Q1573" s="1305" t="n"/>
      <c r="R1573" s="2405" t="n">
        <v>35478957</v>
      </c>
      <c r="S1573" s="2406" t="inlineStr">
        <is>
          <t>Pesos</t>
        </is>
      </c>
      <c r="T1573" s="2407" t="inlineStr">
        <is>
          <t>Hipotecario</t>
        </is>
      </c>
      <c r="U1573" s="2408" t="n">
        <v>592114</v>
      </c>
      <c r="V1573" s="2405" t="n">
        <v>196</v>
      </c>
      <c r="W1573" s="2405" t="n">
        <v>181</v>
      </c>
      <c r="X1573" s="2405" t="n">
        <v>0.1095</v>
      </c>
      <c r="Y1573" s="2408" t="n">
        <v>133885</v>
      </c>
      <c r="Z1573" s="2408" t="n">
        <v>26076</v>
      </c>
      <c r="AA1573" s="2408" t="n">
        <v>37268</v>
      </c>
      <c r="AB1573" s="2408" t="n">
        <v>0</v>
      </c>
      <c r="AC1573" s="2408" t="n">
        <v>313028</v>
      </c>
      <c r="AD1573" s="2408" t="n">
        <v>222666</v>
      </c>
      <c r="AE1573" s="2408" t="n">
        <v>40959776</v>
      </c>
      <c r="AF1573" s="2405" t="inlineStr">
        <is>
          <t>Acorde al estado del Crédito</t>
        </is>
      </c>
      <c r="AG1573" s="2408" t="inlineStr">
        <is>
          <t>$3,200,000</t>
        </is>
      </c>
      <c r="AH1573" s="2696" t="inlineStr">
        <is>
          <t>Vis Davivienda</t>
        </is>
      </c>
      <c r="AI1573" s="2405" t="inlineStr">
        <is>
          <t>sandycris426@gmail.com</t>
        </is>
      </c>
      <c r="AJ1573" s="2405" t="n">
        <v>3222014214</v>
      </c>
      <c r="AK1573" s="1305" t="n"/>
      <c r="AL1573" s="1305" t="n"/>
      <c r="AM1573" s="1313" t="n"/>
    </row>
    <row r="1574" ht="18" customHeight="1" thickBot="1">
      <c r="A1574" s="745" t="inlineStr">
        <is>
          <t>JHEYSON ESTEBAN MOSQUERA FONTAL</t>
        </is>
      </c>
      <c r="B1574" s="825" t="n">
        <v>554752603</v>
      </c>
      <c r="C1574" s="2617" t="n">
        <v>46081</v>
      </c>
      <c r="D1574" s="2618" t="inlineStr">
        <is>
          <t>Pendiente</t>
        </is>
      </c>
      <c r="E1574" s="2619" t="n">
        <v>46084</v>
      </c>
      <c r="F1574" s="2697" t="inlineStr">
        <is>
          <t>BANCO DE BOGOTA</t>
        </is>
      </c>
      <c r="G1574" s="2002" t="n"/>
      <c r="H1574" s="2698" t="inlineStr">
        <is>
          <t>CM</t>
        </is>
      </c>
      <c r="I1574" s="410" t="n"/>
      <c r="J1574" s="2113" t="n"/>
      <c r="K1574" s="2114" t="n"/>
      <c r="L1574" s="410" t="n"/>
      <c r="M1574" s="410" t="n"/>
      <c r="N1574" s="410" t="n"/>
      <c r="O1574" s="2617" t="n">
        <v>46083</v>
      </c>
      <c r="P1574" s="410" t="n"/>
      <c r="Q1574" s="410" t="n"/>
      <c r="R1574" s="2699" t="n">
        <v>1144159587</v>
      </c>
      <c r="S1574" s="2622" t="inlineStr">
        <is>
          <t>Pesos</t>
        </is>
      </c>
      <c r="T1574" s="2624" t="inlineStr">
        <is>
          <t>Hipotecario</t>
        </is>
      </c>
      <c r="U1574" s="2625" t="n">
        <v>830754</v>
      </c>
      <c r="V1574" s="2623" t="n">
        <v>185</v>
      </c>
      <c r="W1574" s="2623" t="n">
        <v>109</v>
      </c>
      <c r="X1574" s="2623" t="inlineStr">
        <is>
          <t>11.74</t>
        </is>
      </c>
      <c r="Y1574" s="2625" t="n">
        <v>0</v>
      </c>
      <c r="Z1574" s="2625" t="n">
        <v>31651</v>
      </c>
      <c r="AA1574" s="2625" t="n">
        <v>16193</v>
      </c>
      <c r="AB1574" s="2625" t="n">
        <v>58186</v>
      </c>
      <c r="AC1574" s="2625" t="n">
        <v>169566</v>
      </c>
      <c r="AD1574" s="2625" t="n">
        <v>555157</v>
      </c>
      <c r="AE1574" s="2625" t="n">
        <v>53137951</v>
      </c>
      <c r="AF1574" s="3685" t="n">
        <v>100</v>
      </c>
      <c r="AG1574" s="2625" t="inlineStr">
        <is>
          <t>$5,000,000</t>
        </is>
      </c>
      <c r="AH1574" s="2701" t="inlineStr">
        <is>
          <t>Empleado</t>
        </is>
      </c>
      <c r="AI1574" s="2623" t="inlineStr">
        <is>
          <t>jemf92@gmail.com</t>
        </is>
      </c>
      <c r="AJ1574" s="2623" t="n">
        <v>3172600590</v>
      </c>
      <c r="AK1574" s="2623" t="inlineStr">
        <is>
          <t>PALMIRA</t>
        </is>
      </c>
      <c r="AL1574" s="410" t="n"/>
      <c r="AM1574" s="416" t="n"/>
    </row>
    <row r="1575" ht="18" customHeight="1" thickBot="1">
      <c r="A1575" s="558" t="inlineStr">
        <is>
          <t>HELBER ARMANDO SIERRA TRUJILLO</t>
        </is>
      </c>
      <c r="B1575" s="210" t="n">
        <v>90000050350</v>
      </c>
      <c r="C1575" s="251" t="n">
        <v>45826</v>
      </c>
      <c r="D1575" s="902" t="inlineStr">
        <is>
          <t>Pendiente</t>
        </is>
      </c>
      <c r="E1575" s="903" t="n">
        <v>45826</v>
      </c>
      <c r="F1575" s="267" t="inlineStr">
        <is>
          <t>BANCOLOMBIA</t>
        </is>
      </c>
      <c r="G1575" s="214" t="n"/>
      <c r="H1575" s="457" t="inlineStr">
        <is>
          <t>VK 30%</t>
        </is>
      </c>
      <c r="I1575" s="214" t="n"/>
      <c r="J1575" s="214" t="n"/>
      <c r="K1575" s="214" t="n"/>
      <c r="L1575" s="398" t="inlineStr">
        <is>
          <t>Visionarios</t>
        </is>
      </c>
      <c r="M1575" s="254" t="inlineStr">
        <is>
          <t>Yeiner Alejandro Moron Quintero</t>
        </is>
      </c>
      <c r="N1575" s="214" t="n"/>
      <c r="O1575" s="214" t="n"/>
      <c r="P1575" s="214" t="n"/>
      <c r="Q1575" s="214" t="n"/>
      <c r="R1575" s="254" t="n">
        <v>12202520</v>
      </c>
      <c r="S1575" s="257" t="inlineStr">
        <is>
          <t>Pesos</t>
        </is>
      </c>
      <c r="T1575" s="258" t="inlineStr">
        <is>
          <t>Hipotecario</t>
        </is>
      </c>
      <c r="U1575" s="739" t="n">
        <v>596284</v>
      </c>
      <c r="V1575" s="254" t="n">
        <v>243</v>
      </c>
      <c r="W1575" s="254" t="n">
        <v>165</v>
      </c>
      <c r="X1575" s="739" t="inlineStr">
        <is>
          <t>6.75%</t>
        </is>
      </c>
      <c r="Y1575" s="739" t="n">
        <v>198599</v>
      </c>
      <c r="Z1575" s="739" t="n">
        <v>12570</v>
      </c>
      <c r="AA1575" s="739" t="n">
        <v>12416</v>
      </c>
      <c r="AB1575" s="739" t="n">
        <v>8277</v>
      </c>
      <c r="AC1575" s="739" t="n">
        <v>227985</v>
      </c>
      <c r="AD1575" s="739" t="n">
        <v>335035</v>
      </c>
      <c r="AE1575" s="739" t="n">
        <v>62313492</v>
      </c>
      <c r="AF1575" s="254" t="inlineStr">
        <is>
          <t>300-600</t>
        </is>
      </c>
      <c r="AG1575" s="739" t="inlineStr">
        <is>
          <t>$2,600,000</t>
        </is>
      </c>
      <c r="AH1575" s="259" t="inlineStr">
        <is>
          <t>Empleado</t>
        </is>
      </c>
      <c r="AI1575" s="254" t="inlineStr">
        <is>
          <t>helberarmando1927@hotmail.com</t>
        </is>
      </c>
      <c r="AJ1575" s="254" t="n">
        <v>3204803614</v>
      </c>
      <c r="AK1575" s="214" t="n"/>
      <c r="AL1575" s="214" t="n"/>
      <c r="AM1575" s="220" t="n"/>
    </row>
    <row r="1576" ht="18" customHeight="1" thickBot="1">
      <c r="A1576" s="2702" t="inlineStr">
        <is>
          <t>FRANCY JULIETH FRANCO ACEVEDO</t>
        </is>
      </c>
      <c r="B1576" s="2364" t="n">
        <v>114337681402</v>
      </c>
      <c r="C1576" s="2365" t="n">
        <v>46077</v>
      </c>
      <c r="D1576" s="2370" t="inlineStr">
        <is>
          <t>Pendiente</t>
        </is>
      </c>
      <c r="E1576" s="2365" t="n">
        <v>46084</v>
      </c>
      <c r="F1576" s="2705" t="inlineStr">
        <is>
          <t>FNA (Fondo Nacional del Ahorro)</t>
        </is>
      </c>
      <c r="G1576" s="2577" t="inlineStr">
        <is>
          <t>Buenas tardes, envío perfilamiento del cliente del asunto para que puedan elaborar el estudio financiero.
Favor elaborar propuestas con incremento a capital hasta de $500.000
Gracias
Paula O.</t>
        </is>
      </c>
      <c r="H1576" s="2369" t="inlineStr">
        <is>
          <t>CM</t>
        </is>
      </c>
      <c r="I1576" s="2368" t="n"/>
      <c r="J1576" s="2368" t="n"/>
      <c r="K1576" s="2368" t="n"/>
      <c r="L1576" s="2578" t="inlineStr">
        <is>
          <t>Finanzas a otro nivel</t>
        </is>
      </c>
      <c r="M1576" s="2371" t="inlineStr">
        <is>
          <t>Paula Osorno</t>
        </is>
      </c>
      <c r="N1576" s="2368" t="n"/>
      <c r="O1576" s="2368" t="n"/>
      <c r="P1576" s="2368" t="n"/>
      <c r="Q1576" s="2372" t="n"/>
      <c r="R1576" s="2373" t="inlineStr">
        <is>
          <t>N/A</t>
        </is>
      </c>
      <c r="S1576" s="2374" t="inlineStr">
        <is>
          <t>Pesos</t>
        </is>
      </c>
      <c r="T1576" s="2375" t="inlineStr">
        <is>
          <t>Hipotecario</t>
        </is>
      </c>
      <c r="U1576" s="2376" t="n">
        <v>917783</v>
      </c>
      <c r="V1576" s="2376" t="n">
        <v>240</v>
      </c>
      <c r="W1576" s="2376" t="n">
        <v>210</v>
      </c>
      <c r="X1576" s="2371" t="n">
        <v>12.45</v>
      </c>
      <c r="Y1576" s="2376" t="n">
        <v>339489</v>
      </c>
      <c r="Z1576" s="2376" t="n">
        <v>47118</v>
      </c>
      <c r="AA1576" s="2376" t="n">
        <v>0</v>
      </c>
      <c r="AB1576" s="2376" t="n">
        <v>0</v>
      </c>
      <c r="AC1576" s="2376" t="n">
        <v>224927</v>
      </c>
      <c r="AD1576" s="2376" t="n">
        <v>352621</v>
      </c>
      <c r="AE1576" s="2376" t="n">
        <v>103727209</v>
      </c>
      <c r="AF1576" s="3657" t="n">
        <v>400</v>
      </c>
      <c r="AG1576" s="2376" t="inlineStr">
        <is>
          <t>$4,200,000</t>
        </is>
      </c>
      <c r="AH1576" s="2378" t="inlineStr">
        <is>
          <t>Empleado</t>
        </is>
      </c>
      <c r="AI1576" s="2371" t="inlineStr">
        <is>
          <t>franju_franco@hotmail.com</t>
        </is>
      </c>
      <c r="AJ1576" s="2371" t="inlineStr">
        <is>
          <t>311 4097566</t>
        </is>
      </c>
      <c r="AK1576" s="2371" t="inlineStr">
        <is>
          <t>Cartagena</t>
        </is>
      </c>
      <c r="AL1576" s="2368" t="n"/>
      <c r="AM1576" s="2379" t="n"/>
    </row>
    <row r="1577" ht="18" customHeight="1" thickBot="1">
      <c r="A1577" s="2363" t="inlineStr">
        <is>
          <t>JUAN DAVID URREA RUIZ</t>
        </is>
      </c>
      <c r="B1577" s="2380" t="n">
        <v>90000375116</v>
      </c>
      <c r="C1577" s="2381" t="n">
        <v>46077</v>
      </c>
      <c r="D1577" s="2382" t="inlineStr">
        <is>
          <t>Actualizar</t>
        </is>
      </c>
      <c r="E1577" s="2381" t="n">
        <v>46084</v>
      </c>
      <c r="F1577" s="2383" t="inlineStr">
        <is>
          <t>BANCOLOMBIA</t>
        </is>
      </c>
      <c r="G1577" s="2468" t="n"/>
      <c r="H1577" s="2385" t="inlineStr">
        <is>
          <t>CM</t>
        </is>
      </c>
      <c r="I1577" s="2387" t="inlineStr">
        <is>
          <t>Solicitar extracto adjunto otra cosa</t>
        </is>
      </c>
      <c r="J1577" s="2384" t="n"/>
      <c r="K1577" s="2384" t="n"/>
      <c r="L1577" s="2386" t="inlineStr">
        <is>
          <t>Finanzas a otro nivel</t>
        </is>
      </c>
      <c r="M1577" s="2387" t="inlineStr">
        <is>
          <t>Paula Osorno</t>
        </is>
      </c>
      <c r="N1577" s="2384" t="n"/>
      <c r="O1577" s="2384" t="n"/>
      <c r="P1577" s="2384" t="n"/>
      <c r="Q1577" s="2384" t="n"/>
      <c r="R1577" s="2387" t="n">
        <v>1128279072</v>
      </c>
      <c r="S1577" s="2396" t="inlineStr">
        <is>
          <t>Pesos</t>
        </is>
      </c>
      <c r="T1577" s="2390" t="inlineStr">
        <is>
          <t>Hipotecario</t>
        </is>
      </c>
      <c r="U1577" s="2391" t="n">
        <v>7548736</v>
      </c>
      <c r="V1577" s="2387" t="n">
        <v>240</v>
      </c>
      <c r="W1577" s="2391" t="n">
        <v>237</v>
      </c>
      <c r="X1577" s="2706" t="n">
        <v>0.13</v>
      </c>
      <c r="Y1577" s="2391" t="n">
        <v>0</v>
      </c>
      <c r="Z1577" s="2391" t="n">
        <v>101360</v>
      </c>
      <c r="AA1577" s="2391" t="n">
        <v>96910</v>
      </c>
      <c r="AB1577" s="2391" t="n">
        <v>64603</v>
      </c>
      <c r="AC1577" s="2391" t="n">
        <v>645295</v>
      </c>
      <c r="AD1577" s="2391" t="n">
        <v>6640567</v>
      </c>
      <c r="AE1577" s="2391" t="n">
        <v>651685538</v>
      </c>
      <c r="AF1577" s="2391" t="inlineStr">
        <is>
          <t>$1,000,000</t>
        </is>
      </c>
      <c r="AG1577" s="2391" t="inlineStr">
        <is>
          <t>$25,000,000</t>
        </is>
      </c>
      <c r="AH1577" s="2396" t="inlineStr">
        <is>
          <t>Independiente</t>
        </is>
      </c>
      <c r="AI1577" s="2384" t="n"/>
      <c r="AJ1577" s="2384" t="n"/>
      <c r="AK1577" s="2387" t="inlineStr">
        <is>
          <t>Medellin</t>
        </is>
      </c>
      <c r="AL1577" s="2384" t="n"/>
      <c r="AM1577" s="2535" t="inlineStr">
        <is>
          <t>nan</t>
        </is>
      </c>
    </row>
    <row r="1578" ht="18" customHeight="1" thickBot="1">
      <c r="A1578" s="2363" t="inlineStr">
        <is>
          <t>AMANDA BEJARANO GOYENECHE</t>
        </is>
      </c>
      <c r="B1578" s="2380" t="n">
        <v>1154633438</v>
      </c>
      <c r="C1578" s="2381" t="n">
        <v>46080</v>
      </c>
      <c r="D1578" s="2382" t="inlineStr">
        <is>
          <t>Pendiente</t>
        </is>
      </c>
      <c r="E1578" s="2381" t="n">
        <v>46084</v>
      </c>
      <c r="F1578" s="2680" t="inlineStr">
        <is>
          <t>BANCO DE BOGOTA</t>
        </is>
      </c>
      <c r="G1578" s="2672" t="inlineStr">
        <is>
          <t>Perfilamiento enviado a correo</t>
        </is>
      </c>
      <c r="H1578" s="2385" t="inlineStr">
        <is>
          <t>CM</t>
        </is>
      </c>
      <c r="I1578" s="2387" t="inlineStr">
        <is>
          <t>Falta perfilamiento - Bogota</t>
        </is>
      </c>
      <c r="J1578" s="2384" t="n"/>
      <c r="K1578" s="2384" t="n"/>
      <c r="L1578" s="2386" t="inlineStr">
        <is>
          <t>Finanzas a otro nivel</t>
        </is>
      </c>
      <c r="M1578" s="2387" t="inlineStr">
        <is>
          <t>YULY MARCELA HERNANDEZ RINCON</t>
        </is>
      </c>
      <c r="N1578" s="2384" t="n"/>
      <c r="O1578" s="2381" t="n">
        <v>46080</v>
      </c>
      <c r="P1578" s="2384" t="n"/>
      <c r="Q1578" s="2384" t="n"/>
      <c r="R1578" s="2395" t="n">
        <v>1014236801</v>
      </c>
      <c r="S1578" s="2396" t="inlineStr">
        <is>
          <t>Pesos</t>
        </is>
      </c>
      <c r="T1578" s="2390" t="inlineStr">
        <is>
          <t>Hipotecario</t>
        </is>
      </c>
      <c r="U1578" s="2391" t="n">
        <v>1417531</v>
      </c>
      <c r="V1578" s="2387" t="n">
        <v>240</v>
      </c>
      <c r="W1578" s="2387" t="n">
        <v>237</v>
      </c>
      <c r="X1578" s="2391" t="inlineStr">
        <is>
          <t>0.1321</t>
        </is>
      </c>
      <c r="Y1578" s="2391" t="n">
        <v>0</v>
      </c>
      <c r="Z1578" s="2391" t="n">
        <v>25271</v>
      </c>
      <c r="AA1578" s="2391" t="n">
        <v>30582</v>
      </c>
      <c r="AB1578" s="2391" t="n">
        <v>0</v>
      </c>
      <c r="AC1578" s="2391" t="n">
        <v>74985</v>
      </c>
      <c r="AD1578" s="2391" t="n">
        <v>1286692</v>
      </c>
      <c r="AE1578" s="2391" t="n">
        <v>120407878</v>
      </c>
      <c r="AF1578" s="3658" t="n">
        <v>200</v>
      </c>
      <c r="AG1578" s="2391" t="inlineStr">
        <is>
          <t>$4,900,000</t>
        </is>
      </c>
      <c r="AH1578" s="2396" t="inlineStr">
        <is>
          <t>Independiente</t>
        </is>
      </c>
      <c r="AI1578" s="2387" t="inlineStr">
        <is>
          <t>FAGARAGE0224@GMAIL.COM</t>
        </is>
      </c>
      <c r="AJ1578" s="2387" t="inlineStr">
        <is>
          <t>+57 310 5610264</t>
        </is>
      </c>
      <c r="AK1578" s="2387" t="inlineStr">
        <is>
          <t>BOGOTA</t>
        </is>
      </c>
      <c r="AL1578" s="2384" t="n"/>
      <c r="AM1578" s="2535" t="inlineStr">
        <is>
          <t>NAN</t>
        </is>
      </c>
    </row>
    <row r="1579" ht="18" customHeight="1" thickBot="1">
      <c r="A1579" s="2363" t="inlineStr">
        <is>
          <t>CESAR ANDRES GONZALEZ PAEZ</t>
        </is>
      </c>
      <c r="B1579" s="2380" t="n">
        <v>655340224</v>
      </c>
      <c r="C1579" s="2381" t="n">
        <v>46080</v>
      </c>
      <c r="D1579" s="2382" t="inlineStr">
        <is>
          <t>Pendiente</t>
        </is>
      </c>
      <c r="E1579" s="2381" t="n">
        <v>46084</v>
      </c>
      <c r="F1579" s="2536" t="inlineStr">
        <is>
          <t>BANCO DE BOGOTA</t>
        </is>
      </c>
      <c r="G1579" s="2468" t="n"/>
      <c r="H1579" s="2385" t="inlineStr">
        <is>
          <t>CM</t>
        </is>
      </c>
      <c r="I1579" s="2387" t="inlineStr">
        <is>
          <t>Falta perfilamiento - Bogota</t>
        </is>
      </c>
      <c r="J1579" s="2384" t="n"/>
      <c r="K1579" s="2384" t="n"/>
      <c r="L1579" s="2386" t="inlineStr">
        <is>
          <t>Finanzas a otro nivel</t>
        </is>
      </c>
      <c r="M1579" s="2387" t="inlineStr">
        <is>
          <t>YULY MARCELA HERNANDEZ RINCON</t>
        </is>
      </c>
      <c r="N1579" s="2384" t="n"/>
      <c r="O1579" s="2384" t="n"/>
      <c r="P1579" s="2384" t="n"/>
      <c r="Q1579" s="2388" t="n"/>
      <c r="R1579" s="2389" t="inlineStr">
        <is>
          <t>N/A</t>
        </is>
      </c>
      <c r="S1579" s="2396" t="inlineStr">
        <is>
          <t>Pesos</t>
        </is>
      </c>
      <c r="T1579" s="2390" t="inlineStr">
        <is>
          <t>Hipotecario</t>
        </is>
      </c>
      <c r="U1579" s="2391" t="n">
        <v>1496712</v>
      </c>
      <c r="V1579" s="2387" t="n">
        <v>240</v>
      </c>
      <c r="W1579" s="2387" t="n">
        <v>172</v>
      </c>
      <c r="X1579" s="2391" t="inlineStr">
        <is>
          <t>0.094</t>
        </is>
      </c>
      <c r="Y1579" s="2391" t="n">
        <v>454263</v>
      </c>
      <c r="Z1579" s="2391" t="n">
        <v>61514</v>
      </c>
      <c r="AA1579" s="2391" t="n">
        <v>57523</v>
      </c>
      <c r="AB1579" s="2391" t="n">
        <v>0</v>
      </c>
      <c r="AC1579" s="2391" t="n">
        <v>387994</v>
      </c>
      <c r="AD1579" s="2391" t="n">
        <v>1443942</v>
      </c>
      <c r="AE1579" s="2391" t="n">
        <v>163276461</v>
      </c>
      <c r="AF1579" s="3658" t="n">
        <v>200</v>
      </c>
      <c r="AG1579" s="2391" t="inlineStr">
        <is>
          <t>$9,200,000</t>
        </is>
      </c>
      <c r="AH1579" s="2393" t="inlineStr">
        <is>
          <t>Empleado</t>
        </is>
      </c>
      <c r="AI1579" s="2387" t="inlineStr">
        <is>
          <t>CPAEZ_9512@HOTMAIL.COM</t>
        </is>
      </c>
      <c r="AJ1579" s="2387" t="inlineStr">
        <is>
          <t>+57 312 5573500</t>
        </is>
      </c>
      <c r="AK1579" s="2387" t="inlineStr">
        <is>
          <t>TUNJA</t>
        </is>
      </c>
      <c r="AL1579" s="2384" t="n"/>
      <c r="AM1579" s="2535" t="inlineStr">
        <is>
          <t>NAN</t>
        </is>
      </c>
    </row>
    <row r="1580" ht="18" customHeight="1" thickBot="1">
      <c r="A1580" s="2363" t="inlineStr">
        <is>
          <t>JOHN ESTIVER MANRIQUE GUERRERO</t>
        </is>
      </c>
      <c r="B1580" s="2380" t="inlineStr">
        <is>
          <t>570045040061789-9</t>
        </is>
      </c>
      <c r="C1580" s="2381" t="n">
        <v>46081</v>
      </c>
      <c r="D1580" s="2382" t="inlineStr">
        <is>
          <t>Actualizar</t>
        </is>
      </c>
      <c r="E1580" s="2381" t="n">
        <v>46084</v>
      </c>
      <c r="F1580" s="2707" t="inlineStr">
        <is>
          <t>DAVIVIENDA</t>
        </is>
      </c>
      <c r="G1580" s="2672" t="inlineStr">
        <is>
          <t>La vivienda SI es de interese social, por favor modificar el estudio</t>
        </is>
      </c>
      <c r="H1580" s="2385" t="inlineStr">
        <is>
          <t>CM</t>
        </is>
      </c>
      <c r="I1580" s="2384" t="n"/>
      <c r="J1580" s="2384" t="n"/>
      <c r="K1580" s="2381" t="n">
        <v>46083</v>
      </c>
      <c r="L1580" s="2382" t="inlineStr">
        <is>
          <t>Soluciones Financieras</t>
        </is>
      </c>
      <c r="M1580" s="2387" t="inlineStr">
        <is>
          <t>LORENA SALINAS</t>
        </is>
      </c>
      <c r="N1580" s="2384" t="n"/>
      <c r="O1580" s="2381" t="n">
        <v>46084</v>
      </c>
      <c r="P1580" s="2708" t="inlineStr">
        <is>
          <t>https://tinyurl.com/pz56v8uy</t>
        </is>
      </c>
      <c r="Q1580" s="2388" t="n"/>
      <c r="R1580" s="2389" t="inlineStr">
        <is>
          <t>N/A</t>
        </is>
      </c>
      <c r="S1580" s="2467" t="inlineStr">
        <is>
          <t>Uvr</t>
        </is>
      </c>
      <c r="T1580" s="2390" t="inlineStr">
        <is>
          <t>Hipotecario</t>
        </is>
      </c>
      <c r="U1580" s="2391" t="n">
        <v>953000</v>
      </c>
      <c r="V1580" s="2387" t="n">
        <v>360</v>
      </c>
      <c r="W1580" s="2387" t="n">
        <v>347</v>
      </c>
      <c r="X1580" s="2391" t="inlineStr">
        <is>
          <t>0.06</t>
        </is>
      </c>
      <c r="Y1580" s="2391" t="n">
        <v>0</v>
      </c>
      <c r="Z1580" s="2391" t="n">
        <v>35875</v>
      </c>
      <c r="AA1580" s="2391" t="n">
        <v>41830</v>
      </c>
      <c r="AB1580" s="2391" t="n">
        <v>0</v>
      </c>
      <c r="AC1580" s="2391" t="n">
        <v>161403</v>
      </c>
      <c r="AD1580" s="2391" t="n">
        <v>702892</v>
      </c>
      <c r="AE1580" s="2391" t="n">
        <v>144654468</v>
      </c>
      <c r="AF1580" s="3658" t="n">
        <v>100</v>
      </c>
      <c r="AG1580" s="2391" t="inlineStr">
        <is>
          <t>$3,131,700</t>
        </is>
      </c>
      <c r="AH1580" s="2393" t="inlineStr">
        <is>
          <t>Empleado</t>
        </is>
      </c>
      <c r="AI1580" s="2387" t="inlineStr">
        <is>
          <t>jhonm616@gmail.com</t>
        </is>
      </c>
      <c r="AJ1580" s="2387" t="inlineStr">
        <is>
          <t>302 7148216</t>
        </is>
      </c>
      <c r="AK1580" s="2387" t="inlineStr">
        <is>
          <t>MADRID</t>
        </is>
      </c>
      <c r="AL1580" s="2384" t="n"/>
      <c r="AM1580" s="2535" t="inlineStr">
        <is>
          <t>NAN</t>
        </is>
      </c>
    </row>
    <row r="1581" ht="18" customHeight="1" thickBot="1">
      <c r="A1581" s="2703" t="inlineStr">
        <is>
          <t>DIANY VALENTINA CLAVIJO GUERRERO</t>
        </is>
      </c>
      <c r="B1581" s="2709" t="inlineStr">
        <is>
          <t>570040770102477-9</t>
        </is>
      </c>
      <c r="C1581" s="2710" t="n">
        <v>46084</v>
      </c>
      <c r="D1581" s="2711" t="inlineStr">
        <is>
          <t>Pendiente</t>
        </is>
      </c>
      <c r="E1581" s="2712" t="n">
        <v>46084</v>
      </c>
      <c r="F1581" s="2713" t="inlineStr">
        <is>
          <t>DAVIVIENDA</t>
        </is>
      </c>
      <c r="G1581" s="657" t="n"/>
      <c r="H1581" s="2714" t="inlineStr">
        <is>
          <t>CM</t>
        </is>
      </c>
      <c r="I1581" s="639" t="n"/>
      <c r="J1581" s="639" t="n"/>
      <c r="K1581" s="2271" t="n"/>
      <c r="L1581" s="2715" t="inlineStr">
        <is>
          <t>Finanzas a otro nivel</t>
        </is>
      </c>
      <c r="M1581" s="2716" t="inlineStr">
        <is>
          <t>YULY HERNANDEZ</t>
        </is>
      </c>
      <c r="N1581" s="639" t="n"/>
      <c r="O1581" s="639" t="n"/>
      <c r="P1581" s="639" t="n"/>
      <c r="Q1581" s="639" t="n"/>
      <c r="R1581" s="2717" t="inlineStr">
        <is>
          <t>N/A</t>
        </is>
      </c>
      <c r="S1581" s="2718" t="inlineStr">
        <is>
          <t>Pesos</t>
        </is>
      </c>
      <c r="T1581" s="2719" t="inlineStr">
        <is>
          <t>Hipotecario</t>
        </is>
      </c>
      <c r="U1581" s="2720" t="n">
        <v>1198000</v>
      </c>
      <c r="V1581" s="2716" t="n">
        <v>240</v>
      </c>
      <c r="W1581" s="2716" t="n">
        <v>221</v>
      </c>
      <c r="X1581" s="2716" t="n">
        <v>11</v>
      </c>
      <c r="Y1581" s="2720" t="n">
        <v>0</v>
      </c>
      <c r="Z1581" s="2720" t="n">
        <v>0</v>
      </c>
      <c r="AA1581" s="2720" t="n">
        <v>0</v>
      </c>
      <c r="AB1581" s="2720" t="n">
        <v>0</v>
      </c>
      <c r="AC1581" s="2720" t="n">
        <v>179475</v>
      </c>
      <c r="AD1581" s="2720" t="n">
        <v>1018524</v>
      </c>
      <c r="AE1581" s="2720" t="n">
        <v>117080008</v>
      </c>
      <c r="AF1581" s="3755" t="n">
        <v>400</v>
      </c>
      <c r="AG1581" s="2720" t="inlineStr">
        <is>
          <t>$5,000,000</t>
        </is>
      </c>
      <c r="AH1581" s="2722" t="inlineStr">
        <is>
          <t>Empleado</t>
        </is>
      </c>
      <c r="AI1581" s="2321" t="inlineStr">
        <is>
          <t>dianyvalentinaaa@gmail.com</t>
        </is>
      </c>
      <c r="AJ1581" s="2716" t="inlineStr">
        <is>
          <t>314 2686909</t>
        </is>
      </c>
      <c r="AK1581" s="2716" t="inlineStr">
        <is>
          <t>BOGOTA</t>
        </is>
      </c>
      <c r="AL1581" s="639" t="n"/>
      <c r="AM1581" s="214" t="n"/>
    </row>
    <row r="1582" ht="18" customHeight="1" thickBot="1">
      <c r="A1582" s="2704" t="inlineStr">
        <is>
          <t>EDWIN ALEJANDRO BOHORQUEZ HERRERA</t>
        </is>
      </c>
      <c r="B1582" s="2302" t="n">
        <v>133200298191</v>
      </c>
      <c r="C1582" s="2303" t="n">
        <v>46084</v>
      </c>
      <c r="D1582" s="2304" t="inlineStr">
        <is>
          <t>Pendiente</t>
        </is>
      </c>
      <c r="E1582" s="2305" t="n">
        <v>46084</v>
      </c>
      <c r="F1582" s="2723" t="inlineStr">
        <is>
          <t>CAJA SOCIAL</t>
        </is>
      </c>
      <c r="G1582" s="272" t="n"/>
      <c r="H1582" s="2308" t="inlineStr">
        <is>
          <t>CM</t>
        </is>
      </c>
      <c r="I1582" s="225" t="n"/>
      <c r="J1582" s="2116" t="n"/>
      <c r="K1582" s="2117" t="n"/>
      <c r="L1582" s="2327" t="inlineStr">
        <is>
          <t>Finanzas a otro nivel</t>
        </is>
      </c>
      <c r="M1582" s="2309" t="inlineStr">
        <is>
          <t>YULY HERNANDEZ</t>
        </is>
      </c>
      <c r="N1582" s="225" t="n"/>
      <c r="O1582" s="225" t="n"/>
      <c r="P1582" s="225" t="n"/>
      <c r="Q1582" s="473" t="n"/>
      <c r="R1582" s="2310" t="inlineStr">
        <is>
          <t>N/A</t>
        </is>
      </c>
      <c r="S1582" s="2311" t="inlineStr">
        <is>
          <t>Pesos</t>
        </is>
      </c>
      <c r="T1582" s="2312" t="inlineStr">
        <is>
          <t>Hipotecario</t>
        </is>
      </c>
      <c r="U1582" s="2313" t="n">
        <v>861096</v>
      </c>
      <c r="V1582" s="2309" t="n">
        <v>240</v>
      </c>
      <c r="W1582" s="2309" t="n">
        <v>173</v>
      </c>
      <c r="X1582" s="2309" t="n">
        <v>8.949999999999999</v>
      </c>
      <c r="Y1582" s="2313" t="n">
        <v>253544</v>
      </c>
      <c r="Z1582" s="2313" t="n">
        <v>56260</v>
      </c>
      <c r="AA1582" s="2313" t="n">
        <v>20791</v>
      </c>
      <c r="AB1582" s="2313" t="n">
        <v>16721</v>
      </c>
      <c r="AC1582" s="2313" t="n">
        <v>230930</v>
      </c>
      <c r="AD1582" s="2313" t="n">
        <v>789937</v>
      </c>
      <c r="AE1582" s="2313" t="n">
        <v>77448036</v>
      </c>
      <c r="AF1582" s="3653" t="n">
        <v>200</v>
      </c>
      <c r="AG1582" s="2313" t="inlineStr">
        <is>
          <t>$2,000,000</t>
        </is>
      </c>
      <c r="AH1582" s="2315" t="inlineStr">
        <is>
          <t>Empleado</t>
        </is>
      </c>
      <c r="AI1582" s="2309" t="inlineStr">
        <is>
          <t>navarretekatherine68@gmail.com</t>
        </is>
      </c>
      <c r="AJ1582" s="2309" t="inlineStr">
        <is>
          <t>302 8581662</t>
        </is>
      </c>
      <c r="AK1582" s="2309" t="inlineStr">
        <is>
          <t>BOGOTA</t>
        </is>
      </c>
      <c r="AL1582" s="225" t="n"/>
      <c r="AM1582" s="231" t="n"/>
    </row>
    <row r="1583" ht="18" customHeight="1" thickBot="1">
      <c r="A1583" s="2285" t="inlineStr">
        <is>
          <t>LAIVI JANIRE MARTINEZ CARRILLO</t>
        </is>
      </c>
      <c r="B1583" s="2316" t="inlineStr">
        <is>
          <t>570606600226490-8</t>
        </is>
      </c>
      <c r="C1583" s="2317" t="n">
        <v>46084</v>
      </c>
      <c r="D1583" s="2318" t="inlineStr">
        <is>
          <t>Pendiente</t>
        </is>
      </c>
      <c r="E1583" s="2319" t="n">
        <v>46084</v>
      </c>
      <c r="F1583" s="2469" t="inlineStr">
        <is>
          <t>DAVIVIENDA</t>
        </is>
      </c>
      <c r="G1583" s="278" t="n"/>
      <c r="H1583" s="2340" t="inlineStr">
        <is>
          <t>PROPIO</t>
        </is>
      </c>
      <c r="I1583" s="214" t="n"/>
      <c r="J1583" s="2118" t="n"/>
      <c r="K1583" s="2117" t="n"/>
      <c r="L1583" s="2341" t="inlineStr">
        <is>
          <t>Visionarios</t>
        </is>
      </c>
      <c r="M1583" s="2321" t="inlineStr">
        <is>
          <t>DANIEL FERNANDEZ</t>
        </is>
      </c>
      <c r="N1583" s="214" t="n"/>
      <c r="O1583" s="214" t="n"/>
      <c r="P1583" s="214" t="n"/>
      <c r="Q1583" s="335" t="n"/>
      <c r="R1583" s="2310" t="n">
        <v>1090418215</v>
      </c>
      <c r="S1583" s="2322" t="inlineStr">
        <is>
          <t>Pesos</t>
        </is>
      </c>
      <c r="T1583" s="2323" t="inlineStr">
        <is>
          <t>Hipotecario</t>
        </is>
      </c>
      <c r="U1583" s="2324" t="n">
        <v>2804000</v>
      </c>
      <c r="V1583" s="2321" t="n">
        <v>240</v>
      </c>
      <c r="W1583" s="2321" t="n">
        <v>234</v>
      </c>
      <c r="X1583" s="2321" t="inlineStr">
        <is>
          <t>12.00</t>
        </is>
      </c>
      <c r="Y1583" s="2324" t="n">
        <v>0</v>
      </c>
      <c r="Z1583" s="2324" t="n">
        <v>112374</v>
      </c>
      <c r="AA1583" s="2324" t="n">
        <v>167024</v>
      </c>
      <c r="AB1583" s="2324" t="n">
        <v>0</v>
      </c>
      <c r="AC1583" s="2324" t="n">
        <v>537814</v>
      </c>
      <c r="AD1583" s="2324" t="n">
        <v>4480185</v>
      </c>
      <c r="AE1583" s="2324" t="n">
        <v>235969250</v>
      </c>
      <c r="AF1583" s="2321" t="inlineStr">
        <is>
          <t>$300.000 a $600.000</t>
        </is>
      </c>
      <c r="AG1583" s="2324" t="inlineStr">
        <is>
          <t>$11,069,684</t>
        </is>
      </c>
      <c r="AH1583" s="2343" t="inlineStr">
        <is>
          <t>Empleado</t>
        </is>
      </c>
      <c r="AI1583" s="2321" t="inlineStr">
        <is>
          <t>layby21@hotmail.com</t>
        </is>
      </c>
      <c r="AJ1583" s="2321" t="n">
        <v>3158675432</v>
      </c>
      <c r="AK1583" s="214" t="n"/>
      <c r="AL1583" s="214" t="n"/>
      <c r="AM1583" s="220" t="n"/>
    </row>
    <row r="1584" ht="18" customHeight="1" thickBot="1">
      <c r="A1584" s="2285" t="inlineStr">
        <is>
          <t>LAIVI JANIRE MARTINEZ CARRILLO</t>
        </is>
      </c>
      <c r="B1584" s="2724" t="inlineStr">
        <is>
          <t>590606600230551-9</t>
        </is>
      </c>
      <c r="C1584" s="2303" t="n">
        <v>46084</v>
      </c>
      <c r="D1584" s="2472" t="inlineStr">
        <is>
          <t>Mora</t>
        </is>
      </c>
      <c r="E1584" s="2305" t="n">
        <v>46084</v>
      </c>
      <c r="F1584" s="2473" t="inlineStr">
        <is>
          <t>BANCO DE BOGOTA</t>
        </is>
      </c>
      <c r="G1584" s="272" t="n"/>
      <c r="H1584" s="2474" t="inlineStr">
        <is>
          <t>PROPIO</t>
        </is>
      </c>
      <c r="I1584" s="225" t="n"/>
      <c r="J1584" s="2116" t="n"/>
      <c r="K1584" s="2117" t="n"/>
      <c r="L1584" s="2725" t="inlineStr">
        <is>
          <t>Visionarios</t>
        </is>
      </c>
      <c r="M1584" s="2309" t="inlineStr">
        <is>
          <t>DANIEL FERNANDEZ</t>
        </is>
      </c>
      <c r="N1584" s="225" t="n"/>
      <c r="O1584" s="225" t="n"/>
      <c r="P1584" s="225" t="n"/>
      <c r="Q1584" s="473" t="n"/>
      <c r="R1584" s="2310" t="n">
        <v>1090418215</v>
      </c>
      <c r="S1584" s="2311" t="inlineStr">
        <is>
          <t>Pesos</t>
        </is>
      </c>
      <c r="T1584" s="2312" t="inlineStr">
        <is>
          <t>Hipotecario</t>
        </is>
      </c>
      <c r="U1584" s="2313" t="n">
        <v>1645000</v>
      </c>
      <c r="V1584" s="2309" t="n">
        <v>60</v>
      </c>
      <c r="W1584" s="2309" t="n">
        <v>55</v>
      </c>
      <c r="X1584" s="2309" t="inlineStr">
        <is>
          <t>21.26</t>
        </is>
      </c>
      <c r="Y1584" s="2313" t="n">
        <v>0</v>
      </c>
      <c r="Z1584" s="2313" t="n">
        <v>68912</v>
      </c>
      <c r="AA1584" s="2313" t="n">
        <v>0</v>
      </c>
      <c r="AB1584" s="2313" t="n">
        <v>0</v>
      </c>
      <c r="AC1584" s="2313" t="n">
        <v>93854</v>
      </c>
      <c r="AD1584" s="2313" t="n">
        <v>0</v>
      </c>
      <c r="AE1584" s="2313" t="n">
        <v>54968952</v>
      </c>
      <c r="AF1584" s="2309" t="inlineStr">
        <is>
          <t>$100.000 a $300.000</t>
        </is>
      </c>
      <c r="AG1584" s="2313" t="inlineStr">
        <is>
          <t>$11,069,684</t>
        </is>
      </c>
      <c r="AH1584" s="2315" t="inlineStr">
        <is>
          <t>Empleado</t>
        </is>
      </c>
      <c r="AI1584" s="225" t="n"/>
      <c r="AJ1584" s="225" t="n"/>
      <c r="AK1584" s="225" t="n"/>
      <c r="AL1584" s="225" t="n"/>
      <c r="AM1584" s="231" t="n"/>
    </row>
    <row r="1585" ht="18" customFormat="1" customHeight="1" s="1314" thickBot="1">
      <c r="A1585" s="2400" t="inlineStr">
        <is>
          <t>ANA YICELA HOYOS ORTIZ</t>
        </is>
      </c>
      <c r="B1585" s="2527" t="n">
        <v>957528282</v>
      </c>
      <c r="C1585" s="2401" t="n">
        <v>46084</v>
      </c>
      <c r="D1585" s="2402" t="inlineStr">
        <is>
          <t>Pendiente</t>
        </is>
      </c>
      <c r="E1585" s="2403" t="n">
        <v>46084</v>
      </c>
      <c r="F1585" s="2410" t="inlineStr">
        <is>
          <t>BANCO DE BOGOTA</t>
        </is>
      </c>
      <c r="G1585" s="1305" t="n"/>
      <c r="H1585" s="2695" t="inlineStr">
        <is>
          <t>PROPIO</t>
        </is>
      </c>
      <c r="I1585" s="1305" t="n"/>
      <c r="J1585" s="2157" t="n"/>
      <c r="K1585" s="2158" t="n"/>
      <c r="L1585" s="2696" t="inlineStr">
        <is>
          <t>Guardianes Del Ahorro</t>
        </is>
      </c>
      <c r="M1585" s="2405" t="inlineStr">
        <is>
          <t>camila mendoza</t>
        </is>
      </c>
      <c r="N1585" s="1305" t="n"/>
      <c r="O1585" s="1305" t="n"/>
      <c r="P1585" s="1305" t="n"/>
      <c r="Q1585" s="1305" t="n"/>
      <c r="R1585" s="2405" t="n">
        <v>1144038610</v>
      </c>
      <c r="S1585" s="2406" t="inlineStr">
        <is>
          <t>Pesos</t>
        </is>
      </c>
      <c r="T1585" s="2407" t="inlineStr">
        <is>
          <t>Hipotecario</t>
        </is>
      </c>
      <c r="U1585" s="2408" t="n">
        <v>549693</v>
      </c>
      <c r="V1585" s="2405" t="n">
        <v>360</v>
      </c>
      <c r="W1585" s="2405" t="n">
        <v>336</v>
      </c>
      <c r="X1585" s="2405" t="inlineStr">
        <is>
          <t>9.54</t>
        </is>
      </c>
      <c r="Y1585" s="2408" t="n">
        <v>253216</v>
      </c>
      <c r="Z1585" s="2408" t="n">
        <v>13283</v>
      </c>
      <c r="AA1585" s="2408" t="n">
        <v>18239</v>
      </c>
      <c r="AB1585" s="2408" t="n">
        <v>0</v>
      </c>
      <c r="AC1585" s="2408" t="n">
        <v>196346</v>
      </c>
      <c r="AD1585" s="2408" t="n">
        <v>322088</v>
      </c>
      <c r="AE1585" s="2408" t="n">
        <v>62601073</v>
      </c>
      <c r="AF1585" s="2405" t="inlineStr">
        <is>
          <t>$100.000 a $300.000</t>
        </is>
      </c>
      <c r="AG1585" s="2408" t="inlineStr">
        <is>
          <t>$3,000,000</t>
        </is>
      </c>
      <c r="AH1585" s="2410" t="inlineStr">
        <is>
          <t>Empleado</t>
        </is>
      </c>
      <c r="AI1585" s="2405" t="inlineStr">
        <is>
          <t>yiselahoyos3@gmail.com</t>
        </is>
      </c>
      <c r="AJ1585" s="2405" t="n">
        <v>3215590991</v>
      </c>
      <c r="AK1585" s="2405" t="inlineStr">
        <is>
          <t>CALI</t>
        </is>
      </c>
      <c r="AL1585" s="1305" t="n"/>
      <c r="AM1585" s="1313" t="n"/>
    </row>
    <row r="1586" ht="18" customHeight="1" thickBot="1">
      <c r="A1586" s="2726" t="inlineStr">
        <is>
          <t>JOHN ANDRES GARCIA SERRANO</t>
        </is>
      </c>
      <c r="B1586" s="2364" t="n">
        <v>32798487</v>
      </c>
      <c r="C1586" s="2365" t="n">
        <v>46077</v>
      </c>
      <c r="D1586" s="2370" t="inlineStr">
        <is>
          <t>Pendiente</t>
        </is>
      </c>
      <c r="E1586" s="2365" t="n">
        <v>46084</v>
      </c>
      <c r="F1586" s="2728" t="inlineStr">
        <is>
          <t>AV VILLAS</t>
        </is>
      </c>
      <c r="G1586" s="2577" t="inlineStr">
        <is>
          <t>Buenas tardes, envio perfilamiento solicitado del cliente del asunto para que puedan elaborar el estudio financiero.
Favor realizar propuestas con incremento a capital por valor de $1.000.000
Gracias
Paula O.</t>
        </is>
      </c>
      <c r="H1586" s="2369" t="inlineStr">
        <is>
          <t>CM</t>
        </is>
      </c>
      <c r="I1586" s="2368" t="n"/>
      <c r="J1586" s="2368" t="n"/>
      <c r="K1586" s="2368" t="n"/>
      <c r="L1586" s="2578" t="inlineStr">
        <is>
          <t>Finanzas a otro nivel</t>
        </is>
      </c>
      <c r="M1586" s="2371" t="inlineStr">
        <is>
          <t>Paula Osorno</t>
        </is>
      </c>
      <c r="N1586" s="2368" t="n"/>
      <c r="O1586" s="2368" t="n"/>
      <c r="P1586" s="2368" t="n"/>
      <c r="Q1586" s="2368" t="n"/>
      <c r="R1586" s="2729" t="n">
        <v>1110447290</v>
      </c>
      <c r="S1586" s="2374" t="inlineStr">
        <is>
          <t>Pesos</t>
        </is>
      </c>
      <c r="T1586" s="2375" t="inlineStr">
        <is>
          <t>Hipotecario</t>
        </is>
      </c>
      <c r="U1586" s="2376" t="n">
        <v>3380951</v>
      </c>
      <c r="V1586" s="2371" t="n">
        <v>240</v>
      </c>
      <c r="W1586" s="2371" t="n">
        <v>223</v>
      </c>
      <c r="X1586" s="2371" t="n">
        <v>10</v>
      </c>
      <c r="Y1586" s="2376" t="n">
        <v>0</v>
      </c>
      <c r="Z1586" s="2376" t="n">
        <v>85619</v>
      </c>
      <c r="AA1586" s="2376" t="n">
        <v>64039</v>
      </c>
      <c r="AB1586" s="2376" t="n">
        <v>0</v>
      </c>
      <c r="AC1586" s="2376" t="n">
        <v>583929</v>
      </c>
      <c r="AD1586" s="2376" t="n">
        <v>2849410</v>
      </c>
      <c r="AE1586" s="2376" t="n">
        <v>357331341</v>
      </c>
      <c r="AF1586" s="2376" t="inlineStr">
        <is>
          <t>$1,000,000</t>
        </is>
      </c>
      <c r="AG1586" s="2376" t="inlineStr">
        <is>
          <t>$16,000,000</t>
        </is>
      </c>
      <c r="AH1586" s="2378" t="inlineStr">
        <is>
          <t>Empleado</t>
        </is>
      </c>
      <c r="AI1586" s="2371" t="inlineStr">
        <is>
          <t>andresgar28@gmail.com</t>
        </is>
      </c>
      <c r="AJ1586" s="2371" t="inlineStr">
        <is>
          <t>312 5325139</t>
        </is>
      </c>
      <c r="AK1586" s="2371" t="inlineStr">
        <is>
          <t>Cali</t>
        </is>
      </c>
      <c r="AL1586" s="2368" t="n"/>
      <c r="AM1586" s="2379" t="n"/>
    </row>
    <row r="1587" ht="18" customHeight="1" thickBot="1">
      <c r="A1587" s="2282" t="inlineStr">
        <is>
          <t>DIANY VALENTINA CLAVIJO GUERRERO</t>
        </is>
      </c>
      <c r="B1587" s="2302" t="inlineStr">
        <is>
          <t>570040770102477-9</t>
        </is>
      </c>
      <c r="C1587" s="2303" t="n">
        <v>46084</v>
      </c>
      <c r="D1587" s="2304" t="inlineStr">
        <is>
          <t>Pendiente</t>
        </is>
      </c>
      <c r="E1587" s="2305" t="n">
        <v>46084</v>
      </c>
      <c r="F1587" s="2524" t="inlineStr">
        <is>
          <t>DAVIVIENDA</t>
        </is>
      </c>
      <c r="G1587" s="272" t="n"/>
      <c r="H1587" s="2308" t="inlineStr">
        <is>
          <t>CM</t>
        </is>
      </c>
      <c r="I1587" s="225" t="n"/>
      <c r="J1587" s="2116" t="n"/>
      <c r="K1587" s="2117" t="n"/>
      <c r="L1587" s="2327" t="inlineStr">
        <is>
          <t>Finanzas a otro nivel</t>
        </is>
      </c>
      <c r="M1587" s="2309" t="inlineStr">
        <is>
          <t>YULY HERNANDEZ</t>
        </is>
      </c>
      <c r="N1587" s="225" t="n"/>
      <c r="O1587" s="225" t="n"/>
      <c r="P1587" s="225" t="n"/>
      <c r="Q1587" s="473" t="n"/>
      <c r="R1587" s="2310" t="inlineStr">
        <is>
          <t>N/A</t>
        </is>
      </c>
      <c r="S1587" s="2311" t="inlineStr">
        <is>
          <t>Pesos</t>
        </is>
      </c>
      <c r="T1587" s="2312" t="inlineStr">
        <is>
          <t>Hipotecario</t>
        </is>
      </c>
      <c r="U1587" s="2313" t="n">
        <v>1198000</v>
      </c>
      <c r="V1587" s="2309" t="n">
        <v>240</v>
      </c>
      <c r="W1587" s="2309" t="n">
        <v>221</v>
      </c>
      <c r="X1587" s="2309" t="n">
        <v>11</v>
      </c>
      <c r="Y1587" s="2313" t="n">
        <v>0</v>
      </c>
      <c r="Z1587" s="2313" t="n">
        <v>0</v>
      </c>
      <c r="AA1587" s="2313" t="n">
        <v>0</v>
      </c>
      <c r="AB1587" s="2313" t="n">
        <v>0</v>
      </c>
      <c r="AC1587" s="2313" t="n">
        <v>179475</v>
      </c>
      <c r="AD1587" s="2313" t="n">
        <v>1018524</v>
      </c>
      <c r="AE1587" s="2313" t="n">
        <v>117080008</v>
      </c>
      <c r="AF1587" s="3653" t="n">
        <v>400</v>
      </c>
      <c r="AG1587" s="2313" t="inlineStr">
        <is>
          <t>$5,000,000</t>
        </is>
      </c>
      <c r="AH1587" s="2315" t="inlineStr">
        <is>
          <t>Empleado</t>
        </is>
      </c>
      <c r="AI1587" s="2309" t="inlineStr">
        <is>
          <t>dianyvalentinaaa@gmail.com</t>
        </is>
      </c>
      <c r="AJ1587" s="2309" t="inlineStr">
        <is>
          <t>314 2686909</t>
        </is>
      </c>
      <c r="AK1587" s="2309" t="inlineStr">
        <is>
          <t>BOGOTA</t>
        </is>
      </c>
      <c r="AL1587" s="225" t="n"/>
      <c r="AM1587" s="231" t="n"/>
    </row>
    <row r="1588" ht="18" customHeight="1" thickBot="1">
      <c r="A1588" s="2286" t="inlineStr">
        <is>
          <t>EDWIN ALEJANDRO BOHORQUEZ HERRERA</t>
        </is>
      </c>
      <c r="B1588" s="2316" t="n">
        <v>133200298191</v>
      </c>
      <c r="C1588" s="2317" t="n">
        <v>46084</v>
      </c>
      <c r="D1588" s="2318" t="inlineStr">
        <is>
          <t>Pendiente</t>
        </is>
      </c>
      <c r="E1588" s="2319" t="n">
        <v>46084</v>
      </c>
      <c r="F1588" s="2730" t="inlineStr">
        <is>
          <t>CAJA SOCIAL</t>
        </is>
      </c>
      <c r="G1588" s="278" t="n"/>
      <c r="H1588" s="2453" t="inlineStr">
        <is>
          <t>CM</t>
        </is>
      </c>
      <c r="I1588" s="214" t="n"/>
      <c r="J1588" s="2118" t="n"/>
      <c r="K1588" s="2117" t="n"/>
      <c r="L1588" s="2332" t="inlineStr">
        <is>
          <t>Finanzas a otro nivel</t>
        </is>
      </c>
      <c r="M1588" s="2321" t="inlineStr">
        <is>
          <t>YULY HERNANDEZ</t>
        </is>
      </c>
      <c r="N1588" s="214" t="n"/>
      <c r="O1588" s="214" t="n"/>
      <c r="P1588" s="214" t="n"/>
      <c r="Q1588" s="335" t="n"/>
      <c r="R1588" s="2310" t="inlineStr">
        <is>
          <t>N/A</t>
        </is>
      </c>
      <c r="S1588" s="2322" t="inlineStr">
        <is>
          <t>Pesos</t>
        </is>
      </c>
      <c r="T1588" s="2323" t="inlineStr">
        <is>
          <t>Hipotecario</t>
        </is>
      </c>
      <c r="U1588" s="2324" t="n">
        <v>861096</v>
      </c>
      <c r="V1588" s="2321" t="n">
        <v>240</v>
      </c>
      <c r="W1588" s="2321" t="n">
        <v>173</v>
      </c>
      <c r="X1588" s="2321" t="n">
        <v>8.949999999999999</v>
      </c>
      <c r="Y1588" s="2324" t="n">
        <v>253544</v>
      </c>
      <c r="Z1588" s="2324" t="n">
        <v>56260</v>
      </c>
      <c r="AA1588" s="2324" t="n">
        <v>20791</v>
      </c>
      <c r="AB1588" s="2324" t="n">
        <v>16721</v>
      </c>
      <c r="AC1588" s="2324" t="n">
        <v>230930</v>
      </c>
      <c r="AD1588" s="2324" t="n">
        <v>789937</v>
      </c>
      <c r="AE1588" s="2324" t="n">
        <v>77448036</v>
      </c>
      <c r="AF1588" s="3722" t="n">
        <v>200</v>
      </c>
      <c r="AG1588" s="2324" t="inlineStr">
        <is>
          <t>$2,000,000</t>
        </is>
      </c>
      <c r="AH1588" s="2343" t="inlineStr">
        <is>
          <t>Empleado</t>
        </is>
      </c>
      <c r="AI1588" s="2321" t="inlineStr">
        <is>
          <t>navarretekatherine68@gmail.com</t>
        </is>
      </c>
      <c r="AJ1588" s="2321" t="inlineStr">
        <is>
          <t>302 8581662</t>
        </is>
      </c>
      <c r="AK1588" s="2321" t="inlineStr">
        <is>
          <t>BOGOTA</t>
        </is>
      </c>
      <c r="AL1588" s="214" t="n"/>
      <c r="AM1588" s="220" t="n"/>
    </row>
    <row r="1589" ht="18" customHeight="1" thickBot="1">
      <c r="A1589" s="2282" t="inlineStr">
        <is>
          <t>ANA YICELA HOYOS ORTIZ</t>
        </is>
      </c>
      <c r="B1589" s="2302" t="n">
        <v>957528282</v>
      </c>
      <c r="C1589" s="2303" t="n">
        <v>46084</v>
      </c>
      <c r="D1589" s="2304" t="inlineStr">
        <is>
          <t>Pendiente</t>
        </is>
      </c>
      <c r="E1589" s="2305" t="n">
        <v>46084</v>
      </c>
      <c r="F1589" s="2473" t="inlineStr">
        <is>
          <t>BANCO DE BOGOTA</t>
        </is>
      </c>
      <c r="G1589" s="272" t="n"/>
      <c r="H1589" s="2474" t="inlineStr">
        <is>
          <t>PROPIO</t>
        </is>
      </c>
      <c r="I1589" s="225" t="n"/>
      <c r="J1589" s="2116" t="n"/>
      <c r="K1589" s="2117" t="n"/>
      <c r="L1589" s="2399" t="inlineStr">
        <is>
          <t>Guardianes Del Ahorro</t>
        </is>
      </c>
      <c r="M1589" s="2309" t="inlineStr">
        <is>
          <t>camila mendoza</t>
        </is>
      </c>
      <c r="N1589" s="225" t="n"/>
      <c r="O1589" s="225" t="n"/>
      <c r="P1589" s="225" t="n"/>
      <c r="Q1589" s="225" t="n"/>
      <c r="R1589" s="2309" t="n">
        <v>1144038610</v>
      </c>
      <c r="S1589" s="2311" t="inlineStr">
        <is>
          <t>Pesos</t>
        </is>
      </c>
      <c r="T1589" s="2312" t="inlineStr">
        <is>
          <t>Hipotecario</t>
        </is>
      </c>
      <c r="U1589" s="2313" t="n">
        <v>549693</v>
      </c>
      <c r="V1589" s="2309" t="n">
        <v>360</v>
      </c>
      <c r="W1589" s="2309" t="n">
        <v>336</v>
      </c>
      <c r="X1589" s="2309" t="inlineStr">
        <is>
          <t>9.54</t>
        </is>
      </c>
      <c r="Y1589" s="2313" t="n">
        <v>253216</v>
      </c>
      <c r="Z1589" s="2313" t="n">
        <v>13283</v>
      </c>
      <c r="AA1589" s="2313" t="n">
        <v>18239</v>
      </c>
      <c r="AB1589" s="2313" t="n">
        <v>0</v>
      </c>
      <c r="AC1589" s="2313" t="n">
        <v>196346</v>
      </c>
      <c r="AD1589" s="2313" t="n">
        <v>322088</v>
      </c>
      <c r="AE1589" s="2313" t="n">
        <v>62601073</v>
      </c>
      <c r="AF1589" s="2309" t="inlineStr">
        <is>
          <t>$100.000 a $300.000</t>
        </is>
      </c>
      <c r="AG1589" s="2313" t="inlineStr">
        <is>
          <t>$3,000,000</t>
        </is>
      </c>
      <c r="AH1589" s="2315" t="inlineStr">
        <is>
          <t>Empleado</t>
        </is>
      </c>
      <c r="AI1589" s="2309" t="inlineStr">
        <is>
          <t>yiselahoyos3@gmail.com</t>
        </is>
      </c>
      <c r="AJ1589" s="2309" t="n">
        <v>3215590991</v>
      </c>
      <c r="AK1589" s="2309" t="inlineStr">
        <is>
          <t>CALI</t>
        </is>
      </c>
      <c r="AL1589" s="225" t="n"/>
      <c r="AM1589" s="231" t="n"/>
    </row>
    <row r="1590" ht="18" customHeight="1" thickBot="1">
      <c r="A1590" s="2286" t="inlineStr">
        <is>
          <t>LAURA DANIELA JIMENEZ REYES</t>
        </is>
      </c>
      <c r="B1590" s="2501" t="inlineStr">
        <is>
          <t>570040770074520-0</t>
        </is>
      </c>
      <c r="C1590" s="2502" t="n">
        <v>46085</v>
      </c>
      <c r="D1590" s="2503" t="inlineStr">
        <is>
          <t>Pendiente</t>
        </is>
      </c>
      <c r="E1590" s="2319" t="n">
        <v>46085</v>
      </c>
      <c r="F1590" s="2516" t="inlineStr">
        <is>
          <t>DAVIVIENDA</t>
        </is>
      </c>
      <c r="G1590" s="278" t="n"/>
      <c r="H1590" s="2731" t="inlineStr">
        <is>
          <t>PROPIO</t>
        </is>
      </c>
      <c r="I1590" s="278" t="n"/>
      <c r="J1590" s="2220" t="n"/>
      <c r="K1590" s="2117" t="n"/>
      <c r="L1590" s="2506" t="inlineStr">
        <is>
          <t>Guardianes Del Ahorro</t>
        </is>
      </c>
      <c r="M1590" s="2507" t="inlineStr">
        <is>
          <t>CINDY LORENA ALONSO ORTIZ</t>
        </is>
      </c>
      <c r="N1590" s="278" t="n"/>
      <c r="O1590" s="278" t="n"/>
      <c r="P1590" s="278" t="n"/>
      <c r="Q1590" s="278" t="n"/>
      <c r="R1590" s="2507" t="n">
        <v>1014251144</v>
      </c>
      <c r="S1590" s="2508" t="inlineStr">
        <is>
          <t>Pesos</t>
        </is>
      </c>
      <c r="T1590" s="2509" t="inlineStr">
        <is>
          <t>Hipotecario</t>
        </is>
      </c>
      <c r="U1590" s="2510" t="n">
        <v>1321000</v>
      </c>
      <c r="V1590" s="2507" t="n">
        <v>240</v>
      </c>
      <c r="W1590" s="2507" t="n">
        <v>213</v>
      </c>
      <c r="X1590" s="2507" t="inlineStr">
        <is>
          <t>14.00</t>
        </is>
      </c>
      <c r="Y1590" s="2510" t="n">
        <v>0</v>
      </c>
      <c r="Z1590" s="2510" t="n">
        <v>34050</v>
      </c>
      <c r="AA1590" s="2510" t="n">
        <v>31542</v>
      </c>
      <c r="AB1590" s="2510" t="n">
        <v>0</v>
      </c>
      <c r="AC1590" s="2510" t="n">
        <v>122871</v>
      </c>
      <c r="AD1590" s="2510" t="n">
        <v>1132536</v>
      </c>
      <c r="AE1590" s="2510" t="n">
        <v>103265700</v>
      </c>
      <c r="AF1590" s="2507" t="inlineStr">
        <is>
          <t>$100.000 a $300.000</t>
        </is>
      </c>
      <c r="AG1590" s="2510" t="inlineStr">
        <is>
          <t>$6,000,000</t>
        </is>
      </c>
      <c r="AH1590" s="2506" t="inlineStr">
        <is>
          <t>Vis Davivienda</t>
        </is>
      </c>
      <c r="AI1590" s="2507" t="inlineStr">
        <is>
          <t>laurad2701@gmail.com</t>
        </is>
      </c>
      <c r="AJ1590" s="2507" t="n">
        <v>3133741815</v>
      </c>
      <c r="AK1590" s="278" t="n"/>
      <c r="AL1590" s="278" t="n"/>
      <c r="AM1590" s="286" t="n"/>
    </row>
    <row r="1591" ht="18" customHeight="1" thickBot="1">
      <c r="A1591" s="2727" t="inlineStr">
        <is>
          <t>DANNA NATALIA OCAMPO CANDELA</t>
        </is>
      </c>
      <c r="B1591" s="2732" t="n">
        <v>90000392077</v>
      </c>
      <c r="C1591" s="2733" t="n">
        <v>46085</v>
      </c>
      <c r="D1591" s="2670" t="inlineStr">
        <is>
          <t>Pendiente</t>
        </is>
      </c>
      <c r="E1591" s="2734" t="n">
        <v>46085</v>
      </c>
      <c r="F1591" s="2735" t="inlineStr">
        <is>
          <t>BANCOLOMBIA</t>
        </is>
      </c>
      <c r="G1591" s="2736" t="n"/>
      <c r="H1591" s="2737" t="inlineStr">
        <is>
          <t>CM</t>
        </is>
      </c>
      <c r="I1591" s="2736" t="n"/>
      <c r="J1591" s="2736" t="n"/>
      <c r="K1591" s="2736" t="n"/>
      <c r="L1591" s="2736" t="n"/>
      <c r="M1591" s="2736" t="n"/>
      <c r="N1591" s="2738" t="n"/>
      <c r="O1591" s="2736" t="n"/>
      <c r="P1591" s="2736" t="n"/>
      <c r="Q1591" s="2736" t="n"/>
      <c r="R1591" s="2739" t="inlineStr">
        <is>
          <t>N/A</t>
        </is>
      </c>
      <c r="S1591" s="2740" t="inlineStr">
        <is>
          <t>Pesos</t>
        </is>
      </c>
      <c r="T1591" s="2741" t="inlineStr">
        <is>
          <t>Hipotecario</t>
        </is>
      </c>
      <c r="U1591" s="2742" t="n">
        <v>1688709</v>
      </c>
      <c r="V1591" s="2742" t="n">
        <v>240</v>
      </c>
      <c r="W1591" s="2742" t="n">
        <v>240</v>
      </c>
      <c r="X1591" s="2743" t="inlineStr">
        <is>
          <t>13.40</t>
        </is>
      </c>
      <c r="Y1591" s="2742" t="n">
        <v>0</v>
      </c>
      <c r="Z1591" s="2742" t="n">
        <v>11676</v>
      </c>
      <c r="AA1591" s="2742" t="n">
        <v>15980</v>
      </c>
      <c r="AB1591" s="2742" t="n">
        <v>10652</v>
      </c>
      <c r="AC1591" s="2742" t="n">
        <v>0</v>
      </c>
      <c r="AD1591" s="2742" t="n">
        <v>0</v>
      </c>
      <c r="AE1591" s="2742" t="n">
        <v>144831875</v>
      </c>
      <c r="AF1591" s="3756" t="n">
        <v>800</v>
      </c>
      <c r="AG1591" s="2742" t="inlineStr">
        <is>
          <t>$6,000,000</t>
        </is>
      </c>
      <c r="AH1591" s="2745" t="inlineStr">
        <is>
          <t>Empleado</t>
        </is>
      </c>
      <c r="AI1591" s="2743" t="inlineStr">
        <is>
          <t>DANNANATALIAOC@GMAIL.COM</t>
        </is>
      </c>
      <c r="AJ1591" s="2743" t="inlineStr">
        <is>
          <t>+57 301 4287376</t>
        </is>
      </c>
      <c r="AK1591" s="2743" t="inlineStr">
        <is>
          <t>BOGOTA</t>
        </is>
      </c>
      <c r="AL1591" s="2736" t="n"/>
      <c r="AM1591" s="2535" t="inlineStr">
        <is>
          <t>NAN</t>
        </is>
      </c>
    </row>
    <row r="1592" ht="18" customHeight="1" thickBot="1">
      <c r="A1592" s="2363" t="inlineStr">
        <is>
          <t>LADY PATRICIA MORALES MURCIA</t>
        </is>
      </c>
      <c r="B1592" s="2380" t="inlineStr">
        <is>
          <t>600909710041145-7</t>
        </is>
      </c>
      <c r="C1592" s="2381" t="n">
        <v>46085</v>
      </c>
      <c r="D1592" s="2382" t="inlineStr">
        <is>
          <t>Pendiente</t>
        </is>
      </c>
      <c r="E1592" s="2381" t="n">
        <v>46085</v>
      </c>
      <c r="F1592" s="2573" t="inlineStr">
        <is>
          <t>DAVIVIENDA</t>
        </is>
      </c>
      <c r="G1592" s="2468" t="n"/>
      <c r="H1592" s="2385" t="inlineStr">
        <is>
          <t>CM</t>
        </is>
      </c>
      <c r="I1592" s="2384" t="n"/>
      <c r="J1592" s="2384" t="n"/>
      <c r="K1592" s="2384" t="n"/>
      <c r="L1592" s="2384" t="n"/>
      <c r="M1592" s="2384" t="n"/>
      <c r="N1592" s="2746" t="n"/>
      <c r="O1592" s="2384" t="n"/>
      <c r="P1592" s="2384" t="n"/>
      <c r="Q1592" s="2388" t="n"/>
      <c r="R1592" s="2389" t="inlineStr">
        <is>
          <t>N/A</t>
        </is>
      </c>
      <c r="S1592" s="2396" t="inlineStr">
        <is>
          <t>Pesos</t>
        </is>
      </c>
      <c r="T1592" s="2574" t="inlineStr">
        <is>
          <t>Leasing H.</t>
        </is>
      </c>
      <c r="U1592" s="2391" t="n">
        <v>1727000</v>
      </c>
      <c r="V1592" s="2391" t="n">
        <v>180</v>
      </c>
      <c r="W1592" s="2391" t="n">
        <v>170</v>
      </c>
      <c r="X1592" s="2387" t="n">
        <v>11</v>
      </c>
      <c r="Y1592" s="2391" t="n">
        <v>0</v>
      </c>
      <c r="Z1592" s="2391" t="n">
        <v>48391</v>
      </c>
      <c r="AA1592" s="2391" t="n">
        <v>40408</v>
      </c>
      <c r="AB1592" s="2391" t="n">
        <v>0</v>
      </c>
      <c r="AC1592" s="2391" t="n">
        <v>684609</v>
      </c>
      <c r="AD1592" s="2391" t="n">
        <v>1533004</v>
      </c>
      <c r="AE1592" s="2391" t="n">
        <v>135592511</v>
      </c>
      <c r="AF1592" s="3658" t="n">
        <v>300</v>
      </c>
      <c r="AG1592" s="2391" t="inlineStr">
        <is>
          <t>$5,400,000</t>
        </is>
      </c>
      <c r="AH1592" s="2393" t="inlineStr">
        <is>
          <t>Empleado</t>
        </is>
      </c>
      <c r="AI1592" s="2387" t="inlineStr">
        <is>
          <t>LADY.PATRICIA.MORALES@UNILLANOS.EDU.CO</t>
        </is>
      </c>
      <c r="AJ1592" s="2387" t="inlineStr">
        <is>
          <t>+57 311 2963063</t>
        </is>
      </c>
      <c r="AK1592" s="2387" t="inlineStr">
        <is>
          <t>ACACIAS</t>
        </is>
      </c>
      <c r="AL1592" s="2384" t="n"/>
      <c r="AM1592" s="2535" t="inlineStr">
        <is>
          <t>NAN</t>
        </is>
      </c>
    </row>
    <row r="1593" ht="18" customFormat="1" customHeight="1" s="1314" thickBot="1">
      <c r="A1593" s="2477" t="inlineStr">
        <is>
          <t>DORIS MARTINEZ CARDOZO</t>
        </is>
      </c>
      <c r="B1593" s="2478" t="n">
        <v>90000148400</v>
      </c>
      <c r="C1593" s="2479" t="n">
        <v>46085</v>
      </c>
      <c r="D1593" s="2480" t="inlineStr">
        <is>
          <t>Actualizar</t>
        </is>
      </c>
      <c r="E1593" s="2481" t="n">
        <v>46085</v>
      </c>
      <c r="F1593" s="2747" t="inlineStr">
        <is>
          <t>BANCOLOMBIA</t>
        </is>
      </c>
      <c r="G1593" s="2529" t="inlineStr">
        <is>
          <t>Se envía extracto actualizado para estudio, la cliente desea realizar un segundo proceso.
Pide un ajuste más o menos de 1.200.000
Clave para abrir extracto 52817317
Consultora que la está atendiendo Rut Betancour</t>
        </is>
      </c>
      <c r="H1593" s="2748" t="inlineStr">
        <is>
          <t>PROPIO</t>
        </is>
      </c>
      <c r="I1593" s="1339" t="n"/>
      <c r="J1593" s="2259" t="n"/>
      <c r="K1593" s="2158" t="n"/>
      <c r="L1593" s="2530" t="inlineStr">
        <is>
          <t>Finanzas a otro nivel</t>
        </is>
      </c>
      <c r="M1593" s="2485" t="inlineStr">
        <is>
          <t>RUTH BETANCURT</t>
        </is>
      </c>
      <c r="N1593" s="1339" t="n"/>
      <c r="O1593" s="1339" t="n"/>
      <c r="P1593" s="1339" t="n"/>
      <c r="Q1593" s="1339" t="n"/>
      <c r="R1593" s="2485" t="n">
        <v>52817317</v>
      </c>
      <c r="S1593" s="2486" t="inlineStr">
        <is>
          <t>Pesos</t>
        </is>
      </c>
      <c r="T1593" s="2530" t="inlineStr">
        <is>
          <t>Hipotecario</t>
        </is>
      </c>
      <c r="U1593" s="2487" t="n">
        <v>3283622</v>
      </c>
      <c r="V1593" s="2485" t="n">
        <v>167</v>
      </c>
      <c r="W1593" s="2485" t="n">
        <v>113</v>
      </c>
      <c r="X1593" s="2485" t="n">
        <v>9.300000000000001</v>
      </c>
      <c r="Y1593" s="2487" t="n">
        <v>0</v>
      </c>
      <c r="Z1593" s="2487" t="n">
        <v>56406</v>
      </c>
      <c r="AA1593" s="2487" t="n">
        <v>38078</v>
      </c>
      <c r="AB1593" s="2487" t="n">
        <v>25384</v>
      </c>
      <c r="AC1593" s="2487" t="n">
        <v>1359494</v>
      </c>
      <c r="AD1593" s="2487" t="n">
        <v>1804260</v>
      </c>
      <c r="AE1593" s="2487" t="n">
        <v>241443506</v>
      </c>
      <c r="AF1593" s="1339" t="n"/>
      <c r="AG1593" s="1339" t="n"/>
      <c r="AH1593" s="1339" t="n"/>
      <c r="AI1593" s="1339" t="n"/>
      <c r="AJ1593" s="1339" t="n"/>
      <c r="AK1593" s="1339" t="n"/>
      <c r="AL1593" s="1339" t="n"/>
      <c r="AM1593" s="1347" t="n"/>
    </row>
    <row r="1594" ht="18" customHeight="1" thickBot="1">
      <c r="A1594" s="1013" t="inlineStr">
        <is>
          <t>EULISES DE JESUS OLAYA GRAJALES</t>
        </is>
      </c>
      <c r="B1594" s="851" t="n">
        <v>90000255516</v>
      </c>
      <c r="C1594" s="2749" t="n">
        <v>46085</v>
      </c>
      <c r="D1594" s="2750" t="inlineStr">
        <is>
          <t>Pendiente</t>
        </is>
      </c>
      <c r="E1594" s="2751" t="n">
        <v>46085</v>
      </c>
      <c r="F1594" s="2752" t="inlineStr">
        <is>
          <t>BANCOLOMBIA</t>
        </is>
      </c>
      <c r="G1594" s="2293" t="inlineStr">
        <is>
          <t>Se envía extracto y se adjunta por este medio, por favor me colaboran con el estudio para mañana Jueves 5 de marzo a las 8 am</t>
        </is>
      </c>
      <c r="H1594" s="2753" t="inlineStr">
        <is>
          <t>CM</t>
        </is>
      </c>
      <c r="I1594" s="408" t="n"/>
      <c r="J1594" s="2227" t="n"/>
      <c r="K1594" s="2114" t="n"/>
      <c r="L1594" s="2750" t="inlineStr">
        <is>
          <t>Soluciones Financieras</t>
        </is>
      </c>
      <c r="M1594" s="2754" t="inlineStr">
        <is>
          <t>LORENA SALINAS</t>
        </is>
      </c>
      <c r="N1594" s="408" t="n"/>
      <c r="O1594" s="408" t="n"/>
      <c r="P1594" s="408" t="n"/>
      <c r="Q1594" s="2755" t="n"/>
      <c r="R1594" s="2295" t="inlineStr">
        <is>
          <t>N/A</t>
        </is>
      </c>
      <c r="S1594" s="2756" t="inlineStr">
        <is>
          <t>Pesos</t>
        </is>
      </c>
      <c r="T1594" s="2757" t="inlineStr">
        <is>
          <t>Hipotecario</t>
        </is>
      </c>
      <c r="U1594" s="2758" t="n">
        <v>1576988</v>
      </c>
      <c r="V1594" s="2754" t="n">
        <v>120</v>
      </c>
      <c r="W1594" s="2754" t="n">
        <v>92</v>
      </c>
      <c r="X1594" s="2754" t="inlineStr">
        <is>
          <t>15.15</t>
        </is>
      </c>
      <c r="Y1594" s="2758" t="n">
        <v>0</v>
      </c>
      <c r="Z1594" s="2758" t="n">
        <v>72188</v>
      </c>
      <c r="AA1594" s="2758" t="n">
        <v>14477</v>
      </c>
      <c r="AB1594" s="2758" t="n">
        <v>9651</v>
      </c>
      <c r="AC1594" s="2758" t="n">
        <v>0</v>
      </c>
      <c r="AD1594" s="2758" t="n">
        <v>0</v>
      </c>
      <c r="AE1594" s="2758" t="n">
        <v>83832796</v>
      </c>
      <c r="AF1594" s="3757" t="n">
        <v>100</v>
      </c>
      <c r="AG1594" s="2758" t="inlineStr">
        <is>
          <t>$2,100,000</t>
        </is>
      </c>
      <c r="AH1594" s="2760" t="inlineStr">
        <is>
          <t>Empleado</t>
        </is>
      </c>
      <c r="AI1594" s="2754" t="inlineStr">
        <is>
          <t>e.olayg@gmail.com</t>
        </is>
      </c>
      <c r="AJ1594" s="2754" t="inlineStr">
        <is>
          <t>34 611 88 74 04</t>
        </is>
      </c>
      <c r="AK1594" s="2754" t="inlineStr">
        <is>
          <t>MADRID</t>
        </is>
      </c>
      <c r="AL1594" s="408" t="n"/>
      <c r="AM1594" s="523" t="n"/>
    </row>
    <row r="1595" ht="18" customHeight="1" thickBot="1">
      <c r="A1595" s="2761" t="inlineStr">
        <is>
          <t>MANUEL ENRIQUE GUINEME BARACALDO</t>
        </is>
      </c>
      <c r="B1595" s="2762" t="n">
        <v>90000140306</v>
      </c>
      <c r="C1595" s="2763" t="n">
        <v>46051</v>
      </c>
      <c r="D1595" s="2764" t="inlineStr">
        <is>
          <t>Actualizar</t>
        </is>
      </c>
      <c r="E1595" s="2765" t="n">
        <v>46085</v>
      </c>
      <c r="F1595" s="2766" t="inlineStr">
        <is>
          <t>BANCOLOMBIA</t>
        </is>
      </c>
      <c r="G1595" s="2767" t="inlineStr">
        <is>
          <t>Envío extracto para actualización 2da. reducción.
Si es posible llevar el estudio a un año.</t>
        </is>
      </c>
      <c r="H1595" s="2768" t="inlineStr">
        <is>
          <t>PROPIO</t>
        </is>
      </c>
      <c r="I1595" s="2027" t="n"/>
      <c r="J1595" s="2171" t="n"/>
      <c r="K1595" s="2769" t="n">
        <v>46052</v>
      </c>
      <c r="L1595" s="2770" t="inlineStr">
        <is>
          <t>Soluciones Financieras</t>
        </is>
      </c>
      <c r="M1595" s="2771" t="inlineStr">
        <is>
          <t>ALEJANDRO CUERVO</t>
        </is>
      </c>
      <c r="N1595" s="2763" t="n">
        <v>46052</v>
      </c>
      <c r="O1595" s="2027" t="n"/>
      <c r="P1595" s="2772" t="inlineStr">
        <is>
          <t>https://tinyurl.com/7rws9bc7</t>
        </is>
      </c>
      <c r="Q1595" s="2027" t="n"/>
      <c r="R1595" s="2773" t="n">
        <v>1030600034</v>
      </c>
      <c r="S1595" s="2774" t="inlineStr">
        <is>
          <t>Pesos</t>
        </is>
      </c>
      <c r="T1595" s="2775" t="inlineStr">
        <is>
          <t>Hipotecario</t>
        </is>
      </c>
      <c r="U1595" s="2776" t="n">
        <v>1793622</v>
      </c>
      <c r="V1595" s="2776" t="n">
        <v>124</v>
      </c>
      <c r="W1595" s="2776" t="n">
        <v>69</v>
      </c>
      <c r="X1595" s="2771" t="inlineStr">
        <is>
          <t>10.20</t>
        </is>
      </c>
      <c r="Y1595" s="2776" t="n">
        <v>0</v>
      </c>
      <c r="Z1595" s="2776" t="n">
        <v>84247</v>
      </c>
      <c r="AA1595" s="2776" t="n">
        <v>14816</v>
      </c>
      <c r="AB1595" s="2776" t="n">
        <v>9877</v>
      </c>
      <c r="AC1595" s="2776" t="n">
        <v>956050</v>
      </c>
      <c r="AD1595" s="2776" t="n">
        <v>728631</v>
      </c>
      <c r="AE1595" s="2776" t="n">
        <v>88701592</v>
      </c>
      <c r="AF1595" s="3758" t="n">
        <v>500</v>
      </c>
      <c r="AG1595" s="2776" t="inlineStr">
        <is>
          <t>$5,000,000</t>
        </is>
      </c>
      <c r="AH1595" s="2778" t="inlineStr">
        <is>
          <t>Emp/Ind</t>
        </is>
      </c>
      <c r="AI1595" s="2027" t="n"/>
      <c r="AJ1595" s="2027" t="n"/>
      <c r="AK1595" s="2027" t="n"/>
      <c r="AL1595" s="2027" t="n"/>
      <c r="AM1595" s="2180" t="n"/>
    </row>
    <row r="1596" ht="18" customHeight="1" thickBot="1">
      <c r="A1596" s="2282" t="inlineStr">
        <is>
          <t>YENNY LILIBET LEMUS TOVAR</t>
        </is>
      </c>
      <c r="B1596" s="2779" t="n">
        <v>133200611794</v>
      </c>
      <c r="C1596" s="2780" t="n">
        <v>46068</v>
      </c>
      <c r="D1596" s="2781" t="inlineStr">
        <is>
          <t>Actualizar</t>
        </is>
      </c>
      <c r="E1596" s="2782" t="n">
        <v>46085</v>
      </c>
      <c r="F1596" s="2783" t="inlineStr">
        <is>
          <t>CAJA SOCIAL</t>
        </is>
      </c>
      <c r="G1596" s="2784" t="inlineStr">
        <is>
          <t xml:space="preserve">cliente quiere ver propuesta para reducir a 6 y 5 años
</t>
        </is>
      </c>
      <c r="H1596" s="2785" t="inlineStr">
        <is>
          <t>CM</t>
        </is>
      </c>
      <c r="I1596" s="978" t="n"/>
      <c r="J1596" s="2108" t="n"/>
      <c r="K1596" s="2786" t="n">
        <v>46069</v>
      </c>
      <c r="L1596" s="2787" t="inlineStr">
        <is>
          <t>Finanzas a otro nivel</t>
        </is>
      </c>
      <c r="M1596" s="2788" t="inlineStr">
        <is>
          <t>YULY HERNANDEZ</t>
        </is>
      </c>
      <c r="N1596" s="978" t="n"/>
      <c r="O1596" s="978" t="n"/>
      <c r="P1596" s="1061" t="inlineStr">
        <is>
          <t>https://tinyurl.com/jt3uvb4f</t>
        </is>
      </c>
      <c r="Q1596" s="1078" t="n"/>
      <c r="R1596" s="2789" t="inlineStr">
        <is>
          <t>N/A</t>
        </is>
      </c>
      <c r="S1596" s="2790" t="inlineStr">
        <is>
          <t>Pesos</t>
        </is>
      </c>
      <c r="T1596" s="2791" t="inlineStr">
        <is>
          <t>Hipotecario</t>
        </is>
      </c>
      <c r="U1596" s="2792" t="n">
        <v>1578760</v>
      </c>
      <c r="V1596" s="2788" t="n">
        <v>240</v>
      </c>
      <c r="W1596" s="2788" t="n">
        <v>183</v>
      </c>
      <c r="X1596" s="2788" t="n">
        <v>0.09</v>
      </c>
      <c r="Y1596" s="2792" t="n">
        <v>0</v>
      </c>
      <c r="Z1596" s="2792" t="n">
        <v>62954</v>
      </c>
      <c r="AA1596" s="2792" t="n">
        <v>46659</v>
      </c>
      <c r="AB1596" s="2792" t="n">
        <v>41950</v>
      </c>
      <c r="AC1596" s="2792" t="n">
        <v>374278</v>
      </c>
      <c r="AD1596" s="2792" t="n">
        <v>1052918</v>
      </c>
      <c r="AE1596" s="2792" t="n">
        <v>142293419</v>
      </c>
      <c r="AF1596" s="3759" t="n">
        <v>500</v>
      </c>
      <c r="AG1596" s="2792" t="inlineStr">
        <is>
          <t>$8,700,000</t>
        </is>
      </c>
      <c r="AH1596" s="2794" t="inlineStr">
        <is>
          <t>Empleado</t>
        </is>
      </c>
      <c r="AI1596" s="2788" t="inlineStr">
        <is>
          <t>yennylemustovar@hotmail.com</t>
        </is>
      </c>
      <c r="AJ1596" s="2788" t="inlineStr">
        <is>
          <t>314 6390302</t>
        </is>
      </c>
      <c r="AK1596" s="2788" t="inlineStr">
        <is>
          <t>BOGOTA</t>
        </is>
      </c>
      <c r="AL1596" s="978" t="n"/>
      <c r="AM1596" s="984" t="n"/>
    </row>
    <row r="1597" ht="18" customHeight="1" thickBot="1">
      <c r="A1597" s="2286" t="inlineStr">
        <is>
          <t>JEFERSON AVILAN VARGAS</t>
        </is>
      </c>
      <c r="B1597" s="2795" t="n">
        <v>133201649014</v>
      </c>
      <c r="C1597" s="2796" t="n">
        <v>46085</v>
      </c>
      <c r="D1597" s="2797" t="inlineStr">
        <is>
          <t>Pendiente</t>
        </is>
      </c>
      <c r="E1597" s="2798" t="n">
        <v>46085</v>
      </c>
      <c r="F1597" s="2799" t="inlineStr">
        <is>
          <t>CAJA SOCIAL</t>
        </is>
      </c>
      <c r="G1597" s="990" t="n"/>
      <c r="H1597" s="2800" t="inlineStr">
        <is>
          <t>VK 30%</t>
        </is>
      </c>
      <c r="I1597" s="789" t="n"/>
      <c r="J1597" s="2106" t="n"/>
      <c r="K1597" s="2107" t="n"/>
      <c r="L1597" s="2801" t="inlineStr">
        <is>
          <t>Imperio Financiero</t>
        </is>
      </c>
      <c r="M1597" s="2802" t="inlineStr">
        <is>
          <t>Jaime Andrés Porras Vargas</t>
        </is>
      </c>
      <c r="N1597" s="789" t="n"/>
      <c r="O1597" s="789" t="n"/>
      <c r="P1597" s="789" t="n"/>
      <c r="Q1597" s="789" t="n"/>
      <c r="R1597" s="2802" t="n">
        <v>1016033277</v>
      </c>
      <c r="S1597" s="2803" t="inlineStr">
        <is>
          <t>Pesos</t>
        </is>
      </c>
      <c r="T1597" s="2804" t="inlineStr">
        <is>
          <t>Hipotecario</t>
        </is>
      </c>
      <c r="U1597" s="2805" t="n">
        <v>2024990</v>
      </c>
      <c r="V1597" s="2802" t="n">
        <v>240</v>
      </c>
      <c r="W1597" s="2802" t="n">
        <v>232</v>
      </c>
      <c r="X1597" s="2802" t="inlineStr">
        <is>
          <t>12.80</t>
        </is>
      </c>
      <c r="Y1597" s="2805" t="n">
        <v>0</v>
      </c>
      <c r="Z1597" s="2805" t="n">
        <v>41008</v>
      </c>
      <c r="AA1597" s="2805" t="n">
        <v>35522</v>
      </c>
      <c r="AB1597" s="2805" t="n">
        <v>31937</v>
      </c>
      <c r="AC1597" s="2805" t="n">
        <v>185050</v>
      </c>
      <c r="AD1597" s="2805" t="n">
        <v>1731472</v>
      </c>
      <c r="AE1597" s="2805" t="n">
        <v>171641639</v>
      </c>
      <c r="AF1597" s="2802" t="inlineStr">
        <is>
          <t>$900.000 a $1.200.000</t>
        </is>
      </c>
      <c r="AG1597" s="2805" t="inlineStr">
        <is>
          <t>$10,000,000</t>
        </is>
      </c>
      <c r="AH1597" s="2801" t="inlineStr">
        <is>
          <t>Empleado</t>
        </is>
      </c>
      <c r="AI1597" s="2802" t="inlineStr">
        <is>
          <t>Jefersonavilanvargas@gmail.com</t>
        </is>
      </c>
      <c r="AJ1597" s="2802" t="n">
        <v>3042306639</v>
      </c>
      <c r="AK1597" s="789" t="n"/>
      <c r="AL1597" s="789" t="n"/>
      <c r="AM1597" s="964" t="n"/>
    </row>
    <row r="1598" ht="18" customHeight="1" thickBot="1">
      <c r="A1598" s="2282" t="inlineStr">
        <is>
          <t>LUIS ALBERTO ORTIZ TROMPETERO</t>
        </is>
      </c>
      <c r="B1598" s="2779" t="n">
        <v>953113086</v>
      </c>
      <c r="C1598" s="2780" t="n">
        <v>46085</v>
      </c>
      <c r="D1598" s="2781" t="inlineStr">
        <is>
          <t>Pendiente</t>
        </is>
      </c>
      <c r="E1598" s="2782" t="n">
        <v>46085</v>
      </c>
      <c r="F1598" s="2806" t="inlineStr">
        <is>
          <t>BANCO DE BOGOTA</t>
        </is>
      </c>
      <c r="G1598" s="1780" t="n"/>
      <c r="H1598" s="2807" t="inlineStr">
        <is>
          <t>PROPIO</t>
        </is>
      </c>
      <c r="I1598" s="978" t="n"/>
      <c r="J1598" s="2108" t="n"/>
      <c r="K1598" s="2107" t="n"/>
      <c r="L1598" s="2794" t="inlineStr">
        <is>
          <t>Imperio Financiero</t>
        </is>
      </c>
      <c r="M1598" s="2788" t="inlineStr">
        <is>
          <t>Yamile Marin</t>
        </is>
      </c>
      <c r="N1598" s="978" t="n"/>
      <c r="O1598" s="978" t="n"/>
      <c r="P1598" s="978" t="n"/>
      <c r="Q1598" s="978" t="n"/>
      <c r="R1598" s="2788" t="n">
        <v>80243202</v>
      </c>
      <c r="S1598" s="2790" t="inlineStr">
        <is>
          <t>Pesos</t>
        </is>
      </c>
      <c r="T1598" s="2791" t="inlineStr">
        <is>
          <t>Hipotecario</t>
        </is>
      </c>
      <c r="U1598" s="2792" t="n">
        <v>1508636</v>
      </c>
      <c r="V1598" s="2788" t="n">
        <v>180</v>
      </c>
      <c r="W1598" s="2788" t="n">
        <v>153</v>
      </c>
      <c r="X1598" s="2788" t="inlineStr">
        <is>
          <t>14.00</t>
        </is>
      </c>
      <c r="Y1598" s="2792" t="n">
        <v>0</v>
      </c>
      <c r="Z1598" s="2792" t="n">
        <v>35469</v>
      </c>
      <c r="AA1598" s="2792" t="n">
        <v>26828</v>
      </c>
      <c r="AB1598" s="2792" t="n">
        <v>105748</v>
      </c>
      <c r="AC1598" s="2792" t="n">
        <v>249796</v>
      </c>
      <c r="AD1598" s="2792" t="n">
        <v>1090794</v>
      </c>
      <c r="AE1598" s="2792" t="n">
        <v>100103986</v>
      </c>
      <c r="AF1598" s="2788" t="inlineStr">
        <is>
          <t>$300.000 a $600.000</t>
        </is>
      </c>
      <c r="AG1598" s="2792" t="inlineStr">
        <is>
          <t>$7,000,000</t>
        </is>
      </c>
      <c r="AH1598" s="2794" t="inlineStr">
        <is>
          <t>Empleado</t>
        </is>
      </c>
      <c r="AI1598" s="2788" t="inlineStr">
        <is>
          <t>miguelangelortiz1782@gmail.com</t>
        </is>
      </c>
      <c r="AJ1598" s="2788" t="n">
        <v>3186646573</v>
      </c>
      <c r="AK1598" s="978" t="n"/>
      <c r="AL1598" s="978" t="n"/>
      <c r="AM1598" s="984" t="n"/>
    </row>
    <row r="1599" ht="18" customFormat="1" customHeight="1" s="1314" thickBot="1">
      <c r="A1599" s="2400" t="inlineStr">
        <is>
          <t>JACK ORLANDO GARCIA TRIANA</t>
        </is>
      </c>
      <c r="B1599" s="2808" t="n">
        <v>954141106</v>
      </c>
      <c r="C1599" s="2809" t="n">
        <v>46086</v>
      </c>
      <c r="D1599" s="2810" t="inlineStr">
        <is>
          <t>Pendiente</t>
        </is>
      </c>
      <c r="E1599" s="2811" t="n">
        <v>46086</v>
      </c>
      <c r="F1599" s="2812" t="inlineStr">
        <is>
          <t>BANCO DE BOGOTA</t>
        </is>
      </c>
      <c r="G1599" s="2813" t="n"/>
      <c r="H1599" s="2814" t="inlineStr">
        <is>
          <t>PROPIO</t>
        </is>
      </c>
      <c r="I1599" s="2813" t="n"/>
      <c r="J1599" s="2815" t="n"/>
      <c r="K1599" s="2816" t="n"/>
      <c r="L1599" s="2817" t="inlineStr">
        <is>
          <t>Guardianes Del Ahorro</t>
        </is>
      </c>
      <c r="M1599" s="2818" t="inlineStr">
        <is>
          <t>YERINSON JESUS SALINAS PERDOMO</t>
        </is>
      </c>
      <c r="N1599" s="2813" t="n"/>
      <c r="O1599" s="2813" t="n"/>
      <c r="P1599" s="2813" t="n"/>
      <c r="Q1599" s="2813" t="n"/>
      <c r="R1599" s="2818" t="n">
        <v>1016027852</v>
      </c>
      <c r="S1599" s="2819" t="inlineStr">
        <is>
          <t>Pesos</t>
        </is>
      </c>
      <c r="T1599" s="2820" t="inlineStr">
        <is>
          <t>Hipotecario</t>
        </is>
      </c>
      <c r="U1599" s="2821" t="n">
        <v>515146</v>
      </c>
      <c r="V1599" s="2818" t="n">
        <v>240</v>
      </c>
      <c r="W1599" s="2818" t="n">
        <v>216</v>
      </c>
      <c r="X1599" s="2818" t="inlineStr">
        <is>
          <t>10.98</t>
        </is>
      </c>
      <c r="Y1599" s="2821" t="n">
        <v>153154</v>
      </c>
      <c r="Z1599" s="2821" t="n">
        <v>10245</v>
      </c>
      <c r="AA1599" s="2821" t="n">
        <v>23502</v>
      </c>
      <c r="AB1599" s="2821" t="n">
        <v>0</v>
      </c>
      <c r="AC1599" s="2821" t="n">
        <v>73159</v>
      </c>
      <c r="AD1599" s="2821" t="n">
        <v>561394</v>
      </c>
      <c r="AE1599" s="2821" t="n">
        <v>47053659</v>
      </c>
      <c r="AF1599" s="2818" t="inlineStr">
        <is>
          <t>$100.000 a $300.000</t>
        </is>
      </c>
      <c r="AG1599" s="2821" t="inlineStr">
        <is>
          <t>$3,200,000</t>
        </is>
      </c>
      <c r="AH1599" s="2812" t="inlineStr">
        <is>
          <t>Empleado</t>
        </is>
      </c>
      <c r="AI1599" s="2818" t="inlineStr">
        <is>
          <t>garciatrianajack@gmail.com</t>
        </is>
      </c>
      <c r="AJ1599" s="2818" t="n">
        <v>3132820919</v>
      </c>
      <c r="AK1599" s="2813" t="n"/>
      <c r="AL1599" s="2813" t="n"/>
      <c r="AM1599" s="2822" t="n"/>
    </row>
    <row r="1600" ht="18" customHeight="1" thickBot="1">
      <c r="A1600" s="2823" t="inlineStr">
        <is>
          <t>DORA INES ACEVEDO APONTE</t>
        </is>
      </c>
      <c r="B1600" s="2616" t="n">
        <v>133201138254</v>
      </c>
      <c r="C1600" s="2619" t="n">
        <v>46161</v>
      </c>
      <c r="D1600" s="2831" t="inlineStr">
        <is>
          <t>Actualizar</t>
        </is>
      </c>
      <c r="E1600" s="2832" t="n">
        <v>46086</v>
      </c>
      <c r="F1600" s="2833" t="inlineStr">
        <is>
          <t>CAJA SOCIAL</t>
        </is>
      </c>
      <c r="G1600" s="2834" t="inlineStr">
        <is>
          <t>se envía al correo extractos el nuevo extracto de la cliente para nuevo estudio ya que quiere volver hacer el proceso de reducción con nosotros gracias</t>
        </is>
      </c>
      <c r="H1600" s="2835" t="inlineStr">
        <is>
          <t>PROPIO</t>
        </is>
      </c>
      <c r="I1600" s="410" t="n"/>
      <c r="J1600" s="2836" t="inlineStr">
        <is>
          <t>Resuelta</t>
        </is>
      </c>
      <c r="K1600" s="2837" t="n">
        <v>46076</v>
      </c>
      <c r="L1600" s="2838" t="inlineStr">
        <is>
          <t>Finanzas a otro nivel</t>
        </is>
      </c>
      <c r="M1600" s="2623" t="inlineStr">
        <is>
          <t>CAROLINA MORA</t>
        </is>
      </c>
      <c r="N1600" s="2619" t="n">
        <v>46077</v>
      </c>
      <c r="O1600" s="410" t="n"/>
      <c r="P1600" s="2839" t="inlineStr">
        <is>
          <t>https://tinyurl.com/45vbhv87</t>
        </is>
      </c>
      <c r="Q1600" s="410" t="n"/>
      <c r="R1600" s="2625" t="n">
        <v>52761853</v>
      </c>
      <c r="S1600" s="2622" t="inlineStr">
        <is>
          <t>Pesos</t>
        </is>
      </c>
      <c r="T1600" s="2624" t="inlineStr">
        <is>
          <t>Hipotecario</t>
        </is>
      </c>
      <c r="U1600" s="2625" t="n">
        <v>1963140</v>
      </c>
      <c r="V1600" s="2625" t="n">
        <v>90</v>
      </c>
      <c r="W1600" s="2625" t="n">
        <v>51</v>
      </c>
      <c r="X1600" s="2623" t="n">
        <v>14.5</v>
      </c>
      <c r="Y1600" s="2625" t="n">
        <v>0</v>
      </c>
      <c r="Z1600" s="2625" t="n">
        <v>27358</v>
      </c>
      <c r="AA1600" s="2625" t="n">
        <v>11243</v>
      </c>
      <c r="AB1600" s="2625" t="n">
        <v>10109</v>
      </c>
      <c r="AC1600" s="2625" t="n">
        <v>1075214</v>
      </c>
      <c r="AD1600" s="2625" t="n">
        <v>839215</v>
      </c>
      <c r="AE1600" s="2625" t="n">
        <v>73955231</v>
      </c>
      <c r="AF1600" s="410" t="n"/>
      <c r="AG1600" s="2625" t="inlineStr">
        <is>
          <t>$12,000,000</t>
        </is>
      </c>
      <c r="AH1600" s="2701" t="inlineStr">
        <is>
          <t>Empleado</t>
        </is>
      </c>
      <c r="AI1600" s="2623" t="inlineStr">
        <is>
          <t>doracevedo@gmail.com</t>
        </is>
      </c>
      <c r="AJ1600" s="2625" t="n">
        <v>3202733200</v>
      </c>
      <c r="AK1600" s="2623" t="inlineStr">
        <is>
          <t>BOGOTA</t>
        </is>
      </c>
      <c r="AL1600" s="410" t="n"/>
      <c r="AM1600" s="416" t="n"/>
    </row>
    <row r="1601" ht="18" customHeight="1" thickBot="1">
      <c r="A1601" s="2633" t="inlineStr">
        <is>
          <t>SANDRA PAOLA SANCHEZ MACIAS</t>
        </is>
      </c>
      <c r="B1601" s="2302" t="n">
        <v>134200178896</v>
      </c>
      <c r="C1601" s="2305" t="n">
        <v>46096</v>
      </c>
      <c r="D1601" s="2840" t="inlineStr">
        <is>
          <t>Actualizar</t>
        </is>
      </c>
      <c r="E1601" s="2841" t="n">
        <v>46086</v>
      </c>
      <c r="F1601" s="2692" t="inlineStr">
        <is>
          <t>CAJA SOCIAL</t>
        </is>
      </c>
      <c r="G1601" s="2842" t="inlineStr">
        <is>
          <t>Buen día, el día lunes 2 de marzo subí el formulario diligenciado con su respectivo extracto para el estudio, Ofelia me comento que estaba duplicado y más adelante me manifestó que ya me lo habían asignado, oh sorpresa, no actualizaron el estudio. Para que me hagan el favor de actualizar el estudio, tengo cita para hacer la presentación mañana a la 9:30 AM.
Les agradezlo.</t>
        </is>
      </c>
      <c r="H1601" s="2627" t="inlineStr">
        <is>
          <t>VK 30%</t>
        </is>
      </c>
      <c r="I1601" s="225" t="n"/>
      <c r="J1601" s="2116" t="n"/>
      <c r="K1601" s="2843" t="n">
        <v>46099</v>
      </c>
      <c r="L1601" s="2327" t="inlineStr">
        <is>
          <t>Finanzas a otro nivel</t>
        </is>
      </c>
      <c r="M1601" s="2309" t="inlineStr">
        <is>
          <t>MIREYA TOLOZA</t>
        </is>
      </c>
      <c r="N1601" s="2305" t="n">
        <v>46099</v>
      </c>
      <c r="O1601" s="225" t="n"/>
      <c r="P1601" s="2844" t="inlineStr">
        <is>
          <t>https://tinyurl.com/58jjud7s</t>
        </is>
      </c>
      <c r="Q1601" s="225" t="n"/>
      <c r="R1601" s="2845" t="n">
        <v>1022997669</v>
      </c>
      <c r="S1601" s="2311" t="inlineStr">
        <is>
          <t>Pesos</t>
        </is>
      </c>
      <c r="T1601" s="2312" t="inlineStr">
        <is>
          <t>Hipotecario</t>
        </is>
      </c>
      <c r="U1601" s="2313" t="n">
        <v>1384260</v>
      </c>
      <c r="V1601" s="2313" t="n">
        <v>240</v>
      </c>
      <c r="W1601" s="2313" t="n">
        <v>20</v>
      </c>
      <c r="X1601" s="2309" t="n">
        <v>11.8</v>
      </c>
      <c r="Y1601" s="2313" t="n">
        <v>0</v>
      </c>
      <c r="Z1601" s="2313" t="n">
        <v>61331</v>
      </c>
      <c r="AA1601" s="2313" t="n">
        <v>28033</v>
      </c>
      <c r="AB1601" s="2313" t="n">
        <v>24106</v>
      </c>
      <c r="AC1601" s="2313" t="n">
        <v>163022</v>
      </c>
      <c r="AD1601" s="2313" t="n">
        <v>1107767</v>
      </c>
      <c r="AE1601" s="2313" t="n">
        <v>118624423</v>
      </c>
      <c r="AF1601" s="2313" t="inlineStr">
        <is>
          <t>$100.000 a $300.000</t>
        </is>
      </c>
      <c r="AG1601" s="2313" t="inlineStr">
        <is>
          <t>$5,400,000</t>
        </is>
      </c>
      <c r="AH1601" s="2315" t="inlineStr">
        <is>
          <t>Empleado</t>
        </is>
      </c>
      <c r="AI1601" s="2309" t="inlineStr">
        <is>
          <t>mandrita1611@gmail.com</t>
        </is>
      </c>
      <c r="AJ1601" s="2313" t="n">
        <v>3114938795</v>
      </c>
      <c r="AK1601" s="2309" t="inlineStr">
        <is>
          <t>BOGOTA</t>
        </is>
      </c>
      <c r="AL1601" s="225" t="n"/>
      <c r="AM1601" s="231" t="n"/>
    </row>
    <row r="1602" ht="18" customHeight="1" thickBot="1">
      <c r="A1602" s="2824" t="inlineStr">
        <is>
          <t>SHEILA LILIANA HERRERA SANCHEZ</t>
        </is>
      </c>
      <c r="B1602" s="2316" t="inlineStr">
        <is>
          <t>570045820029136-9</t>
        </is>
      </c>
      <c r="C1602" s="2319" t="n">
        <v>46170</v>
      </c>
      <c r="D1602" s="2840" t="inlineStr">
        <is>
          <t>Actualizar</t>
        </is>
      </c>
      <c r="E1602" s="2841" t="n">
        <v>46086</v>
      </c>
      <c r="F1602" s="2320" t="inlineStr">
        <is>
          <t>DAVIVIENDA</t>
        </is>
      </c>
      <c r="G1602" s="2846" t="inlineStr">
        <is>
          <t>Se envia extracto y perfilamiento para realizar nuevo estudio para reprocesar en el banco generar estudio desde el menor tiempo que se pueda ahorrar gracias</t>
        </is>
      </c>
      <c r="H1602" s="2453" t="inlineStr">
        <is>
          <t>CM</t>
        </is>
      </c>
      <c r="I1602" s="214" t="n"/>
      <c r="J1602" s="2118" t="n"/>
      <c r="K1602" s="2843" t="n">
        <v>46173</v>
      </c>
      <c r="L1602" s="2332" t="inlineStr">
        <is>
          <t>Finanzas a otro nivel</t>
        </is>
      </c>
      <c r="M1602" s="2321" t="inlineStr">
        <is>
          <t>NELLY ROA</t>
        </is>
      </c>
      <c r="N1602" s="2319" t="n">
        <v>46173</v>
      </c>
      <c r="O1602" s="214" t="n"/>
      <c r="P1602" s="2847" t="inlineStr">
        <is>
          <t>https://tinyurl.com/yc2mjt6x</t>
        </is>
      </c>
      <c r="Q1602" s="214" t="n"/>
      <c r="R1602" s="2848" t="n">
        <v>52788073</v>
      </c>
      <c r="S1602" s="2322" t="inlineStr">
        <is>
          <t>Pesos</t>
        </is>
      </c>
      <c r="T1602" s="2323" t="inlineStr">
        <is>
          <t>Hipotecario</t>
        </is>
      </c>
      <c r="U1602" s="2324" t="n">
        <v>1194098</v>
      </c>
      <c r="V1602" s="2324" t="n">
        <v>240</v>
      </c>
      <c r="W1602" s="2324" t="n">
        <v>176</v>
      </c>
      <c r="X1602" s="2321" t="n">
        <v>11.5</v>
      </c>
      <c r="Y1602" s="2324" t="n">
        <v>438901</v>
      </c>
      <c r="Z1602" s="2324" t="n">
        <v>44551</v>
      </c>
      <c r="AA1602" s="2324" t="n">
        <v>66336</v>
      </c>
      <c r="AB1602" s="2324" t="n">
        <v>91025</v>
      </c>
      <c r="AC1602" s="2324" t="n">
        <v>288160</v>
      </c>
      <c r="AD1602" s="2324" t="n">
        <v>712026</v>
      </c>
      <c r="AE1602" s="2324" t="n">
        <v>126265653</v>
      </c>
      <c r="AF1602" s="3722" t="n">
        <v>500</v>
      </c>
      <c r="AG1602" s="2324" t="inlineStr">
        <is>
          <t>$7,100,000</t>
        </is>
      </c>
      <c r="AH1602" s="2471" t="inlineStr">
        <is>
          <t>Vis Davivienda</t>
        </is>
      </c>
      <c r="AI1602" s="2321" t="inlineStr">
        <is>
          <t>liliana28herrera@hotmail.com</t>
        </is>
      </c>
      <c r="AJ1602" s="2324" t="n">
        <v>3208232175</v>
      </c>
      <c r="AK1602" s="2321" t="inlineStr">
        <is>
          <t>BOGOTA</t>
        </is>
      </c>
      <c r="AL1602" s="214" t="n"/>
      <c r="AM1602" s="220" t="n"/>
    </row>
    <row r="1603" ht="18" customHeight="1" thickBot="1">
      <c r="A1603" s="2825" t="inlineStr">
        <is>
          <t>EDGAR LOPEZ CARVAJAL</t>
        </is>
      </c>
      <c r="B1603" s="2849" t="inlineStr">
        <is>
          <t>571616870003228-6</t>
        </is>
      </c>
      <c r="C1603" s="2682" t="n">
        <v>46086</v>
      </c>
      <c r="D1603" s="2683" t="inlineStr">
        <is>
          <t>Mora</t>
        </is>
      </c>
      <c r="E1603" s="2682" t="n">
        <v>46086</v>
      </c>
      <c r="F1603" s="2325" t="inlineStr">
        <is>
          <t>DAVIVIENDA</t>
        </is>
      </c>
      <c r="G1603" s="2269" t="n"/>
      <c r="H1603" s="2326" t="inlineStr">
        <is>
          <t>CM</t>
        </is>
      </c>
      <c r="I1603" s="2269" t="n"/>
      <c r="J1603" s="2269" t="n"/>
      <c r="K1603" s="2269" t="n"/>
      <c r="L1603" s="2850" t="inlineStr">
        <is>
          <t>Visionarios</t>
        </is>
      </c>
      <c r="M1603" s="2688" t="inlineStr">
        <is>
          <t>MARIELA BECERRA</t>
        </is>
      </c>
      <c r="N1603" s="2269" t="n"/>
      <c r="O1603" s="2269" t="n"/>
      <c r="P1603" s="2269" t="n"/>
      <c r="Q1603" s="2851" t="n"/>
      <c r="R1603" s="2389" t="inlineStr">
        <is>
          <t>N/A</t>
        </is>
      </c>
      <c r="S1603" s="2270" t="inlineStr">
        <is>
          <t>Pesos</t>
        </is>
      </c>
      <c r="T1603" s="2690" t="inlineStr">
        <is>
          <t>Hipotecario</t>
        </is>
      </c>
      <c r="U1603" s="2689" t="n">
        <v>836000</v>
      </c>
      <c r="V1603" s="2689" t="n">
        <v>101</v>
      </c>
      <c r="W1603" s="2689" t="n">
        <v>72</v>
      </c>
      <c r="X1603" s="2688" t="n">
        <v>12.75</v>
      </c>
      <c r="Y1603" s="2689" t="n">
        <v>0</v>
      </c>
      <c r="Z1603" s="2689" t="n">
        <v>62787</v>
      </c>
      <c r="AA1603" s="2689" t="n">
        <v>44738</v>
      </c>
      <c r="AB1603" s="2689" t="n">
        <v>0</v>
      </c>
      <c r="AC1603" s="2689" t="n">
        <v>345074</v>
      </c>
      <c r="AD1603" s="2689" t="n">
        <v>383926</v>
      </c>
      <c r="AE1603" s="2689" t="n">
        <v>38688993</v>
      </c>
      <c r="AF1603" s="3715" t="n">
        <v>100</v>
      </c>
      <c r="AG1603" s="2689" t="inlineStr">
        <is>
          <t>$3,500,000</t>
        </is>
      </c>
      <c r="AH1603" s="2268" t="inlineStr">
        <is>
          <t>Empleado</t>
        </is>
      </c>
      <c r="AI1603" s="2688" t="inlineStr">
        <is>
          <t>ELOPEZVAJAL@GMAIL.COM</t>
        </is>
      </c>
      <c r="AJ1603" s="2688" t="inlineStr">
        <is>
          <t>+57 317 5526348</t>
        </is>
      </c>
      <c r="AK1603" s="2688" t="inlineStr">
        <is>
          <t>IBAGUE</t>
        </is>
      </c>
      <c r="AL1603" s="2269" t="n"/>
      <c r="AM1603" s="2853" t="inlineStr">
        <is>
          <t>NAN</t>
        </is>
      </c>
    </row>
    <row r="1604" ht="18" customHeight="1" thickBot="1">
      <c r="A1604" s="2826" t="inlineStr">
        <is>
          <t>LEYDA CAROLINA BRINEZ TELLEZ</t>
        </is>
      </c>
      <c r="B1604" s="2854" t="n">
        <v>5716163100027140</v>
      </c>
      <c r="C1604" s="2855" t="n">
        <v>46086</v>
      </c>
      <c r="D1604" s="2658" t="inlineStr">
        <is>
          <t>Pendiente</t>
        </is>
      </c>
      <c r="E1604" s="2855" t="n">
        <v>46086</v>
      </c>
      <c r="F1604" s="2329" t="inlineStr">
        <is>
          <t>DAVIVIENDA</t>
        </is>
      </c>
      <c r="G1604" s="2262" t="n"/>
      <c r="H1604" s="2331" t="inlineStr">
        <is>
          <t>CM</t>
        </is>
      </c>
      <c r="I1604" s="2262" t="n"/>
      <c r="J1604" s="2262" t="n"/>
      <c r="K1604" s="2262" t="n"/>
      <c r="L1604" s="2856" t="inlineStr">
        <is>
          <t>Visionarios</t>
        </is>
      </c>
      <c r="M1604" s="2857" t="inlineStr">
        <is>
          <t>PAOLA HERNANDEZ</t>
        </is>
      </c>
      <c r="N1604" s="2262" t="n"/>
      <c r="O1604" s="2262" t="n"/>
      <c r="P1604" s="2262" t="n"/>
      <c r="Q1604" s="2858" t="n"/>
      <c r="R1604" s="2389" t="inlineStr">
        <is>
          <t>N/A</t>
        </is>
      </c>
      <c r="S1604" s="2661" t="inlineStr">
        <is>
          <t>Pesos</t>
        </is>
      </c>
      <c r="T1604" s="2859" t="inlineStr">
        <is>
          <t>Hipotecario</t>
        </is>
      </c>
      <c r="U1604" s="2860" t="n">
        <v>548290</v>
      </c>
      <c r="V1604" s="2860" t="n">
        <v>240</v>
      </c>
      <c r="W1604" s="2860" t="n">
        <v>172</v>
      </c>
      <c r="X1604" s="2857" t="n">
        <v>12</v>
      </c>
      <c r="Y1604" s="2860" t="n">
        <v>190709</v>
      </c>
      <c r="Z1604" s="2860" t="n">
        <v>24389</v>
      </c>
      <c r="AA1604" s="2860" t="n">
        <v>74520</v>
      </c>
      <c r="AB1604" s="2860" t="n">
        <v>0</v>
      </c>
      <c r="AC1604" s="2860" t="n">
        <v>268244</v>
      </c>
      <c r="AD1604" s="2860" t="n">
        <v>726163</v>
      </c>
      <c r="AE1604" s="2860" t="n">
        <v>58934433</v>
      </c>
      <c r="AF1604" s="3719" t="n">
        <v>300</v>
      </c>
      <c r="AG1604" s="2860" t="inlineStr">
        <is>
          <t>$4,000,000</t>
        </is>
      </c>
      <c r="AH1604" s="2661" t="inlineStr">
        <is>
          <t>Independiente</t>
        </is>
      </c>
      <c r="AI1604" s="2857" t="inlineStr">
        <is>
          <t>CAROLINABRINEZ1@GMAIL.COM</t>
        </is>
      </c>
      <c r="AJ1604" s="2857" t="inlineStr">
        <is>
          <t>+1 650-452-3208</t>
        </is>
      </c>
      <c r="AK1604" s="2857" t="inlineStr">
        <is>
          <t>SUNNYVALE</t>
        </is>
      </c>
      <c r="AL1604" s="2262" t="n"/>
      <c r="AM1604" s="2862" t="inlineStr">
        <is>
          <t>NAN</t>
        </is>
      </c>
    </row>
    <row r="1605" ht="18" customHeight="1" thickBot="1">
      <c r="A1605" s="2827" t="inlineStr">
        <is>
          <t>LIZET ANDREA FABRA QUINONEZ</t>
        </is>
      </c>
      <c r="B1605" s="2849" t="n">
        <v>559852326</v>
      </c>
      <c r="C1605" s="2682" t="n">
        <v>46086</v>
      </c>
      <c r="D1605" s="2653" t="inlineStr">
        <is>
          <t>Pendiente</t>
        </is>
      </c>
      <c r="E1605" s="2682" t="n">
        <v>46086</v>
      </c>
      <c r="F1605" s="2863" t="inlineStr">
        <is>
          <t>BANCO DE BOGOTA</t>
        </is>
      </c>
      <c r="G1605" s="2269" t="n"/>
      <c r="H1605" s="2326" t="inlineStr">
        <is>
          <t>CM</t>
        </is>
      </c>
      <c r="I1605" s="2688" t="inlineStr">
        <is>
          <t>Falta perfilamiento - Bogota</t>
        </is>
      </c>
      <c r="J1605" s="2269" t="n"/>
      <c r="K1605" s="2269" t="n"/>
      <c r="L1605" s="2850" t="inlineStr">
        <is>
          <t>Visionarios</t>
        </is>
      </c>
      <c r="M1605" s="2688" t="inlineStr">
        <is>
          <t>MARIELA BECERRA</t>
        </is>
      </c>
      <c r="N1605" s="2269" t="n"/>
      <c r="O1605" s="2269" t="n"/>
      <c r="P1605" s="2269" t="n"/>
      <c r="Q1605" s="2851" t="n"/>
      <c r="R1605" s="2389" t="inlineStr">
        <is>
          <t>N/A</t>
        </is>
      </c>
      <c r="S1605" s="2270" t="inlineStr">
        <is>
          <t>Pesos</t>
        </is>
      </c>
      <c r="T1605" s="2690" t="inlineStr">
        <is>
          <t>Hipotecario</t>
        </is>
      </c>
      <c r="U1605" s="2689" t="n">
        <v>508551</v>
      </c>
      <c r="V1605" s="2689" t="n">
        <v>360</v>
      </c>
      <c r="W1605" s="2689" t="n">
        <v>286</v>
      </c>
      <c r="X1605" s="2688" t="n">
        <v>7.47</v>
      </c>
      <c r="Y1605" s="2689" t="n">
        <v>194113</v>
      </c>
      <c r="Z1605" s="2689" t="n">
        <v>17792</v>
      </c>
      <c r="AA1605" s="2689" t="n">
        <v>25798</v>
      </c>
      <c r="AB1605" s="2689" t="n">
        <v>0</v>
      </c>
      <c r="AC1605" s="2689" t="n">
        <v>107554</v>
      </c>
      <c r="AD1605" s="2689" t="n">
        <v>551483</v>
      </c>
      <c r="AE1605" s="2689" t="n">
        <v>63636362</v>
      </c>
      <c r="AF1605" s="3715" t="n">
        <v>400</v>
      </c>
      <c r="AG1605" s="2689" t="inlineStr">
        <is>
          <t>$2,500,000</t>
        </is>
      </c>
      <c r="AH1605" s="2268" t="inlineStr">
        <is>
          <t>Empleado</t>
        </is>
      </c>
      <c r="AI1605" s="2688" t="inlineStr">
        <is>
          <t>LIANFAQUI@GMAIL.COM</t>
        </is>
      </c>
      <c r="AJ1605" s="2688" t="inlineStr">
        <is>
          <t>+57 315 4052958</t>
        </is>
      </c>
      <c r="AK1605" s="2688" t="inlineStr">
        <is>
          <t>BUCARAMANGA</t>
        </is>
      </c>
      <c r="AL1605" s="2269" t="n"/>
      <c r="AM1605" s="2853" t="inlineStr">
        <is>
          <t>NAN</t>
        </is>
      </c>
    </row>
    <row r="1606" ht="18" customHeight="1" thickBot="1">
      <c r="A1606" s="2828" t="inlineStr">
        <is>
          <t>LUISA FERNANDA BEDOYA CASTILLO</t>
        </is>
      </c>
      <c r="B1606" s="2864" t="n">
        <v>90000393410</v>
      </c>
      <c r="C1606" s="2865" t="n">
        <v>46086</v>
      </c>
      <c r="D1606" s="2653" t="inlineStr">
        <is>
          <t>Pendiente</t>
        </is>
      </c>
      <c r="E1606" s="2865" t="n">
        <v>46086</v>
      </c>
      <c r="F1606" s="2866" t="inlineStr">
        <is>
          <t>BANCOLOMBIA</t>
        </is>
      </c>
      <c r="G1606" s="2867" t="n"/>
      <c r="H1606" s="2326" t="inlineStr">
        <is>
          <t>CM</t>
        </is>
      </c>
      <c r="I1606" s="2867" t="n"/>
      <c r="J1606" s="2867" t="n"/>
      <c r="K1606" s="2867" t="n"/>
      <c r="L1606" s="2868" t="inlineStr">
        <is>
          <t>Finanzas a otro nivel</t>
        </is>
      </c>
      <c r="M1606" s="2869" t="inlineStr">
        <is>
          <t>PAULA OSORNO</t>
        </is>
      </c>
      <c r="N1606" s="2867" t="n"/>
      <c r="O1606" s="2867" t="n"/>
      <c r="P1606" s="2867" t="n"/>
      <c r="Q1606" s="2867" t="n"/>
      <c r="R1606" s="2870" t="inlineStr">
        <is>
          <t>N/A</t>
        </is>
      </c>
      <c r="S1606" s="2270" t="inlineStr">
        <is>
          <t>Pesos</t>
        </is>
      </c>
      <c r="T1606" s="2871" t="inlineStr">
        <is>
          <t>Hipotecario</t>
        </is>
      </c>
      <c r="U1606" s="2872" t="n">
        <v>1651064</v>
      </c>
      <c r="V1606" s="2872" t="n">
        <v>240</v>
      </c>
      <c r="W1606" s="2872" t="n">
        <v>239</v>
      </c>
      <c r="X1606" s="2869" t="n">
        <v>11.8</v>
      </c>
      <c r="Y1606" s="2872" t="n">
        <v>0</v>
      </c>
      <c r="Z1606" s="2872" t="n">
        <v>14210</v>
      </c>
      <c r="AA1606" s="2872" t="n">
        <v>17019</v>
      </c>
      <c r="AB1606" s="2872" t="n">
        <v>11345</v>
      </c>
      <c r="AC1606" s="2872" t="n">
        <v>172815</v>
      </c>
      <c r="AD1606" s="2872" t="n">
        <v>1435674</v>
      </c>
      <c r="AE1606" s="2872" t="n">
        <v>153872483</v>
      </c>
      <c r="AF1606" s="3727" t="n">
        <v>800</v>
      </c>
      <c r="AG1606" s="2872" t="inlineStr">
        <is>
          <t>$5,500,000</t>
        </is>
      </c>
      <c r="AH1606" s="2268" t="inlineStr">
        <is>
          <t>Empleado</t>
        </is>
      </c>
      <c r="AI1606" s="2869" t="inlineStr">
        <is>
          <t>LUISA1997BEDOY@GMAIL.COM</t>
        </is>
      </c>
      <c r="AJ1606" s="2869" t="inlineStr">
        <is>
          <t>+57 320 7831607</t>
        </is>
      </c>
      <c r="AK1606" s="2869" t="inlineStr">
        <is>
          <t>PERIERA</t>
        </is>
      </c>
      <c r="AL1606" s="2867" t="n"/>
      <c r="AM1606" s="2862" t="inlineStr">
        <is>
          <t>NAN</t>
        </is>
      </c>
    </row>
    <row r="1607" ht="18" customHeight="1" thickBot="1">
      <c r="A1607" s="2827" t="inlineStr">
        <is>
          <t>SANDRA PATRICIA MORENO MUNOZ</t>
        </is>
      </c>
      <c r="B1607" s="2849" t="inlineStr">
        <is>
          <t>600045680016375-1</t>
        </is>
      </c>
      <c r="C1607" s="2682" t="n">
        <v>46086</v>
      </c>
      <c r="D1607" s="2653" t="inlineStr">
        <is>
          <t>Pendiente</t>
        </is>
      </c>
      <c r="E1607" s="2682" t="n">
        <v>46086</v>
      </c>
      <c r="F1607" s="2325" t="inlineStr">
        <is>
          <t>DAVIVIENDA</t>
        </is>
      </c>
      <c r="G1607" s="2269" t="n"/>
      <c r="H1607" s="2326" t="inlineStr">
        <is>
          <t>CM</t>
        </is>
      </c>
      <c r="I1607" s="2269" t="n"/>
      <c r="J1607" s="2269" t="n"/>
      <c r="K1607" s="2686" t="n"/>
      <c r="L1607" s="2850" t="inlineStr">
        <is>
          <t>Visionarios</t>
        </is>
      </c>
      <c r="M1607" s="2688" t="inlineStr">
        <is>
          <t>PAOLA HERNANDEZ</t>
        </is>
      </c>
      <c r="N1607" s="2269" t="n"/>
      <c r="O1607" s="2269" t="n"/>
      <c r="P1607" s="2269" t="n"/>
      <c r="Q1607" s="2851" t="n"/>
      <c r="R1607" s="2389" t="inlineStr">
        <is>
          <t>N/A</t>
        </is>
      </c>
      <c r="S1607" s="2270" t="inlineStr">
        <is>
          <t>Pesos</t>
        </is>
      </c>
      <c r="T1607" s="2874" t="inlineStr">
        <is>
          <t>Leasing H.</t>
        </is>
      </c>
      <c r="U1607" s="2689" t="n">
        <v>1310000</v>
      </c>
      <c r="V1607" s="2689" t="n">
        <v>180</v>
      </c>
      <c r="W1607" s="2689" t="n">
        <v>48</v>
      </c>
      <c r="X1607" s="2688" t="n">
        <v>12</v>
      </c>
      <c r="Y1607" s="2689" t="n">
        <v>0</v>
      </c>
      <c r="Z1607" s="2689" t="n">
        <v>39421</v>
      </c>
      <c r="AA1607" s="2689" t="n">
        <v>53293</v>
      </c>
      <c r="AB1607" s="2689" t="n">
        <v>0</v>
      </c>
      <c r="AC1607" s="2689" t="n">
        <v>708681</v>
      </c>
      <c r="AD1607" s="2689" t="n">
        <v>501319</v>
      </c>
      <c r="AE1607" s="2689" t="n">
        <v>53426171</v>
      </c>
      <c r="AF1607" s="2689" t="inlineStr">
        <is>
          <t>$1,000,000</t>
        </is>
      </c>
      <c r="AG1607" s="2689" t="inlineStr">
        <is>
          <t>$15,000,000</t>
        </is>
      </c>
      <c r="AH1607" s="2270" t="inlineStr">
        <is>
          <t>Independiente</t>
        </is>
      </c>
      <c r="AI1607" s="2688" t="inlineStr">
        <is>
          <t>SMORENO_371@HOTMAIL.COM</t>
        </is>
      </c>
      <c r="AJ1607" s="2688" t="inlineStr">
        <is>
          <t>+34 632 70 09 03</t>
        </is>
      </c>
      <c r="AK1607" s="2688" t="inlineStr">
        <is>
          <t>BARCELONA ESPANA</t>
        </is>
      </c>
      <c r="AL1607" s="2269" t="n"/>
      <c r="AM1607" s="2853" t="inlineStr">
        <is>
          <t>NAN</t>
        </is>
      </c>
    </row>
    <row r="1608" ht="18" customHeight="1" thickBot="1">
      <c r="A1608" s="2829" t="inlineStr">
        <is>
          <t>LAURA KATHERINE GRANADOS SUAREZ</t>
        </is>
      </c>
      <c r="B1608" s="2316" t="n">
        <v>204289007666</v>
      </c>
      <c r="C1608" s="2317" t="n">
        <v>46086</v>
      </c>
      <c r="D1608" s="2318" t="inlineStr">
        <is>
          <t>Pendiente</t>
        </is>
      </c>
      <c r="E1608" s="2319" t="n">
        <v>46086</v>
      </c>
      <c r="F1608" s="2341" t="inlineStr">
        <is>
          <t>COLPATRIA</t>
        </is>
      </c>
      <c r="G1608" s="565" t="n"/>
      <c r="H1608" s="2470" t="inlineStr">
        <is>
          <t>CM30</t>
        </is>
      </c>
      <c r="I1608" s="214" t="n"/>
      <c r="J1608" s="2118" t="n"/>
      <c r="K1608" s="2117" t="n"/>
      <c r="L1608" s="2332" t="inlineStr">
        <is>
          <t>Finanzas a otro nivel</t>
        </is>
      </c>
      <c r="M1608" s="2321" t="inlineStr">
        <is>
          <t>NELLY JANETH ROA GONZALEZ</t>
        </is>
      </c>
      <c r="N1608" s="214" t="n"/>
      <c r="O1608" s="214" t="n"/>
      <c r="P1608" s="214" t="n"/>
      <c r="Q1608" s="214" t="n"/>
      <c r="R1608" s="2321" t="n">
        <v>1032460422</v>
      </c>
      <c r="S1608" s="2322" t="inlineStr">
        <is>
          <t>Pesos</t>
        </is>
      </c>
      <c r="T1608" s="2323" t="inlineStr">
        <is>
          <t>Hipotecario</t>
        </is>
      </c>
      <c r="U1608" s="2324" t="n">
        <v>1221459</v>
      </c>
      <c r="V1608" s="2321" t="n">
        <v>240</v>
      </c>
      <c r="W1608" s="2321" t="n">
        <v>229</v>
      </c>
      <c r="X1608" s="2321" t="n">
        <v>13.99</v>
      </c>
      <c r="Y1608" s="2324" t="n">
        <v>0</v>
      </c>
      <c r="Z1608" s="2324" t="n">
        <v>28257</v>
      </c>
      <c r="AA1608" s="2324" t="n">
        <v>0</v>
      </c>
      <c r="AB1608" s="2324" t="n">
        <v>0</v>
      </c>
      <c r="AC1608" s="2324" t="n">
        <v>167411</v>
      </c>
      <c r="AD1608" s="2324" t="n">
        <v>1025790</v>
      </c>
      <c r="AE1608" s="2324" t="n">
        <v>119452528</v>
      </c>
      <c r="AF1608" s="2321" t="inlineStr">
        <is>
          <t>Acorde al estado del Crédito</t>
        </is>
      </c>
      <c r="AG1608" s="2324" t="inlineStr">
        <is>
          <t>$9,000,000</t>
        </is>
      </c>
      <c r="AH1608" s="2343" t="inlineStr">
        <is>
          <t>Empleado</t>
        </is>
      </c>
      <c r="AI1608" s="2321" t="inlineStr">
        <is>
          <t>lauragrsv@gmail.com</t>
        </is>
      </c>
      <c r="AJ1608" s="2321" t="n">
        <v>3159289863</v>
      </c>
      <c r="AK1608" s="214" t="n"/>
      <c r="AL1608" s="214" t="n"/>
      <c r="AM1608" s="220" t="n"/>
    </row>
    <row r="1609" ht="18" customHeight="1" thickBot="1">
      <c r="A1609" s="2830" t="inlineStr">
        <is>
          <t>DIANA ALEXANDRA ZAPATA GARCIA</t>
        </is>
      </c>
      <c r="B1609" s="2302" t="inlineStr">
        <is>
          <t>600404610047962-1</t>
        </is>
      </c>
      <c r="C1609" s="2303" t="n">
        <v>46086</v>
      </c>
      <c r="D1609" s="2472" t="inlineStr">
        <is>
          <t>Mora</t>
        </is>
      </c>
      <c r="E1609" s="2305" t="n">
        <v>46086</v>
      </c>
      <c r="F1609" s="2320" t="inlineStr">
        <is>
          <t>DAVIVIENDA</t>
        </is>
      </c>
      <c r="G1609" s="2307" t="inlineStr">
        <is>
          <t>La sra tiene un mes en mora pero dice ponerse al dia ya en este pago.</t>
        </is>
      </c>
      <c r="H1609" s="2627" t="inlineStr">
        <is>
          <t>VK 30%</t>
        </is>
      </c>
      <c r="I1609" s="225" t="n"/>
      <c r="J1609" s="2116" t="n"/>
      <c r="K1609" s="2117" t="n"/>
      <c r="L1609" s="2725" t="inlineStr">
        <is>
          <t>Visionarios</t>
        </is>
      </c>
      <c r="M1609" s="2309" t="inlineStr">
        <is>
          <t>Adriana Castellanos Herrera</t>
        </is>
      </c>
      <c r="N1609" s="225" t="n"/>
      <c r="O1609" s="225" t="n"/>
      <c r="P1609" s="225" t="n"/>
      <c r="Q1609" s="225" t="n"/>
      <c r="R1609" s="2356" t="n">
        <v>1098615144</v>
      </c>
      <c r="S1609" s="2311" t="inlineStr">
        <is>
          <t>Pesos</t>
        </is>
      </c>
      <c r="T1609" s="2875" t="inlineStr">
        <is>
          <t>Leasing H.</t>
        </is>
      </c>
      <c r="U1609" s="2313" t="n">
        <v>1371000</v>
      </c>
      <c r="V1609" s="2309" t="n">
        <v>240</v>
      </c>
      <c r="W1609" s="2309" t="n">
        <v>181</v>
      </c>
      <c r="X1609" s="2309" t="n">
        <v>8.699999999999999</v>
      </c>
      <c r="Y1609" s="2313" t="n">
        <v>0</v>
      </c>
      <c r="Z1609" s="2313" t="n">
        <v>0</v>
      </c>
      <c r="AA1609" s="2313" t="n">
        <v>0</v>
      </c>
      <c r="AB1609" s="2313" t="n">
        <v>0</v>
      </c>
      <c r="AC1609" s="2313" t="n">
        <v>0</v>
      </c>
      <c r="AD1609" s="2313" t="n">
        <v>979566</v>
      </c>
      <c r="AE1609" s="2313" t="n">
        <v>141399006</v>
      </c>
      <c r="AF1609" s="2309" t="inlineStr">
        <is>
          <t>Acorde al estado del Crédito</t>
        </is>
      </c>
      <c r="AG1609" s="2313" t="inlineStr">
        <is>
          <t>$6,000,000</t>
        </is>
      </c>
      <c r="AH1609" s="2399" t="inlineStr">
        <is>
          <t>Vis Davivienda</t>
        </is>
      </c>
      <c r="AI1609" s="2309" t="inlineStr">
        <is>
          <t>dialzari@hotmail.com</t>
        </is>
      </c>
      <c r="AJ1609" s="2309" t="n">
        <v>3013110432</v>
      </c>
      <c r="AK1609" s="225" t="n"/>
      <c r="AL1609" s="225" t="n"/>
      <c r="AM1609" s="231" t="n"/>
    </row>
    <row r="1610" ht="18" customFormat="1" customHeight="1" s="1314" thickBot="1">
      <c r="A1610" s="2400" t="inlineStr">
        <is>
          <t>JOSE ANTONIO SOLANO MONTEALEGRE</t>
        </is>
      </c>
      <c r="B1610" s="2693" t="n">
        <v>90000152183</v>
      </c>
      <c r="C1610" s="2401" t="n">
        <v>46087</v>
      </c>
      <c r="D1610" s="2402" t="inlineStr">
        <is>
          <t>Pendiente</t>
        </is>
      </c>
      <c r="E1610" s="2403" t="n">
        <v>46087</v>
      </c>
      <c r="F1610" s="1305" t="inlineStr">
        <is>
          <t>BANCOLOMBIA</t>
        </is>
      </c>
      <c r="G1610" s="1305" t="n"/>
      <c r="H1610" s="2876" t="inlineStr">
        <is>
          <t>APLEX</t>
        </is>
      </c>
      <c r="I1610" s="1305" t="n"/>
      <c r="J1610" s="2157" t="n"/>
      <c r="K1610" s="2158" t="n"/>
      <c r="L1610" s="2696" t="inlineStr">
        <is>
          <t>Guardianes Del Ahorro</t>
        </is>
      </c>
      <c r="M1610" s="2405" t="inlineStr">
        <is>
          <t>YISSEL LEON</t>
        </is>
      </c>
      <c r="N1610" s="1305" t="n"/>
      <c r="O1610" s="1305" t="n"/>
      <c r="P1610" s="1305" t="n"/>
      <c r="Q1610" s="1361" t="n"/>
      <c r="R1610" s="2877" t="inlineStr">
        <is>
          <t>N/A</t>
        </is>
      </c>
      <c r="S1610" s="2406" t="inlineStr">
        <is>
          <t>Pesos</t>
        </is>
      </c>
      <c r="T1610" s="2407" t="inlineStr">
        <is>
          <t>Hipotecario</t>
        </is>
      </c>
      <c r="U1610" s="2408" t="n">
        <v>399837</v>
      </c>
      <c r="V1610" s="2405" t="n">
        <v>216</v>
      </c>
      <c r="W1610" s="2405" t="n">
        <v>162</v>
      </c>
      <c r="X1610" s="2405" t="n">
        <v>5.6</v>
      </c>
      <c r="Y1610" s="2408" t="n">
        <v>135628</v>
      </c>
      <c r="Z1610" s="2408" t="n">
        <v>17419</v>
      </c>
      <c r="AA1610" s="2408" t="n">
        <v>12279</v>
      </c>
      <c r="AB1610" s="2408" t="n">
        <v>8185</v>
      </c>
      <c r="AC1610" s="2408" t="n">
        <v>172767</v>
      </c>
      <c r="AD1610" s="2408" t="n">
        <v>178651</v>
      </c>
      <c r="AE1610" s="2408" t="n">
        <v>41489675</v>
      </c>
      <c r="AF1610" s="2878" t="inlineStr">
        <is>
          <t>$200.000 a $500.000</t>
        </is>
      </c>
      <c r="AG1610" s="1305" t="n"/>
      <c r="AH1610" s="1305" t="n"/>
      <c r="AI1610" s="2405" t="inlineStr">
        <is>
          <t>joansolano2@gmail.com</t>
        </is>
      </c>
      <c r="AJ1610" s="2405" t="n">
        <v>3508980000</v>
      </c>
      <c r="AK1610" s="2405" t="inlineStr">
        <is>
          <t>PUERTO GAITAN</t>
        </is>
      </c>
      <c r="AL1610" s="1305" t="n"/>
      <c r="AM1610" s="1313" t="n"/>
    </row>
    <row r="1611" ht="18" customHeight="1" thickBot="1">
      <c r="A1611" s="2614" t="inlineStr">
        <is>
          <t>MARIA JOSE ROJAS BARBOSA</t>
        </is>
      </c>
      <c r="B1611" s="2616" t="n">
        <v>90000358043</v>
      </c>
      <c r="C1611" s="2617" t="n">
        <v>46087</v>
      </c>
      <c r="D1611" s="2618" t="inlineStr">
        <is>
          <t>Pendiente</t>
        </is>
      </c>
      <c r="E1611" s="2880" t="n">
        <v>46087</v>
      </c>
      <c r="F1611" s="2881" t="inlineStr">
        <is>
          <t>BANCOLOMBIA</t>
        </is>
      </c>
      <c r="G1611" s="408" t="n"/>
      <c r="H1611" s="2621" t="inlineStr">
        <is>
          <t>VK 30%</t>
        </is>
      </c>
      <c r="I1611" s="410" t="n"/>
      <c r="J1611" s="2113" t="n"/>
      <c r="K1611" s="2114" t="n"/>
      <c r="L1611" s="2838" t="inlineStr">
        <is>
          <t>Finanzas a otro nivel</t>
        </is>
      </c>
      <c r="M1611" s="2623" t="inlineStr">
        <is>
          <t>Luis Alfredo Raba Rubio</t>
        </is>
      </c>
      <c r="N1611" s="410" t="n"/>
      <c r="O1611" s="410" t="n"/>
      <c r="P1611" s="410" t="n"/>
      <c r="Q1611" s="410" t="n"/>
      <c r="R1611" s="2623" t="n">
        <v>1019136963</v>
      </c>
      <c r="S1611" s="2622" t="inlineStr">
        <is>
          <t>Pesos</t>
        </is>
      </c>
      <c r="T1611" s="2624" t="inlineStr">
        <is>
          <t>Hipotecario</t>
        </is>
      </c>
      <c r="U1611" s="2625" t="n">
        <v>1013415</v>
      </c>
      <c r="V1611" s="2623" t="n">
        <v>240</v>
      </c>
      <c r="W1611" s="2623" t="n">
        <v>233</v>
      </c>
      <c r="X1611" s="2623" t="n">
        <v>9.6</v>
      </c>
      <c r="Y1611" s="2625" t="n">
        <v>0</v>
      </c>
      <c r="Z1611" s="2625" t="n">
        <v>9180</v>
      </c>
      <c r="AA1611" s="2625" t="n">
        <v>18330</v>
      </c>
      <c r="AB1611" s="2625" t="n">
        <v>12219</v>
      </c>
      <c r="AC1611" s="2625" t="n">
        <v>162972</v>
      </c>
      <c r="AD1611" s="2625" t="n">
        <v>810714</v>
      </c>
      <c r="AE1611" s="2625" t="n">
        <v>106168609</v>
      </c>
      <c r="AF1611" s="2882" t="inlineStr">
        <is>
          <t>$300.000 a $600.000</t>
        </is>
      </c>
      <c r="AG1611" s="2625" t="inlineStr">
        <is>
          <t>$5,500,000</t>
        </is>
      </c>
      <c r="AH1611" s="2701" t="inlineStr">
        <is>
          <t>Empleado</t>
        </is>
      </c>
      <c r="AI1611" s="2623" t="inlineStr">
        <is>
          <t>mariajo_0122@hotmail.com</t>
        </is>
      </c>
      <c r="AJ1611" s="2623" t="n">
        <v>31630113599</v>
      </c>
      <c r="AK1611" s="410" t="n"/>
      <c r="AL1611" s="410" t="n"/>
      <c r="AM1611" s="416" t="n"/>
    </row>
    <row r="1612" ht="18" customHeight="1" thickBot="1">
      <c r="A1612" s="2615" t="inlineStr">
        <is>
          <t>LIDA PAOLA SIERRA PADILLA</t>
        </is>
      </c>
      <c r="B1612" s="2302" t="n">
        <v>90000022972</v>
      </c>
      <c r="C1612" s="2303" t="n">
        <v>46087</v>
      </c>
      <c r="D1612" s="2304" t="inlineStr">
        <is>
          <t>Pendiente</t>
        </is>
      </c>
      <c r="E1612" s="2305" t="n">
        <v>46087</v>
      </c>
      <c r="F1612" s="2398" t="inlineStr">
        <is>
          <t>BANCOLOMBIA</t>
        </is>
      </c>
      <c r="G1612" s="272" t="n"/>
      <c r="H1612" s="2474" t="inlineStr">
        <is>
          <t>PROPIO</t>
        </is>
      </c>
      <c r="I1612" s="225" t="n"/>
      <c r="J1612" s="2116" t="n"/>
      <c r="K1612" s="2117" t="n"/>
      <c r="L1612" s="2327" t="inlineStr">
        <is>
          <t>Finanzas a otro nivel</t>
        </is>
      </c>
      <c r="M1612" s="2309" t="inlineStr">
        <is>
          <t>OFELIA OVIEDO</t>
        </is>
      </c>
      <c r="N1612" s="225" t="n"/>
      <c r="O1612" s="225" t="n"/>
      <c r="P1612" s="225" t="n"/>
      <c r="Q1612" s="225" t="n"/>
      <c r="R1612" s="2309" t="n">
        <v>52524643</v>
      </c>
      <c r="S1612" s="2311" t="inlineStr">
        <is>
          <t>Pesos</t>
        </is>
      </c>
      <c r="T1612" s="2312" t="inlineStr">
        <is>
          <t>Hipotecario</t>
        </is>
      </c>
      <c r="U1612" s="2313" t="n">
        <v>1286143</v>
      </c>
      <c r="V1612" s="2309" t="n">
        <v>180</v>
      </c>
      <c r="W1612" s="2309" t="n">
        <v>85</v>
      </c>
      <c r="X1612" s="2309" t="inlineStr">
        <is>
          <t>9.80</t>
        </is>
      </c>
      <c r="Y1612" s="2313" t="n">
        <v>0</v>
      </c>
      <c r="Z1612" s="2313" t="n">
        <v>22562</v>
      </c>
      <c r="AA1612" s="2313" t="n">
        <v>20121</v>
      </c>
      <c r="AB1612" s="2313" t="n">
        <v>13413</v>
      </c>
      <c r="AC1612" s="2313" t="n">
        <v>647858</v>
      </c>
      <c r="AD1612" s="2313" t="n">
        <v>582189</v>
      </c>
      <c r="AE1612" s="2313" t="n">
        <v>74141104</v>
      </c>
      <c r="AF1612" s="2883" t="inlineStr">
        <is>
          <t>$600.000 a $900.000</t>
        </is>
      </c>
      <c r="AG1612" s="2313" t="inlineStr">
        <is>
          <t>$6,000,000</t>
        </is>
      </c>
      <c r="AH1612" s="2315" t="inlineStr">
        <is>
          <t>Empleado</t>
        </is>
      </c>
      <c r="AI1612" s="2309" t="inlineStr">
        <is>
          <t>paola.sierra.padilla@gmail.com</t>
        </is>
      </c>
      <c r="AJ1612" s="2309" t="n">
        <v>6085561189</v>
      </c>
      <c r="AK1612" s="225" t="n"/>
      <c r="AL1612" s="225" t="n"/>
      <c r="AM1612" s="231" t="n"/>
    </row>
    <row r="1613" ht="18" customHeight="1" thickBot="1">
      <c r="A1613" s="2879" t="inlineStr">
        <is>
          <t>GLORIA INES URUENA GIL</t>
        </is>
      </c>
      <c r="B1613" s="2316" t="inlineStr">
        <is>
          <t>570030780513720-6</t>
        </is>
      </c>
      <c r="C1613" s="2317" t="n">
        <v>46087</v>
      </c>
      <c r="D1613" s="2523" t="inlineStr">
        <is>
          <t>Mora</t>
        </is>
      </c>
      <c r="E1613" s="2319" t="n">
        <v>46087</v>
      </c>
      <c r="F1613" s="2469" t="inlineStr">
        <is>
          <t>DAVIVIENDA</t>
        </is>
      </c>
      <c r="G1613" s="278" t="n"/>
      <c r="H1613" s="2340" t="inlineStr">
        <is>
          <t>PROPIO</t>
        </is>
      </c>
      <c r="I1613" s="214" t="n"/>
      <c r="J1613" s="2118" t="n"/>
      <c r="K1613" s="2117" t="n"/>
      <c r="L1613" s="2322" t="inlineStr">
        <is>
          <t>Lideres del futuro</t>
        </is>
      </c>
      <c r="M1613" s="2321" t="inlineStr">
        <is>
          <t>Angelica Maria Gil Moncada</t>
        </is>
      </c>
      <c r="N1613" s="214" t="n"/>
      <c r="O1613" s="214" t="n"/>
      <c r="P1613" s="214" t="n"/>
      <c r="Q1613" s="214" t="n"/>
      <c r="R1613" s="2335" t="n">
        <v>39561048</v>
      </c>
      <c r="S1613" s="2322" t="inlineStr">
        <is>
          <t>Pesos</t>
        </is>
      </c>
      <c r="T1613" s="2323" t="inlineStr">
        <is>
          <t>Hipotecario</t>
        </is>
      </c>
      <c r="U1613" s="2324" t="n">
        <v>1673000</v>
      </c>
      <c r="V1613" s="2321" t="n">
        <v>240</v>
      </c>
      <c r="W1613" s="2321" t="n">
        <v>236</v>
      </c>
      <c r="X1613" s="2321" t="inlineStr">
        <is>
          <t>11.80</t>
        </is>
      </c>
      <c r="Y1613" s="2324" t="n">
        <v>0</v>
      </c>
      <c r="Z1613" s="2324" t="n">
        <v>124428</v>
      </c>
      <c r="AA1613" s="2324" t="n">
        <v>38206</v>
      </c>
      <c r="AB1613" s="2324" t="n">
        <v>0</v>
      </c>
      <c r="AC1613" s="2324" t="n">
        <v>163781</v>
      </c>
      <c r="AD1613" s="2324" t="n">
        <v>1343218</v>
      </c>
      <c r="AE1613" s="2324" t="n">
        <v>145345766</v>
      </c>
      <c r="AF1613" s="2884" t="inlineStr">
        <is>
          <t>Acorde al estado del Crédito</t>
        </is>
      </c>
      <c r="AG1613" s="2324" t="inlineStr">
        <is>
          <t>$6,500,000</t>
        </is>
      </c>
      <c r="AH1613" s="2471" t="inlineStr">
        <is>
          <t>Vis Davivienda</t>
        </is>
      </c>
      <c r="AI1613" s="2321" t="inlineStr">
        <is>
          <t>INESGILGLORIA@GMAIL.COM</t>
        </is>
      </c>
      <c r="AJ1613" s="2321" t="n">
        <v>3112951434</v>
      </c>
      <c r="AK1613" s="214" t="n"/>
      <c r="AL1613" s="214" t="n"/>
      <c r="AM1613" s="220" t="n"/>
    </row>
    <row r="1614" ht="18" customHeight="1" thickBot="1">
      <c r="A1614" s="2615" t="inlineStr">
        <is>
          <t>SANTIAGO JOSE PLATA MUÑOZ</t>
        </is>
      </c>
      <c r="B1614" s="2302" t="inlineStr">
        <is>
          <t>600045520020255-7</t>
        </is>
      </c>
      <c r="C1614" s="2303" t="n">
        <v>46087</v>
      </c>
      <c r="D1614" s="2304" t="inlineStr">
        <is>
          <t>Pendiente</t>
        </is>
      </c>
      <c r="E1614" s="2305" t="n">
        <v>46087</v>
      </c>
      <c r="F1614" s="2524" t="inlineStr">
        <is>
          <t>DAVIVIENDA</t>
        </is>
      </c>
      <c r="G1614" s="272" t="n"/>
      <c r="H1614" s="2308" t="inlineStr">
        <is>
          <t>CM</t>
        </is>
      </c>
      <c r="I1614" s="225" t="n"/>
      <c r="J1614" s="2116" t="n"/>
      <c r="K1614" s="2117" t="n"/>
      <c r="L1614" s="225" t="n"/>
      <c r="M1614" s="225" t="n"/>
      <c r="N1614" s="225" t="n"/>
      <c r="O1614" s="225" t="n"/>
      <c r="P1614" s="225" t="n"/>
      <c r="Q1614" s="473" t="n"/>
      <c r="R1614" s="2310" t="inlineStr">
        <is>
          <t>N/A</t>
        </is>
      </c>
      <c r="S1614" s="2311" t="inlineStr">
        <is>
          <t>Pesos</t>
        </is>
      </c>
      <c r="T1614" s="2312" t="inlineStr">
        <is>
          <t>Hipotecario</t>
        </is>
      </c>
      <c r="U1614" s="2313" t="n">
        <v>1586000</v>
      </c>
      <c r="V1614" s="2309" t="n">
        <v>240</v>
      </c>
      <c r="W1614" s="2309" t="n">
        <v>135</v>
      </c>
      <c r="X1614" s="2309" t="n">
        <v>12.5</v>
      </c>
      <c r="Y1614" s="2313" t="n">
        <v>0</v>
      </c>
      <c r="Z1614" s="2313" t="n">
        <v>193995</v>
      </c>
      <c r="AA1614" s="2313" t="n">
        <v>124825</v>
      </c>
      <c r="AB1614" s="2313" t="n">
        <v>0</v>
      </c>
      <c r="AC1614" s="2313" t="n">
        <v>766840</v>
      </c>
      <c r="AD1614" s="2313" t="n">
        <v>2093922</v>
      </c>
      <c r="AE1614" s="2313" t="n">
        <v>106288462</v>
      </c>
      <c r="AF1614" s="2885" t="inlineStr">
        <is>
          <t>$2,000,000</t>
        </is>
      </c>
      <c r="AG1614" s="2313" t="inlineStr">
        <is>
          <t>$13,000,000</t>
        </is>
      </c>
      <c r="AH1614" s="2315" t="inlineStr">
        <is>
          <t>Empleado</t>
        </is>
      </c>
      <c r="AI1614" s="2309" t="inlineStr">
        <is>
          <t>cathy-sm@hotmail.com</t>
        </is>
      </c>
      <c r="AJ1614" s="2309" t="n">
        <v>3104785004</v>
      </c>
      <c r="AK1614" s="2309" t="inlineStr">
        <is>
          <t>CAJICA</t>
        </is>
      </c>
      <c r="AL1614" s="225" t="n"/>
      <c r="AM1614" s="231" t="n"/>
    </row>
    <row r="1615" ht="18" customHeight="1" thickBot="1">
      <c r="A1615" s="745" t="inlineStr">
        <is>
          <t>DUVAN ANDRES SERRATO CARRANZA</t>
        </is>
      </c>
      <c r="B1615" s="2616" t="n">
        <v>204289006949</v>
      </c>
      <c r="C1615" s="2617" t="n">
        <v>46087</v>
      </c>
      <c r="D1615" s="2618" t="inlineStr">
        <is>
          <t>Pendiente</t>
        </is>
      </c>
      <c r="E1615" s="2619" t="n">
        <v>46087</v>
      </c>
      <c r="F1615" s="2886" t="inlineStr">
        <is>
          <t>COLPATRIA</t>
        </is>
      </c>
      <c r="G1615" s="856" t="n"/>
      <c r="H1615" s="2835" t="inlineStr">
        <is>
          <t>PROPIO</t>
        </is>
      </c>
      <c r="I1615" s="410" t="n"/>
      <c r="J1615" s="2113" t="n"/>
      <c r="K1615" s="2114" t="n"/>
      <c r="L1615" s="2618" t="inlineStr">
        <is>
          <t>Soluciones Financieras</t>
        </is>
      </c>
      <c r="M1615" s="2623" t="inlineStr">
        <is>
          <t>LORENA SALINAS</t>
        </is>
      </c>
      <c r="N1615" s="410" t="n"/>
      <c r="O1615" s="410" t="n"/>
      <c r="P1615" s="410" t="n"/>
      <c r="Q1615" s="410" t="n"/>
      <c r="R1615" s="2623" t="n">
        <v>1007186236</v>
      </c>
      <c r="S1615" s="2622" t="inlineStr">
        <is>
          <t>Pesos</t>
        </is>
      </c>
      <c r="T1615" s="2624" t="inlineStr">
        <is>
          <t>Hipotecario</t>
        </is>
      </c>
      <c r="U1615" s="2625" t="n">
        <v>1083239</v>
      </c>
      <c r="V1615" s="2623" t="n">
        <v>300</v>
      </c>
      <c r="W1615" s="2623" t="n">
        <v>278</v>
      </c>
      <c r="X1615" s="2623" t="n">
        <v>13.99</v>
      </c>
      <c r="Y1615" s="2625" t="n">
        <v>0</v>
      </c>
      <c r="Z1615" s="2625" t="n">
        <v>55029</v>
      </c>
      <c r="AA1615" s="2625" t="n">
        <v>0</v>
      </c>
      <c r="AB1615" s="2625" t="n">
        <v>0</v>
      </c>
      <c r="AC1615" s="2625" t="n">
        <v>1216</v>
      </c>
      <c r="AD1615" s="2625" t="n">
        <v>1026993</v>
      </c>
      <c r="AE1615" s="2625" t="n">
        <v>89198986</v>
      </c>
      <c r="AF1615" s="3714" t="n">
        <v>400</v>
      </c>
      <c r="AG1615" s="2625" t="inlineStr">
        <is>
          <t>$18,019,393</t>
        </is>
      </c>
      <c r="AH1615" s="2701" t="inlineStr">
        <is>
          <t>Empleado</t>
        </is>
      </c>
      <c r="AI1615" s="2623" t="inlineStr">
        <is>
          <t>andresserrato367@gmail.com</t>
        </is>
      </c>
      <c r="AJ1615" s="2623" t="n">
        <v>3212688332</v>
      </c>
      <c r="AK1615" s="410" t="n"/>
      <c r="AL1615" s="410" t="n"/>
      <c r="AM1615" s="416" t="n"/>
    </row>
    <row r="1616" ht="18" customHeight="1" thickBot="1">
      <c r="A1616" s="552" t="inlineStr">
        <is>
          <t>ANA MARIA PERDOMO SANCHEZ</t>
        </is>
      </c>
      <c r="B1616" s="210" t="n">
        <v>90000325829</v>
      </c>
      <c r="C1616" s="251" t="n">
        <v>45832</v>
      </c>
      <c r="D1616" s="902" t="inlineStr">
        <is>
          <t>Pendiente</t>
        </is>
      </c>
      <c r="E1616" s="903" t="n">
        <v>45832</v>
      </c>
      <c r="F1616" s="267" t="inlineStr">
        <is>
          <t>BANCOLOMBIA</t>
        </is>
      </c>
      <c r="G1616" s="214" t="n"/>
      <c r="H1616" s="1018" t="inlineStr">
        <is>
          <t>Cliente De Brigada, empresa Laboratorio Closter Pharma</t>
        </is>
      </c>
      <c r="I1616" s="214" t="n"/>
      <c r="J1616" s="214" t="n"/>
      <c r="K1616" s="214" t="n"/>
      <c r="L1616" s="259" t="inlineStr">
        <is>
          <t>Imperio Financiero</t>
        </is>
      </c>
      <c r="M1616" s="254" t="inlineStr">
        <is>
          <t>Miguel Andrés Vega Torres</t>
        </is>
      </c>
      <c r="N1616" s="214" t="n"/>
      <c r="O1616" s="214" t="n"/>
      <c r="P1616" s="214" t="n"/>
      <c r="Q1616" s="214" t="n"/>
      <c r="R1616" s="254" t="n">
        <v>1030671778</v>
      </c>
      <c r="S1616" s="257" t="inlineStr">
        <is>
          <t>Pesos</t>
        </is>
      </c>
      <c r="T1616" s="258" t="inlineStr">
        <is>
          <t>Hipotecario</t>
        </is>
      </c>
      <c r="U1616" s="739" t="n">
        <v>1326415</v>
      </c>
      <c r="V1616" s="254" t="n">
        <v>240</v>
      </c>
      <c r="W1616" s="254" t="n">
        <v>235</v>
      </c>
      <c r="X1616" s="739" t="inlineStr">
        <is>
          <t>10.6%</t>
        </is>
      </c>
      <c r="Y1616" s="739" t="n">
        <v>0</v>
      </c>
      <c r="Z1616" s="739" t="n">
        <v>14921</v>
      </c>
      <c r="AA1616" s="739" t="n">
        <v>16427</v>
      </c>
      <c r="AB1616" s="739" t="n">
        <v>10951</v>
      </c>
      <c r="AC1616" s="739" t="n">
        <v>177045</v>
      </c>
      <c r="AD1616" s="739" t="n">
        <v>1107067</v>
      </c>
      <c r="AE1616" s="739" t="n">
        <v>131272104</v>
      </c>
      <c r="AF1616" s="254" t="inlineStr">
        <is>
          <t>300-600</t>
        </is>
      </c>
      <c r="AG1616" s="739" t="inlineStr">
        <is>
          <t>$2,900,000</t>
        </is>
      </c>
      <c r="AH1616" s="259" t="inlineStr">
        <is>
          <t>Empleado</t>
        </is>
      </c>
      <c r="AI1616" s="254" t="inlineStr">
        <is>
          <t>anmaperdomo@gmail.com</t>
        </is>
      </c>
      <c r="AJ1616" s="254" t="n">
        <v>3102534015</v>
      </c>
      <c r="AK1616" s="254" t="inlineStr">
        <is>
          <t>BOGOTA</t>
        </is>
      </c>
      <c r="AL1616" s="214" t="n"/>
      <c r="AM1616" s="220" t="n"/>
    </row>
    <row r="1617" ht="18" customHeight="1" thickBot="1">
      <c r="A1617" s="745" t="inlineStr">
        <is>
          <t>SANDRA XIMENA BOJACA BOTIA</t>
        </is>
      </c>
      <c r="B1617" s="221" t="n">
        <v>199201690877</v>
      </c>
      <c r="C1617" s="240" t="n">
        <v>45832</v>
      </c>
      <c r="D1617" s="902" t="inlineStr">
        <is>
          <t>Pendiente</t>
        </is>
      </c>
      <c r="E1617" s="903" t="n">
        <v>45832</v>
      </c>
      <c r="F1617" s="248" t="inlineStr">
        <is>
          <t>CAJA SOCIAL</t>
        </is>
      </c>
      <c r="G1617" s="225" t="n"/>
      <c r="H1617" s="397" t="inlineStr">
        <is>
          <t>PROPIO</t>
        </is>
      </c>
      <c r="I1617" s="225" t="n"/>
      <c r="J1617" s="225" t="n"/>
      <c r="K1617" s="225" t="n"/>
      <c r="L1617" s="343" t="inlineStr">
        <is>
          <t>Soluciones Financieras</t>
        </is>
      </c>
      <c r="M1617" s="242" t="inlineStr">
        <is>
          <t>LORENA SALINAS</t>
        </is>
      </c>
      <c r="N1617" s="225" t="n"/>
      <c r="O1617" s="225" t="n"/>
      <c r="P1617" s="225" t="n"/>
      <c r="Q1617" s="225" t="n"/>
      <c r="R1617" s="389" t="n">
        <v>201690877</v>
      </c>
      <c r="S1617" s="246" t="inlineStr">
        <is>
          <t>Pesos</t>
        </is>
      </c>
      <c r="T1617" s="247" t="inlineStr">
        <is>
          <t>Hipotecario</t>
        </is>
      </c>
      <c r="U1617" s="741" t="n">
        <v>1504250</v>
      </c>
      <c r="V1617" s="242" t="n">
        <v>120</v>
      </c>
      <c r="W1617" s="242" t="n">
        <v>119</v>
      </c>
      <c r="X1617" s="741" t="inlineStr">
        <is>
          <t>10.8%</t>
        </is>
      </c>
      <c r="Y1617" s="741" t="n">
        <v>0</v>
      </c>
      <c r="Z1617" s="741" t="n">
        <v>53105</v>
      </c>
      <c r="AA1617" s="741" t="n">
        <v>26521</v>
      </c>
      <c r="AB1617" s="741" t="n">
        <v>23845</v>
      </c>
      <c r="AC1617" s="741" t="n">
        <v>502313</v>
      </c>
      <c r="AD1617" s="741" t="n">
        <v>898465</v>
      </c>
      <c r="AE1617" s="741" t="n">
        <v>104679576</v>
      </c>
      <c r="AF1617" s="242" t="inlineStr">
        <is>
          <t>para pagar en 5 años</t>
        </is>
      </c>
      <c r="AG1617" s="741" t="inlineStr">
        <is>
          <t>$8,000,000</t>
        </is>
      </c>
      <c r="AH1617" s="248" t="inlineStr">
        <is>
          <t>Empleado</t>
        </is>
      </c>
      <c r="AI1617" s="242" t="inlineStr">
        <is>
          <t>sandrabojaca20@hotmail.com</t>
        </is>
      </c>
      <c r="AJ1617" s="242" t="n">
        <v>3133109282</v>
      </c>
      <c r="AK1617" s="242" t="inlineStr">
        <is>
          <t>BOGOTA</t>
        </is>
      </c>
      <c r="AL1617" s="225" t="n"/>
      <c r="AM1617" s="231" t="n"/>
    </row>
    <row r="1618" ht="18" customHeight="1" thickBot="1">
      <c r="A1618" s="552" t="inlineStr">
        <is>
          <t>RAFAEL MOYA MENDIETA</t>
        </is>
      </c>
      <c r="B1618" s="210" t="n">
        <v>134200159174</v>
      </c>
      <c r="C1618" s="251" t="n">
        <v>45832</v>
      </c>
      <c r="D1618" s="902" t="inlineStr">
        <is>
          <t>Pendiente</t>
        </is>
      </c>
      <c r="E1618" s="903" t="n">
        <v>45832</v>
      </c>
      <c r="F1618" s="259" t="inlineStr">
        <is>
          <t>CAJA SOCIAL</t>
        </is>
      </c>
      <c r="G1618" s="214" t="n"/>
      <c r="H1618" s="460" t="inlineStr">
        <is>
          <t>WEB</t>
        </is>
      </c>
      <c r="I1618" s="214" t="n"/>
      <c r="J1618" s="214" t="n"/>
      <c r="K1618" s="214" t="n"/>
      <c r="L1618" s="214" t="n"/>
      <c r="M1618" s="214" t="n"/>
      <c r="N1618" s="214" t="n"/>
      <c r="O1618" s="214" t="n"/>
      <c r="P1618" s="214" t="n"/>
      <c r="Q1618" s="335" t="n"/>
      <c r="R1618" s="390" t="inlineStr">
        <is>
          <t>N/A</t>
        </is>
      </c>
      <c r="S1618" s="257" t="inlineStr">
        <is>
          <t>Pesos</t>
        </is>
      </c>
      <c r="T1618" s="258" t="inlineStr">
        <is>
          <t>Hipotecario</t>
        </is>
      </c>
      <c r="U1618" s="739" t="n">
        <v>929230</v>
      </c>
      <c r="V1618" s="254" t="n">
        <v>240</v>
      </c>
      <c r="W1618" s="254" t="n">
        <v>227</v>
      </c>
      <c r="X1618" s="739" t="inlineStr">
        <is>
          <t>10.8%</t>
        </is>
      </c>
      <c r="Y1618" s="739" t="n">
        <v>0</v>
      </c>
      <c r="Z1618" s="739" t="n">
        <v>43993</v>
      </c>
      <c r="AA1618" s="739" t="n">
        <v>20971</v>
      </c>
      <c r="AB1618" s="739" t="n">
        <v>18855</v>
      </c>
      <c r="AC1618" s="739" t="n">
        <v>120458</v>
      </c>
      <c r="AD1618" s="739" t="n">
        <v>724952</v>
      </c>
      <c r="AE1618" s="739" t="n">
        <v>84463671</v>
      </c>
      <c r="AF1618" s="3660" t="n">
        <v>500</v>
      </c>
      <c r="AG1618" s="739" t="inlineStr">
        <is>
          <t>$2,000,000</t>
        </is>
      </c>
      <c r="AH1618" s="259" t="inlineStr">
        <is>
          <t>Empleado</t>
        </is>
      </c>
      <c r="AI1618" s="254" t="inlineStr">
        <is>
          <t>rafaelmoyamendieta1984@hotmail.com</t>
        </is>
      </c>
      <c r="AJ1618" s="254" t="n">
        <v>3214991227</v>
      </c>
      <c r="AK1618" s="254" t="inlineStr">
        <is>
          <t>BOGOTA</t>
        </is>
      </c>
      <c r="AL1618" s="214" t="n"/>
      <c r="AM1618" s="220" t="n"/>
    </row>
    <row r="1619" ht="18" customHeight="1" thickBot="1">
      <c r="A1619" s="842" t="inlineStr">
        <is>
          <t>JULIANA FLORIAN POSSO</t>
        </is>
      </c>
      <c r="B1619" s="221" t="n">
        <v>133201283856</v>
      </c>
      <c r="C1619" s="240" t="n">
        <v>45832</v>
      </c>
      <c r="D1619" s="902" t="inlineStr">
        <is>
          <t>Pendiente</t>
        </is>
      </c>
      <c r="E1619" s="903" t="n">
        <v>45832</v>
      </c>
      <c r="F1619" s="248" t="inlineStr">
        <is>
          <t>CAJA SOCIAL</t>
        </is>
      </c>
      <c r="G1619" s="225" t="n"/>
      <c r="H1619" s="344" t="inlineStr">
        <is>
          <t>CM</t>
        </is>
      </c>
      <c r="I1619" s="560" t="n"/>
      <c r="J1619" s="225" t="n"/>
      <c r="K1619" s="225" t="n"/>
      <c r="L1619" s="225" t="n"/>
      <c r="M1619" s="225" t="n"/>
      <c r="N1619" s="225" t="n"/>
      <c r="O1619" s="225" t="n"/>
      <c r="P1619" s="225" t="n"/>
      <c r="Q1619" s="225" t="n"/>
      <c r="R1619" s="242" t="n">
        <v>1144092730</v>
      </c>
      <c r="S1619" s="246" t="inlineStr">
        <is>
          <t>Pesos</t>
        </is>
      </c>
      <c r="T1619" s="247" t="inlineStr">
        <is>
          <t>Hipotecario</t>
        </is>
      </c>
      <c r="U1619" s="741" t="n">
        <v>954163</v>
      </c>
      <c r="V1619" s="242" t="n">
        <v>234</v>
      </c>
      <c r="W1619" s="242" t="n">
        <v>210</v>
      </c>
      <c r="X1619" s="811" t="n">
        <v>0.1</v>
      </c>
      <c r="Y1619" s="741" t="n">
        <v>282647</v>
      </c>
      <c r="Z1619" s="741" t="n">
        <v>27566</v>
      </c>
      <c r="AA1619" s="741" t="n">
        <v>23472</v>
      </c>
      <c r="AB1619" s="741" t="n">
        <v>13147</v>
      </c>
      <c r="AC1619" s="741" t="n">
        <v>164359</v>
      </c>
      <c r="AD1619" s="741" t="n">
        <v>947889</v>
      </c>
      <c r="AE1619" s="741" t="n">
        <v>86337768</v>
      </c>
      <c r="AF1619" s="3661" t="n">
        <v>500</v>
      </c>
      <c r="AG1619" s="741" t="inlineStr">
        <is>
          <t>$5,800,000</t>
        </is>
      </c>
      <c r="AH1619" s="248" t="inlineStr">
        <is>
          <t>Empleado</t>
        </is>
      </c>
      <c r="AI1619" s="242" t="inlineStr">
        <is>
          <t>jfposso@outlook.com</t>
        </is>
      </c>
      <c r="AJ1619" s="242" t="n">
        <v>3166215243</v>
      </c>
      <c r="AK1619" s="242" t="inlineStr">
        <is>
          <t>CALI</t>
        </is>
      </c>
      <c r="AL1619" s="225" t="n"/>
      <c r="AM1619" s="231" t="n"/>
    </row>
    <row r="1620" ht="18" customHeight="1" thickBot="1">
      <c r="A1620" s="843" t="inlineStr">
        <is>
          <t>JESUS HERNANDO ROJAS ROMERO</t>
        </is>
      </c>
      <c r="B1620" s="210" t="n">
        <v>354444</v>
      </c>
      <c r="C1620" s="251" t="n">
        <v>45827</v>
      </c>
      <c r="D1620" s="348" t="inlineStr">
        <is>
          <t>Pendiente</t>
        </is>
      </c>
      <c r="E1620" s="386" t="n">
        <v>45833</v>
      </c>
      <c r="F1620" s="267" t="inlineStr">
        <is>
          <t>BANCOLOMBIA</t>
        </is>
      </c>
      <c r="G1620" s="214" t="n"/>
      <c r="H1620" s="597" t="inlineStr">
        <is>
          <t>PROPIO</t>
        </is>
      </c>
      <c r="I1620" s="562" t="inlineStr">
        <is>
          <t>Buen dia, solicitar al cliente plan de pagos porque lo adjuntado es un anexo de iniciación de plazo.</t>
        </is>
      </c>
      <c r="J1620" s="214" t="n"/>
      <c r="K1620" s="214" t="n"/>
      <c r="L1620" s="348" t="inlineStr">
        <is>
          <t>Soluciones Financieras</t>
        </is>
      </c>
      <c r="M1620" s="254" t="inlineStr">
        <is>
          <t>LORENA SALINAS</t>
        </is>
      </c>
      <c r="N1620" s="251" t="n">
        <v>45828</v>
      </c>
      <c r="O1620" s="214" t="n"/>
      <c r="P1620" s="214" t="n"/>
      <c r="Q1620" s="214" t="n"/>
      <c r="R1620" s="573" t="n">
        <v>19499408</v>
      </c>
      <c r="S1620" s="257" t="inlineStr">
        <is>
          <t>Pesos</t>
        </is>
      </c>
      <c r="T1620" s="387" t="inlineStr">
        <is>
          <t>Leasing H.</t>
        </is>
      </c>
      <c r="U1620" s="739" t="n">
        <v>3109226</v>
      </c>
      <c r="V1620" s="254" t="n">
        <v>240</v>
      </c>
      <c r="W1620" s="254" t="n">
        <v>236</v>
      </c>
      <c r="X1620" s="739" t="inlineStr">
        <is>
          <t>0.87%</t>
        </is>
      </c>
      <c r="Y1620" s="739" t="n">
        <v>0</v>
      </c>
      <c r="Z1620" s="739" t="n">
        <v>321339</v>
      </c>
      <c r="AA1620" s="739" t="n">
        <v>0</v>
      </c>
      <c r="AB1620" s="739" t="n">
        <v>0</v>
      </c>
      <c r="AC1620" s="739" t="n">
        <v>351924</v>
      </c>
      <c r="AD1620" s="739" t="n">
        <v>2435963</v>
      </c>
      <c r="AE1620" s="739" t="n">
        <v>278575102</v>
      </c>
      <c r="AF1620" s="254" t="inlineStr">
        <is>
          <t>300-600</t>
        </is>
      </c>
      <c r="AG1620" s="739" t="inlineStr">
        <is>
          <t>$12,000,000</t>
        </is>
      </c>
      <c r="AH1620" s="259" t="inlineStr">
        <is>
          <t>Empleado</t>
        </is>
      </c>
      <c r="AI1620" s="254" t="inlineStr">
        <is>
          <t>jeroro98@hotmail.com</t>
        </is>
      </c>
      <c r="AJ1620" s="254" t="n">
        <v>3152097163</v>
      </c>
      <c r="AK1620" s="254" t="inlineStr">
        <is>
          <t>BOGOTA</t>
        </is>
      </c>
      <c r="AL1620" s="214" t="n"/>
      <c r="AM1620" s="220" t="n"/>
    </row>
    <row r="1621" ht="18" customHeight="1" thickBot="1">
      <c r="A1621" s="548" t="inlineStr">
        <is>
          <t>KENETH FABIAN GONZALEZ TAPIA</t>
        </is>
      </c>
      <c r="B1621" s="221" t="inlineStr">
        <is>
          <t>570505310007609-6</t>
        </is>
      </c>
      <c r="C1621" s="240" t="n">
        <v>45833</v>
      </c>
      <c r="D1621" s="343" t="inlineStr">
        <is>
          <t>Pendiente</t>
        </is>
      </c>
      <c r="E1621" s="378" t="n">
        <v>45833</v>
      </c>
      <c r="F1621" s="333" t="inlineStr">
        <is>
          <t>DAVIVIENDA</t>
        </is>
      </c>
      <c r="G1621" s="225" t="n"/>
      <c r="H1621" s="344" t="inlineStr">
        <is>
          <t>CM</t>
        </is>
      </c>
      <c r="I1621" s="225" t="n"/>
      <c r="J1621" s="225" t="n"/>
      <c r="K1621" s="225" t="n"/>
      <c r="L1621" s="225" t="n"/>
      <c r="M1621" s="225" t="n"/>
      <c r="N1621" s="225" t="n"/>
      <c r="O1621" s="225" t="n"/>
      <c r="P1621" s="225" t="n"/>
      <c r="Q1621" s="473" t="n"/>
      <c r="R1621" s="390" t="inlineStr">
        <is>
          <t>N/A</t>
        </is>
      </c>
      <c r="S1621" s="246" t="inlineStr">
        <is>
          <t>Pesos</t>
        </is>
      </c>
      <c r="T1621" s="247" t="inlineStr">
        <is>
          <t>Hipotecario</t>
        </is>
      </c>
      <c r="U1621" s="741" t="n">
        <v>1006363</v>
      </c>
      <c r="V1621" s="242" t="n">
        <v>240</v>
      </c>
      <c r="W1621" s="242" t="n">
        <v>215</v>
      </c>
      <c r="X1621" s="811" t="n">
        <v>0.14</v>
      </c>
      <c r="Y1621" s="741" t="n">
        <v>352636</v>
      </c>
      <c r="Z1621" s="741" t="n">
        <v>23847</v>
      </c>
      <c r="AA1621" s="741" t="n">
        <v>26326</v>
      </c>
      <c r="AB1621" s="741" t="n">
        <v>0</v>
      </c>
      <c r="AC1621" s="741" t="n">
        <v>126185</v>
      </c>
      <c r="AD1621" s="741" t="n">
        <v>829593</v>
      </c>
      <c r="AE1621" s="741" t="n">
        <v>107849436</v>
      </c>
      <c r="AF1621" s="3661" t="n">
        <v>300</v>
      </c>
      <c r="AG1621" s="741" t="inlineStr">
        <is>
          <t>$8,500,000</t>
        </is>
      </c>
      <c r="AH1621" s="248" t="inlineStr">
        <is>
          <t>Empleado</t>
        </is>
      </c>
      <c r="AI1621" s="242" t="inlineStr">
        <is>
          <t>kegota@gmail.com</t>
        </is>
      </c>
      <c r="AJ1621" s="242" t="n">
        <v>3135280911</v>
      </c>
      <c r="AK1621" s="242" t="inlineStr">
        <is>
          <t>MEDELLIN</t>
        </is>
      </c>
      <c r="AL1621" s="225" t="n"/>
      <c r="AM1621" s="231" t="n"/>
    </row>
    <row r="1622" ht="18" customHeight="1" thickBot="1">
      <c r="A1622" s="552" t="inlineStr">
        <is>
          <t>VALENTINA RESTREPO MELGUIZO</t>
        </is>
      </c>
      <c r="B1622" s="210" t="n">
        <v>90000344076</v>
      </c>
      <c r="C1622" s="251" t="n">
        <v>45833</v>
      </c>
      <c r="D1622" s="348" t="inlineStr">
        <is>
          <t>Pendiente</t>
        </is>
      </c>
      <c r="E1622" s="386" t="n">
        <v>45833</v>
      </c>
      <c r="F1622" s="267" t="inlineStr">
        <is>
          <t>BANCOLOMBIA</t>
        </is>
      </c>
      <c r="G1622" s="214" t="n"/>
      <c r="H1622" s="349" t="inlineStr">
        <is>
          <t>CM</t>
        </is>
      </c>
      <c r="I1622" s="214" t="n"/>
      <c r="J1622" s="214" t="n"/>
      <c r="K1622" s="214" t="n"/>
      <c r="L1622" s="214" t="n"/>
      <c r="M1622" s="214" t="n"/>
      <c r="N1622" s="214" t="n"/>
      <c r="O1622" s="214" t="n"/>
      <c r="P1622" s="214" t="n"/>
      <c r="Q1622" s="214" t="n"/>
      <c r="R1622" s="573" t="n">
        <v>1152466814</v>
      </c>
      <c r="S1622" s="257" t="inlineStr">
        <is>
          <t>Pesos</t>
        </is>
      </c>
      <c r="T1622" s="258" t="inlineStr">
        <is>
          <t>Hipotecario</t>
        </is>
      </c>
      <c r="U1622" s="739" t="n">
        <v>2448399</v>
      </c>
      <c r="V1622" s="254" t="n">
        <v>240</v>
      </c>
      <c r="W1622" s="254" t="n">
        <v>239</v>
      </c>
      <c r="X1622" s="739" t="inlineStr">
        <is>
          <t>12.1%</t>
        </is>
      </c>
      <c r="Y1622" s="739" t="n">
        <v>0</v>
      </c>
      <c r="Z1622" s="739" t="n">
        <v>46401</v>
      </c>
      <c r="AA1622" s="739" t="n">
        <v>35636</v>
      </c>
      <c r="AB1622" s="739" t="n">
        <v>23756</v>
      </c>
      <c r="AC1622" s="739" t="n">
        <v>238554</v>
      </c>
      <c r="AD1622" s="739" t="n">
        <v>2104052</v>
      </c>
      <c r="AE1622" s="739" t="n">
        <v>221183614</v>
      </c>
      <c r="AF1622" s="3660" t="n">
        <v>500</v>
      </c>
      <c r="AG1622" s="739" t="inlineStr">
        <is>
          <t>$4,500,000</t>
        </is>
      </c>
      <c r="AH1622" s="259" t="inlineStr">
        <is>
          <t>Empleado</t>
        </is>
      </c>
      <c r="AI1622" s="254" t="inlineStr">
        <is>
          <t>restrepomelguizovalentina@hotmail.com</t>
        </is>
      </c>
      <c r="AJ1622" s="254" t="n">
        <v>3137721737</v>
      </c>
      <c r="AK1622" s="254" t="inlineStr">
        <is>
          <t>MEDELLIN</t>
        </is>
      </c>
      <c r="AL1622" s="214" t="n"/>
      <c r="AM1622" s="220" t="n"/>
    </row>
    <row r="1623" ht="18" customHeight="1" thickBot="1">
      <c r="A1623" s="1008" t="inlineStr">
        <is>
          <t>YONAIRO MANUEL HERRERA BENAVIDES</t>
        </is>
      </c>
      <c r="B1623" s="221" t="n">
        <v>90000334375</v>
      </c>
      <c r="C1623" s="240" t="n">
        <v>45833</v>
      </c>
      <c r="D1623" s="343" t="inlineStr">
        <is>
          <t>Pendiente</t>
        </is>
      </c>
      <c r="E1623" s="378" t="n">
        <v>45833</v>
      </c>
      <c r="F1623" s="241" t="inlineStr">
        <is>
          <t>BANCOLOMBIA</t>
        </is>
      </c>
      <c r="G1623" s="225" t="n"/>
      <c r="H1623" s="243" t="inlineStr">
        <is>
          <t>VK 30%</t>
        </is>
      </c>
      <c r="I1623" s="225" t="n"/>
      <c r="J1623" s="225" t="n"/>
      <c r="K1623" s="225" t="n"/>
      <c r="L1623" s="225" t="n"/>
      <c r="M1623" s="225" t="n"/>
      <c r="N1623" s="225" t="n"/>
      <c r="O1623" s="225" t="n"/>
      <c r="P1623" s="225" t="n"/>
      <c r="Q1623" s="473" t="n"/>
      <c r="R1623" s="390" t="inlineStr">
        <is>
          <t>N/A</t>
        </is>
      </c>
      <c r="S1623" s="246" t="inlineStr">
        <is>
          <t>Pesos</t>
        </is>
      </c>
      <c r="T1623" s="247" t="inlineStr">
        <is>
          <t>Hipotecario</t>
        </is>
      </c>
      <c r="U1623" s="741" t="n">
        <v>1262190</v>
      </c>
      <c r="V1623" s="242" t="n">
        <v>180</v>
      </c>
      <c r="W1623" s="242" t="n">
        <v>176</v>
      </c>
      <c r="X1623" s="811" t="n">
        <v>0.11</v>
      </c>
      <c r="Y1623" s="741" t="n">
        <v>0</v>
      </c>
      <c r="Z1623" s="741" t="n">
        <v>18073</v>
      </c>
      <c r="AA1623" s="741" t="n">
        <v>17664</v>
      </c>
      <c r="AB1623" s="741" t="n">
        <v>11775</v>
      </c>
      <c r="AC1623" s="741" t="n">
        <v>260617</v>
      </c>
      <c r="AD1623" s="741" t="n">
        <v>954060</v>
      </c>
      <c r="AE1623" s="741" t="n">
        <v>108488559</v>
      </c>
      <c r="AF1623" s="225" t="n"/>
      <c r="AG1623" s="225" t="n"/>
      <c r="AH1623" s="225" t="n"/>
      <c r="AI1623" s="242" t="inlineStr">
        <is>
          <t>yonairo@yahoo.es</t>
        </is>
      </c>
      <c r="AJ1623" s="242" t="n">
        <v>3216222179</v>
      </c>
      <c r="AK1623" s="242" t="inlineStr">
        <is>
          <t>MONTERIA</t>
        </is>
      </c>
      <c r="AL1623" s="225" t="n"/>
      <c r="AM1623" s="231" t="n"/>
    </row>
    <row r="1624" ht="18" customHeight="1" thickBot="1">
      <c r="A1624" s="807" t="inlineStr">
        <is>
          <t>JUAN SEBASTIAN LOZANO CADENA</t>
        </is>
      </c>
      <c r="B1624" s="466" t="inlineStr">
        <is>
          <t>570101700062977-9</t>
        </is>
      </c>
      <c r="C1624" s="357" t="n">
        <v>45833</v>
      </c>
      <c r="D1624" s="921" t="inlineStr">
        <is>
          <t>Pendiente</t>
        </is>
      </c>
      <c r="E1624" s="900" t="n">
        <v>45833</v>
      </c>
      <c r="F1624" s="359" t="inlineStr">
        <is>
          <t>DAVIVIENDA</t>
        </is>
      </c>
      <c r="G1624" s="360" t="n"/>
      <c r="H1624" s="361" t="inlineStr">
        <is>
          <t>CM</t>
        </is>
      </c>
      <c r="I1624" s="360" t="n"/>
      <c r="J1624" s="360" t="n"/>
      <c r="K1624" s="360" t="n"/>
      <c r="L1624" s="360" t="n"/>
      <c r="M1624" s="360" t="n"/>
      <c r="N1624" s="360" t="n"/>
      <c r="O1624" s="360" t="n"/>
      <c r="P1624" s="360" t="n"/>
      <c r="Q1624" s="822" t="n"/>
      <c r="R1624" s="817" t="inlineStr">
        <is>
          <t>N/A</t>
        </is>
      </c>
      <c r="S1624" s="365" t="inlineStr">
        <is>
          <t>Pesos</t>
        </is>
      </c>
      <c r="T1624" s="366" t="inlineStr">
        <is>
          <t>Hipotecario</t>
        </is>
      </c>
      <c r="U1624" s="808" t="n">
        <v>1156000</v>
      </c>
      <c r="V1624" s="363" t="n">
        <v>240</v>
      </c>
      <c r="W1624" s="363" t="n">
        <v>207</v>
      </c>
      <c r="X1624" s="819" t="n">
        <v>0.12</v>
      </c>
      <c r="Y1624" s="808" t="n">
        <v>0</v>
      </c>
      <c r="Z1624" s="808" t="n">
        <v>21738</v>
      </c>
      <c r="AA1624" s="808" t="n">
        <v>29504</v>
      </c>
      <c r="AB1624" s="808" t="n">
        <v>0</v>
      </c>
      <c r="AC1624" s="808" t="n">
        <v>154058</v>
      </c>
      <c r="AD1624" s="808" t="n">
        <v>949941</v>
      </c>
      <c r="AE1624" s="808" t="n">
        <v>100072249</v>
      </c>
      <c r="AF1624" s="3688" t="n">
        <v>200</v>
      </c>
      <c r="AG1624" s="808" t="inlineStr">
        <is>
          <t>$70,000,000</t>
        </is>
      </c>
      <c r="AH1624" s="401" t="inlineStr">
        <is>
          <t>Empleado</t>
        </is>
      </c>
      <c r="AI1624" s="363" t="inlineStr">
        <is>
          <t>primecommerce10@gmail.com</t>
        </is>
      </c>
      <c r="AJ1624" s="363" t="n">
        <v>3187074211</v>
      </c>
      <c r="AK1624" s="363" t="inlineStr">
        <is>
          <t>JAMUNDI</t>
        </is>
      </c>
      <c r="AL1624" s="360" t="n"/>
      <c r="AM1624" s="368" t="n"/>
    </row>
    <row r="1625" ht="18" customHeight="1" thickBot="1">
      <c r="A1625" s="869" t="inlineStr">
        <is>
          <t>ANA LUCIA RIVERA LARA</t>
        </is>
      </c>
      <c r="B1625" s="210" t="inlineStr">
        <is>
          <t>571010600125880-0</t>
        </is>
      </c>
      <c r="C1625" s="251" t="n">
        <v>45833</v>
      </c>
      <c r="D1625" s="902" t="inlineStr">
        <is>
          <t>Pendiente</t>
        </is>
      </c>
      <c r="E1625" s="903" t="n">
        <v>45833</v>
      </c>
      <c r="F1625" s="262" t="inlineStr">
        <is>
          <t>DAVIVIENDA</t>
        </is>
      </c>
      <c r="G1625" s="214" t="n"/>
      <c r="H1625" s="349" t="inlineStr">
        <is>
          <t>CM</t>
        </is>
      </c>
      <c r="I1625" s="214" t="n"/>
      <c r="J1625" s="214" t="n"/>
      <c r="K1625" s="214" t="n"/>
      <c r="L1625" s="214" t="n"/>
      <c r="M1625" s="214" t="n"/>
      <c r="N1625" s="214" t="n"/>
      <c r="O1625" s="214" t="n"/>
      <c r="P1625" s="214" t="n"/>
      <c r="Q1625" s="214" t="n"/>
      <c r="R1625" s="254" t="n">
        <v>30737682</v>
      </c>
      <c r="S1625" s="257" t="inlineStr">
        <is>
          <t>Pesos</t>
        </is>
      </c>
      <c r="T1625" s="258" t="inlineStr">
        <is>
          <t>Hipotecario</t>
        </is>
      </c>
      <c r="U1625" s="739" t="n">
        <v>832000</v>
      </c>
      <c r="V1625" s="254" t="n">
        <v>150</v>
      </c>
      <c r="W1625" s="254" t="n">
        <v>106</v>
      </c>
      <c r="X1625" s="739" t="inlineStr">
        <is>
          <t>9.5%</t>
        </is>
      </c>
      <c r="Y1625" s="739" t="n">
        <v>0</v>
      </c>
      <c r="Z1625" s="739" t="n">
        <v>63909</v>
      </c>
      <c r="AA1625" s="739" t="n">
        <v>66520</v>
      </c>
      <c r="AB1625" s="739" t="n">
        <v>0</v>
      </c>
      <c r="AC1625" s="739" t="n">
        <v>680541</v>
      </c>
      <c r="AD1625" s="739" t="n">
        <v>856449</v>
      </c>
      <c r="AE1625" s="739" t="n">
        <v>56100373</v>
      </c>
      <c r="AF1625" s="3660" t="n">
        <v>300</v>
      </c>
      <c r="AG1625" s="739" t="inlineStr">
        <is>
          <t>$3,500,000</t>
        </is>
      </c>
      <c r="AH1625" s="259" t="inlineStr">
        <is>
          <t>Empleado</t>
        </is>
      </c>
      <c r="AI1625" s="254" t="inlineStr">
        <is>
          <t>analuciariveralara@gmail.com</t>
        </is>
      </c>
      <c r="AJ1625" s="254" t="n">
        <v>3208084659</v>
      </c>
      <c r="AK1625" s="254" t="inlineStr">
        <is>
          <t>MANIZALEZ</t>
        </is>
      </c>
      <c r="AL1625" s="214" t="n"/>
      <c r="AM1625" s="220" t="n"/>
    </row>
    <row r="1626" ht="18" customHeight="1" thickBot="1">
      <c r="A1626" s="843" t="inlineStr">
        <is>
          <t>ANA MARIA ALVAREZ CONTRERAS</t>
        </is>
      </c>
      <c r="B1626" s="221" t="n">
        <v>90000329902</v>
      </c>
      <c r="C1626" s="240" t="n">
        <v>45833</v>
      </c>
      <c r="D1626" s="902" t="inlineStr">
        <is>
          <t>Pendiente</t>
        </is>
      </c>
      <c r="E1626" s="903" t="n">
        <v>45833</v>
      </c>
      <c r="F1626" s="241" t="inlineStr">
        <is>
          <t>BANCOLOMBIA</t>
        </is>
      </c>
      <c r="G1626" s="225" t="n"/>
      <c r="H1626" s="388" t="inlineStr">
        <is>
          <t>CM30</t>
        </is>
      </c>
      <c r="I1626" s="225" t="n"/>
      <c r="J1626" s="225" t="n"/>
      <c r="K1626" s="225" t="n"/>
      <c r="L1626" s="440" t="inlineStr">
        <is>
          <t>Finanzas a otro nivel</t>
        </is>
      </c>
      <c r="M1626" s="242" t="inlineStr">
        <is>
          <t>YULY HERNANDEZ</t>
        </is>
      </c>
      <c r="N1626" s="225" t="n"/>
      <c r="O1626" s="225" t="n"/>
      <c r="P1626" s="225" t="n"/>
      <c r="Q1626" s="225" t="n"/>
      <c r="R1626" s="242" t="n">
        <v>1090487534</v>
      </c>
      <c r="S1626" s="246" t="inlineStr">
        <is>
          <t>Pesos</t>
        </is>
      </c>
      <c r="T1626" s="247" t="inlineStr">
        <is>
          <t>Hipotecario</t>
        </is>
      </c>
      <c r="U1626" s="741" t="n">
        <v>1090669</v>
      </c>
      <c r="V1626" s="242" t="n">
        <v>300</v>
      </c>
      <c r="W1626" s="242" t="n">
        <v>280</v>
      </c>
      <c r="X1626" s="741" t="inlineStr">
        <is>
          <t>12.25%</t>
        </is>
      </c>
      <c r="Y1626" s="741" t="n">
        <v>0</v>
      </c>
      <c r="Z1626" s="741" t="n">
        <v>11364</v>
      </c>
      <c r="AA1626" s="741" t="n">
        <v>18193</v>
      </c>
      <c r="AB1626" s="741" t="n">
        <v>12128</v>
      </c>
      <c r="AC1626" s="741" t="n">
        <v>71265</v>
      </c>
      <c r="AD1626" s="741" t="n">
        <v>977719</v>
      </c>
      <c r="AE1626" s="741" t="n">
        <v>101537958</v>
      </c>
      <c r="AF1626" s="242" t="inlineStr">
        <is>
          <t>600-900</t>
        </is>
      </c>
      <c r="AG1626" s="741" t="inlineStr">
        <is>
          <t>$10,000,000</t>
        </is>
      </c>
      <c r="AH1626" s="248" t="inlineStr">
        <is>
          <t>Empleado</t>
        </is>
      </c>
      <c r="AI1626" s="242" t="inlineStr">
        <is>
          <t>Arq.amalviarez@gmail.com</t>
        </is>
      </c>
      <c r="AJ1626" s="242" t="n">
        <v>3175215141</v>
      </c>
      <c r="AK1626" s="225" t="n"/>
      <c r="AL1626" s="225" t="n"/>
      <c r="AM1626" s="231" t="n"/>
    </row>
    <row r="1627" ht="18" customHeight="1" thickBot="1">
      <c r="A1627" s="552" t="inlineStr">
        <is>
          <t>ANDRES CAMILO SUAREZ SUAREZ</t>
        </is>
      </c>
      <c r="B1627" s="210" t="inlineStr">
        <is>
          <t>570040770105169-9</t>
        </is>
      </c>
      <c r="C1627" s="251" t="n">
        <v>45833</v>
      </c>
      <c r="D1627" s="902" t="inlineStr">
        <is>
          <t>Pendiente</t>
        </is>
      </c>
      <c r="E1627" s="903" t="n">
        <v>45833</v>
      </c>
      <c r="F1627" s="262" t="inlineStr">
        <is>
          <t>DAVIVIENDA</t>
        </is>
      </c>
      <c r="G1627" s="214" t="n"/>
      <c r="H1627" s="352" t="inlineStr">
        <is>
          <t>PROPIO</t>
        </is>
      </c>
      <c r="I1627" s="214" t="n"/>
      <c r="J1627" s="214" t="n"/>
      <c r="K1627" s="214" t="n"/>
      <c r="L1627" s="348" t="inlineStr">
        <is>
          <t>Soluciones Financieras</t>
        </is>
      </c>
      <c r="M1627" s="254" t="inlineStr">
        <is>
          <t>LORENA SALINAS</t>
        </is>
      </c>
      <c r="N1627" s="214" t="n"/>
      <c r="O1627" s="214" t="n"/>
      <c r="P1627" s="214" t="n"/>
      <c r="Q1627" s="214" t="n"/>
      <c r="R1627" s="425" t="n">
        <v>701051699</v>
      </c>
      <c r="S1627" s="257" t="inlineStr">
        <is>
          <t>Pesos</t>
        </is>
      </c>
      <c r="T1627" s="258" t="inlineStr">
        <is>
          <t>Hipotecario</t>
        </is>
      </c>
      <c r="U1627" s="739" t="n">
        <v>951000</v>
      </c>
      <c r="V1627" s="254" t="n">
        <v>240</v>
      </c>
      <c r="W1627" s="254" t="n">
        <v>236</v>
      </c>
      <c r="X1627" s="739" t="inlineStr">
        <is>
          <t>10.95%</t>
        </is>
      </c>
      <c r="Y1627" s="739" t="n">
        <v>0</v>
      </c>
      <c r="Z1627" s="739" t="n">
        <v>20261</v>
      </c>
      <c r="AA1627" s="739" t="n">
        <v>34808</v>
      </c>
      <c r="AB1627" s="739" t="n">
        <v>0</v>
      </c>
      <c r="AC1627" s="739" t="n">
        <v>117046</v>
      </c>
      <c r="AD1627" s="739" t="n">
        <v>778884</v>
      </c>
      <c r="AE1627" s="739" t="n">
        <v>89707435</v>
      </c>
      <c r="AF1627" s="254" t="inlineStr">
        <is>
          <t>50-300</t>
        </is>
      </c>
      <c r="AG1627" s="739" t="inlineStr">
        <is>
          <t>$3,500,000</t>
        </is>
      </c>
      <c r="AH1627" s="259" t="inlineStr">
        <is>
          <t>Empleado</t>
        </is>
      </c>
      <c r="AI1627" s="254" t="inlineStr">
        <is>
          <t>andrescsuarez11@gmail.com</t>
        </is>
      </c>
      <c r="AJ1627" s="254" t="n">
        <v>3214453517</v>
      </c>
      <c r="AK1627" s="214" t="n"/>
      <c r="AL1627" s="214" t="n"/>
      <c r="AM1627" s="220" t="n"/>
    </row>
    <row r="1628" ht="18" customHeight="1" thickBot="1">
      <c r="A1628" s="1019" t="inlineStr">
        <is>
          <t>ELIANA VANESSA FIGUEROA VELASQUEZ</t>
        </is>
      </c>
      <c r="B1628" s="221" t="n">
        <v>90000061335</v>
      </c>
      <c r="C1628" s="240" t="n">
        <v>45833</v>
      </c>
      <c r="D1628" s="902" t="inlineStr">
        <is>
          <t>Pendiente</t>
        </is>
      </c>
      <c r="E1628" s="903" t="n">
        <v>45833</v>
      </c>
      <c r="F1628" s="241" t="inlineStr">
        <is>
          <t>BANCOLOMBIA</t>
        </is>
      </c>
      <c r="G1628" s="225" t="n"/>
      <c r="H1628" s="344" t="inlineStr">
        <is>
          <t>CM</t>
        </is>
      </c>
      <c r="I1628" s="225" t="n"/>
      <c r="J1628" s="225" t="n"/>
      <c r="K1628" s="225" t="n"/>
      <c r="L1628" s="225" t="n"/>
      <c r="M1628" s="225" t="n"/>
      <c r="N1628" s="225" t="n"/>
      <c r="O1628" s="225" t="n"/>
      <c r="P1628" s="225" t="n"/>
      <c r="Q1628" s="225" t="n"/>
      <c r="R1628" s="1021" t="n">
        <v>1100961274</v>
      </c>
      <c r="S1628" s="246" t="inlineStr">
        <is>
          <t>Pesos</t>
        </is>
      </c>
      <c r="T1628" s="247" t="inlineStr">
        <is>
          <t>Hipotecario</t>
        </is>
      </c>
      <c r="U1628" s="741" t="n">
        <v>1020498</v>
      </c>
      <c r="V1628" s="242" t="n">
        <v>243</v>
      </c>
      <c r="W1628" s="242" t="n">
        <v>166</v>
      </c>
      <c r="X1628" s="741" t="inlineStr">
        <is>
          <t>11.44%</t>
        </is>
      </c>
      <c r="Y1628" s="741" t="n">
        <v>0</v>
      </c>
      <c r="Z1628" s="741" t="n">
        <v>9494</v>
      </c>
      <c r="AA1628" s="741" t="n">
        <v>19249</v>
      </c>
      <c r="AB1628" s="741" t="n">
        <v>12832</v>
      </c>
      <c r="AC1628" s="741" t="n">
        <v>218146</v>
      </c>
      <c r="AD1628" s="741" t="n">
        <v>760776</v>
      </c>
      <c r="AE1628" s="741" t="n">
        <v>86344975</v>
      </c>
      <c r="AF1628" s="3661" t="n">
        <v>300</v>
      </c>
      <c r="AG1628" s="741" t="inlineStr">
        <is>
          <t>$12,400,000</t>
        </is>
      </c>
      <c r="AH1628" s="246" t="inlineStr">
        <is>
          <t>Independiente</t>
        </is>
      </c>
      <c r="AI1628" s="242" t="inlineStr">
        <is>
          <t>eliana.figueroav26@gmail.com</t>
        </is>
      </c>
      <c r="AJ1628" s="242" t="n">
        <v>3102953278</v>
      </c>
      <c r="AK1628" s="242" t="inlineStr">
        <is>
          <t>SAN GIL</t>
        </is>
      </c>
      <c r="AL1628" s="225" t="n"/>
      <c r="AM1628" s="231" t="n"/>
    </row>
    <row r="1629" ht="18" customHeight="1" thickBot="1">
      <c r="A1629" s="1020" t="inlineStr">
        <is>
          <t>FABIO ANTONIO ECHEVERRY JIMENEZ</t>
        </is>
      </c>
      <c r="B1629" s="210" t="n">
        <v>90000342758</v>
      </c>
      <c r="C1629" s="251" t="n">
        <v>45833</v>
      </c>
      <c r="D1629" s="902" t="inlineStr">
        <is>
          <t>Pendiente</t>
        </is>
      </c>
      <c r="E1629" s="903" t="n">
        <v>45833</v>
      </c>
      <c r="F1629" s="267" t="inlineStr">
        <is>
          <t>BANCOLOMBIA</t>
        </is>
      </c>
      <c r="G1629" s="867" t="inlineStr">
        <is>
          <t>Quiero bajar la cantidad de años de mi crédito</t>
        </is>
      </c>
      <c r="H1629" s="460" t="inlineStr">
        <is>
          <t>WEB</t>
        </is>
      </c>
      <c r="I1629" s="214" t="n"/>
      <c r="J1629" s="214" t="n"/>
      <c r="K1629" s="214" t="n"/>
      <c r="L1629" s="348" t="inlineStr">
        <is>
          <t>Soluciones Financieras</t>
        </is>
      </c>
      <c r="M1629" s="254" t="inlineStr">
        <is>
          <t>CAMILA PEÑA</t>
        </is>
      </c>
      <c r="N1629" s="214" t="n"/>
      <c r="O1629" s="214" t="n"/>
      <c r="P1629" s="214" t="n"/>
      <c r="Q1629" s="214" t="n"/>
      <c r="R1629" s="573" t="n">
        <v>1053781678</v>
      </c>
      <c r="S1629" s="257" t="inlineStr">
        <is>
          <t>Pesos</t>
        </is>
      </c>
      <c r="T1629" s="258" t="inlineStr">
        <is>
          <t>Hipotecario</t>
        </is>
      </c>
      <c r="U1629" s="739" t="n">
        <v>1328922</v>
      </c>
      <c r="V1629" s="254" t="n">
        <v>240</v>
      </c>
      <c r="W1629" s="254" t="n">
        <v>239</v>
      </c>
      <c r="X1629" s="821" t="n">
        <v>0.1</v>
      </c>
      <c r="Y1629" s="739" t="n">
        <v>0</v>
      </c>
      <c r="Z1629" s="739" t="n">
        <v>20782</v>
      </c>
      <c r="AA1629" s="739" t="n">
        <v>17777</v>
      </c>
      <c r="AB1629" s="739" t="n">
        <v>11850</v>
      </c>
      <c r="AC1629" s="739" t="n">
        <v>190042</v>
      </c>
      <c r="AD1629" s="739" t="n">
        <v>1088470</v>
      </c>
      <c r="AE1629" s="739" t="n">
        <v>137326785</v>
      </c>
      <c r="AF1629" s="739" t="inlineStr">
        <is>
          <t>$1,000,000</t>
        </is>
      </c>
      <c r="AG1629" s="739" t="inlineStr">
        <is>
          <t>$6,000,000</t>
        </is>
      </c>
      <c r="AH1629" s="259" t="inlineStr">
        <is>
          <t>Empleado</t>
        </is>
      </c>
      <c r="AI1629" s="254" t="inlineStr">
        <is>
          <t>kevinclsanfer1992@gmail.com</t>
        </is>
      </c>
      <c r="AJ1629" s="254" t="n">
        <v>3172949226</v>
      </c>
      <c r="AK1629" s="254" t="inlineStr">
        <is>
          <t>MANIZALES</t>
        </is>
      </c>
      <c r="AL1629" s="214" t="n"/>
      <c r="AM1629" s="220" t="n"/>
    </row>
    <row r="1630" ht="18" customHeight="1" thickBot="1">
      <c r="A1630" s="548" t="inlineStr">
        <is>
          <t>KAREN GERALDI GARZON LOPEZ</t>
        </is>
      </c>
      <c r="B1630" s="221" t="n">
        <v>199201492554</v>
      </c>
      <c r="C1630" s="240" t="n">
        <v>45834</v>
      </c>
      <c r="D1630" s="902" t="inlineStr">
        <is>
          <t>Pendiente</t>
        </is>
      </c>
      <c r="E1630" s="903" t="n">
        <v>45834</v>
      </c>
      <c r="F1630" s="248" t="inlineStr">
        <is>
          <t>CAJA SOCIAL</t>
        </is>
      </c>
      <c r="G1630" s="225" t="n"/>
      <c r="H1630" s="344" t="inlineStr">
        <is>
          <t>CM</t>
        </is>
      </c>
      <c r="I1630" s="225" t="n"/>
      <c r="J1630" s="225" t="n"/>
      <c r="K1630" s="225" t="n"/>
      <c r="L1630" s="225" t="n"/>
      <c r="M1630" s="225" t="n"/>
      <c r="N1630" s="225" t="n"/>
      <c r="O1630" s="225" t="n"/>
      <c r="P1630" s="225" t="n"/>
      <c r="Q1630" s="473" t="n"/>
      <c r="R1630" s="390" t="inlineStr">
        <is>
          <t>N/A</t>
        </is>
      </c>
      <c r="S1630" s="246" t="inlineStr">
        <is>
          <t>Pesos</t>
        </is>
      </c>
      <c r="T1630" s="247" t="inlineStr">
        <is>
          <t>Hipotecario</t>
        </is>
      </c>
      <c r="U1630" s="741" t="n">
        <v>866660</v>
      </c>
      <c r="V1630" s="242" t="n">
        <v>240</v>
      </c>
      <c r="W1630" s="242" t="n">
        <v>203</v>
      </c>
      <c r="X1630" s="741" t="inlineStr">
        <is>
          <t>11.7%</t>
        </is>
      </c>
      <c r="Y1630" s="741" t="n">
        <v>0</v>
      </c>
      <c r="Z1630" s="741" t="n">
        <v>24386</v>
      </c>
      <c r="AA1630" s="741" t="n">
        <v>19613</v>
      </c>
      <c r="AB1630" s="741" t="n">
        <v>17634</v>
      </c>
      <c r="AC1630" s="741" t="n">
        <v>122720</v>
      </c>
      <c r="AD1630" s="741" t="n">
        <v>682306</v>
      </c>
      <c r="AE1630" s="741" t="n">
        <v>73657897</v>
      </c>
      <c r="AF1630" s="3661" t="n">
        <v>500</v>
      </c>
      <c r="AG1630" s="741" t="inlineStr">
        <is>
          <t>$5,000,000</t>
        </is>
      </c>
      <c r="AH1630" s="248" t="inlineStr">
        <is>
          <t>Empleado</t>
        </is>
      </c>
      <c r="AI1630" s="242" t="inlineStr">
        <is>
          <t>kren_1104@hotmail.com</t>
        </is>
      </c>
      <c r="AJ1630" s="242" t="n">
        <v>3144068631</v>
      </c>
      <c r="AK1630" s="242" t="inlineStr">
        <is>
          <t>BOGOTA</t>
        </is>
      </c>
      <c r="AL1630" s="225" t="n"/>
      <c r="AM1630" s="231" t="n"/>
    </row>
    <row r="1631" ht="18" customHeight="1" thickBot="1">
      <c r="A1631" s="558" t="inlineStr">
        <is>
          <t xml:space="preserve">ERIKA GERALDINE PEREZ LEMUS
</t>
        </is>
      </c>
      <c r="B1631" s="210" t="n">
        <v>557803259</v>
      </c>
      <c r="C1631" s="251" t="n">
        <v>45819</v>
      </c>
      <c r="D1631" s="348" t="inlineStr">
        <is>
          <t>Pendiente</t>
        </is>
      </c>
      <c r="E1631" s="386" t="n">
        <v>45835</v>
      </c>
      <c r="F1631" s="213" t="inlineStr">
        <is>
          <t>BANCO DE BOGOTA</t>
        </is>
      </c>
      <c r="G1631" s="565" t="n"/>
      <c r="H1631" s="349" t="inlineStr">
        <is>
          <t>CM</t>
        </is>
      </c>
      <c r="I1631" s="254" t="inlineStr">
        <is>
          <t>Falta perfilamiento - Bogota</t>
        </is>
      </c>
      <c r="J1631" s="214" t="n"/>
      <c r="K1631" s="214" t="n"/>
      <c r="L1631" s="392" t="inlineStr">
        <is>
          <t>Finanzas a otro nivel</t>
        </is>
      </c>
      <c r="M1631" s="254" t="inlineStr">
        <is>
          <t>CATALINA MORENO</t>
        </is>
      </c>
      <c r="N1631" s="251" t="n">
        <v>45819</v>
      </c>
      <c r="O1631" s="214" t="n"/>
      <c r="P1631" s="214" t="n"/>
      <c r="Q1631" s="214" t="n"/>
      <c r="R1631" s="573" t="n">
        <v>1057593589</v>
      </c>
      <c r="S1631" s="257" t="inlineStr">
        <is>
          <t>Pesos</t>
        </is>
      </c>
      <c r="T1631" s="258" t="inlineStr">
        <is>
          <t>Hipotecario</t>
        </is>
      </c>
      <c r="U1631" s="739" t="n">
        <v>754683</v>
      </c>
      <c r="V1631" s="254" t="n">
        <v>240</v>
      </c>
      <c r="W1631" s="254" t="n">
        <v>183</v>
      </c>
      <c r="X1631" s="739" t="inlineStr">
        <is>
          <t>7.47%</t>
        </is>
      </c>
      <c r="Y1631" s="739" t="n">
        <v>249510</v>
      </c>
      <c r="Z1631" s="739" t="n">
        <v>38184</v>
      </c>
      <c r="AA1631" s="739" t="n">
        <v>29794</v>
      </c>
      <c r="AB1631" s="739" t="n">
        <v>0</v>
      </c>
      <c r="AC1631" s="739" t="n">
        <v>227345</v>
      </c>
      <c r="AD1631" s="739" t="n">
        <v>708870</v>
      </c>
      <c r="AE1631" s="739" t="n">
        <v>76550576</v>
      </c>
      <c r="AF1631" s="3660" t="n">
        <v>300</v>
      </c>
      <c r="AG1631" s="739" t="inlineStr">
        <is>
          <t>$5,400,000</t>
        </is>
      </c>
      <c r="AH1631" s="259" t="inlineStr">
        <is>
          <t>Empleado</t>
        </is>
      </c>
      <c r="AI1631" s="254" t="inlineStr">
        <is>
          <t>kikayoutobe@hotmail.com</t>
        </is>
      </c>
      <c r="AJ1631" s="254" t="n">
        <v>3225844500</v>
      </c>
      <c r="AK1631" s="254" t="inlineStr">
        <is>
          <t>SOGAMOSO</t>
        </is>
      </c>
      <c r="AL1631" s="214" t="n"/>
      <c r="AM1631" s="220" t="n"/>
    </row>
    <row r="1632" ht="18" customHeight="1" thickBot="1">
      <c r="A1632" s="548" t="inlineStr">
        <is>
          <t>LEISSY MAIBETH CHAPARRO CRUZ</t>
        </is>
      </c>
      <c r="B1632" s="221" t="n">
        <v>90000251799</v>
      </c>
      <c r="C1632" s="240" t="n">
        <v>45835</v>
      </c>
      <c r="D1632" s="456" t="inlineStr">
        <is>
          <t>Mora</t>
        </is>
      </c>
      <c r="E1632" s="378" t="n">
        <v>45835</v>
      </c>
      <c r="F1632" s="579" t="inlineStr">
        <is>
          <t>BANCOLOMBIA</t>
        </is>
      </c>
      <c r="G1632" s="593" t="inlineStr">
        <is>
          <t>Se llama y agenda asesoria para el miercoles 02 de julio a las 3:pm</t>
        </is>
      </c>
      <c r="H1632" s="243" t="inlineStr">
        <is>
          <t>VK 30%</t>
        </is>
      </c>
      <c r="I1632" s="225" t="n"/>
      <c r="J1632" s="225" t="n"/>
      <c r="K1632" s="225" t="n"/>
      <c r="L1632" s="343" t="inlineStr">
        <is>
          <t>Soluciones Financieras</t>
        </is>
      </c>
      <c r="M1632" s="242" t="inlineStr">
        <is>
          <t>LORENA SALINAS</t>
        </is>
      </c>
      <c r="N1632" s="225" t="n"/>
      <c r="O1632" s="225" t="n"/>
      <c r="P1632" s="225" t="n"/>
      <c r="Q1632" s="473" t="n"/>
      <c r="R1632" s="390" t="inlineStr">
        <is>
          <t>N/A</t>
        </is>
      </c>
      <c r="S1632" s="246" t="inlineStr">
        <is>
          <t>Pesos</t>
        </is>
      </c>
      <c r="T1632" s="247" t="inlineStr">
        <is>
          <t>Hipotecario</t>
        </is>
      </c>
      <c r="U1632" s="741" t="n">
        <v>3952931</v>
      </c>
      <c r="V1632" s="242" t="n">
        <v>246</v>
      </c>
      <c r="W1632" s="242" t="n">
        <v>229</v>
      </c>
      <c r="X1632" s="741" t="inlineStr">
        <is>
          <t>15.25%</t>
        </is>
      </c>
      <c r="Y1632" s="741" t="n">
        <v>0</v>
      </c>
      <c r="Z1632" s="741" t="n">
        <v>16518</v>
      </c>
      <c r="AA1632" s="741" t="n">
        <v>14187</v>
      </c>
      <c r="AB1632" s="741" t="n">
        <v>9458</v>
      </c>
      <c r="AC1632" s="741" t="n">
        <v>0</v>
      </c>
      <c r="AD1632" s="741" t="n">
        <v>0</v>
      </c>
      <c r="AE1632" s="741" t="n">
        <v>112195187</v>
      </c>
      <c r="AF1632" s="225" t="n"/>
      <c r="AG1632" s="225" t="n"/>
      <c r="AH1632" s="225" t="n"/>
      <c r="AI1632" s="242" t="inlineStr">
        <is>
          <t>leiss_y@live.com</t>
        </is>
      </c>
      <c r="AJ1632" s="242" t="n">
        <v>3014305428</v>
      </c>
      <c r="AK1632" s="242" t="inlineStr">
        <is>
          <t>SOGAMOSO</t>
        </is>
      </c>
      <c r="AL1632" s="225" t="n"/>
      <c r="AM1632" s="231" t="n"/>
    </row>
    <row r="1633" ht="18" customHeight="1" thickBot="1">
      <c r="A1633" s="558" t="inlineStr">
        <is>
          <t>GUSTAVO ACEVEDO GUTIERREZ</t>
        </is>
      </c>
      <c r="B1633" s="210" t="n">
        <v>134200273739</v>
      </c>
      <c r="C1633" s="251" t="n">
        <v>45835</v>
      </c>
      <c r="D1633" s="348" t="inlineStr">
        <is>
          <t>Pendiente</t>
        </is>
      </c>
      <c r="E1633" s="386" t="n">
        <v>45835</v>
      </c>
      <c r="F1633" s="259" t="inlineStr">
        <is>
          <t>CAJA SOCIAL</t>
        </is>
      </c>
      <c r="G1633" s="565" t="n"/>
      <c r="H1633" s="457" t="inlineStr">
        <is>
          <t>VK 30%</t>
        </is>
      </c>
      <c r="I1633" s="214" t="n"/>
      <c r="J1633" s="214" t="n"/>
      <c r="K1633" s="214" t="n"/>
      <c r="L1633" s="392" t="inlineStr">
        <is>
          <t>Finanzas a otro nivel</t>
        </is>
      </c>
      <c r="M1633" s="254" t="inlineStr">
        <is>
          <t>PAULA OSORNO</t>
        </is>
      </c>
      <c r="N1633" s="214" t="n"/>
      <c r="O1633" s="214" t="n"/>
      <c r="P1633" s="214" t="n"/>
      <c r="Q1633" s="335" t="n"/>
      <c r="R1633" s="390" t="inlineStr">
        <is>
          <t>N/A</t>
        </is>
      </c>
      <c r="S1633" s="257" t="inlineStr">
        <is>
          <t>Pesos</t>
        </is>
      </c>
      <c r="T1633" s="258" t="inlineStr">
        <is>
          <t>Hipotecario</t>
        </is>
      </c>
      <c r="U1633" s="739" t="n">
        <v>1273690</v>
      </c>
      <c r="V1633" s="254" t="n">
        <v>234</v>
      </c>
      <c r="W1633" s="254" t="n">
        <v>233</v>
      </c>
      <c r="X1633" s="821" t="n">
        <v>0.1</v>
      </c>
      <c r="Y1633" s="739" t="n">
        <v>0</v>
      </c>
      <c r="Z1633" s="739" t="n">
        <v>30832</v>
      </c>
      <c r="AA1633" s="739" t="n">
        <v>33050</v>
      </c>
      <c r="AB1633" s="739" t="n">
        <v>18511</v>
      </c>
      <c r="AC1633" s="739" t="n">
        <v>185726</v>
      </c>
      <c r="AD1633" s="739" t="n">
        <v>1005571</v>
      </c>
      <c r="AE1633" s="739" t="n">
        <v>1273690</v>
      </c>
      <c r="AF1633" s="3660" t="n">
        <v>300</v>
      </c>
      <c r="AG1633" s="214" t="n"/>
      <c r="AH1633" s="214" t="n"/>
      <c r="AI1633" s="254" t="inlineStr">
        <is>
          <t>tavoace2442@gmail.com</t>
        </is>
      </c>
      <c r="AJ1633" s="254" t="n">
        <v>3023733935</v>
      </c>
      <c r="AK1633" s="254" t="inlineStr">
        <is>
          <t>MEDELLIN</t>
        </is>
      </c>
      <c r="AL1633" s="214" t="n"/>
      <c r="AM1633" s="220" t="n"/>
    </row>
    <row r="1634" ht="18" customHeight="1" thickBot="1">
      <c r="A1634" s="548" t="inlineStr">
        <is>
          <t>JENNIFER ARIZA DELGADO</t>
        </is>
      </c>
      <c r="B1634" s="221" t="n">
        <v>558101880</v>
      </c>
      <c r="C1634" s="240" t="n">
        <v>45835</v>
      </c>
      <c r="D1634" s="456" t="inlineStr">
        <is>
          <t>Mora</t>
        </is>
      </c>
      <c r="E1634" s="378" t="n">
        <v>45835</v>
      </c>
      <c r="F1634" s="576" t="inlineStr">
        <is>
          <t>BANCO DE BOGOTA</t>
        </is>
      </c>
      <c r="G1634" s="593" t="inlineStr">
        <is>
          <t>contraseña 1024561500
el crédito registra con 16 días de mora pero no es correcto y no se cobra interés de mora, se solicitó la actualización pero el banco aun no la ha borrado</t>
        </is>
      </c>
      <c r="H1634" s="344" t="inlineStr">
        <is>
          <t>CM</t>
        </is>
      </c>
      <c r="I1634" s="225" t="n"/>
      <c r="J1634" s="225" t="n"/>
      <c r="K1634" s="225" t="n"/>
      <c r="L1634" s="343" t="inlineStr">
        <is>
          <t>Soluciones Financieras</t>
        </is>
      </c>
      <c r="M1634" s="242" t="inlineStr">
        <is>
          <t>LORENA SALINAS</t>
        </is>
      </c>
      <c r="N1634" s="225" t="n"/>
      <c r="O1634" s="225" t="n"/>
      <c r="P1634" s="225" t="n"/>
      <c r="Q1634" s="225" t="n"/>
      <c r="R1634" s="242" t="n">
        <v>1024561500</v>
      </c>
      <c r="S1634" s="246" t="inlineStr">
        <is>
          <t>Pesos</t>
        </is>
      </c>
      <c r="T1634" s="247" t="inlineStr">
        <is>
          <t>Hipotecario</t>
        </is>
      </c>
      <c r="U1634" s="741" t="n">
        <v>544381</v>
      </c>
      <c r="V1634" s="242" t="n">
        <v>360</v>
      </c>
      <c r="W1634" s="242" t="n">
        <v>304</v>
      </c>
      <c r="X1634" s="741" t="inlineStr">
        <is>
          <t>6.56%</t>
        </is>
      </c>
      <c r="Y1634" s="741" t="n">
        <v>246886</v>
      </c>
      <c r="Z1634" s="741" t="n">
        <v>14253</v>
      </c>
      <c r="AA1634" s="741" t="n">
        <v>30100</v>
      </c>
      <c r="AB1634" s="741" t="n">
        <v>0</v>
      </c>
      <c r="AC1634" s="741" t="n">
        <v>0</v>
      </c>
      <c r="AD1634" s="741" t="n">
        <v>746915</v>
      </c>
      <c r="AE1634" s="741" t="n">
        <v>75827158</v>
      </c>
      <c r="AF1634" s="3661" t="n">
        <v>200</v>
      </c>
      <c r="AG1634" s="741" t="inlineStr">
        <is>
          <t>$5,300,000</t>
        </is>
      </c>
      <c r="AH1634" s="248" t="inlineStr">
        <is>
          <t>Empleado</t>
        </is>
      </c>
      <c r="AI1634" s="242" t="inlineStr">
        <is>
          <t>jenariza1214@gmail.com</t>
        </is>
      </c>
      <c r="AJ1634" s="389" t="n">
        <v>3228348950</v>
      </c>
      <c r="AK1634" s="242" t="inlineStr">
        <is>
          <t>BOGOTA</t>
        </is>
      </c>
      <c r="AL1634" s="225" t="n"/>
      <c r="AM1634" s="231" t="n"/>
    </row>
    <row r="1635" ht="18" customHeight="1" thickBot="1">
      <c r="A1635" s="1007" t="inlineStr">
        <is>
          <t>EDDY ALEXANDRA PARRA DELGADO</t>
        </is>
      </c>
      <c r="B1635" s="274" t="n">
        <v>565200</v>
      </c>
      <c r="C1635" s="420" t="n">
        <v>45835</v>
      </c>
      <c r="D1635" s="421" t="inlineStr">
        <is>
          <t>Pendiente</t>
        </is>
      </c>
      <c r="E1635" s="422" t="n">
        <v>45835</v>
      </c>
      <c r="F1635" s="1022" t="inlineStr">
        <is>
          <t>COLPATRIA</t>
        </is>
      </c>
      <c r="G1635" s="593" t="inlineStr">
        <is>
          <t>se autoriza por mi director el extracto de marzo ya q a la cliente le ha sido imposible tener uno del mes de junio pero se compromete a enviarlo ya q se requiere tener una idea del ahorro gracias</t>
        </is>
      </c>
      <c r="H1635" s="424" t="inlineStr">
        <is>
          <t>PROPIO</t>
        </is>
      </c>
      <c r="I1635" s="278" t="n"/>
      <c r="J1635" s="278" t="n"/>
      <c r="K1635" s="278" t="n"/>
      <c r="L1635" s="426" t="inlineStr">
        <is>
          <t>Lideres del futuro</t>
        </is>
      </c>
      <c r="M1635" s="425" t="inlineStr">
        <is>
          <t>Christiam Romero</t>
        </is>
      </c>
      <c r="N1635" s="278" t="n"/>
      <c r="O1635" s="278" t="n"/>
      <c r="P1635" s="278" t="n"/>
      <c r="Q1635" s="278" t="n"/>
      <c r="R1635" s="425" t="n">
        <v>52370587</v>
      </c>
      <c r="S1635" s="426" t="inlineStr">
        <is>
          <t>Pesos</t>
        </is>
      </c>
      <c r="T1635" s="427" t="inlineStr">
        <is>
          <t>Hipotecario</t>
        </is>
      </c>
      <c r="U1635" s="742" t="n">
        <v>3732254</v>
      </c>
      <c r="V1635" s="425" t="n">
        <v>240</v>
      </c>
      <c r="W1635" s="425" t="n">
        <v>226</v>
      </c>
      <c r="X1635" s="742" t="inlineStr">
        <is>
          <t>21.15%</t>
        </is>
      </c>
      <c r="Y1635" s="742" t="n">
        <v>0</v>
      </c>
      <c r="Z1635" s="742" t="n">
        <v>47842</v>
      </c>
      <c r="AA1635" s="742" t="n">
        <v>82826</v>
      </c>
      <c r="AB1635" s="742" t="n">
        <v>0</v>
      </c>
      <c r="AC1635" s="742" t="n">
        <v>96155</v>
      </c>
      <c r="AD1635" s="742" t="n">
        <v>3505431</v>
      </c>
      <c r="AE1635" s="742" t="n">
        <v>217503465</v>
      </c>
      <c r="AF1635" s="425" t="inlineStr">
        <is>
          <t>$300.000 a $600.000</t>
        </is>
      </c>
      <c r="AG1635" s="742" t="inlineStr">
        <is>
          <t>$13,720,000</t>
        </is>
      </c>
      <c r="AH1635" s="428" t="inlineStr">
        <is>
          <t>Empleado</t>
        </is>
      </c>
      <c r="AI1635" s="1023" t="inlineStr">
        <is>
          <t>ciromerom10@gmail.com</t>
        </is>
      </c>
      <c r="AJ1635" s="390" t="n">
        <v>3208035347</v>
      </c>
      <c r="AK1635" s="278" t="n"/>
      <c r="AL1635" s="278" t="n"/>
      <c r="AM1635" s="286" t="n"/>
    </row>
    <row r="1636" ht="18" customHeight="1" thickBot="1">
      <c r="A1636" s="563" t="inlineStr">
        <is>
          <t>VICTOR HUGO GONZALEZ VARGAS</t>
        </is>
      </c>
      <c r="B1636" s="466" t="n">
        <v>204119056306</v>
      </c>
      <c r="C1636" s="357" t="n">
        <v>45773</v>
      </c>
      <c r="D1636" s="921" t="inlineStr">
        <is>
          <t>Pendiente</t>
        </is>
      </c>
      <c r="E1636" s="900" t="n">
        <v>45835</v>
      </c>
      <c r="F1636" s="524" t="inlineStr">
        <is>
          <t>COLPATRIA</t>
        </is>
      </c>
      <c r="G1636" s="360" t="n"/>
      <c r="H1636" s="480" t="inlineStr">
        <is>
          <t>VK 25%</t>
        </is>
      </c>
      <c r="I1636" s="360" t="n"/>
      <c r="J1636" s="360" t="n"/>
      <c r="K1636" s="360" t="n"/>
      <c r="L1636" s="358" t="inlineStr">
        <is>
          <t>Soluciones Financieras</t>
        </is>
      </c>
      <c r="M1636" s="363" t="inlineStr">
        <is>
          <t>LORENA SALINAS</t>
        </is>
      </c>
      <c r="N1636" s="357" t="n">
        <v>45775</v>
      </c>
      <c r="O1636" s="360" t="n"/>
      <c r="P1636" s="360" t="n"/>
      <c r="Q1636" s="822" t="n"/>
      <c r="R1636" s="817" t="inlineStr">
        <is>
          <t>N/A</t>
        </is>
      </c>
      <c r="S1636" s="365" t="inlineStr">
        <is>
          <t>Pesos</t>
        </is>
      </c>
      <c r="T1636" s="366" t="inlineStr">
        <is>
          <t>Hipotecario</t>
        </is>
      </c>
      <c r="U1636" s="808" t="n">
        <v>1308618</v>
      </c>
      <c r="V1636" s="363" t="n">
        <v>132</v>
      </c>
      <c r="W1636" s="363" t="n">
        <v>49</v>
      </c>
      <c r="X1636" s="808" t="inlineStr">
        <is>
          <t>9.59%</t>
        </is>
      </c>
      <c r="Y1636" s="808" t="n">
        <v>0</v>
      </c>
      <c r="Z1636" s="808" t="n">
        <v>123130</v>
      </c>
      <c r="AA1636" s="808" t="n">
        <v>0</v>
      </c>
      <c r="AB1636" s="808" t="n">
        <v>0</v>
      </c>
      <c r="AC1636" s="808" t="n">
        <v>915037</v>
      </c>
      <c r="AD1636" s="808" t="n">
        <v>393580</v>
      </c>
      <c r="AE1636" s="808" t="n">
        <v>53940212</v>
      </c>
      <c r="AF1636" s="360" t="n"/>
      <c r="AG1636" s="808" t="inlineStr">
        <is>
          <t>$7,000,000</t>
        </is>
      </c>
      <c r="AH1636" s="401" t="inlineStr">
        <is>
          <t>Empleado</t>
        </is>
      </c>
      <c r="AI1636" s="363" t="inlineStr">
        <is>
          <t>vigova_6@hotmail.com</t>
        </is>
      </c>
      <c r="AJ1636" s="363" t="n">
        <v>3183972365</v>
      </c>
      <c r="AK1636" s="363" t="inlineStr">
        <is>
          <t>BOGOTA</t>
        </is>
      </c>
      <c r="AL1636" s="360" t="n"/>
      <c r="AM1636" s="368" t="n"/>
    </row>
    <row r="1637" ht="18" customHeight="1" thickBot="1">
      <c r="A1637" s="552" t="inlineStr">
        <is>
          <t>DANIELA VARGAS CASTAÑEDA</t>
        </is>
      </c>
      <c r="B1637" s="210" t="n">
        <v>54440</v>
      </c>
      <c r="C1637" s="251" t="n">
        <v>45785</v>
      </c>
      <c r="D1637" s="472" t="inlineStr">
        <is>
          <t>Mora</t>
        </is>
      </c>
      <c r="E1637" s="907" t="n">
        <v>45835</v>
      </c>
      <c r="F1637" s="398" t="inlineStr">
        <is>
          <t>COLPATRIA</t>
        </is>
      </c>
      <c r="G1637" s="214" t="n"/>
      <c r="H1637" s="349" t="inlineStr">
        <is>
          <t>CM</t>
        </is>
      </c>
      <c r="I1637" s="254" t="inlineStr">
        <is>
          <t>Falta perfilamiento - Colpatria</t>
        </is>
      </c>
      <c r="J1637" s="214" t="n"/>
      <c r="K1637" s="214" t="n"/>
      <c r="L1637" s="392" t="inlineStr">
        <is>
          <t>Finanzas a otro nivel</t>
        </is>
      </c>
      <c r="M1637" s="254" t="inlineStr">
        <is>
          <t>PAULA OSORNO</t>
        </is>
      </c>
      <c r="N1637" s="251" t="n">
        <v>45785</v>
      </c>
      <c r="O1637" s="214" t="n"/>
      <c r="P1637" s="214" t="n"/>
      <c r="Q1637" s="335" t="n"/>
      <c r="R1637" s="390" t="inlineStr">
        <is>
          <t>N/A</t>
        </is>
      </c>
      <c r="S1637" s="257" t="inlineStr">
        <is>
          <t>Pesos</t>
        </is>
      </c>
      <c r="T1637" s="387" t="inlineStr">
        <is>
          <t>Leasing H.</t>
        </is>
      </c>
      <c r="U1637" s="739" t="n">
        <v>10619623</v>
      </c>
      <c r="V1637" s="254" t="n">
        <v>240</v>
      </c>
      <c r="W1637" s="254" t="n">
        <v>211</v>
      </c>
      <c r="X1637" s="739" t="inlineStr">
        <is>
          <t>15.89%</t>
        </is>
      </c>
      <c r="Y1637" s="739" t="n">
        <v>0</v>
      </c>
      <c r="Z1637" s="739" t="n">
        <v>100163</v>
      </c>
      <c r="AA1637" s="739" t="n">
        <v>293938</v>
      </c>
      <c r="AB1637" s="739" t="n">
        <v>0</v>
      </c>
      <c r="AC1637" s="739" t="n">
        <v>762157</v>
      </c>
      <c r="AD1637" s="739" t="n">
        <v>9462465</v>
      </c>
      <c r="AE1637" s="739" t="n">
        <v>382055116</v>
      </c>
      <c r="AF1637" s="3660" t="n">
        <v>500</v>
      </c>
      <c r="AG1637" s="739" t="inlineStr">
        <is>
          <t>$33,000,000</t>
        </is>
      </c>
      <c r="AH1637" s="259" t="inlineStr">
        <is>
          <t>Empleado</t>
        </is>
      </c>
      <c r="AI1637" s="254" t="inlineStr">
        <is>
          <t>danivargas55@hotmail.com</t>
        </is>
      </c>
      <c r="AJ1637" s="254" t="n">
        <v>3024620001</v>
      </c>
      <c r="AK1637" s="254" t="inlineStr">
        <is>
          <t>MEDELLIN</t>
        </is>
      </c>
      <c r="AL1637" s="214" t="n"/>
      <c r="AM1637" s="220" t="n"/>
    </row>
    <row r="1638" ht="18" customHeight="1" thickBot="1">
      <c r="A1638" s="745" t="inlineStr">
        <is>
          <t>DANIELA VALENTINA PARRA SUAREZ</t>
        </is>
      </c>
      <c r="B1638" s="221" t="n">
        <v>1057410619</v>
      </c>
      <c r="C1638" s="240" t="n">
        <v>45835</v>
      </c>
      <c r="D1638" s="902" t="inlineStr">
        <is>
          <t>Pendiente</t>
        </is>
      </c>
      <c r="E1638" s="903" t="n">
        <v>45835</v>
      </c>
      <c r="F1638" s="224" t="inlineStr">
        <is>
          <t>BANCO DE BOGOTA</t>
        </is>
      </c>
      <c r="G1638" s="560" t="n"/>
      <c r="H1638" s="344" t="inlineStr">
        <is>
          <t>CM</t>
        </is>
      </c>
      <c r="I1638" s="242" t="inlineStr">
        <is>
          <t>Falta perfilamiento - Bogota</t>
        </is>
      </c>
      <c r="J1638" s="225" t="n"/>
      <c r="K1638" s="225" t="n"/>
      <c r="L1638" s="225" t="n"/>
      <c r="M1638" s="225" t="n"/>
      <c r="N1638" s="240" t="n">
        <v>45835</v>
      </c>
      <c r="O1638" s="225" t="n"/>
      <c r="P1638" s="225" t="n"/>
      <c r="Q1638" s="225" t="n"/>
      <c r="R1638" s="242" t="n">
        <v>1016098915</v>
      </c>
      <c r="S1638" s="246" t="inlineStr">
        <is>
          <t>Pesos</t>
        </is>
      </c>
      <c r="T1638" s="247" t="inlineStr">
        <is>
          <t>Hipotecario</t>
        </is>
      </c>
      <c r="U1638" s="741" t="n">
        <v>1178666</v>
      </c>
      <c r="V1638" s="242" t="n">
        <v>360</v>
      </c>
      <c r="W1638" s="242" t="n">
        <v>359</v>
      </c>
      <c r="X1638" s="741" t="inlineStr">
        <is>
          <t>11.48%</t>
        </is>
      </c>
      <c r="Y1638" s="741" t="n">
        <v>0</v>
      </c>
      <c r="Z1638" s="741" t="n">
        <v>17860</v>
      </c>
      <c r="AA1638" s="741" t="n">
        <v>37800</v>
      </c>
      <c r="AB1638" s="741" t="n">
        <v>32550</v>
      </c>
      <c r="AC1638" s="741" t="n">
        <v>41907</v>
      </c>
      <c r="AD1638" s="741" t="n">
        <v>1048548</v>
      </c>
      <c r="AE1638" s="741" t="n">
        <v>115942438</v>
      </c>
      <c r="AF1638" s="3661" t="n">
        <v>400</v>
      </c>
      <c r="AG1638" s="741" t="inlineStr">
        <is>
          <t>$4,000,000</t>
        </is>
      </c>
      <c r="AH1638" s="248" t="inlineStr">
        <is>
          <t>Empleado</t>
        </is>
      </c>
      <c r="AI1638" s="242" t="inlineStr">
        <is>
          <t>dvalentina97@hotmail.com</t>
        </is>
      </c>
      <c r="AJ1638" s="242" t="n">
        <v>3186995778</v>
      </c>
      <c r="AK1638" s="242" t="inlineStr">
        <is>
          <t>BOGOTA</t>
        </is>
      </c>
      <c r="AL1638" s="225" t="n"/>
      <c r="AM1638" s="231" t="n"/>
    </row>
    <row r="1639" ht="18" customHeight="1" thickBot="1">
      <c r="A1639" s="552" t="inlineStr">
        <is>
          <t>JENNIFER ARIZA DELGADO</t>
        </is>
      </c>
      <c r="B1639" s="210" t="n">
        <v>558101880</v>
      </c>
      <c r="C1639" s="251" t="n">
        <v>45835</v>
      </c>
      <c r="D1639" s="472" t="inlineStr">
        <is>
          <t>Mora</t>
        </is>
      </c>
      <c r="E1639" s="907" t="n">
        <v>45835</v>
      </c>
      <c r="F1639" s="576" t="inlineStr">
        <is>
          <t>BANCO DE BOGOTA</t>
        </is>
      </c>
      <c r="G1639" s="593" t="inlineStr">
        <is>
          <t>contraseña 1024561500
el crédito registra con 16 días de mora pero no es correcto y no se cobra interés de mora, se solicitó la actualización pero el banco aun no la ha borrado</t>
        </is>
      </c>
      <c r="H1639" s="349" t="inlineStr">
        <is>
          <t>CM</t>
        </is>
      </c>
      <c r="I1639" s="214" t="n"/>
      <c r="J1639" s="214" t="n"/>
      <c r="K1639" s="214" t="n"/>
      <c r="L1639" s="348" t="inlineStr">
        <is>
          <t>Soluciones Financieras</t>
        </is>
      </c>
      <c r="M1639" s="254" t="inlineStr">
        <is>
          <t>LORENA SALINAS</t>
        </is>
      </c>
      <c r="N1639" s="214" t="n"/>
      <c r="O1639" s="214" t="n"/>
      <c r="P1639" s="214" t="n"/>
      <c r="Q1639" s="214" t="n"/>
      <c r="R1639" s="254" t="n">
        <v>1024561500</v>
      </c>
      <c r="S1639" s="257" t="inlineStr">
        <is>
          <t>Pesos</t>
        </is>
      </c>
      <c r="T1639" s="258" t="inlineStr">
        <is>
          <t>Hipotecario</t>
        </is>
      </c>
      <c r="U1639" s="739" t="n">
        <v>544381</v>
      </c>
      <c r="V1639" s="254" t="n">
        <v>360</v>
      </c>
      <c r="W1639" s="254" t="n">
        <v>304</v>
      </c>
      <c r="X1639" s="739" t="inlineStr">
        <is>
          <t>6.56%</t>
        </is>
      </c>
      <c r="Y1639" s="739" t="n">
        <v>246886</v>
      </c>
      <c r="Z1639" s="739" t="n">
        <v>14253</v>
      </c>
      <c r="AA1639" s="739" t="n">
        <v>30100</v>
      </c>
      <c r="AB1639" s="739" t="n">
        <v>0</v>
      </c>
      <c r="AC1639" s="739" t="n">
        <v>0</v>
      </c>
      <c r="AD1639" s="739" t="n">
        <v>746915</v>
      </c>
      <c r="AE1639" s="739" t="n">
        <v>75827158</v>
      </c>
      <c r="AF1639" s="3660" t="n">
        <v>200</v>
      </c>
      <c r="AG1639" s="739" t="inlineStr">
        <is>
          <t>$5,300,000</t>
        </is>
      </c>
      <c r="AH1639" s="259" t="inlineStr">
        <is>
          <t>Empleado</t>
        </is>
      </c>
      <c r="AI1639" s="254" t="inlineStr">
        <is>
          <t>jenariza1214@gmail.com</t>
        </is>
      </c>
      <c r="AJ1639" s="573" t="n">
        <v>3228348950</v>
      </c>
      <c r="AK1639" s="254" t="inlineStr">
        <is>
          <t>BOGOTA</t>
        </is>
      </c>
      <c r="AL1639" s="214" t="n"/>
      <c r="AM1639" s="220" t="n"/>
    </row>
    <row r="1640" ht="18" customHeight="1" thickBot="1">
      <c r="A1640" s="745" t="inlineStr">
        <is>
          <t>EDDY ALEXANDRA PARRA DELGADO</t>
        </is>
      </c>
      <c r="B1640" s="221" t="n">
        <v>565200</v>
      </c>
      <c r="C1640" s="240" t="n">
        <v>45835</v>
      </c>
      <c r="D1640" s="902" t="inlineStr">
        <is>
          <t>Pendiente</t>
        </is>
      </c>
      <c r="E1640" s="903" t="n">
        <v>45835</v>
      </c>
      <c r="F1640" s="584" t="inlineStr">
        <is>
          <t>COLPATRIA</t>
        </is>
      </c>
      <c r="G1640" s="593" t="inlineStr">
        <is>
          <t>se autoriza por mi director el extracto de marzo ya q a la cliente le ha sido imposible tener uno del mes de junio pero se compromete a enviarlo ya q se requiere tener una idea del ahorro gracias</t>
        </is>
      </c>
      <c r="H1640" s="397" t="inlineStr">
        <is>
          <t>PROPIO</t>
        </is>
      </c>
      <c r="I1640" s="225" t="n"/>
      <c r="J1640" s="225" t="n"/>
      <c r="K1640" s="225" t="n"/>
      <c r="L1640" s="246" t="inlineStr">
        <is>
          <t>Lideres del futuro</t>
        </is>
      </c>
      <c r="M1640" s="242" t="inlineStr">
        <is>
          <t>Christiam Romero</t>
        </is>
      </c>
      <c r="N1640" s="225" t="n"/>
      <c r="O1640" s="225" t="n"/>
      <c r="P1640" s="225" t="n"/>
      <c r="Q1640" s="225" t="n"/>
      <c r="R1640" s="242" t="n">
        <v>52370587</v>
      </c>
      <c r="S1640" s="246" t="inlineStr">
        <is>
          <t>Pesos</t>
        </is>
      </c>
      <c r="T1640" s="247" t="inlineStr">
        <is>
          <t>Hipotecario</t>
        </is>
      </c>
      <c r="U1640" s="741" t="n">
        <v>3732254</v>
      </c>
      <c r="V1640" s="242" t="n">
        <v>240</v>
      </c>
      <c r="W1640" s="242" t="n">
        <v>226</v>
      </c>
      <c r="X1640" s="741" t="inlineStr">
        <is>
          <t>21.15%</t>
        </is>
      </c>
      <c r="Y1640" s="741" t="n">
        <v>0</v>
      </c>
      <c r="Z1640" s="741" t="n">
        <v>47842</v>
      </c>
      <c r="AA1640" s="741" t="n">
        <v>82826</v>
      </c>
      <c r="AB1640" s="741" t="n">
        <v>0</v>
      </c>
      <c r="AC1640" s="741" t="n">
        <v>96155</v>
      </c>
      <c r="AD1640" s="741" t="n">
        <v>3505431</v>
      </c>
      <c r="AE1640" s="741" t="n">
        <v>217503465</v>
      </c>
      <c r="AF1640" s="242" t="inlineStr">
        <is>
          <t>$300.000 a $600.000</t>
        </is>
      </c>
      <c r="AG1640" s="741" t="inlineStr">
        <is>
          <t>$13,720,000</t>
        </is>
      </c>
      <c r="AH1640" s="248" t="inlineStr">
        <is>
          <t>Empleado</t>
        </is>
      </c>
      <c r="AI1640" s="575" t="inlineStr">
        <is>
          <t>ciromerom10@gmail.com</t>
        </is>
      </c>
      <c r="AJ1640" s="390" t="n">
        <v>3208035347</v>
      </c>
      <c r="AK1640" s="225" t="n"/>
      <c r="AL1640" s="225" t="n"/>
      <c r="AM1640" s="231" t="n"/>
    </row>
    <row r="1641" ht="18" customHeight="1" thickBot="1">
      <c r="A1641" s="552" t="inlineStr">
        <is>
          <t>YUDI MAGALI RECALDE ERASO</t>
        </is>
      </c>
      <c r="B1641" s="210" t="n">
        <v>133201201739</v>
      </c>
      <c r="C1641" s="251" t="n">
        <v>45835</v>
      </c>
      <c r="D1641" s="902" t="inlineStr">
        <is>
          <t>Pendiente</t>
        </is>
      </c>
      <c r="E1641" s="903" t="n">
        <v>45835</v>
      </c>
      <c r="F1641" s="259" t="inlineStr">
        <is>
          <t>CAJA SOCIAL</t>
        </is>
      </c>
      <c r="G1641" s="214" t="n"/>
      <c r="H1641" s="457" t="inlineStr">
        <is>
          <t>VK 30%</t>
        </is>
      </c>
      <c r="I1641" s="214" t="n"/>
      <c r="J1641" s="214" t="n"/>
      <c r="K1641" s="214" t="n"/>
      <c r="L1641" s="392" t="inlineStr">
        <is>
          <t>Finanzas a otro nivel</t>
        </is>
      </c>
      <c r="M1641" s="254" t="inlineStr">
        <is>
          <t>CATALINA MORENO</t>
        </is>
      </c>
      <c r="N1641" s="214" t="n"/>
      <c r="O1641" s="214" t="n"/>
      <c r="P1641" s="214" t="n"/>
      <c r="Q1641" s="214" t="n"/>
      <c r="R1641" s="573" t="n">
        <v>59819628</v>
      </c>
      <c r="S1641" s="257" t="inlineStr">
        <is>
          <t>Pesos</t>
        </is>
      </c>
      <c r="T1641" s="258" t="inlineStr">
        <is>
          <t>Hipotecario</t>
        </is>
      </c>
      <c r="U1641" s="739" t="n">
        <v>1124280</v>
      </c>
      <c r="V1641" s="254" t="n">
        <v>240</v>
      </c>
      <c r="W1641" s="254" t="n">
        <v>210</v>
      </c>
      <c r="X1641" s="739" t="inlineStr">
        <is>
          <t>10.8%</t>
        </is>
      </c>
      <c r="Y1641" s="739" t="n">
        <v>0</v>
      </c>
      <c r="Z1641" s="739" t="n">
        <v>54537</v>
      </c>
      <c r="AA1641" s="739" t="n">
        <v>26838</v>
      </c>
      <c r="AB1641" s="739" t="n">
        <v>20198</v>
      </c>
      <c r="AC1641" s="739" t="n">
        <v>168504</v>
      </c>
      <c r="AD1641" s="739" t="n">
        <v>854202</v>
      </c>
      <c r="AE1641" s="739" t="n">
        <v>99522625</v>
      </c>
      <c r="AF1641" s="254" t="inlineStr">
        <is>
          <t>50-300</t>
        </is>
      </c>
      <c r="AG1641" s="739" t="inlineStr">
        <is>
          <t>$3,000,000</t>
        </is>
      </c>
      <c r="AH1641" s="259" t="inlineStr">
        <is>
          <t>Empleado</t>
        </is>
      </c>
      <c r="AI1641" s="254" t="inlineStr">
        <is>
          <t>yudimre@hotmail.com</t>
        </is>
      </c>
      <c r="AJ1641" s="254" t="n">
        <v>3148131258</v>
      </c>
      <c r="AK1641" s="214" t="n"/>
      <c r="AL1641" s="214" t="n"/>
      <c r="AM1641" s="220" t="n"/>
    </row>
    <row r="1642" ht="18" customHeight="1" thickBot="1">
      <c r="A1642" s="745" t="inlineStr">
        <is>
          <t>HELDA PATRICIA HERNANDEZ ARENAS</t>
        </is>
      </c>
      <c r="B1642" s="221" t="inlineStr">
        <is>
          <t>570040770110503-2</t>
        </is>
      </c>
      <c r="C1642" s="240" t="n">
        <v>45835</v>
      </c>
      <c r="D1642" s="902" t="inlineStr">
        <is>
          <t>Pendiente</t>
        </is>
      </c>
      <c r="E1642" s="903" t="n">
        <v>45835</v>
      </c>
      <c r="F1642" s="333" t="inlineStr">
        <is>
          <t>DAVIVIENDA</t>
        </is>
      </c>
      <c r="G1642" s="225" t="n"/>
      <c r="H1642" s="344" t="inlineStr">
        <is>
          <t>CM</t>
        </is>
      </c>
      <c r="I1642" s="225" t="n"/>
      <c r="J1642" s="225" t="n"/>
      <c r="K1642" s="225" t="n"/>
      <c r="L1642" s="225" t="n"/>
      <c r="M1642" s="225" t="n"/>
      <c r="N1642" s="225" t="n"/>
      <c r="O1642" s="225" t="n"/>
      <c r="P1642" s="225" t="n"/>
      <c r="Q1642" s="473" t="n"/>
      <c r="R1642" s="390" t="inlineStr">
        <is>
          <t>N/A</t>
        </is>
      </c>
      <c r="S1642" s="246" t="inlineStr">
        <is>
          <t>Pesos</t>
        </is>
      </c>
      <c r="T1642" s="247" t="inlineStr">
        <is>
          <t>Hipotecario</t>
        </is>
      </c>
      <c r="U1642" s="741" t="n">
        <v>1249000</v>
      </c>
      <c r="V1642" s="242" t="n">
        <v>240</v>
      </c>
      <c r="W1642" s="242" t="n">
        <v>236</v>
      </c>
      <c r="X1642" s="741" t="inlineStr">
        <is>
          <t>11.2%</t>
        </is>
      </c>
      <c r="Y1642" s="741" t="n">
        <v>0</v>
      </c>
      <c r="Z1642" s="741" t="n">
        <v>150960</v>
      </c>
      <c r="AA1642" s="741" t="n">
        <v>68328</v>
      </c>
      <c r="AB1642" s="741" t="n">
        <v>0</v>
      </c>
      <c r="AC1642" s="741" t="n">
        <v>287397</v>
      </c>
      <c r="AD1642" s="741" t="n">
        <v>1987976</v>
      </c>
      <c r="AE1642" s="741" t="n">
        <v>112247166</v>
      </c>
      <c r="AF1642" s="3661" t="n">
        <v>300</v>
      </c>
      <c r="AG1642" s="741" t="inlineStr">
        <is>
          <t>$8,000,000</t>
        </is>
      </c>
      <c r="AH1642" s="248" t="inlineStr">
        <is>
          <t>Empleado</t>
        </is>
      </c>
      <c r="AI1642" s="242" t="inlineStr">
        <is>
          <t>phapha2019@yahoo.com</t>
        </is>
      </c>
      <c r="AJ1642" s="242" t="n">
        <v>3506958808</v>
      </c>
      <c r="AK1642" s="242" t="inlineStr">
        <is>
          <t>BOGOTA</t>
        </is>
      </c>
      <c r="AL1642" s="225" t="n"/>
      <c r="AM1642" s="231" t="n"/>
    </row>
    <row r="1643" ht="18" customHeight="1" thickBot="1">
      <c r="A1643" s="552" t="inlineStr">
        <is>
          <t>YEINNY PAOLA FLOREZ LOPEZ</t>
        </is>
      </c>
      <c r="B1643" s="210" t="inlineStr">
        <is>
          <t>570119460036875-9</t>
        </is>
      </c>
      <c r="C1643" s="251" t="n">
        <v>45835</v>
      </c>
      <c r="D1643" s="902" t="inlineStr">
        <is>
          <t>Pendiente</t>
        </is>
      </c>
      <c r="E1643" s="903" t="n">
        <v>45835</v>
      </c>
      <c r="F1643" s="262" t="inlineStr">
        <is>
          <t>DAVIVIENDA</t>
        </is>
      </c>
      <c r="G1643" s="214" t="n"/>
      <c r="H1643" s="349" t="inlineStr">
        <is>
          <t>CM</t>
        </is>
      </c>
      <c r="I1643" s="214" t="n"/>
      <c r="J1643" s="214" t="n"/>
      <c r="K1643" s="214" t="n"/>
      <c r="L1643" s="214" t="n"/>
      <c r="M1643" s="214" t="n"/>
      <c r="N1643" s="214" t="n"/>
      <c r="O1643" s="214" t="n"/>
      <c r="P1643" s="214" t="n"/>
      <c r="Q1643" s="214" t="n"/>
      <c r="R1643" s="254" t="n">
        <v>1088286004</v>
      </c>
      <c r="S1643" s="257" t="inlineStr">
        <is>
          <t>Pesos</t>
        </is>
      </c>
      <c r="T1643" s="258" t="inlineStr">
        <is>
          <t>Hipotecario</t>
        </is>
      </c>
      <c r="U1643" s="739" t="n">
        <v>907000</v>
      </c>
      <c r="V1643" s="254" t="n">
        <v>240</v>
      </c>
      <c r="W1643" s="254" t="n">
        <v>220</v>
      </c>
      <c r="X1643" s="739" t="inlineStr">
        <is>
          <t>12.5%</t>
        </is>
      </c>
      <c r="Y1643" s="739" t="n">
        <v>352900</v>
      </c>
      <c r="Z1643" s="739" t="n">
        <v>24391</v>
      </c>
      <c r="AA1643" s="739" t="n">
        <v>33992</v>
      </c>
      <c r="AB1643" s="739" t="n">
        <v>0</v>
      </c>
      <c r="AC1643" s="739" t="n">
        <v>140027</v>
      </c>
      <c r="AD1643" s="739" t="n">
        <v>708231</v>
      </c>
      <c r="AE1643" s="739" t="n">
        <v>107855847</v>
      </c>
      <c r="AF1643" s="3660" t="n">
        <v>200</v>
      </c>
      <c r="AG1643" s="739" t="inlineStr">
        <is>
          <t>$6,400,000</t>
        </is>
      </c>
      <c r="AH1643" s="259" t="inlineStr">
        <is>
          <t>Empleado</t>
        </is>
      </c>
      <c r="AI1643" s="254" t="inlineStr">
        <is>
          <t>yeinny015@hotmail.com</t>
        </is>
      </c>
      <c r="AJ1643" s="254" t="n">
        <v>3207663041</v>
      </c>
      <c r="AK1643" s="254" t="inlineStr">
        <is>
          <t>CALI</t>
        </is>
      </c>
      <c r="AL1643" s="214" t="n"/>
      <c r="AM1643" s="220" t="n"/>
    </row>
    <row r="1644" ht="18" customHeight="1" thickBot="1">
      <c r="A1644" s="745" t="inlineStr">
        <is>
          <t>WILLIAM ANTONIO RUIZ ARCE</t>
        </is>
      </c>
      <c r="B1644" s="221" t="n">
        <v>1053741994</v>
      </c>
      <c r="C1644" s="240" t="n">
        <v>45721</v>
      </c>
      <c r="D1644" s="902" t="inlineStr">
        <is>
          <t>Actualizar</t>
        </is>
      </c>
      <c r="E1644" s="903" t="n">
        <v>45836</v>
      </c>
      <c r="F1644" s="224" t="inlineStr">
        <is>
          <t>BANCO DE BOGOTA</t>
        </is>
      </c>
      <c r="G1644" s="225" t="n"/>
      <c r="H1644" s="344" t="inlineStr">
        <is>
          <t>CM</t>
        </is>
      </c>
      <c r="I1644" s="225" t="n"/>
      <c r="J1644" s="225" t="n"/>
      <c r="K1644" s="378" t="n">
        <v>45722</v>
      </c>
      <c r="L1644" s="440" t="inlineStr">
        <is>
          <t>Finanzas a otro nivel</t>
        </is>
      </c>
      <c r="M1644" s="242" t="inlineStr">
        <is>
          <t>DORA ROMERO</t>
        </is>
      </c>
      <c r="N1644" s="240" t="n">
        <v>45723</v>
      </c>
      <c r="O1644" s="225" t="n"/>
      <c r="P1644" s="245" t="inlineStr">
        <is>
          <t>https://tinyurl.com/mevc777z</t>
        </is>
      </c>
      <c r="Q1644" s="225" t="n"/>
      <c r="R1644" s="242" t="n">
        <v>94296101</v>
      </c>
      <c r="S1644" s="246" t="inlineStr">
        <is>
          <t>Pesos</t>
        </is>
      </c>
      <c r="T1644" s="247" t="inlineStr">
        <is>
          <t>Hipotecario</t>
        </is>
      </c>
      <c r="U1644" s="741" t="n">
        <v>1198057</v>
      </c>
      <c r="V1644" s="242" t="n">
        <v>360</v>
      </c>
      <c r="W1644" s="242" t="n">
        <v>352</v>
      </c>
      <c r="X1644" s="741" t="inlineStr">
        <is>
          <t>8.37%</t>
        </is>
      </c>
      <c r="Y1644" s="741" t="n">
        <v>456090</v>
      </c>
      <c r="Z1644" s="741" t="n">
        <v>106439</v>
      </c>
      <c r="AA1644" s="741" t="n">
        <v>35560</v>
      </c>
      <c r="AB1644" s="741" t="n">
        <v>21700</v>
      </c>
      <c r="AC1644" s="741" t="n">
        <v>3559</v>
      </c>
      <c r="AD1644" s="741" t="n">
        <v>1486888</v>
      </c>
      <c r="AE1644" s="741" t="n">
        <v>140119532</v>
      </c>
      <c r="AF1644" s="3661" t="n">
        <v>400</v>
      </c>
      <c r="AG1644" s="741" t="inlineStr">
        <is>
          <t>$4,800,000</t>
        </is>
      </c>
      <c r="AH1644" s="248" t="inlineStr">
        <is>
          <t>Empleado</t>
        </is>
      </c>
      <c r="AI1644" s="242" t="inlineStr">
        <is>
          <t>wruiz12@gmail.com</t>
        </is>
      </c>
      <c r="AJ1644" s="242" t="n">
        <v>3178067767</v>
      </c>
      <c r="AK1644" s="242" t="inlineStr">
        <is>
          <t>PALMIRA</t>
        </is>
      </c>
      <c r="AL1644" s="225" t="n"/>
      <c r="AM1644" s="231" t="n"/>
    </row>
    <row r="1645" ht="18" customHeight="1" thickBot="1">
      <c r="A1645" s="552" t="inlineStr">
        <is>
          <t>ROBERT ANDRES GUZMAN MORENO</t>
        </is>
      </c>
      <c r="B1645" s="210" t="n">
        <v>111045959907</v>
      </c>
      <c r="C1645" s="251" t="n">
        <v>45833</v>
      </c>
      <c r="D1645" s="902" t="inlineStr">
        <is>
          <t>Pendiente</t>
        </is>
      </c>
      <c r="E1645" s="903" t="n">
        <v>45836</v>
      </c>
      <c r="F1645" s="232" t="inlineStr">
        <is>
          <t>FNA (Fondo Nacional del Ahorro)</t>
        </is>
      </c>
      <c r="G1645" s="867" t="inlineStr">
        <is>
          <t>EL CLIENTE FUE REFERIDO POR PABLO ENRIQUE MONTOYA</t>
        </is>
      </c>
      <c r="H1645" s="457" t="inlineStr">
        <is>
          <t>MA 33%</t>
        </is>
      </c>
      <c r="I1645" s="254" t="inlineStr">
        <is>
          <t>ADJUNTO PERFILAMIENTO ANTIGUO DEBE DESCARGAR LA NUEVA VERSION</t>
        </is>
      </c>
      <c r="J1645" s="214" t="n"/>
      <c r="K1645" s="214" t="n"/>
      <c r="L1645" s="257" t="inlineStr">
        <is>
          <t>Lideres del futuro</t>
        </is>
      </c>
      <c r="M1645" s="254" t="inlineStr">
        <is>
          <t>Jairo Bolaños Buritica</t>
        </is>
      </c>
      <c r="N1645" s="214" t="n"/>
      <c r="O1645" s="214" t="n"/>
      <c r="P1645" s="214" t="n"/>
      <c r="Q1645" s="214" t="n"/>
      <c r="R1645" s="573" t="n">
        <v>1110459599</v>
      </c>
      <c r="S1645" s="257" t="inlineStr">
        <is>
          <t>Pesos</t>
        </is>
      </c>
      <c r="T1645" s="258" t="inlineStr">
        <is>
          <t>Hipotecario</t>
        </is>
      </c>
      <c r="U1645" s="739" t="n">
        <v>192394</v>
      </c>
      <c r="V1645" s="254" t="n">
        <v>240</v>
      </c>
      <c r="W1645" s="254" t="n">
        <v>204</v>
      </c>
      <c r="X1645" s="739" t="inlineStr">
        <is>
          <t>7.5%</t>
        </is>
      </c>
      <c r="Y1645" s="739" t="n">
        <v>96110</v>
      </c>
      <c r="Z1645" s="739" t="n">
        <v>9438</v>
      </c>
      <c r="AA1645" s="739" t="n">
        <v>17120</v>
      </c>
      <c r="AB1645" s="739" t="n">
        <v>11693</v>
      </c>
      <c r="AC1645" s="739" t="n">
        <v>72784</v>
      </c>
      <c r="AD1645" s="739" t="n">
        <v>177466</v>
      </c>
      <c r="AE1645" s="739" t="n">
        <v>29357879</v>
      </c>
      <c r="AF1645" s="3660" t="n">
        <v>200</v>
      </c>
      <c r="AG1645" s="739" t="inlineStr">
        <is>
          <t>$2,364,000</t>
        </is>
      </c>
      <c r="AH1645" s="259" t="inlineStr">
        <is>
          <t>Empleado</t>
        </is>
      </c>
      <c r="AI1645" s="254" t="inlineStr">
        <is>
          <t>roangumo87@gmail.com</t>
        </is>
      </c>
      <c r="AJ1645" s="254" t="n">
        <v>3133355534</v>
      </c>
      <c r="AK1645" s="214" t="n"/>
      <c r="AL1645" s="214" t="n"/>
      <c r="AM1645" s="220" t="n"/>
    </row>
    <row r="1646" ht="18" customHeight="1" thickBot="1">
      <c r="A1646" s="726" t="inlineStr">
        <is>
          <t>ANDY ALEXANDER KALIL ORTIZ</t>
        </is>
      </c>
      <c r="B1646" s="620" t="inlineStr">
        <is>
          <t>600202850031895-7</t>
        </is>
      </c>
      <c r="C1646" s="621" t="n">
        <v>45836</v>
      </c>
      <c r="D1646" s="622" t="inlineStr">
        <is>
          <t>Pendiente</t>
        </is>
      </c>
      <c r="E1646" s="905" t="n">
        <v>45836</v>
      </c>
      <c r="F1646" s="649" t="inlineStr">
        <is>
          <t>DAVIVIENDA</t>
        </is>
      </c>
      <c r="G1646" s="625" t="n"/>
      <c r="H1646" s="626" t="inlineStr">
        <is>
          <t>CM</t>
        </is>
      </c>
      <c r="I1646" s="625" t="n"/>
      <c r="J1646" s="625" t="n"/>
      <c r="K1646" s="625" t="n"/>
      <c r="L1646" s="625" t="n"/>
      <c r="M1646" s="625" t="n"/>
      <c r="N1646" s="625" t="n"/>
      <c r="O1646" s="625" t="n"/>
      <c r="P1646" s="625" t="n"/>
      <c r="Q1646" s="625" t="n"/>
      <c r="R1646" s="673" t="inlineStr">
        <is>
          <t>N/A</t>
        </is>
      </c>
      <c r="S1646" s="629" t="inlineStr">
        <is>
          <t>Pesos</t>
        </is>
      </c>
      <c r="T1646" s="630" t="inlineStr">
        <is>
          <t>Leasing H.</t>
        </is>
      </c>
      <c r="U1646" s="631" t="n">
        <v>2078000</v>
      </c>
      <c r="V1646" s="628" t="n">
        <v>240</v>
      </c>
      <c r="W1646" s="628" t="n">
        <v>220</v>
      </c>
      <c r="X1646" s="631" t="inlineStr">
        <is>
          <t>16.55%</t>
        </is>
      </c>
      <c r="Y1646" s="631" t="n">
        <v>0</v>
      </c>
      <c r="Z1646" s="631" t="n">
        <v>93297</v>
      </c>
      <c r="AA1646" s="631" t="n">
        <v>109888</v>
      </c>
      <c r="AB1646" s="631" t="n">
        <v>230474</v>
      </c>
      <c r="AC1646" s="631" t="n">
        <v>222697</v>
      </c>
      <c r="AD1646" s="631" t="n">
        <v>3497867</v>
      </c>
      <c r="AE1646" s="631" t="n">
        <v>136306558</v>
      </c>
      <c r="AF1646" s="631" t="inlineStr">
        <is>
          <t>$1,000,000</t>
        </is>
      </c>
      <c r="AG1646" s="631" t="inlineStr">
        <is>
          <t>$4,000,000</t>
        </is>
      </c>
      <c r="AH1646" s="633" t="inlineStr">
        <is>
          <t>Empleado</t>
        </is>
      </c>
      <c r="AI1646" s="628" t="inlineStr">
        <is>
          <t>angelicavelasqquezb999@gmail.com</t>
        </is>
      </c>
      <c r="AJ1646" s="672" t="n">
        <v>3012855170</v>
      </c>
      <c r="AK1646" s="628" t="inlineStr">
        <is>
          <t>BARRANQUILLA</t>
        </is>
      </c>
      <c r="AL1646" s="625" t="n"/>
      <c r="AM1646" s="634" t="n"/>
    </row>
    <row r="1647" ht="18" customHeight="1" thickBot="1">
      <c r="A1647" s="869" t="inlineStr">
        <is>
          <t>SONIA MAGALY ALVAREZ PANTOJA</t>
        </is>
      </c>
      <c r="B1647" s="210" t="n">
        <v>90000322345</v>
      </c>
      <c r="C1647" s="251" t="n">
        <v>45836</v>
      </c>
      <c r="D1647" s="902" t="inlineStr">
        <is>
          <t>Pendiente</t>
        </is>
      </c>
      <c r="E1647" s="903" t="n">
        <v>45836</v>
      </c>
      <c r="F1647" s="267" t="inlineStr">
        <is>
          <t>BANCOLOMBIA</t>
        </is>
      </c>
      <c r="G1647" s="214" t="n"/>
      <c r="H1647" s="352" t="inlineStr">
        <is>
          <t>PROPIO</t>
        </is>
      </c>
      <c r="I1647" s="214" t="n"/>
      <c r="J1647" s="214" t="n"/>
      <c r="K1647" s="214" t="n"/>
      <c r="L1647" s="348" t="inlineStr">
        <is>
          <t>Soluciones Financieras</t>
        </is>
      </c>
      <c r="M1647" s="254" t="inlineStr">
        <is>
          <t>LORENA SALINAS</t>
        </is>
      </c>
      <c r="N1647" s="214" t="n"/>
      <c r="O1647" s="214" t="n"/>
      <c r="P1647" s="214" t="n"/>
      <c r="Q1647" s="214" t="n"/>
      <c r="R1647" s="573" t="n">
        <v>1088731587</v>
      </c>
      <c r="S1647" s="257" t="inlineStr">
        <is>
          <t>Pesos</t>
        </is>
      </c>
      <c r="T1647" s="258" t="inlineStr">
        <is>
          <t>Hipotecario</t>
        </is>
      </c>
      <c r="U1647" s="739" t="n">
        <v>371646</v>
      </c>
      <c r="V1647" s="254" t="n">
        <v>240</v>
      </c>
      <c r="W1647" s="254" t="n">
        <v>235</v>
      </c>
      <c r="X1647" s="739" t="inlineStr">
        <is>
          <t>6.75%</t>
        </is>
      </c>
      <c r="Y1647" s="739" t="n">
        <v>148230</v>
      </c>
      <c r="Z1647" s="739" t="n">
        <v>6072</v>
      </c>
      <c r="AA1647" s="739" t="n">
        <v>13839</v>
      </c>
      <c r="AB1647" s="739" t="n">
        <v>9226</v>
      </c>
      <c r="AC1647" s="739" t="n">
        <v>94732</v>
      </c>
      <c r="AD1647" s="739" t="n">
        <v>247777</v>
      </c>
      <c r="AE1647" s="739" t="n">
        <v>45430124</v>
      </c>
      <c r="AF1647" s="254" t="inlineStr">
        <is>
          <t>50-300</t>
        </is>
      </c>
      <c r="AG1647" s="739" t="inlineStr">
        <is>
          <t>$3,500,000</t>
        </is>
      </c>
      <c r="AH1647" s="259" t="inlineStr">
        <is>
          <t>Empleado</t>
        </is>
      </c>
      <c r="AI1647" s="393" t="inlineStr">
        <is>
          <t>alvarezmagaly906@gmail.com</t>
        </is>
      </c>
      <c r="AJ1647" s="390" t="n">
        <v>3226477119</v>
      </c>
      <c r="AK1647" s="214" t="n"/>
      <c r="AL1647" s="214" t="n"/>
      <c r="AM1647" s="220" t="n"/>
    </row>
    <row r="1648" ht="18" customHeight="1" thickBot="1">
      <c r="A1648" s="843" t="inlineStr">
        <is>
          <t xml:space="preserve">WILSON HERNANDO LEITON SALAMANCA
</t>
        </is>
      </c>
      <c r="B1648" s="221" t="n">
        <v>8076300512</v>
      </c>
      <c r="C1648" s="240" t="n">
        <v>45836</v>
      </c>
      <c r="D1648" s="902" t="inlineStr">
        <is>
          <t>Pendiente</t>
        </is>
      </c>
      <c r="E1648" s="903" t="n">
        <v>45836</v>
      </c>
      <c r="F1648" s="233" t="inlineStr">
        <is>
          <t>FNA (Fondo Nacional del Ahorro)</t>
        </is>
      </c>
      <c r="G1648" s="225" t="n"/>
      <c r="H1648" s="243" t="inlineStr">
        <is>
          <t>VK 30%</t>
        </is>
      </c>
      <c r="I1648" s="225" t="n"/>
      <c r="J1648" s="225" t="n"/>
      <c r="K1648" s="225" t="n"/>
      <c r="L1648" s="343" t="inlineStr">
        <is>
          <t>Soluciones Financieras</t>
        </is>
      </c>
      <c r="M1648" s="242" t="inlineStr">
        <is>
          <t>LORENA SALINAS</t>
        </is>
      </c>
      <c r="N1648" s="225" t="n"/>
      <c r="O1648" s="225" t="n"/>
      <c r="P1648" s="225" t="n"/>
      <c r="Q1648" s="473" t="n"/>
      <c r="R1648" s="390" t="inlineStr">
        <is>
          <t>N/A</t>
        </is>
      </c>
      <c r="S1648" s="246" t="inlineStr">
        <is>
          <t>Pesos</t>
        </is>
      </c>
      <c r="T1648" s="247" t="inlineStr">
        <is>
          <t>Hipotecario</t>
        </is>
      </c>
      <c r="U1648" s="741" t="n">
        <v>2767000</v>
      </c>
      <c r="V1648" s="242" t="n">
        <v>239</v>
      </c>
      <c r="W1648" s="242" t="n">
        <v>221</v>
      </c>
      <c r="X1648" s="741" t="inlineStr">
        <is>
          <t>12.5%</t>
        </is>
      </c>
      <c r="Y1648" s="741" t="n">
        <v>0</v>
      </c>
      <c r="Z1648" s="741" t="n">
        <v>74064</v>
      </c>
      <c r="AA1648" s="741" t="n">
        <v>39018</v>
      </c>
      <c r="AB1648" s="741" t="n">
        <v>113027</v>
      </c>
      <c r="AC1648" s="741" t="n">
        <v>289995</v>
      </c>
      <c r="AD1648" s="741" t="n">
        <v>2272515</v>
      </c>
      <c r="AE1648" s="741" t="n">
        <v>230394610</v>
      </c>
      <c r="AF1648" s="225" t="n"/>
      <c r="AG1648" s="741" t="inlineStr">
        <is>
          <t>$10,000,000</t>
        </is>
      </c>
      <c r="AH1648" s="248" t="inlineStr">
        <is>
          <t>Empleado</t>
        </is>
      </c>
      <c r="AI1648" s="242" t="inlineStr">
        <is>
          <t>whls07@yahoo.es</t>
        </is>
      </c>
      <c r="AJ1648" s="242" t="n">
        <v>3112043995</v>
      </c>
      <c r="AK1648" s="242" t="inlineStr">
        <is>
          <t>VILLAVICENCIO</t>
        </is>
      </c>
      <c r="AL1648" s="225" t="n"/>
      <c r="AM1648" s="231" t="n"/>
    </row>
    <row r="1649" ht="18" customHeight="1" thickBot="1">
      <c r="A1649" s="552" t="inlineStr">
        <is>
          <t>MILADIS DEL CARMEN SANTIAGO GARCIA</t>
        </is>
      </c>
      <c r="B1649" s="210" t="n">
        <v>755096549</v>
      </c>
      <c r="C1649" s="251" t="n">
        <v>45836</v>
      </c>
      <c r="D1649" s="902" t="inlineStr">
        <is>
          <t>Pendiente</t>
        </is>
      </c>
      <c r="E1649" s="903" t="n">
        <v>45836</v>
      </c>
      <c r="F1649" s="213" t="inlineStr">
        <is>
          <t>BANCO DE BOGOTA</t>
        </is>
      </c>
      <c r="G1649" s="214" t="n"/>
      <c r="H1649" s="349" t="inlineStr">
        <is>
          <t>CM</t>
        </is>
      </c>
      <c r="I1649" s="214" t="n"/>
      <c r="J1649" s="214" t="n"/>
      <c r="K1649" s="214" t="n"/>
      <c r="L1649" s="348" t="inlineStr">
        <is>
          <t>Soluciones Financieras</t>
        </is>
      </c>
      <c r="M1649" s="254" t="inlineStr">
        <is>
          <t>LORENA SALINAS</t>
        </is>
      </c>
      <c r="N1649" s="214" t="n"/>
      <c r="O1649" s="214" t="n"/>
      <c r="P1649" s="214" t="n"/>
      <c r="Q1649" s="214" t="n"/>
      <c r="R1649" s="425" t="n">
        <v>55221295</v>
      </c>
      <c r="S1649" s="257" t="inlineStr">
        <is>
          <t>Pesos</t>
        </is>
      </c>
      <c r="T1649" s="258" t="inlineStr">
        <is>
          <t>Hipotecario</t>
        </is>
      </c>
      <c r="U1649" s="739" t="n">
        <v>353458</v>
      </c>
      <c r="V1649" s="254" t="n">
        <v>360</v>
      </c>
      <c r="W1649" s="254" t="n">
        <v>311</v>
      </c>
      <c r="X1649" s="739" t="inlineStr">
        <is>
          <t>7.47%</t>
        </is>
      </c>
      <c r="Y1649" s="739" t="n">
        <v>142700</v>
      </c>
      <c r="Z1649" s="739" t="n">
        <v>10171</v>
      </c>
      <c r="AA1649" s="739" t="n">
        <v>13588</v>
      </c>
      <c r="AB1649" s="739" t="n">
        <v>19061</v>
      </c>
      <c r="AC1649" s="739" t="n">
        <v>0</v>
      </c>
      <c r="AD1649" s="739" t="n">
        <v>453337</v>
      </c>
      <c r="AE1649" s="739" t="n">
        <v>43885956</v>
      </c>
      <c r="AF1649" s="3660" t="n">
        <v>500</v>
      </c>
      <c r="AG1649" s="739" t="inlineStr">
        <is>
          <t>$6,000,000</t>
        </is>
      </c>
      <c r="AH1649" s="259" t="inlineStr">
        <is>
          <t>Empleado</t>
        </is>
      </c>
      <c r="AI1649" s="254" t="inlineStr">
        <is>
          <t>dannadiego1983@gmail.com</t>
        </is>
      </c>
      <c r="AJ1649" s="254" t="n">
        <v>3377649061</v>
      </c>
      <c r="AK1649" s="254" t="inlineStr">
        <is>
          <t>USA</t>
        </is>
      </c>
      <c r="AL1649" s="214" t="n"/>
      <c r="AM1649" s="220" t="n"/>
    </row>
    <row r="1650" ht="18" customHeight="1" thickBot="1">
      <c r="A1650" s="341" t="inlineStr">
        <is>
          <t>MANUEL ANDRES SILVA VIVAS</t>
        </is>
      </c>
      <c r="B1650" s="237" t="inlineStr">
        <is>
          <t>570047700021522-0</t>
        </is>
      </c>
      <c r="C1650" s="240" t="n">
        <v>45989</v>
      </c>
      <c r="D1650" s="902" t="inlineStr">
        <is>
          <t>Actualizar</t>
        </is>
      </c>
      <c r="E1650" s="903" t="n">
        <v>45838</v>
      </c>
      <c r="F1650" s="333" t="inlineStr">
        <is>
          <t>DAVIVIENDA</t>
        </is>
      </c>
      <c r="G1650" s="225" t="n"/>
      <c r="H1650" s="397" t="inlineStr">
        <is>
          <t>PROPIO</t>
        </is>
      </c>
      <c r="I1650" s="225" t="n"/>
      <c r="J1650" s="225" t="n"/>
      <c r="K1650" s="378" t="n">
        <v>45990</v>
      </c>
      <c r="L1650" s="440" t="inlineStr">
        <is>
          <t>Finanzas a otro nivel</t>
        </is>
      </c>
      <c r="M1650" s="242" t="inlineStr">
        <is>
          <t>NELLY ROA</t>
        </is>
      </c>
      <c r="N1650" s="240" t="n">
        <v>45990</v>
      </c>
      <c r="O1650" s="225" t="n"/>
      <c r="P1650" s="245" t="inlineStr">
        <is>
          <t>https://tinyurl.com/299jxeex</t>
        </is>
      </c>
      <c r="Q1650" s="225" t="n"/>
      <c r="R1650" s="431" t="n">
        <v>79880474</v>
      </c>
      <c r="S1650" s="246" t="inlineStr">
        <is>
          <t>Pesos</t>
        </is>
      </c>
      <c r="T1650" s="247" t="inlineStr">
        <is>
          <t>Hipotecario</t>
        </is>
      </c>
      <c r="U1650" s="741" t="n">
        <v>614379</v>
      </c>
      <c r="V1650" s="242" t="n">
        <v>240</v>
      </c>
      <c r="W1650" s="242" t="n">
        <v>195</v>
      </c>
      <c r="X1650" s="741" t="inlineStr">
        <is>
          <t>9.5%</t>
        </is>
      </c>
      <c r="Y1650" s="741" t="n">
        <v>256620</v>
      </c>
      <c r="Z1650" s="741" t="n">
        <v>22021</v>
      </c>
      <c r="AA1650" s="741" t="n">
        <v>33794</v>
      </c>
      <c r="AB1650" s="741" t="n">
        <v>48591</v>
      </c>
      <c r="AC1650" s="741" t="n">
        <v>175624</v>
      </c>
      <c r="AD1650" s="741" t="n">
        <v>338969</v>
      </c>
      <c r="AE1650" s="741" t="n">
        <v>78487120</v>
      </c>
      <c r="AF1650" s="242" t="inlineStr">
        <is>
          <t>600-900</t>
        </is>
      </c>
      <c r="AG1650" s="741" t="inlineStr">
        <is>
          <t>$3,000,000</t>
        </is>
      </c>
      <c r="AH1650" s="346" t="inlineStr">
        <is>
          <t>Vis Davivienda</t>
        </is>
      </c>
      <c r="AI1650" s="242" t="inlineStr">
        <is>
          <t>mak19798@hotmail.com</t>
        </is>
      </c>
      <c r="AJ1650" s="242" t="n">
        <v>7209017487</v>
      </c>
      <c r="AK1650" s="225" t="n"/>
      <c r="AL1650" s="225" t="n"/>
      <c r="AM1650" s="231" t="n"/>
    </row>
    <row r="1651" ht="18" customHeight="1" thickBot="1">
      <c r="A1651" s="604" t="inlineStr">
        <is>
          <t>MAURICIO FABIAN LINARES CASTELLANOS</t>
        </is>
      </c>
      <c r="B1651" s="635" t="n">
        <v>109870497500</v>
      </c>
      <c r="C1651" s="636" t="n">
        <v>45838</v>
      </c>
      <c r="D1651" s="622" t="inlineStr">
        <is>
          <t>Pendiente</t>
        </is>
      </c>
      <c r="E1651" s="905" t="n">
        <v>45838</v>
      </c>
      <c r="F1651" s="707" t="inlineStr">
        <is>
          <t>FNA (Fondo Nacional del Ahorro)</t>
        </is>
      </c>
      <c r="G1651" s="639" t="n"/>
      <c r="H1651" s="640" t="inlineStr">
        <is>
          <t>PROPIO</t>
        </is>
      </c>
      <c r="I1651" s="639" t="n"/>
      <c r="J1651" s="639" t="n"/>
      <c r="K1651" s="639" t="n"/>
      <c r="L1651" s="641" t="inlineStr">
        <is>
          <t>Visionarios</t>
        </is>
      </c>
      <c r="M1651" s="642" t="inlineStr">
        <is>
          <t>Reinaldo Torres Galan</t>
        </is>
      </c>
      <c r="N1651" s="639" t="n"/>
      <c r="O1651" s="639" t="n"/>
      <c r="P1651" s="639" t="n"/>
      <c r="Q1651" s="639" t="n"/>
      <c r="R1651" s="642" t="n">
        <v>1098704915</v>
      </c>
      <c r="S1651" s="629" t="inlineStr">
        <is>
          <t>Pesos</t>
        </is>
      </c>
      <c r="T1651" s="651" t="inlineStr">
        <is>
          <t>Hipotecario</t>
        </is>
      </c>
      <c r="U1651" s="643" t="n">
        <v>983995</v>
      </c>
      <c r="V1651" s="642" t="n">
        <v>240</v>
      </c>
      <c r="W1651" s="642" t="n">
        <v>229</v>
      </c>
      <c r="X1651" s="643" t="inlineStr">
        <is>
          <t>13.5%</t>
        </is>
      </c>
      <c r="Y1651" s="643" t="n">
        <v>359871</v>
      </c>
      <c r="Z1651" s="643" t="n">
        <v>35657</v>
      </c>
      <c r="AA1651" s="643" t="n">
        <v>31155</v>
      </c>
      <c r="AB1651" s="643" t="n">
        <v>0</v>
      </c>
      <c r="AC1651" s="643" t="n">
        <v>113012</v>
      </c>
      <c r="AD1651" s="643" t="n">
        <v>1166182</v>
      </c>
      <c r="AE1651" s="643" t="n">
        <v>109926856</v>
      </c>
      <c r="AF1651" s="642" t="inlineStr">
        <is>
          <t>Acorde al estado del Crédito</t>
        </is>
      </c>
      <c r="AG1651" s="643" t="inlineStr">
        <is>
          <t>$4,500,000</t>
        </is>
      </c>
      <c r="AH1651" s="633" t="inlineStr">
        <is>
          <t>Empleado</t>
        </is>
      </c>
      <c r="AI1651" s="642" t="inlineStr">
        <is>
          <t>mauriciolinares21@hotmail.com</t>
        </is>
      </c>
      <c r="AJ1651" s="642" t="n">
        <v>1098704915</v>
      </c>
      <c r="AK1651" s="642" t="inlineStr">
        <is>
          <t>BUCARAMANGA</t>
        </is>
      </c>
      <c r="AL1651" s="639" t="n"/>
      <c r="AM1651" s="214" t="n"/>
    </row>
    <row r="1652" ht="18" customHeight="1" thickBot="1">
      <c r="A1652" s="1008" t="inlineStr">
        <is>
          <t>HAROLD EDWARD RAMIREZ CANO</t>
        </is>
      </c>
      <c r="B1652" s="221" t="inlineStr">
        <is>
          <t>570030780116638-1</t>
        </is>
      </c>
      <c r="C1652" s="240" t="n">
        <v>45837</v>
      </c>
      <c r="D1652" s="902" t="inlineStr">
        <is>
          <t>Pendiente</t>
        </is>
      </c>
      <c r="E1652" s="903" t="n">
        <v>45837</v>
      </c>
      <c r="F1652" s="333" t="inlineStr">
        <is>
          <t>DAVIVIENDA</t>
        </is>
      </c>
      <c r="G1652" s="225" t="n"/>
      <c r="H1652" s="344" t="inlineStr">
        <is>
          <t>CM</t>
        </is>
      </c>
      <c r="I1652" s="225" t="n"/>
      <c r="J1652" s="225" t="n"/>
      <c r="K1652" s="225" t="n"/>
      <c r="L1652" s="225" t="n"/>
      <c r="M1652" s="225" t="n"/>
      <c r="N1652" s="225" t="n"/>
      <c r="O1652" s="225" t="n"/>
      <c r="P1652" s="225" t="n"/>
      <c r="Q1652" s="225" t="n"/>
      <c r="R1652" s="242" t="n">
        <v>79530099</v>
      </c>
      <c r="S1652" s="246" t="inlineStr">
        <is>
          <t>Pesos</t>
        </is>
      </c>
      <c r="T1652" s="247" t="inlineStr">
        <is>
          <t>Hipotecario</t>
        </is>
      </c>
      <c r="U1652" s="741" t="n">
        <v>3146000</v>
      </c>
      <c r="V1652" s="242" t="n">
        <v>240</v>
      </c>
      <c r="W1652" s="242" t="n">
        <v>207</v>
      </c>
      <c r="X1652" s="741" t="inlineStr">
        <is>
          <t>14.1%</t>
        </is>
      </c>
      <c r="Y1652" s="741" t="n">
        <v>0</v>
      </c>
      <c r="Z1652" s="741" t="n">
        <v>161791</v>
      </c>
      <c r="AA1652" s="741" t="n">
        <v>157344</v>
      </c>
      <c r="AB1652" s="741" t="n">
        <v>0</v>
      </c>
      <c r="AC1652" s="741" t="n">
        <v>619490</v>
      </c>
      <c r="AD1652" s="741" t="n">
        <v>5351058</v>
      </c>
      <c r="AE1652" s="741" t="n">
        <v>242208595</v>
      </c>
      <c r="AF1652" s="3661" t="n">
        <v>500</v>
      </c>
      <c r="AG1652" s="741" t="inlineStr">
        <is>
          <t>$100,000,000</t>
        </is>
      </c>
      <c r="AH1652" s="248" t="inlineStr">
        <is>
          <t>Empleado</t>
        </is>
      </c>
      <c r="AI1652" s="242" t="inlineStr">
        <is>
          <t>hramirez.cano@gmail.com</t>
        </is>
      </c>
      <c r="AJ1652" s="242" t="n">
        <v>3213272413</v>
      </c>
      <c r="AK1652" s="242" t="inlineStr">
        <is>
          <t>BOGOTA</t>
        </is>
      </c>
      <c r="AL1652" s="225" t="n"/>
      <c r="AM1652" s="231" t="n"/>
    </row>
    <row r="1653" ht="18" customHeight="1" thickBot="1">
      <c r="A1653" s="824" t="inlineStr">
        <is>
          <t>WILLIAM ERNESTO MORA GUTIERREZ</t>
        </is>
      </c>
      <c r="B1653" s="502" t="inlineStr">
        <is>
          <t>570040770090480-7</t>
        </is>
      </c>
      <c r="C1653" s="404" t="n">
        <v>45838</v>
      </c>
      <c r="D1653" s="921" t="inlineStr">
        <is>
          <t>Pendiente</t>
        </is>
      </c>
      <c r="E1653" s="900" t="n">
        <v>45838</v>
      </c>
      <c r="F1653" s="503" t="inlineStr">
        <is>
          <t>DAVIVIENDA</t>
        </is>
      </c>
      <c r="G1653" s="410" t="n"/>
      <c r="H1653" s="409" t="inlineStr">
        <is>
          <t>CM</t>
        </is>
      </c>
      <c r="I1653" s="410" t="n"/>
      <c r="J1653" s="410" t="n"/>
      <c r="K1653" s="410" t="n"/>
      <c r="L1653" s="405" t="inlineStr">
        <is>
          <t>Soluciones Financieras</t>
        </is>
      </c>
      <c r="M1653" s="414" t="inlineStr">
        <is>
          <t>LORENA SALINAS</t>
        </is>
      </c>
      <c r="N1653" s="410" t="n"/>
      <c r="O1653" s="410" t="n"/>
      <c r="P1653" s="410" t="n"/>
      <c r="Q1653" s="816" t="n"/>
      <c r="R1653" s="817" t="inlineStr">
        <is>
          <t>N/A</t>
        </is>
      </c>
      <c r="S1653" s="412" t="inlineStr">
        <is>
          <t>Pesos</t>
        </is>
      </c>
      <c r="T1653" s="413" t="inlineStr">
        <is>
          <t>Hipotecario</t>
        </is>
      </c>
      <c r="U1653" s="818" t="n">
        <v>621004</v>
      </c>
      <c r="V1653" s="414" t="n">
        <v>240</v>
      </c>
      <c r="W1653" s="414" t="n">
        <v>223</v>
      </c>
      <c r="X1653" s="875" t="n">
        <v>0.14</v>
      </c>
      <c r="Y1653" s="818" t="n">
        <v>218995</v>
      </c>
      <c r="Z1653" s="818" t="n">
        <v>0</v>
      </c>
      <c r="AA1653" s="818" t="n">
        <v>34166</v>
      </c>
      <c r="AB1653" s="818" t="n">
        <v>0</v>
      </c>
      <c r="AC1653" s="818" t="n">
        <v>71679</v>
      </c>
      <c r="AD1653" s="818" t="n">
        <v>515362</v>
      </c>
      <c r="AE1653" s="818" t="n">
        <v>66928922</v>
      </c>
      <c r="AF1653" s="3670" t="n">
        <v>500</v>
      </c>
      <c r="AG1653" s="818" t="inlineStr">
        <is>
          <t>$4,500,000</t>
        </is>
      </c>
      <c r="AH1653" s="415" t="inlineStr">
        <is>
          <t>Empleado</t>
        </is>
      </c>
      <c r="AI1653" s="414" t="inlineStr">
        <is>
          <t>atos46829@gmail.com</t>
        </is>
      </c>
      <c r="AJ1653" s="414" t="n">
        <v>3172368822</v>
      </c>
      <c r="AK1653" s="414" t="inlineStr">
        <is>
          <t>BOGOTA</t>
        </is>
      </c>
      <c r="AL1653" s="410" t="n"/>
      <c r="AM1653" s="416" t="n"/>
    </row>
    <row r="1654" ht="18" customHeight="1" thickBot="1">
      <c r="A1654" s="842" t="inlineStr">
        <is>
          <t>MARIANNET CASTRO GUERRERO</t>
        </is>
      </c>
      <c r="B1654" s="221" t="n">
        <v>90000299661</v>
      </c>
      <c r="C1654" s="240" t="n">
        <v>45838</v>
      </c>
      <c r="D1654" s="902" t="inlineStr">
        <is>
          <t>Pendiente</t>
        </is>
      </c>
      <c r="E1654" s="903" t="n">
        <v>45838</v>
      </c>
      <c r="F1654" s="241" t="inlineStr">
        <is>
          <t>BANCOLOMBIA</t>
        </is>
      </c>
      <c r="G1654" s="225" t="n"/>
      <c r="H1654" s="344" t="inlineStr">
        <is>
          <t>CM</t>
        </is>
      </c>
      <c r="I1654" s="225" t="n"/>
      <c r="J1654" s="225" t="n"/>
      <c r="K1654" s="225" t="n"/>
      <c r="L1654" s="440" t="inlineStr">
        <is>
          <t>Finanzas a otro nivel</t>
        </is>
      </c>
      <c r="M1654" s="242" t="inlineStr">
        <is>
          <t>NELLY ROA</t>
        </is>
      </c>
      <c r="N1654" s="225" t="n"/>
      <c r="O1654" s="225" t="n"/>
      <c r="P1654" s="225" t="n"/>
      <c r="Q1654" s="225" t="n"/>
      <c r="R1654" s="242" t="n">
        <v>1002023064</v>
      </c>
      <c r="S1654" s="246" t="inlineStr">
        <is>
          <t>Pesos</t>
        </is>
      </c>
      <c r="T1654" s="247" t="inlineStr">
        <is>
          <t>Hipotecario</t>
        </is>
      </c>
      <c r="U1654" s="741" t="n">
        <v>1087469</v>
      </c>
      <c r="V1654" s="242" t="n">
        <v>300</v>
      </c>
      <c r="W1654" s="242" t="n">
        <v>290</v>
      </c>
      <c r="X1654" s="741" t="inlineStr">
        <is>
          <t>12.45%</t>
        </is>
      </c>
      <c r="Y1654" s="741" t="n">
        <v>0</v>
      </c>
      <c r="Z1654" s="741" t="n">
        <v>11396</v>
      </c>
      <c r="AA1654" s="741" t="n">
        <v>12693</v>
      </c>
      <c r="AB1654" s="741" t="n">
        <v>8461</v>
      </c>
      <c r="AC1654" s="741" t="n">
        <v>158843</v>
      </c>
      <c r="AD1654" s="741" t="n">
        <v>660648</v>
      </c>
      <c r="AE1654" s="741" t="n">
        <v>101632781</v>
      </c>
      <c r="AF1654" s="3661" t="n">
        <v>200</v>
      </c>
      <c r="AG1654" s="741" t="inlineStr">
        <is>
          <t>$5,000,000</t>
        </is>
      </c>
      <c r="AH1654" s="246" t="inlineStr">
        <is>
          <t>Independiente</t>
        </is>
      </c>
      <c r="AI1654" s="242" t="inlineStr">
        <is>
          <t>mcastro04@hotmail.es</t>
        </is>
      </c>
      <c r="AJ1654" s="242" t="n">
        <v>3228498827</v>
      </c>
      <c r="AK1654" s="242" t="inlineStr">
        <is>
          <t>BARRANQUILLA</t>
        </is>
      </c>
      <c r="AL1654" s="225" t="n"/>
      <c r="AM1654" s="231" t="n"/>
    </row>
    <row r="1655" ht="18" customHeight="1" thickBot="1">
      <c r="A1655" s="1014" t="inlineStr">
        <is>
          <t>YURANI FORERO GUERRERO</t>
        </is>
      </c>
      <c r="B1655" s="274" t="n">
        <v>112264947710</v>
      </c>
      <c r="C1655" s="420" t="n">
        <v>45839</v>
      </c>
      <c r="D1655" s="923" t="inlineStr">
        <is>
          <t>Pendiente</t>
        </is>
      </c>
      <c r="E1655" s="903" t="n">
        <v>45839</v>
      </c>
      <c r="F1655" s="529" t="inlineStr">
        <is>
          <t>FNA (Fondo Nacional del Ahorro)</t>
        </is>
      </c>
      <c r="G1655" s="278" t="n"/>
      <c r="H1655" s="446" t="inlineStr">
        <is>
          <t>MA 33%</t>
        </is>
      </c>
      <c r="I1655" s="278" t="n"/>
      <c r="J1655" s="278" t="n"/>
      <c r="K1655" s="278" t="n"/>
      <c r="L1655" s="423" t="inlineStr">
        <is>
          <t>Visionarios</t>
        </is>
      </c>
      <c r="M1655" s="425" t="inlineStr">
        <is>
          <t>DANIEL FERNANDEZ</t>
        </is>
      </c>
      <c r="N1655" s="278" t="n"/>
      <c r="O1655" s="278" t="n"/>
      <c r="P1655" s="278" t="n"/>
      <c r="Q1655" s="278" t="n"/>
      <c r="R1655" s="425" t="n">
        <v>1122649477</v>
      </c>
      <c r="S1655" s="426" t="inlineStr">
        <is>
          <t>Pesos</t>
        </is>
      </c>
      <c r="T1655" s="427" t="inlineStr">
        <is>
          <t>Hipotecario</t>
        </is>
      </c>
      <c r="U1655" s="742" t="n">
        <v>1034827</v>
      </c>
      <c r="V1655" s="425" t="n">
        <v>240</v>
      </c>
      <c r="W1655" s="425" t="n">
        <v>233</v>
      </c>
      <c r="X1655" s="742" t="inlineStr">
        <is>
          <t>13.5%</t>
        </is>
      </c>
      <c r="Y1655" s="742" t="n">
        <v>361827</v>
      </c>
      <c r="Z1655" s="742" t="n">
        <v>35649</v>
      </c>
      <c r="AA1655" s="742" t="n">
        <v>23452</v>
      </c>
      <c r="AB1655" s="742" t="n">
        <v>56608</v>
      </c>
      <c r="AC1655" s="742" t="n">
        <v>108436</v>
      </c>
      <c r="AD1655" s="742" t="n">
        <v>1172506</v>
      </c>
      <c r="AE1655" s="742" t="n">
        <v>110524217</v>
      </c>
      <c r="AF1655" s="425" t="inlineStr">
        <is>
          <t>50-300</t>
        </is>
      </c>
      <c r="AG1655" s="742" t="inlineStr">
        <is>
          <t>$4,900,000</t>
        </is>
      </c>
      <c r="AH1655" s="428" t="inlineStr">
        <is>
          <t>Empleado</t>
        </is>
      </c>
      <c r="AI1655" s="425" t="inlineStr">
        <is>
          <t>yuranifore23@gmail.com</t>
        </is>
      </c>
      <c r="AJ1655" s="425" t="n">
        <v>3213662212</v>
      </c>
      <c r="AK1655" s="425" t="inlineStr">
        <is>
          <t>VILLAVICENCIO</t>
        </is>
      </c>
      <c r="AL1655" s="278" t="n"/>
      <c r="AM1655" s="286" t="n"/>
    </row>
    <row r="1656" ht="18" customHeight="1" thickBot="1">
      <c r="A1656" s="807" t="inlineStr">
        <is>
          <t>STEFANY PAOLA MONTES PUELLO</t>
        </is>
      </c>
      <c r="B1656" s="466" t="n">
        <v>655256743</v>
      </c>
      <c r="C1656" s="357" t="n">
        <v>45827</v>
      </c>
      <c r="D1656" s="921" t="inlineStr">
        <is>
          <t>Pendiente</t>
        </is>
      </c>
      <c r="E1656" s="900" t="n">
        <v>45839</v>
      </c>
      <c r="F1656" s="476" t="inlineStr">
        <is>
          <t>BANCO DE BOGOTA</t>
        </is>
      </c>
      <c r="G1656" s="360" t="n"/>
      <c r="H1656" s="361" t="inlineStr">
        <is>
          <t>CM</t>
        </is>
      </c>
      <c r="I1656" s="360" t="n"/>
      <c r="J1656" s="360" t="n"/>
      <c r="K1656" s="360" t="n"/>
      <c r="L1656" s="360" t="n"/>
      <c r="M1656" s="360" t="n"/>
      <c r="N1656" s="357" t="n">
        <v>45827</v>
      </c>
      <c r="O1656" s="360" t="n"/>
      <c r="P1656" s="360" t="n"/>
      <c r="Q1656" s="360" t="n"/>
      <c r="R1656" s="363" t="n">
        <v>1102843552</v>
      </c>
      <c r="S1656" s="365" t="inlineStr">
        <is>
          <t>Pesos</t>
        </is>
      </c>
      <c r="T1656" s="366" t="inlineStr">
        <is>
          <t>Hipotecario</t>
        </is>
      </c>
      <c r="U1656" s="808" t="n">
        <v>471521</v>
      </c>
      <c r="V1656" s="363" t="n">
        <v>360</v>
      </c>
      <c r="W1656" s="363" t="n">
        <v>314</v>
      </c>
      <c r="X1656" s="808" t="inlineStr">
        <is>
          <t>7.47%</t>
        </is>
      </c>
      <c r="Y1656" s="808" t="n">
        <v>203347</v>
      </c>
      <c r="Z1656" s="808" t="n">
        <v>11926</v>
      </c>
      <c r="AA1656" s="808" t="n">
        <v>18694</v>
      </c>
      <c r="AB1656" s="808" t="n">
        <v>0</v>
      </c>
      <c r="AC1656" s="808" t="n">
        <v>66529</v>
      </c>
      <c r="AD1656" s="808" t="n">
        <v>577719</v>
      </c>
      <c r="AE1656" s="808" t="n">
        <v>62350796</v>
      </c>
      <c r="AF1656" s="3688" t="n">
        <v>300</v>
      </c>
      <c r="AG1656" s="808" t="inlineStr">
        <is>
          <t>$4,208,000</t>
        </is>
      </c>
      <c r="AH1656" s="401" t="inlineStr">
        <is>
          <t>Empleado</t>
        </is>
      </c>
      <c r="AI1656" s="363" t="inlineStr">
        <is>
          <t>s.montes30@yahoo.com.co</t>
        </is>
      </c>
      <c r="AJ1656" s="363" t="n">
        <v>3015839333</v>
      </c>
      <c r="AK1656" s="363" t="inlineStr">
        <is>
          <t>SINCELEJO</t>
        </is>
      </c>
      <c r="AL1656" s="360" t="n"/>
      <c r="AM1656" s="368" t="n"/>
    </row>
    <row r="1657" ht="18" customHeight="1" thickBot="1">
      <c r="A1657" s="552" t="inlineStr">
        <is>
          <t>HAYDEE OTILIA FORERO GALINDO</t>
        </is>
      </c>
      <c r="B1657" s="210" t="n">
        <v>5202526913</v>
      </c>
      <c r="C1657" s="251" t="n">
        <v>45834</v>
      </c>
      <c r="D1657" s="902" t="inlineStr">
        <is>
          <t>Pendiente</t>
        </is>
      </c>
      <c r="E1657" s="903" t="n">
        <v>45839</v>
      </c>
      <c r="F1657" s="232" t="inlineStr">
        <is>
          <t>FNA (Fondo Nacional del Ahorro)</t>
        </is>
      </c>
      <c r="G1657" s="214" t="n"/>
      <c r="H1657" s="349" t="inlineStr">
        <is>
          <t>CM</t>
        </is>
      </c>
      <c r="I1657" s="254" t="inlineStr">
        <is>
          <t>Falta perfilamiento - FNA</t>
        </is>
      </c>
      <c r="J1657" s="214" t="n"/>
      <c r="K1657" s="214" t="n"/>
      <c r="L1657" s="214" t="n"/>
      <c r="M1657" s="214" t="n"/>
      <c r="N1657" s="251" t="n">
        <v>45835</v>
      </c>
      <c r="O1657" s="214" t="n"/>
      <c r="P1657" s="214" t="n"/>
      <c r="Q1657" s="214" t="n"/>
      <c r="R1657" s="254" t="n">
        <v>52025269</v>
      </c>
      <c r="S1657" s="257" t="inlineStr">
        <is>
          <t>Pesos</t>
        </is>
      </c>
      <c r="T1657" s="258" t="inlineStr">
        <is>
          <t>Hipotecario</t>
        </is>
      </c>
      <c r="U1657" s="739" t="n">
        <v>3134087</v>
      </c>
      <c r="V1657" s="254" t="n">
        <v>171</v>
      </c>
      <c r="W1657" s="254" t="n">
        <v>153</v>
      </c>
      <c r="X1657" s="739" t="inlineStr">
        <is>
          <t>8.75%</t>
        </is>
      </c>
      <c r="Y1657" s="739" t="n">
        <v>0</v>
      </c>
      <c r="Z1657" s="739" t="n">
        <v>88317</v>
      </c>
      <c r="AA1657" s="739" t="n">
        <v>78452</v>
      </c>
      <c r="AB1657" s="739" t="n">
        <v>130605</v>
      </c>
      <c r="AC1657" s="739" t="n">
        <v>997371</v>
      </c>
      <c r="AD1657" s="739" t="n">
        <v>1927566</v>
      </c>
      <c r="AE1657" s="739" t="n">
        <v>274792982</v>
      </c>
      <c r="AF1657" s="3660" t="n">
        <v>360</v>
      </c>
      <c r="AG1657" s="739" t="inlineStr">
        <is>
          <t>$11,050,000</t>
        </is>
      </c>
      <c r="AH1657" s="259" t="inlineStr">
        <is>
          <t>Empleado</t>
        </is>
      </c>
      <c r="AI1657" s="254" t="inlineStr">
        <is>
          <t>cingles00@yahoo.com</t>
        </is>
      </c>
      <c r="AJ1657" s="254" t="n">
        <v>3153384706</v>
      </c>
      <c r="AK1657" s="254" t="inlineStr">
        <is>
          <t>BOGOTA</t>
        </is>
      </c>
      <c r="AL1657" s="214" t="n"/>
      <c r="AM1657" s="220" t="n"/>
    </row>
    <row r="1658" ht="18" customHeight="1" thickBot="1">
      <c r="A1658" s="745" t="inlineStr">
        <is>
          <t>NATALIA OSSA TATIS</t>
        </is>
      </c>
      <c r="B1658" s="221" t="n">
        <v>90000301613</v>
      </c>
      <c r="C1658" s="240" t="n">
        <v>45839</v>
      </c>
      <c r="D1658" s="902" t="inlineStr">
        <is>
          <t>Pendiente</t>
        </is>
      </c>
      <c r="E1658" s="903" t="n">
        <v>45839</v>
      </c>
      <c r="F1658" s="241" t="inlineStr">
        <is>
          <t>BANCOLOMBIA</t>
        </is>
      </c>
      <c r="G1658" s="225" t="n"/>
      <c r="H1658" s="344" t="inlineStr">
        <is>
          <t>CM</t>
        </is>
      </c>
      <c r="I1658" s="225" t="n"/>
      <c r="J1658" s="225" t="n"/>
      <c r="K1658" s="225" t="n"/>
      <c r="L1658" s="440" t="inlineStr">
        <is>
          <t>Finanzas a otro nivel</t>
        </is>
      </c>
      <c r="M1658" s="242" t="inlineStr">
        <is>
          <t>PAULA OSORNO</t>
        </is>
      </c>
      <c r="N1658" s="225" t="n"/>
      <c r="O1658" s="225" t="n"/>
      <c r="P1658" s="225" t="n"/>
      <c r="Q1658" s="225" t="n"/>
      <c r="R1658" s="389" t="n">
        <v>1128420340</v>
      </c>
      <c r="S1658" s="246" t="inlineStr">
        <is>
          <t>Pesos</t>
        </is>
      </c>
      <c r="T1658" s="247" t="inlineStr">
        <is>
          <t>Hipotecario</t>
        </is>
      </c>
      <c r="U1658" s="741" t="n">
        <v>1033689</v>
      </c>
      <c r="V1658" s="242" t="n">
        <v>155</v>
      </c>
      <c r="W1658" s="242" t="n">
        <v>146</v>
      </c>
      <c r="X1658" s="811" t="n">
        <v>0.11</v>
      </c>
      <c r="Y1658" s="741" t="n">
        <v>0</v>
      </c>
      <c r="Z1658" s="741" t="n">
        <v>11023</v>
      </c>
      <c r="AA1658" s="741" t="n">
        <v>14639</v>
      </c>
      <c r="AB1658" s="741" t="n">
        <v>9758</v>
      </c>
      <c r="AC1658" s="741" t="n">
        <v>287514</v>
      </c>
      <c r="AD1658" s="741" t="n">
        <v>710755</v>
      </c>
      <c r="AE1658" s="741" t="n">
        <v>81129853</v>
      </c>
      <c r="AF1658" s="3661" t="n">
        <v>200</v>
      </c>
      <c r="AG1658" s="741" t="inlineStr">
        <is>
          <t>$5,000,000</t>
        </is>
      </c>
      <c r="AH1658" s="246" t="inlineStr">
        <is>
          <t>Independiente</t>
        </is>
      </c>
      <c r="AI1658" s="242" t="inlineStr">
        <is>
          <t>natyostas@gmail.com</t>
        </is>
      </c>
      <c r="AJ1658" s="242" t="n">
        <v>3164418531</v>
      </c>
      <c r="AK1658" s="242" t="inlineStr">
        <is>
          <t>MEDELLIN</t>
        </is>
      </c>
      <c r="AL1658" s="225" t="n"/>
      <c r="AM1658" s="231" t="n"/>
    </row>
    <row r="1659" ht="18" customHeight="1" thickBot="1">
      <c r="A1659" s="604" t="inlineStr">
        <is>
          <t>RODOLFO ALBERTO MONTERO TARQUINO</t>
        </is>
      </c>
      <c r="B1659" s="635" t="inlineStr">
        <is>
          <t>570047290058599-6</t>
        </is>
      </c>
      <c r="C1659" s="636" t="n">
        <v>45839</v>
      </c>
      <c r="D1659" s="622" t="inlineStr">
        <is>
          <t>Pendiente</t>
        </is>
      </c>
      <c r="E1659" s="905" t="n">
        <v>45839</v>
      </c>
      <c r="F1659" s="649" t="inlineStr">
        <is>
          <t>DAVIVIENDA</t>
        </is>
      </c>
      <c r="G1659" s="639" t="n"/>
      <c r="H1659" s="626" t="inlineStr">
        <is>
          <t>CM</t>
        </is>
      </c>
      <c r="I1659" s="639" t="n"/>
      <c r="J1659" s="639" t="n"/>
      <c r="K1659" s="639" t="n"/>
      <c r="L1659" s="647" t="inlineStr">
        <is>
          <t>Finanzas a otro nivel</t>
        </is>
      </c>
      <c r="M1659" s="642" t="inlineStr">
        <is>
          <t>CAROLINA MORA</t>
        </is>
      </c>
      <c r="N1659" s="639" t="n"/>
      <c r="O1659" s="639" t="n"/>
      <c r="P1659" s="639" t="n"/>
      <c r="Q1659" s="639" t="n"/>
      <c r="R1659" s="673" t="inlineStr">
        <is>
          <t>N/A</t>
        </is>
      </c>
      <c r="S1659" s="629" t="inlineStr">
        <is>
          <t>Pesos</t>
        </is>
      </c>
      <c r="T1659" s="651" t="inlineStr">
        <is>
          <t>Hipotecario</t>
        </is>
      </c>
      <c r="U1659" s="643" t="n">
        <v>845000</v>
      </c>
      <c r="V1659" s="642" t="n">
        <v>240</v>
      </c>
      <c r="W1659" s="642" t="n">
        <v>207</v>
      </c>
      <c r="X1659" s="643" t="inlineStr">
        <is>
          <t>14.55%</t>
        </is>
      </c>
      <c r="Y1659" s="643" t="n">
        <v>0</v>
      </c>
      <c r="Z1659" s="643" t="n">
        <v>43428</v>
      </c>
      <c r="AA1659" s="643" t="n">
        <v>64038</v>
      </c>
      <c r="AB1659" s="643" t="n">
        <v>0</v>
      </c>
      <c r="AC1659" s="643" t="n">
        <v>151332</v>
      </c>
      <c r="AD1659" s="643" t="n">
        <v>1436160</v>
      </c>
      <c r="AE1659" s="643" t="n">
        <v>63012792</v>
      </c>
      <c r="AF1659" s="3690" t="n">
        <v>100</v>
      </c>
      <c r="AG1659" s="643" t="inlineStr">
        <is>
          <t>$9,000,000</t>
        </is>
      </c>
      <c r="AH1659" s="633" t="inlineStr">
        <is>
          <t>Empleado</t>
        </is>
      </c>
      <c r="AI1659" s="642" t="inlineStr">
        <is>
          <t>nicolle.monterot@gmail.com</t>
        </is>
      </c>
      <c r="AJ1659" s="642" t="n">
        <v>3103194426</v>
      </c>
      <c r="AK1659" s="642" t="inlineStr">
        <is>
          <t>BOGOTA</t>
        </is>
      </c>
      <c r="AL1659" s="639" t="n"/>
      <c r="AM1659" s="214" t="n"/>
    </row>
    <row r="1660" ht="18" customHeight="1" thickBot="1">
      <c r="A1660" s="745" t="inlineStr">
        <is>
          <t>JOSE JOHAN GOMEZ MUÑOZ</t>
        </is>
      </c>
      <c r="B1660" s="221" t="n">
        <v>90000283012</v>
      </c>
      <c r="C1660" s="240" t="n">
        <v>45839</v>
      </c>
      <c r="D1660" s="902" t="inlineStr">
        <is>
          <t>Pendiente</t>
        </is>
      </c>
      <c r="E1660" s="903" t="n">
        <v>45839</v>
      </c>
      <c r="F1660" s="241" t="inlineStr">
        <is>
          <t>BANCOLOMBIA</t>
        </is>
      </c>
      <c r="G1660" s="225" t="n"/>
      <c r="H1660" s="344" t="inlineStr">
        <is>
          <t>CM</t>
        </is>
      </c>
      <c r="I1660" s="225" t="n"/>
      <c r="J1660" s="225" t="n"/>
      <c r="K1660" s="225" t="n"/>
      <c r="L1660" s="440" t="inlineStr">
        <is>
          <t>Finanzas a otro nivel</t>
        </is>
      </c>
      <c r="M1660" s="242" t="inlineStr">
        <is>
          <t>PAULA OSORNO</t>
        </is>
      </c>
      <c r="N1660" s="225" t="n"/>
      <c r="O1660" s="225" t="n"/>
      <c r="P1660" s="225" t="n"/>
      <c r="Q1660" s="225" t="n"/>
      <c r="R1660" s="242" t="n">
        <v>1128418816</v>
      </c>
      <c r="S1660" s="246" t="inlineStr">
        <is>
          <t>Pesos</t>
        </is>
      </c>
      <c r="T1660" s="247" t="inlineStr">
        <is>
          <t>Hipotecario</t>
        </is>
      </c>
      <c r="U1660" s="741" t="n">
        <v>837901</v>
      </c>
      <c r="V1660" s="242" t="n">
        <v>180</v>
      </c>
      <c r="W1660" s="242" t="n">
        <v>167</v>
      </c>
      <c r="X1660" s="741" t="inlineStr">
        <is>
          <t>15.45%</t>
        </is>
      </c>
      <c r="Y1660" s="741" t="n">
        <v>0</v>
      </c>
      <c r="Z1660" s="741" t="n">
        <v>47820</v>
      </c>
      <c r="AA1660" s="741" t="n">
        <v>27754</v>
      </c>
      <c r="AB1660" s="741" t="n">
        <v>18501</v>
      </c>
      <c r="AC1660" s="741" t="n">
        <v>99530</v>
      </c>
      <c r="AD1660" s="741" t="n">
        <v>644295</v>
      </c>
      <c r="AE1660" s="741" t="n">
        <v>53664265</v>
      </c>
      <c r="AF1660" s="3661" t="n">
        <v>200</v>
      </c>
      <c r="AG1660" s="741" t="inlineStr">
        <is>
          <t>$4,000,000</t>
        </is>
      </c>
      <c r="AH1660" s="248" t="inlineStr">
        <is>
          <t>Empleado</t>
        </is>
      </c>
      <c r="AI1660" s="242" t="inlineStr">
        <is>
          <t>yulianataborda3011@gmail.com</t>
        </is>
      </c>
      <c r="AJ1660" s="242" t="n">
        <v>3015548322</v>
      </c>
      <c r="AK1660" s="242" t="inlineStr">
        <is>
          <t>BELLO</t>
        </is>
      </c>
      <c r="AL1660" s="225" t="n"/>
      <c r="AM1660" s="231" t="n"/>
    </row>
    <row r="1661" ht="18" customHeight="1" thickBot="1">
      <c r="A1661" s="552" t="inlineStr">
        <is>
          <t>GINA KATHERINE ANGULO BECERRA</t>
        </is>
      </c>
      <c r="B1661" s="210" t="n">
        <v>90000202962</v>
      </c>
      <c r="C1661" s="251" t="n">
        <v>45839</v>
      </c>
      <c r="D1661" s="902" t="inlineStr">
        <is>
          <t>Pendiente</t>
        </is>
      </c>
      <c r="E1661" s="903" t="n">
        <v>45839</v>
      </c>
      <c r="F1661" s="267" t="inlineStr">
        <is>
          <t>BANCOLOMBIA</t>
        </is>
      </c>
      <c r="G1661" s="214" t="n"/>
      <c r="H1661" s="349" t="inlineStr">
        <is>
          <t>CM</t>
        </is>
      </c>
      <c r="I1661" s="214" t="n"/>
      <c r="J1661" s="214" t="n"/>
      <c r="K1661" s="214" t="n"/>
      <c r="L1661" s="392" t="inlineStr">
        <is>
          <t>Finanzas a otro nivel</t>
        </is>
      </c>
      <c r="M1661" s="254" t="inlineStr">
        <is>
          <t>OFELIA OVIEDO</t>
        </is>
      </c>
      <c r="N1661" s="214" t="n"/>
      <c r="O1661" s="214" t="n"/>
      <c r="P1661" s="214" t="n"/>
      <c r="Q1661" s="214" t="n"/>
      <c r="R1661" s="254" t="n">
        <v>1022946315</v>
      </c>
      <c r="S1661" s="257" t="inlineStr">
        <is>
          <t>Pesos</t>
        </is>
      </c>
      <c r="T1661" s="258" t="inlineStr">
        <is>
          <t>Hipotecario</t>
        </is>
      </c>
      <c r="U1661" s="739" t="n">
        <v>1538483</v>
      </c>
      <c r="V1661" s="254" t="n">
        <v>180</v>
      </c>
      <c r="W1661" s="254" t="n">
        <v>147</v>
      </c>
      <c r="X1661" s="739" t="inlineStr">
        <is>
          <t>17.45%</t>
        </is>
      </c>
      <c r="Y1661" s="739" t="n">
        <v>0</v>
      </c>
      <c r="Z1661" s="739" t="n">
        <v>14218</v>
      </c>
      <c r="AA1661" s="739" t="n">
        <v>16379</v>
      </c>
      <c r="AB1661" s="739" t="n">
        <v>10919</v>
      </c>
      <c r="AC1661" s="739" t="n">
        <v>0</v>
      </c>
      <c r="AD1661" s="739" t="n">
        <v>0</v>
      </c>
      <c r="AE1661" s="739" t="n">
        <v>96654695</v>
      </c>
      <c r="AF1661" s="3660" t="n">
        <v>300</v>
      </c>
      <c r="AG1661" s="739" t="inlineStr">
        <is>
          <t>$10,000,000</t>
        </is>
      </c>
      <c r="AH1661" s="259" t="inlineStr">
        <is>
          <t>Empleado</t>
        </is>
      </c>
      <c r="AI1661" s="254" t="inlineStr">
        <is>
          <t>gika.angulo.becerra@gmail.com</t>
        </is>
      </c>
      <c r="AJ1661" s="254" t="n">
        <v>3209234240</v>
      </c>
      <c r="AK1661" s="254" t="inlineStr">
        <is>
          <t>BOGOTA</t>
        </is>
      </c>
      <c r="AL1661" s="214" t="n"/>
      <c r="AM1661" s="220" t="n"/>
    </row>
    <row r="1662" ht="18" customHeight="1" thickBot="1">
      <c r="A1662" s="745" t="inlineStr">
        <is>
          <t>DANILO SANTOS ALVARADO</t>
        </is>
      </c>
      <c r="B1662" s="1004" t="n">
        <v>8</v>
      </c>
      <c r="C1662" s="240" t="n">
        <v>45839</v>
      </c>
      <c r="D1662" s="902" t="inlineStr">
        <is>
          <t>Pendiente</t>
        </is>
      </c>
      <c r="E1662" s="903" t="n">
        <v>45839</v>
      </c>
      <c r="F1662" s="248" t="inlineStr">
        <is>
          <t>CAJA SOCIAL</t>
        </is>
      </c>
      <c r="G1662" s="225" t="n"/>
      <c r="H1662" s="397" t="inlineStr">
        <is>
          <t>PROPIO</t>
        </is>
      </c>
      <c r="I1662" s="225" t="n"/>
      <c r="J1662" s="225" t="n"/>
      <c r="K1662" s="225" t="n"/>
      <c r="L1662" s="343" t="inlineStr">
        <is>
          <t>Soluciones Financieras</t>
        </is>
      </c>
      <c r="M1662" s="242" t="inlineStr">
        <is>
          <t>LORENA SALINAS</t>
        </is>
      </c>
      <c r="N1662" s="225" t="n"/>
      <c r="O1662" s="225" t="n"/>
      <c r="P1662" s="225" t="n"/>
      <c r="Q1662" s="225" t="n"/>
      <c r="R1662" s="242" t="n">
        <v>10205021</v>
      </c>
      <c r="S1662" s="246" t="inlineStr">
        <is>
          <t>Pesos</t>
        </is>
      </c>
      <c r="T1662" s="247" t="inlineStr">
        <is>
          <t>Hipotecario</t>
        </is>
      </c>
      <c r="U1662" s="741" t="n">
        <v>1136020</v>
      </c>
      <c r="V1662" s="242" t="n">
        <v>240</v>
      </c>
      <c r="W1662" s="242" t="n">
        <v>219</v>
      </c>
      <c r="X1662" s="741" t="inlineStr">
        <is>
          <t>10.8%</t>
        </is>
      </c>
      <c r="Y1662" s="741" t="n">
        <v>0</v>
      </c>
      <c r="Z1662" s="741" t="n">
        <v>24403</v>
      </c>
      <c r="AA1662" s="741" t="n">
        <v>25689</v>
      </c>
      <c r="AB1662" s="741" t="n">
        <v>23096</v>
      </c>
      <c r="AC1662" s="741" t="n">
        <v>162152</v>
      </c>
      <c r="AD1662" s="741" t="n">
        <v>900679</v>
      </c>
      <c r="AE1662" s="741" t="n">
        <v>104937521</v>
      </c>
      <c r="AF1662" s="242" t="inlineStr">
        <is>
          <t>$200.000 EN ADELANTE</t>
        </is>
      </c>
      <c r="AG1662" s="741" t="inlineStr">
        <is>
          <t>$5,500,000</t>
        </is>
      </c>
      <c r="AH1662" s="248" t="inlineStr">
        <is>
          <t>Empleado</t>
        </is>
      </c>
      <c r="AI1662" s="242" t="inlineStr">
        <is>
          <t>danilosantosalvarado@gmail.com</t>
        </is>
      </c>
      <c r="AJ1662" s="242" t="n">
        <v>3118710555</v>
      </c>
      <c r="AK1662" s="225" t="n"/>
      <c r="AL1662" s="225" t="n"/>
      <c r="AM1662" s="231" t="n"/>
    </row>
    <row r="1663" ht="18" customHeight="1" thickBot="1">
      <c r="A1663" s="558" t="inlineStr">
        <is>
          <t>MARIA ISABEL BEJARANO SOTO</t>
        </is>
      </c>
      <c r="B1663" s="210" t="inlineStr">
        <is>
          <t>570101600463938-8</t>
        </is>
      </c>
      <c r="C1663" s="251" t="n">
        <v>45839</v>
      </c>
      <c r="D1663" s="902" t="inlineStr">
        <is>
          <t>Pendiente</t>
        </is>
      </c>
      <c r="E1663" s="903" t="n">
        <v>45839</v>
      </c>
      <c r="F1663" s="262" t="inlineStr">
        <is>
          <t>DAVIVIENDA</t>
        </is>
      </c>
      <c r="G1663" s="214" t="n"/>
      <c r="H1663" s="352" t="inlineStr">
        <is>
          <t>PROPIO</t>
        </is>
      </c>
      <c r="I1663" s="214" t="n"/>
      <c r="J1663" s="214" t="n"/>
      <c r="K1663" s="214" t="n"/>
      <c r="L1663" s="348" t="inlineStr">
        <is>
          <t>Soluciones Financieras</t>
        </is>
      </c>
      <c r="M1663" s="254" t="inlineStr">
        <is>
          <t>LORENA SALINAS</t>
        </is>
      </c>
      <c r="N1663" s="214" t="n"/>
      <c r="O1663" s="214" t="n"/>
      <c r="P1663" s="214" t="n"/>
      <c r="Q1663" s="214" t="n"/>
      <c r="R1663" s="254" t="n">
        <v>4639388</v>
      </c>
      <c r="S1663" s="257" t="inlineStr">
        <is>
          <t>Pesos</t>
        </is>
      </c>
      <c r="T1663" s="258" t="inlineStr">
        <is>
          <t>Hipotecario</t>
        </is>
      </c>
      <c r="U1663" s="739" t="n">
        <v>1839000</v>
      </c>
      <c r="V1663" s="254" t="n">
        <v>240</v>
      </c>
      <c r="W1663" s="254" t="n">
        <v>214</v>
      </c>
      <c r="X1663" s="739" t="inlineStr">
        <is>
          <t>13.5%</t>
        </is>
      </c>
      <c r="Y1663" s="739" t="n">
        <v>0</v>
      </c>
      <c r="Z1663" s="739" t="n">
        <v>49269</v>
      </c>
      <c r="AA1663" s="739" t="n">
        <v>48780</v>
      </c>
      <c r="AB1663" s="739" t="n">
        <v>0</v>
      </c>
      <c r="AC1663" s="739" t="n">
        <v>179655</v>
      </c>
      <c r="AD1663" s="739" t="n">
        <v>1562295</v>
      </c>
      <c r="AE1663" s="739" t="n">
        <v>147185583</v>
      </c>
      <c r="AF1663" s="254" t="inlineStr">
        <is>
          <t>$300.000 a $600.000</t>
        </is>
      </c>
      <c r="AG1663" s="739" t="inlineStr">
        <is>
          <t>$8,400,000</t>
        </is>
      </c>
      <c r="AH1663" s="259" t="inlineStr">
        <is>
          <t>Empleado</t>
        </is>
      </c>
      <c r="AI1663" s="254" t="inlineStr">
        <is>
          <t>maisa42@live.com</t>
        </is>
      </c>
      <c r="AJ1663" s="254" t="n">
        <v>3103630347</v>
      </c>
      <c r="AK1663" s="214" t="n"/>
      <c r="AL1663" s="214" t="n"/>
      <c r="AM1663" s="220" t="n"/>
    </row>
    <row r="1664" ht="18" customHeight="1" thickBot="1">
      <c r="A1664" s="548" t="inlineStr">
        <is>
          <t>CAROLINA CAICEDO MALABA</t>
        </is>
      </c>
      <c r="B1664" s="221" t="n">
        <v>90000338327</v>
      </c>
      <c r="C1664" s="240" t="n">
        <v>45839</v>
      </c>
      <c r="D1664" s="902" t="inlineStr">
        <is>
          <t>Pendiente</t>
        </is>
      </c>
      <c r="E1664" s="903" t="n">
        <v>45839</v>
      </c>
      <c r="F1664" s="241" t="inlineStr">
        <is>
          <t>BANCOLOMBIA</t>
        </is>
      </c>
      <c r="G1664" s="225" t="n"/>
      <c r="H1664" s="344" t="inlineStr">
        <is>
          <t>CM</t>
        </is>
      </c>
      <c r="I1664" s="225" t="n"/>
      <c r="J1664" s="225" t="n"/>
      <c r="K1664" s="225" t="n"/>
      <c r="L1664" s="440" t="inlineStr">
        <is>
          <t>Finanzas a otro nivel</t>
        </is>
      </c>
      <c r="M1664" s="242" t="inlineStr">
        <is>
          <t>CAROLINA MORA</t>
        </is>
      </c>
      <c r="N1664" s="225" t="n"/>
      <c r="O1664" s="225" t="n"/>
      <c r="P1664" s="225" t="n"/>
      <c r="Q1664" s="225" t="n"/>
      <c r="R1664" s="242" t="n">
        <v>1151952174</v>
      </c>
      <c r="S1664" s="246" t="inlineStr">
        <is>
          <t>Pesos</t>
        </is>
      </c>
      <c r="T1664" s="247" t="inlineStr">
        <is>
          <t>Hipotecario</t>
        </is>
      </c>
      <c r="U1664" s="741" t="n">
        <v>1083384</v>
      </c>
      <c r="V1664" s="242" t="n">
        <v>240</v>
      </c>
      <c r="W1664" s="242" t="n">
        <v>238</v>
      </c>
      <c r="X1664" s="811" t="n">
        <v>0.11</v>
      </c>
      <c r="Y1664" s="741" t="n">
        <v>0</v>
      </c>
      <c r="Z1664" s="741" t="n">
        <v>11489</v>
      </c>
      <c r="AA1664" s="741" t="n">
        <v>11590</v>
      </c>
      <c r="AB1664" s="741" t="n">
        <v>7726</v>
      </c>
      <c r="AC1664" s="741" t="n">
        <v>131695</v>
      </c>
      <c r="AD1664" s="741" t="n">
        <v>920883</v>
      </c>
      <c r="AE1664" s="741" t="n">
        <v>106039468</v>
      </c>
      <c r="AF1664" s="3661" t="n">
        <v>200</v>
      </c>
      <c r="AG1664" s="741" t="inlineStr">
        <is>
          <t>$1,000,000</t>
        </is>
      </c>
      <c r="AH1664" s="248" t="inlineStr">
        <is>
          <t>Empleado</t>
        </is>
      </c>
      <c r="AI1664" s="242" t="inlineStr">
        <is>
          <t>ki420698@gmail.com</t>
        </is>
      </c>
      <c r="AJ1664" s="242" t="n">
        <v>56937379228</v>
      </c>
      <c r="AK1664" s="242" t="inlineStr">
        <is>
          <t>CHILE</t>
        </is>
      </c>
      <c r="AL1664" s="225" t="n"/>
      <c r="AM1664" s="231" t="n"/>
    </row>
    <row r="1665" ht="18" customHeight="1" thickBot="1">
      <c r="A1665" s="552" t="inlineStr">
        <is>
          <t>LUCELLY RAMIREZ TRIANA</t>
        </is>
      </c>
      <c r="B1665" s="210" t="n">
        <v>206194</v>
      </c>
      <c r="C1665" s="251" t="n">
        <v>45839</v>
      </c>
      <c r="D1665" s="902" t="inlineStr">
        <is>
          <t>Pendiente</t>
        </is>
      </c>
      <c r="E1665" s="903" t="n">
        <v>45839</v>
      </c>
      <c r="F1665" s="267" t="inlineStr">
        <is>
          <t>BANCOLOMBIA</t>
        </is>
      </c>
      <c r="G1665" s="565" t="n"/>
      <c r="H1665" s="460" t="inlineStr">
        <is>
          <t>WEB</t>
        </is>
      </c>
      <c r="I1665" s="214" t="n"/>
      <c r="J1665" s="214" t="n"/>
      <c r="K1665" s="214" t="n"/>
      <c r="L1665" s="348" t="inlineStr">
        <is>
          <t>Soluciones Financieras</t>
        </is>
      </c>
      <c r="M1665" s="254" t="inlineStr">
        <is>
          <t>JOSE ROJAS</t>
        </is>
      </c>
      <c r="N1665" s="214" t="n"/>
      <c r="O1665" s="214" t="n"/>
      <c r="P1665" s="214" t="n"/>
      <c r="Q1665" s="214" t="n"/>
      <c r="R1665" s="254" t="n">
        <v>51891631</v>
      </c>
      <c r="S1665" s="257" t="inlineStr">
        <is>
          <t>Pesos</t>
        </is>
      </c>
      <c r="T1665" s="387" t="inlineStr">
        <is>
          <t>Leasing H.</t>
        </is>
      </c>
      <c r="U1665" s="739" t="n">
        <v>1653043</v>
      </c>
      <c r="V1665" s="254" t="n">
        <v>141</v>
      </c>
      <c r="W1665" s="254" t="n">
        <v>58</v>
      </c>
      <c r="X1665" s="739" t="inlineStr">
        <is>
          <t>8.05%</t>
        </is>
      </c>
      <c r="Y1665" s="739" t="n">
        <v>0</v>
      </c>
      <c r="Z1665" s="739" t="n">
        <v>47356</v>
      </c>
      <c r="AA1665" s="739" t="n">
        <v>0</v>
      </c>
      <c r="AB1665" s="739" t="n">
        <v>0</v>
      </c>
      <c r="AC1665" s="739" t="n">
        <v>661089</v>
      </c>
      <c r="AD1665" s="739" t="n">
        <v>1431381</v>
      </c>
      <c r="AE1665" s="739" t="n">
        <v>100558651</v>
      </c>
      <c r="AF1665" s="3660" t="n">
        <v>650</v>
      </c>
      <c r="AG1665" s="739" t="inlineStr">
        <is>
          <t>$3,000,000</t>
        </is>
      </c>
      <c r="AH1665" s="259" t="inlineStr">
        <is>
          <t>Empleado</t>
        </is>
      </c>
      <c r="AI1665" s="254" t="inlineStr">
        <is>
          <t>minijo3@hotmail.com</t>
        </is>
      </c>
      <c r="AJ1665" s="254" t="n">
        <v>3187160759</v>
      </c>
      <c r="AK1665" s="254" t="inlineStr">
        <is>
          <t>MADRID</t>
        </is>
      </c>
      <c r="AL1665" s="214" t="n"/>
      <c r="AM1665" s="220" t="n"/>
    </row>
    <row r="1666" ht="18" customHeight="1" thickBot="1">
      <c r="A1666" s="745" t="inlineStr">
        <is>
          <t xml:space="preserve">GABRIEL FERNANDO FLETSCHER COVALEDA
</t>
        </is>
      </c>
      <c r="B1666" s="221" t="n">
        <v>458301</v>
      </c>
      <c r="C1666" s="240" t="n">
        <v>45830</v>
      </c>
      <c r="D1666" s="343" t="inlineStr">
        <is>
          <t>Pendiente</t>
        </is>
      </c>
      <c r="E1666" s="378" t="n">
        <v>45840</v>
      </c>
      <c r="F1666" s="584" t="inlineStr">
        <is>
          <t>COLPATRIA</t>
        </is>
      </c>
      <c r="G1666" s="593" t="inlineStr">
        <is>
          <t>El cliente informa que está al día en el banco, que ese error de pago inmediato siempre le ha reportado en su factura. Al revisar el período de facturación corresponde a dos meses.
La cuota que paga mensual es de $2.200.000
Favor elaborar propuestas con incremento a capital de $1.000.000 también cuánto debe incrementar para pagar el crédito en 5 años.
Gracias
Paula O.</t>
        </is>
      </c>
      <c r="H1666" s="507" t="inlineStr">
        <is>
          <t>WEB</t>
        </is>
      </c>
      <c r="I1666" s="242" t="inlineStr">
        <is>
          <t>Solicitar extracto al dia y realizar perfilamiento - Colpatria.</t>
        </is>
      </c>
      <c r="J1666" s="225" t="n"/>
      <c r="K1666" s="225" t="n"/>
      <c r="L1666" s="459" t="inlineStr">
        <is>
          <t>Visionarios</t>
        </is>
      </c>
      <c r="M1666" s="242" t="inlineStr">
        <is>
          <t>PAOLA HERNANDEZ</t>
        </is>
      </c>
      <c r="N1666" s="240" t="n">
        <v>45832</v>
      </c>
      <c r="O1666" s="225" t="n"/>
      <c r="P1666" s="225" t="n"/>
      <c r="Q1666" s="225" t="n"/>
      <c r="R1666" s="242" t="n">
        <v>14295088</v>
      </c>
      <c r="S1666" s="246" t="inlineStr">
        <is>
          <t>Pesos</t>
        </is>
      </c>
      <c r="T1666" s="247" t="inlineStr">
        <is>
          <t>Hipotecario</t>
        </is>
      </c>
      <c r="U1666" s="741" t="n">
        <v>2177042</v>
      </c>
      <c r="V1666" s="242" t="n">
        <v>180</v>
      </c>
      <c r="W1666" s="242" t="n">
        <v>120</v>
      </c>
      <c r="X1666" s="741" t="inlineStr">
        <is>
          <t>9.6%</t>
        </is>
      </c>
      <c r="Y1666" s="741" t="n">
        <v>0</v>
      </c>
      <c r="Z1666" s="741" t="n">
        <v>35315</v>
      </c>
      <c r="AA1666" s="741" t="n">
        <v>62716</v>
      </c>
      <c r="AB1666" s="741" t="n">
        <v>0</v>
      </c>
      <c r="AC1666" s="741" t="n">
        <v>833776</v>
      </c>
      <c r="AD1666" s="741" t="n">
        <v>1245229</v>
      </c>
      <c r="AE1666" s="741" t="n">
        <v>161559227</v>
      </c>
      <c r="AF1666" s="741" t="inlineStr">
        <is>
          <t>$1,000,000</t>
        </is>
      </c>
      <c r="AG1666" s="741" t="inlineStr">
        <is>
          <t>$25,000,000</t>
        </is>
      </c>
      <c r="AH1666" s="248" t="inlineStr">
        <is>
          <t>Empleado</t>
        </is>
      </c>
      <c r="AI1666" s="242" t="inlineStr">
        <is>
          <t>fletscher@gmail.com</t>
        </is>
      </c>
      <c r="AJ1666" s="242" t="n">
        <v>3214850320</v>
      </c>
      <c r="AK1666" s="242" t="inlineStr">
        <is>
          <t>IBAGUE</t>
        </is>
      </c>
      <c r="AL1666" s="225" t="n"/>
      <c r="AM1666" s="231" t="n"/>
    </row>
    <row r="1667" ht="18" customHeight="1" thickBot="1">
      <c r="A1667" s="558" t="inlineStr">
        <is>
          <t>LUIS ALBERTO GALINDO OROZCO</t>
        </is>
      </c>
      <c r="B1667" s="210" t="n">
        <v>757754977</v>
      </c>
      <c r="C1667" s="251" t="n">
        <v>45833</v>
      </c>
      <c r="D1667" s="348" t="inlineStr">
        <is>
          <t>Pendiente</t>
        </is>
      </c>
      <c r="E1667" s="386" t="n">
        <v>45840</v>
      </c>
      <c r="F1667" s="213" t="inlineStr">
        <is>
          <t>BANCO DE BOGOTA</t>
        </is>
      </c>
      <c r="G1667" s="214" t="n"/>
      <c r="H1667" s="349" t="inlineStr">
        <is>
          <t>CM</t>
        </is>
      </c>
      <c r="I1667" s="254" t="inlineStr">
        <is>
          <t>Falta perfilamiento - Bogota</t>
        </is>
      </c>
      <c r="J1667" s="214" t="n"/>
      <c r="K1667" s="214" t="n"/>
      <c r="L1667" s="214" t="n"/>
      <c r="M1667" s="214" t="n"/>
      <c r="N1667" s="251" t="n">
        <v>45833</v>
      </c>
      <c r="O1667" s="214" t="n"/>
      <c r="P1667" s="214" t="n"/>
      <c r="Q1667" s="214" t="n"/>
      <c r="R1667" s="573" t="n">
        <v>1010142213</v>
      </c>
      <c r="S1667" s="257" t="inlineStr">
        <is>
          <t>Pesos</t>
        </is>
      </c>
      <c r="T1667" s="258" t="inlineStr">
        <is>
          <t>Hipotecario</t>
        </is>
      </c>
      <c r="U1667" s="739" t="n">
        <v>739154</v>
      </c>
      <c r="V1667" s="254" t="n">
        <v>240</v>
      </c>
      <c r="W1667" s="254" t="n">
        <v>207</v>
      </c>
      <c r="X1667" s="739" t="inlineStr">
        <is>
          <t>12.53%</t>
        </is>
      </c>
      <c r="Y1667" s="739" t="n">
        <v>204432</v>
      </c>
      <c r="Z1667" s="739" t="n">
        <v>9554</v>
      </c>
      <c r="AA1667" s="739" t="n">
        <v>20413</v>
      </c>
      <c r="AB1667" s="739" t="n">
        <v>0</v>
      </c>
      <c r="AC1667" s="739" t="n">
        <v>91722</v>
      </c>
      <c r="AD1667" s="739" t="n">
        <v>821887</v>
      </c>
      <c r="AE1667" s="739" t="n">
        <v>62843863</v>
      </c>
      <c r="AF1667" s="3660" t="n">
        <v>100</v>
      </c>
      <c r="AG1667" s="739" t="inlineStr">
        <is>
          <t>$3,000,000</t>
        </is>
      </c>
      <c r="AH1667" s="259" t="inlineStr">
        <is>
          <t>Empleado</t>
        </is>
      </c>
      <c r="AI1667" s="254" t="inlineStr">
        <is>
          <t>luisgalindo0817@gmail.com</t>
        </is>
      </c>
      <c r="AJ1667" s="254" t="n">
        <v>3004636009</v>
      </c>
      <c r="AK1667" s="254" t="inlineStr">
        <is>
          <t>SOLEDAD</t>
        </is>
      </c>
      <c r="AL1667" s="214" t="n"/>
      <c r="AM1667" s="220" t="n"/>
    </row>
    <row r="1668" ht="18" customHeight="1" thickBot="1">
      <c r="A1668" s="548" t="inlineStr">
        <is>
          <t>ANDRES DAVID RAMIREZ BECERRA</t>
        </is>
      </c>
      <c r="B1668" s="221" t="n">
        <v>1057691272</v>
      </c>
      <c r="C1668" s="240" t="n">
        <v>45835</v>
      </c>
      <c r="D1668" s="343" t="inlineStr">
        <is>
          <t>Pendiente</t>
        </is>
      </c>
      <c r="E1668" s="378" t="n">
        <v>45840</v>
      </c>
      <c r="F1668" s="224" t="inlineStr">
        <is>
          <t>BANCO DE BOGOTA</t>
        </is>
      </c>
      <c r="G1668" s="225" t="n"/>
      <c r="H1668" s="344" t="inlineStr">
        <is>
          <t>CM</t>
        </is>
      </c>
      <c r="I1668" s="242" t="inlineStr">
        <is>
          <t>Falta perfilamiento - Bogota</t>
        </is>
      </c>
      <c r="J1668" s="225" t="n"/>
      <c r="K1668" s="225" t="n"/>
      <c r="L1668" s="225" t="n"/>
      <c r="M1668" s="225" t="n"/>
      <c r="N1668" s="240" t="n">
        <v>45835</v>
      </c>
      <c r="O1668" s="225" t="n"/>
      <c r="P1668" s="225" t="n"/>
      <c r="Q1668" s="473" t="n"/>
      <c r="R1668" s="390" t="inlineStr">
        <is>
          <t>N/A</t>
        </is>
      </c>
      <c r="S1668" s="246" t="inlineStr">
        <is>
          <t>Pesos</t>
        </is>
      </c>
      <c r="T1668" s="247" t="inlineStr">
        <is>
          <t>Hipotecario</t>
        </is>
      </c>
      <c r="U1668" s="741" t="n">
        <v>784550</v>
      </c>
      <c r="V1668" s="242" t="n">
        <v>360</v>
      </c>
      <c r="W1668" s="242" t="n">
        <v>359</v>
      </c>
      <c r="X1668" s="741" t="inlineStr">
        <is>
          <t>12.28%</t>
        </is>
      </c>
      <c r="Y1668" s="741" t="n">
        <v>0</v>
      </c>
      <c r="Z1668" s="741" t="n">
        <v>16762</v>
      </c>
      <c r="AA1668" s="741" t="n">
        <v>28558</v>
      </c>
      <c r="AB1668" s="741" t="n">
        <v>0</v>
      </c>
      <c r="AC1668" s="741" t="n">
        <v>22981</v>
      </c>
      <c r="AD1668" s="741" t="n">
        <v>716249</v>
      </c>
      <c r="AE1668" s="741" t="n">
        <v>0</v>
      </c>
      <c r="AF1668" s="3661" t="n">
        <v>500</v>
      </c>
      <c r="AG1668" s="741" t="inlineStr">
        <is>
          <t>$6,800,000</t>
        </is>
      </c>
      <c r="AH1668" s="248" t="inlineStr">
        <is>
          <t>Empleado</t>
        </is>
      </c>
      <c r="AI1668" s="242" t="inlineStr">
        <is>
          <t>dna_end@live.com</t>
        </is>
      </c>
      <c r="AJ1668" s="242" t="n">
        <v>3106717011</v>
      </c>
      <c r="AK1668" s="242" t="inlineStr">
        <is>
          <t>CUCUTA</t>
        </is>
      </c>
      <c r="AL1668" s="225" t="n"/>
      <c r="AM1668" s="231" t="n"/>
    </row>
    <row r="1669" ht="18" customHeight="1" thickBot="1">
      <c r="A1669" s="1007" t="inlineStr">
        <is>
          <t>NATALIA CRISTINA FIGUEROA CORENA</t>
        </is>
      </c>
      <c r="B1669" s="274" t="n">
        <v>1053381819</v>
      </c>
      <c r="C1669" s="420" t="n">
        <v>45836</v>
      </c>
      <c r="D1669" s="421" t="inlineStr">
        <is>
          <t>Pendiente</t>
        </is>
      </c>
      <c r="E1669" s="422" t="n">
        <v>45840</v>
      </c>
      <c r="F1669" s="445" t="inlineStr">
        <is>
          <t>BANCO DE BOGOTA</t>
        </is>
      </c>
      <c r="G1669" s="278" t="n"/>
      <c r="H1669" s="453" t="inlineStr">
        <is>
          <t>WEB</t>
        </is>
      </c>
      <c r="I1669" s="425" t="inlineStr">
        <is>
          <t>Falta perfilamiento - Bogota</t>
        </is>
      </c>
      <c r="J1669" s="278" t="n"/>
      <c r="K1669" s="278" t="n"/>
      <c r="L1669" s="278" t="n"/>
      <c r="M1669" s="278" t="n"/>
      <c r="N1669" s="420" t="n">
        <v>45836</v>
      </c>
      <c r="O1669" s="278" t="n"/>
      <c r="P1669" s="278" t="n"/>
      <c r="Q1669" s="278" t="n"/>
      <c r="R1669" s="425" t="n">
        <v>57436370</v>
      </c>
      <c r="S1669" s="426" t="inlineStr">
        <is>
          <t>Pesos</t>
        </is>
      </c>
      <c r="T1669" s="427" t="inlineStr">
        <is>
          <t>Hipotecario</t>
        </is>
      </c>
      <c r="U1669" s="742" t="n">
        <v>2249018</v>
      </c>
      <c r="V1669" s="425" t="n">
        <v>240</v>
      </c>
      <c r="W1669" s="425" t="n">
        <v>236</v>
      </c>
      <c r="X1669" s="742" t="inlineStr">
        <is>
          <t>11.21%</t>
        </is>
      </c>
      <c r="Y1669" s="742" t="n">
        <v>0</v>
      </c>
      <c r="Z1669" s="742" t="n">
        <v>99480</v>
      </c>
      <c r="AA1669" s="742" t="n">
        <v>53398</v>
      </c>
      <c r="AB1669" s="742" t="n">
        <v>77550</v>
      </c>
      <c r="AC1669" s="742" t="n">
        <v>0</v>
      </c>
      <c r="AD1669" s="742" t="n">
        <v>2018590</v>
      </c>
      <c r="AE1669" s="742" t="n">
        <v>200443645</v>
      </c>
      <c r="AF1669" s="3663" t="n">
        <v>500</v>
      </c>
      <c r="AG1669" s="742" t="inlineStr">
        <is>
          <t>$12,000,000</t>
        </is>
      </c>
      <c r="AH1669" s="428" t="inlineStr">
        <is>
          <t>Empleado</t>
        </is>
      </c>
      <c r="AI1669" s="425" t="inlineStr">
        <is>
          <t>nfigueroacorena@gmail.com</t>
        </is>
      </c>
      <c r="AJ1669" s="425" t="n">
        <v>3207091156</v>
      </c>
      <c r="AK1669" s="425" t="inlineStr">
        <is>
          <t>BARRANQUILLA</t>
        </is>
      </c>
      <c r="AL1669" s="278" t="n"/>
      <c r="AM1669" s="286" t="n"/>
    </row>
    <row r="1670" ht="18" customHeight="1" thickBot="1">
      <c r="A1670" t="inlineStr">
        <is>
          <t>JAVIER ESTIVEN CARPETA MONSERRATE</t>
        </is>
      </c>
      <c r="B1670" s="466" t="n">
        <v>107342850904</v>
      </c>
      <c r="C1670" s="357" t="n">
        <v>45829</v>
      </c>
      <c r="D1670" s="921" t="inlineStr">
        <is>
          <t>Pendiente</t>
        </is>
      </c>
      <c r="E1670" s="900" t="n">
        <v>45840</v>
      </c>
      <c r="F1670" s="498" t="inlineStr">
        <is>
          <t>FNA (Fondo Nacional del Ahorro)</t>
        </is>
      </c>
      <c r="G1670" s="360" t="n"/>
      <c r="H1670" s="361" t="inlineStr">
        <is>
          <t>CM</t>
        </is>
      </c>
      <c r="I1670" s="360" t="n"/>
      <c r="J1670" s="360" t="n"/>
      <c r="K1670" s="360" t="n"/>
      <c r="L1670" s="360" t="n"/>
      <c r="M1670" s="360" t="n"/>
      <c r="N1670" s="357" t="n">
        <v>45832</v>
      </c>
      <c r="O1670" s="360" t="n"/>
      <c r="P1670" s="360" t="n"/>
      <c r="Q1670" s="360" t="n"/>
      <c r="R1670" s="363" t="n">
        <v>1073428509</v>
      </c>
      <c r="S1670" s="365" t="inlineStr">
        <is>
          <t>Pesos</t>
        </is>
      </c>
      <c r="T1670" s="366" t="inlineStr">
        <is>
          <t>Hipotecario</t>
        </is>
      </c>
      <c r="U1670" s="808" t="n">
        <v>1572897</v>
      </c>
      <c r="V1670" s="363" t="n">
        <v>240</v>
      </c>
      <c r="W1670" s="363" t="n">
        <v>237</v>
      </c>
      <c r="X1670" s="819" t="n">
        <v>0.12</v>
      </c>
      <c r="Y1670" s="808" t="n">
        <v>0</v>
      </c>
      <c r="Z1670" s="808" t="n">
        <v>43595</v>
      </c>
      <c r="AA1670" s="808" t="n">
        <v>26879</v>
      </c>
      <c r="AB1670" s="808" t="n">
        <v>63751</v>
      </c>
      <c r="AC1670" s="808" t="n">
        <v>151985</v>
      </c>
      <c r="AD1670" s="808" t="n">
        <v>1286683</v>
      </c>
      <c r="AE1670" s="808" t="n">
        <v>135600300</v>
      </c>
      <c r="AF1670" s="3688" t="n">
        <v>200</v>
      </c>
      <c r="AG1670" s="808" t="inlineStr">
        <is>
          <t>$5,500,000</t>
        </is>
      </c>
      <c r="AH1670" s="401" t="inlineStr">
        <is>
          <t>Empleado</t>
        </is>
      </c>
      <c r="AI1670" s="363" t="inlineStr">
        <is>
          <t>javiercarpeta10@gmail.com</t>
        </is>
      </c>
      <c r="AJ1670" s="363" t="n">
        <v>3133557307</v>
      </c>
      <c r="AK1670" s="363" t="inlineStr">
        <is>
          <t>CUNDIMARCA</t>
        </is>
      </c>
      <c r="AL1670" s="360" t="n"/>
      <c r="AM1670" s="368" t="n"/>
    </row>
    <row r="1671" ht="18" customHeight="1" thickBot="1">
      <c r="A1671" s="483" t="inlineStr">
        <is>
          <t>FREDY DUBERNEY SANDOVAL RAMOS</t>
        </is>
      </c>
      <c r="B1671" s="466" t="n">
        <v>112187797101</v>
      </c>
      <c r="C1671" s="357" t="n">
        <v>45839</v>
      </c>
      <c r="D1671" s="921" t="inlineStr">
        <is>
          <t>Pendiente</t>
        </is>
      </c>
      <c r="E1671" s="900" t="n">
        <v>45840</v>
      </c>
      <c r="F1671" s="498" t="inlineStr">
        <is>
          <t>FNA (Fondo Nacional del Ahorro)</t>
        </is>
      </c>
      <c r="G1671" s="360" t="n"/>
      <c r="H1671" s="361" t="inlineStr">
        <is>
          <t>CM</t>
        </is>
      </c>
      <c r="I1671" s="363" t="inlineStr">
        <is>
          <t>Falta perfilamiento - FNA</t>
        </is>
      </c>
      <c r="J1671" s="360" t="n"/>
      <c r="K1671" s="360" t="n"/>
      <c r="L1671" s="477" t="inlineStr">
        <is>
          <t>Finanzas a otro nivel</t>
        </is>
      </c>
      <c r="M1671" s="363" t="inlineStr">
        <is>
          <t>NELLY ROA</t>
        </is>
      </c>
      <c r="N1671" s="357" t="n">
        <v>45840</v>
      </c>
      <c r="O1671" s="360" t="n"/>
      <c r="P1671" s="360" t="n"/>
      <c r="Q1671" s="360" t="n"/>
      <c r="R1671" s="363" t="n">
        <v>1121877971</v>
      </c>
      <c r="S1671" s="365" t="inlineStr">
        <is>
          <t>Pesos</t>
        </is>
      </c>
      <c r="T1671" s="366" t="inlineStr">
        <is>
          <t>Hipotecario</t>
        </is>
      </c>
      <c r="U1671" s="808" t="n">
        <v>720918</v>
      </c>
      <c r="V1671" s="363" t="n">
        <v>233</v>
      </c>
      <c r="W1671" s="363" t="n">
        <v>211</v>
      </c>
      <c r="X1671" s="819" t="n">
        <v>0.12</v>
      </c>
      <c r="Y1671" s="808" t="n">
        <v>267353</v>
      </c>
      <c r="Z1671" s="808" t="n">
        <v>26341</v>
      </c>
      <c r="AA1671" s="808" t="n">
        <v>25219</v>
      </c>
      <c r="AB1671" s="808" t="n">
        <v>40056</v>
      </c>
      <c r="AC1671" s="808" t="n">
        <v>121742</v>
      </c>
      <c r="AD1671" s="808" t="n">
        <v>774911</v>
      </c>
      <c r="AE1671" s="808" t="n">
        <v>81666001</v>
      </c>
      <c r="AF1671" s="3688" t="n">
        <v>150</v>
      </c>
      <c r="AG1671" s="808" t="inlineStr">
        <is>
          <t>$4,000,000</t>
        </is>
      </c>
      <c r="AH1671" s="401" t="inlineStr">
        <is>
          <t>Empleado</t>
        </is>
      </c>
      <c r="AI1671" s="363" t="inlineStr">
        <is>
          <t>sandoval_fre@hotmail.com</t>
        </is>
      </c>
      <c r="AJ1671" s="363" t="n">
        <v>3202019468</v>
      </c>
      <c r="AK1671" s="363" t="inlineStr">
        <is>
          <t>VILLAVICENCIO</t>
        </is>
      </c>
      <c r="AL1671" s="360" t="n"/>
      <c r="AM1671" s="368" t="n"/>
    </row>
    <row r="1672" ht="18" customHeight="1" thickBot="1">
      <c r="A1672" s="321" t="inlineStr">
        <is>
          <t>CINDY PAOLA CUETO RAMOS</t>
        </is>
      </c>
      <c r="B1672" s="210" t="n">
        <v>114324708302</v>
      </c>
      <c r="C1672" s="251" t="n">
        <v>45840</v>
      </c>
      <c r="D1672" s="902" t="inlineStr">
        <is>
          <t>Pendiente</t>
        </is>
      </c>
      <c r="E1672" s="903" t="n">
        <v>45840</v>
      </c>
      <c r="F1672" s="232" t="inlineStr">
        <is>
          <t>FNA (Fondo Nacional del Ahorro)</t>
        </is>
      </c>
      <c r="G1672" s="214" t="n"/>
      <c r="H1672" s="457" t="inlineStr">
        <is>
          <t>VK 30%</t>
        </is>
      </c>
      <c r="I1672" s="214" t="n"/>
      <c r="J1672" s="214" t="n"/>
      <c r="K1672" s="214" t="n"/>
      <c r="L1672" s="259" t="inlineStr">
        <is>
          <t>Imperio Financiero</t>
        </is>
      </c>
      <c r="M1672" s="254" t="inlineStr">
        <is>
          <t>Adriana Milena Suarez Ortega</t>
        </is>
      </c>
      <c r="N1672" s="214" t="n"/>
      <c r="O1672" s="214" t="n"/>
      <c r="P1672" s="214" t="n"/>
      <c r="Q1672" s="214" t="n"/>
      <c r="R1672" s="254" t="n">
        <v>1143247083</v>
      </c>
      <c r="S1672" s="257" t="inlineStr">
        <is>
          <t>Pesos</t>
        </is>
      </c>
      <c r="T1672" s="258" t="inlineStr">
        <is>
          <t>Hipotecario</t>
        </is>
      </c>
      <c r="U1672" s="739" t="n">
        <v>664008</v>
      </c>
      <c r="V1672" s="254" t="n">
        <v>240</v>
      </c>
      <c r="W1672" s="254" t="n">
        <v>232</v>
      </c>
      <c r="X1672" s="739" t="inlineStr">
        <is>
          <t>9.3%</t>
        </is>
      </c>
      <c r="Y1672" s="739" t="n">
        <v>319597</v>
      </c>
      <c r="Z1672" s="739" t="n">
        <v>31489</v>
      </c>
      <c r="AA1672" s="739" t="n">
        <v>28934</v>
      </c>
      <c r="AB1672" s="739" t="n">
        <v>39867</v>
      </c>
      <c r="AC1672" s="739" t="n">
        <v>157178</v>
      </c>
      <c r="AD1672" s="739" t="n">
        <v>726136</v>
      </c>
      <c r="AE1672" s="739" t="n">
        <v>97624709</v>
      </c>
      <c r="AF1672" s="254" t="inlineStr">
        <is>
          <t>50-300</t>
        </is>
      </c>
      <c r="AG1672" s="739" t="inlineStr">
        <is>
          <t>$4,172,483</t>
        </is>
      </c>
      <c r="AH1672" s="259" t="inlineStr">
        <is>
          <t>Empleado</t>
        </is>
      </c>
      <c r="AI1672" s="254" t="inlineStr">
        <is>
          <t>cindycuetoramos@hotmail.com</t>
        </is>
      </c>
      <c r="AJ1672" s="254" t="n">
        <v>3046210768</v>
      </c>
      <c r="AK1672" s="214" t="n"/>
      <c r="AL1672" s="214" t="n"/>
      <c r="AM1672" s="220" t="n"/>
    </row>
    <row r="1673" ht="18" customHeight="1" thickBot="1">
      <c r="A1673" s="842" t="inlineStr">
        <is>
          <t>NATALIA ISAZA GARCIA</t>
        </is>
      </c>
      <c r="B1673" s="221" t="n">
        <v>90000209033</v>
      </c>
      <c r="C1673" s="240" t="n">
        <v>45840</v>
      </c>
      <c r="D1673" s="902" t="inlineStr">
        <is>
          <t>Pendiente</t>
        </is>
      </c>
      <c r="E1673" s="903" t="n">
        <v>45840</v>
      </c>
      <c r="F1673" s="241" t="inlineStr">
        <is>
          <t>BANCOLOMBIA</t>
        </is>
      </c>
      <c r="G1673" s="225" t="n"/>
      <c r="H1673" s="388" t="inlineStr">
        <is>
          <t>CM30</t>
        </is>
      </c>
      <c r="I1673" s="225" t="n"/>
      <c r="J1673" s="225" t="n"/>
      <c r="K1673" s="225" t="n"/>
      <c r="L1673" s="440" t="inlineStr">
        <is>
          <t>Finanzas a otro nivel</t>
        </is>
      </c>
      <c r="M1673" s="242" t="inlineStr">
        <is>
          <t>Paula Andrea Osorno Valencia</t>
        </is>
      </c>
      <c r="N1673" s="225" t="n"/>
      <c r="O1673" s="225" t="n"/>
      <c r="P1673" s="225" t="n"/>
      <c r="Q1673" s="225" t="n"/>
      <c r="R1673" s="242" t="n">
        <v>1144085741</v>
      </c>
      <c r="S1673" s="246" t="inlineStr">
        <is>
          <t>Pesos</t>
        </is>
      </c>
      <c r="T1673" s="247" t="inlineStr">
        <is>
          <t>Hipotecario</t>
        </is>
      </c>
      <c r="U1673" s="741" t="n">
        <v>724593</v>
      </c>
      <c r="V1673" s="242" t="n">
        <v>240</v>
      </c>
      <c r="W1673" s="242" t="n">
        <v>208</v>
      </c>
      <c r="X1673" s="741" t="inlineStr">
        <is>
          <t>10.6%</t>
        </is>
      </c>
      <c r="Y1673" s="741" t="n">
        <v>0</v>
      </c>
      <c r="Z1673" s="741" t="n">
        <v>7700</v>
      </c>
      <c r="AA1673" s="741" t="n">
        <v>13679</v>
      </c>
      <c r="AB1673" s="741" t="n">
        <v>9118</v>
      </c>
      <c r="AC1673" s="741" t="n">
        <v>120046</v>
      </c>
      <c r="AD1673" s="741" t="n">
        <v>574050</v>
      </c>
      <c r="AE1673" s="741" t="n">
        <v>68280856</v>
      </c>
      <c r="AF1673" s="242" t="inlineStr">
        <is>
          <t>$300.000 a $600.000</t>
        </is>
      </c>
      <c r="AG1673" s="741" t="inlineStr">
        <is>
          <t>$11,000,000</t>
        </is>
      </c>
      <c r="AH1673" s="248" t="inlineStr">
        <is>
          <t>Empleado</t>
        </is>
      </c>
      <c r="AI1673" s="242" t="inlineStr">
        <is>
          <t>natalia25isaza@gmail.com</t>
        </is>
      </c>
      <c r="AJ1673" s="242" t="n">
        <v>3017844334</v>
      </c>
      <c r="AK1673" s="225" t="n"/>
      <c r="AL1673" s="225" t="n"/>
      <c r="AM1673" s="231" t="n"/>
    </row>
    <row r="1674" ht="18" customHeight="1" thickBot="1">
      <c r="A1674" s="843" t="inlineStr">
        <is>
          <t>HELENA BEATRIZ PEREA OVALLE</t>
        </is>
      </c>
      <c r="B1674" s="210" t="n">
        <v>90000349704</v>
      </c>
      <c r="C1674" s="251" t="n">
        <v>45840</v>
      </c>
      <c r="D1674" s="902" t="inlineStr">
        <is>
          <t>Pendiente</t>
        </is>
      </c>
      <c r="E1674" s="903" t="n">
        <v>45840</v>
      </c>
      <c r="F1674" s="267" t="inlineStr">
        <is>
          <t>BANCOLOMBIA</t>
        </is>
      </c>
      <c r="G1674" s="214" t="n"/>
      <c r="H1674" s="352" t="inlineStr">
        <is>
          <t>PROPIO</t>
        </is>
      </c>
      <c r="I1674" s="214" t="n"/>
      <c r="J1674" s="214" t="n"/>
      <c r="K1674" s="214" t="n"/>
      <c r="L1674" s="392" t="inlineStr">
        <is>
          <t>Finanzas a otro nivel</t>
        </is>
      </c>
      <c r="M1674" s="254" t="inlineStr">
        <is>
          <t>Paula Andrea Osorno Valencia</t>
        </is>
      </c>
      <c r="N1674" s="214" t="n"/>
      <c r="O1674" s="214" t="n"/>
      <c r="P1674" s="214" t="n"/>
      <c r="Q1674" s="214" t="n"/>
      <c r="R1674" s="254" t="n">
        <v>1045746829</v>
      </c>
      <c r="S1674" s="257" t="inlineStr">
        <is>
          <t>Pesos</t>
        </is>
      </c>
      <c r="T1674" s="258" t="inlineStr">
        <is>
          <t>Hipotecario</t>
        </is>
      </c>
      <c r="U1674" s="739" t="n">
        <v>334041</v>
      </c>
      <c r="V1674" s="254" t="n">
        <v>240</v>
      </c>
      <c r="W1674" s="254" t="n">
        <v>240</v>
      </c>
      <c r="X1674" s="821" t="n">
        <v>0.1</v>
      </c>
      <c r="Y1674" s="739" t="n">
        <v>0</v>
      </c>
      <c r="Z1674" s="739" t="n">
        <v>3490</v>
      </c>
      <c r="AA1674" s="739" t="n">
        <v>11927</v>
      </c>
      <c r="AB1674" s="739" t="n">
        <v>7951</v>
      </c>
      <c r="AC1674" s="739" t="n">
        <v>0</v>
      </c>
      <c r="AD1674" s="739" t="n">
        <v>0</v>
      </c>
      <c r="AE1674" s="739" t="n">
        <v>33271344</v>
      </c>
      <c r="AF1674" s="254" t="inlineStr">
        <is>
          <t>50-300</t>
        </is>
      </c>
      <c r="AG1674" s="739" t="inlineStr">
        <is>
          <t>$1,700,000</t>
        </is>
      </c>
      <c r="AH1674" s="259" t="inlineStr">
        <is>
          <t>Empleado</t>
        </is>
      </c>
      <c r="AI1674" s="254" t="inlineStr">
        <is>
          <t>hbperea2@gmail.com</t>
        </is>
      </c>
      <c r="AJ1674" s="254" t="n">
        <v>3004448496</v>
      </c>
      <c r="AK1674" s="214" t="n"/>
      <c r="AL1674" s="214" t="n"/>
      <c r="AM1674" s="220" t="n"/>
    </row>
    <row r="1675" ht="18" customHeight="1" thickBot="1">
      <c r="A1675" s="745" t="inlineStr">
        <is>
          <t>OSCAR CALDERON RIAÑO</t>
        </is>
      </c>
      <c r="B1675" s="221" t="n">
        <v>134200088544</v>
      </c>
      <c r="C1675" s="240" t="n">
        <v>45840</v>
      </c>
      <c r="D1675" s="902" t="inlineStr">
        <is>
          <t>Pendiente</t>
        </is>
      </c>
      <c r="E1675" s="903" t="n">
        <v>45840</v>
      </c>
      <c r="F1675" s="248" t="inlineStr">
        <is>
          <t>CAJA SOCIAL</t>
        </is>
      </c>
      <c r="G1675" s="225" t="n"/>
      <c r="H1675" s="397" t="inlineStr">
        <is>
          <t>PROPIO</t>
        </is>
      </c>
      <c r="I1675" s="225" t="n"/>
      <c r="J1675" s="225" t="n"/>
      <c r="K1675" s="225" t="n"/>
      <c r="L1675" s="459" t="inlineStr">
        <is>
          <t>Visionarios</t>
        </is>
      </c>
      <c r="M1675" s="242" t="inlineStr">
        <is>
          <t>Arelis Johanna Ortiz Garcia</t>
        </is>
      </c>
      <c r="N1675" s="225" t="n"/>
      <c r="O1675" s="225" t="n"/>
      <c r="P1675" s="225" t="n"/>
      <c r="Q1675" s="225" t="n"/>
      <c r="R1675" s="389" t="n">
        <v>86073973</v>
      </c>
      <c r="S1675" s="246" t="inlineStr">
        <is>
          <t>Pesos</t>
        </is>
      </c>
      <c r="T1675" s="247" t="inlineStr">
        <is>
          <t>Hipotecario</t>
        </is>
      </c>
      <c r="U1675" s="741" t="n">
        <v>631816</v>
      </c>
      <c r="V1675" s="242" t="n">
        <v>240</v>
      </c>
      <c r="W1675" s="242" t="n">
        <v>218</v>
      </c>
      <c r="X1675" s="741" t="inlineStr">
        <is>
          <t>16.35%</t>
        </is>
      </c>
      <c r="Y1675" s="741" t="n">
        <v>144784</v>
      </c>
      <c r="Z1675" s="741" t="n">
        <v>12151</v>
      </c>
      <c r="AA1675" s="741" t="n">
        <v>23072</v>
      </c>
      <c r="AB1675" s="741" t="n">
        <v>12922</v>
      </c>
      <c r="AC1675" s="741" t="n">
        <v>40480</v>
      </c>
      <c r="AD1675" s="741" t="n">
        <v>687974</v>
      </c>
      <c r="AE1675" s="741" t="n">
        <v>44225920</v>
      </c>
      <c r="AF1675" s="242" t="inlineStr">
        <is>
          <t>Acorde al estado del Crédito</t>
        </is>
      </c>
      <c r="AG1675" s="741" t="inlineStr">
        <is>
          <t>$3,000,000</t>
        </is>
      </c>
      <c r="AH1675" s="248" t="inlineStr">
        <is>
          <t>Empleado</t>
        </is>
      </c>
      <c r="AI1675" s="242" t="inlineStr">
        <is>
          <t>Oscarcalderon87@hotmail.com</t>
        </is>
      </c>
      <c r="AJ1675" s="242" t="n">
        <v>3208320117</v>
      </c>
      <c r="AK1675" s="225" t="n"/>
      <c r="AL1675" s="225" t="n"/>
      <c r="AM1675" s="231" t="n"/>
    </row>
    <row r="1676" ht="18" customHeight="1" thickBot="1">
      <c r="A1676" s="558" t="inlineStr">
        <is>
          <t>JHON EDINSON GUAMANGA VALENCIA</t>
        </is>
      </c>
      <c r="B1676" s="210" t="inlineStr">
        <is>
          <t>570119600068031-1</t>
        </is>
      </c>
      <c r="C1676" s="251" t="n">
        <v>45840</v>
      </c>
      <c r="D1676" s="472" t="inlineStr">
        <is>
          <t>Mora</t>
        </is>
      </c>
      <c r="E1676" s="907" t="n">
        <v>45840</v>
      </c>
      <c r="F1676" s="262" t="inlineStr">
        <is>
          <t>DAVIVIENDA</t>
        </is>
      </c>
      <c r="G1676" s="214" t="n"/>
      <c r="H1676" s="349" t="inlineStr">
        <is>
          <t>CM</t>
        </is>
      </c>
      <c r="I1676" s="214" t="n"/>
      <c r="J1676" s="214" t="n"/>
      <c r="K1676" s="214" t="n"/>
      <c r="L1676" s="214" t="n"/>
      <c r="M1676" s="214" t="n"/>
      <c r="N1676" s="214" t="n"/>
      <c r="O1676" s="214" t="n"/>
      <c r="P1676" s="214" t="n"/>
      <c r="Q1676" s="335" t="n"/>
      <c r="R1676" s="390" t="inlineStr">
        <is>
          <t>N/A</t>
        </is>
      </c>
      <c r="S1676" s="257" t="inlineStr">
        <is>
          <t>Pesos</t>
        </is>
      </c>
      <c r="T1676" s="258" t="inlineStr">
        <is>
          <t>Hipotecario</t>
        </is>
      </c>
      <c r="U1676" s="739" t="n">
        <v>675737</v>
      </c>
      <c r="V1676" s="254" t="n">
        <v>240</v>
      </c>
      <c r="W1676" s="254" t="n">
        <v>187</v>
      </c>
      <c r="X1676" s="739" t="inlineStr">
        <is>
          <t>11.5%</t>
        </is>
      </c>
      <c r="Y1676" s="739" t="n">
        <v>454263</v>
      </c>
      <c r="Z1676" s="739" t="n">
        <v>22443</v>
      </c>
      <c r="AA1676" s="739" t="n">
        <v>55702</v>
      </c>
      <c r="AB1676" s="739" t="n">
        <v>0</v>
      </c>
      <c r="AC1676" s="739" t="n">
        <v>183058</v>
      </c>
      <c r="AD1676" s="739" t="n">
        <v>383678</v>
      </c>
      <c r="AE1676" s="739" t="n">
        <v>92322930</v>
      </c>
      <c r="AF1676" s="3660" t="n">
        <v>350</v>
      </c>
      <c r="AG1676" s="739" t="inlineStr">
        <is>
          <t>$4,500,000</t>
        </is>
      </c>
      <c r="AH1676" s="259" t="inlineStr">
        <is>
          <t>Empleado</t>
        </is>
      </c>
      <c r="AI1676" s="254" t="inlineStr">
        <is>
          <t>johnedinson_g@hotmail.com</t>
        </is>
      </c>
      <c r="AJ1676" s="254" t="n">
        <v>3103972953</v>
      </c>
      <c r="AK1676" s="254" t="inlineStr">
        <is>
          <t>POPAYAN</t>
        </is>
      </c>
      <c r="AL1676" s="214" t="n"/>
      <c r="AM1676" s="220" t="n"/>
    </row>
    <row r="1677" ht="18" customHeight="1" thickBot="1">
      <c r="A1677" s="1012" t="inlineStr">
        <is>
          <t>DIANA XIMENA PABON TORO</t>
        </is>
      </c>
      <c r="B1677" s="221" t="n">
        <v>399200406759</v>
      </c>
      <c r="C1677" s="240" t="n">
        <v>45840</v>
      </c>
      <c r="D1677" s="902" t="inlineStr">
        <is>
          <t>Pendiente</t>
        </is>
      </c>
      <c r="E1677" s="903" t="n">
        <v>45840</v>
      </c>
      <c r="F1677" s="248" t="inlineStr">
        <is>
          <t>CAJA SOCIAL</t>
        </is>
      </c>
      <c r="G1677" s="225" t="n"/>
      <c r="H1677" s="344" t="inlineStr">
        <is>
          <t>CM</t>
        </is>
      </c>
      <c r="I1677" s="225" t="n"/>
      <c r="J1677" s="225" t="n"/>
      <c r="K1677" s="225" t="n"/>
      <c r="L1677" s="225" t="n"/>
      <c r="M1677" s="225" t="n"/>
      <c r="N1677" s="225" t="n"/>
      <c r="O1677" s="225" t="n"/>
      <c r="P1677" s="225" t="n"/>
      <c r="Q1677" s="225" t="n"/>
      <c r="R1677" s="242" t="n">
        <v>1085284744</v>
      </c>
      <c r="S1677" s="246" t="inlineStr">
        <is>
          <t>Pesos</t>
        </is>
      </c>
      <c r="T1677" s="247" t="inlineStr">
        <is>
          <t>Hipotecario</t>
        </is>
      </c>
      <c r="U1677" s="741" t="n">
        <v>388411</v>
      </c>
      <c r="V1677" s="242" t="n">
        <v>240</v>
      </c>
      <c r="W1677" s="242" t="n">
        <v>207</v>
      </c>
      <c r="X1677" s="741" t="inlineStr">
        <is>
          <t>10.75%</t>
        </is>
      </c>
      <c r="Y1677" s="741" t="n">
        <v>143899</v>
      </c>
      <c r="Z1677" s="741" t="n">
        <v>12038</v>
      </c>
      <c r="AA1677" s="741" t="n">
        <v>13527</v>
      </c>
      <c r="AB1677" s="741" t="n">
        <v>7576</v>
      </c>
      <c r="AC1677" s="741" t="n">
        <v>66031</v>
      </c>
      <c r="AD1677" s="741" t="n">
        <v>433137</v>
      </c>
      <c r="AE1677" s="741" t="n">
        <v>35320344</v>
      </c>
      <c r="AF1677" s="3661" t="n">
        <v>390</v>
      </c>
      <c r="AG1677" s="741" t="inlineStr">
        <is>
          <t>$6,000,000</t>
        </is>
      </c>
      <c r="AH1677" s="248" t="inlineStr">
        <is>
          <t>Empleado</t>
        </is>
      </c>
      <c r="AI1677" s="242" t="inlineStr">
        <is>
          <t>dixpabonto@unal.edu.co</t>
        </is>
      </c>
      <c r="AJ1677" s="242" t="n">
        <v>3014293712</v>
      </c>
      <c r="AK1677" s="242" t="inlineStr">
        <is>
          <t>BOGOTA</t>
        </is>
      </c>
      <c r="AL1677" s="225" t="n"/>
      <c r="AM1677" s="231" t="n"/>
    </row>
    <row r="1678" ht="18" customHeight="1" thickBot="1">
      <c r="A1678" s="563" t="inlineStr">
        <is>
          <t>LUIS ALEJANDRO CASALLAS TOVAR</t>
        </is>
      </c>
      <c r="B1678" s="466" t="inlineStr">
        <is>
          <t>570040770017714-9</t>
        </is>
      </c>
      <c r="C1678" s="357" t="n">
        <v>45835</v>
      </c>
      <c r="D1678" s="921" t="inlineStr">
        <is>
          <t>Pendiente</t>
        </is>
      </c>
      <c r="E1678" s="900" t="n">
        <v>45835</v>
      </c>
      <c r="F1678" s="359" t="inlineStr">
        <is>
          <t>DAVIVIENDA</t>
        </is>
      </c>
      <c r="G1678" s="360" t="n"/>
      <c r="H1678" s="480" t="inlineStr">
        <is>
          <t>VK 30%</t>
        </is>
      </c>
      <c r="I1678" s="360" t="n"/>
      <c r="J1678" s="360" t="n"/>
      <c r="K1678" s="360" t="n"/>
      <c r="L1678" s="477" t="inlineStr">
        <is>
          <t>Finanzas a otro nivel</t>
        </is>
      </c>
      <c r="M1678" s="363" t="inlineStr">
        <is>
          <t>OFELIA OVIEDO</t>
        </is>
      </c>
      <c r="N1678" s="360" t="n"/>
      <c r="O1678" s="360" t="n"/>
      <c r="P1678" s="360" t="n"/>
      <c r="Q1678" s="822" t="n"/>
      <c r="R1678" s="817" t="inlineStr">
        <is>
          <t>N/A</t>
        </is>
      </c>
      <c r="S1678" s="365" t="inlineStr">
        <is>
          <t>Pesos</t>
        </is>
      </c>
      <c r="T1678" s="366" t="inlineStr">
        <is>
          <t>Hipotecario</t>
        </is>
      </c>
      <c r="U1678" s="808" t="n">
        <v>762581</v>
      </c>
      <c r="V1678" s="363" t="n">
        <v>180</v>
      </c>
      <c r="W1678" s="363" t="n">
        <v>118</v>
      </c>
      <c r="X1678" s="819" t="n">
        <v>0.12</v>
      </c>
      <c r="Y1678" s="808" t="n">
        <v>209418</v>
      </c>
      <c r="Z1678" s="808" t="n">
        <v>17696</v>
      </c>
      <c r="AA1678" s="808" t="n">
        <v>45020</v>
      </c>
      <c r="AB1678" s="808" t="n">
        <v>0</v>
      </c>
      <c r="AC1678" s="808" t="n">
        <v>299450</v>
      </c>
      <c r="AD1678" s="808" t="n">
        <v>399433</v>
      </c>
      <c r="AE1678" s="808" t="n">
        <v>64268884</v>
      </c>
      <c r="AF1678" s="360" t="n"/>
      <c r="AG1678" s="360" t="n"/>
      <c r="AH1678" s="360" t="n"/>
      <c r="AI1678" s="363" t="inlineStr">
        <is>
          <t>lact79@hotmail.com</t>
        </is>
      </c>
      <c r="AJ1678" s="363" t="n">
        <v>3193406496</v>
      </c>
      <c r="AK1678" s="363" t="inlineStr">
        <is>
          <t>BOGOTA</t>
        </is>
      </c>
      <c r="AL1678" s="360" t="n"/>
      <c r="AM1678" s="368" t="n"/>
    </row>
    <row r="1679" ht="18" customHeight="1" thickBot="1">
      <c r="A1679" s="552" t="inlineStr">
        <is>
          <t>KAREN ANDREA BUSTOS DE LIMA</t>
        </is>
      </c>
      <c r="B1679" s="210" t="n">
        <v>958866716</v>
      </c>
      <c r="C1679" s="251" t="n">
        <v>45832</v>
      </c>
      <c r="D1679" s="902" t="inlineStr">
        <is>
          <t>Pendiente</t>
        </is>
      </c>
      <c r="E1679" s="903" t="n">
        <v>45841</v>
      </c>
      <c r="F1679" s="213" t="inlineStr">
        <is>
          <t>BANCO DE BOGOTA</t>
        </is>
      </c>
      <c r="G1679" s="214" t="n"/>
      <c r="H1679" s="349" t="inlineStr">
        <is>
          <t>CM</t>
        </is>
      </c>
      <c r="I1679" s="254" t="inlineStr">
        <is>
          <t>Falta perfilamiento - Bogota</t>
        </is>
      </c>
      <c r="J1679" s="214" t="n"/>
      <c r="K1679" s="214" t="n"/>
      <c r="L1679" s="214" t="n"/>
      <c r="M1679" s="214" t="n"/>
      <c r="N1679" s="251" t="n">
        <v>45832</v>
      </c>
      <c r="O1679" s="214" t="n"/>
      <c r="P1679" s="214" t="n"/>
      <c r="Q1679" s="335" t="n"/>
      <c r="R1679" s="390" t="inlineStr">
        <is>
          <t>N/A</t>
        </is>
      </c>
      <c r="S1679" s="257" t="inlineStr">
        <is>
          <t>Pesos</t>
        </is>
      </c>
      <c r="T1679" s="258" t="inlineStr">
        <is>
          <t>Hipotecario</t>
        </is>
      </c>
      <c r="U1679" s="739" t="n">
        <v>1237736</v>
      </c>
      <c r="V1679" s="254" t="n">
        <v>180</v>
      </c>
      <c r="W1679" s="254" t="n">
        <v>170</v>
      </c>
      <c r="X1679" s="739" t="inlineStr">
        <is>
          <t>11.61%</t>
        </is>
      </c>
      <c r="Y1679" s="739" t="n">
        <v>0</v>
      </c>
      <c r="Z1679" s="739" t="n">
        <v>69796</v>
      </c>
      <c r="AA1679" s="739" t="n">
        <v>28838</v>
      </c>
      <c r="AB1679" s="739" t="n">
        <v>0</v>
      </c>
      <c r="AC1679" s="739" t="n">
        <v>237932</v>
      </c>
      <c r="AD1679" s="739" t="n">
        <v>901169</v>
      </c>
      <c r="AE1679" s="739" t="n">
        <v>98532434</v>
      </c>
      <c r="AF1679" s="3660" t="n">
        <v>200</v>
      </c>
      <c r="AG1679" s="739" t="inlineStr">
        <is>
          <t>$5,700,000</t>
        </is>
      </c>
      <c r="AH1679" s="259" t="inlineStr">
        <is>
          <t>Empleado</t>
        </is>
      </c>
      <c r="AI1679" s="254" t="inlineStr">
        <is>
          <t>kaanbudeli@hotmail.com</t>
        </is>
      </c>
      <c r="AJ1679" s="254" t="n">
        <v>3014439813</v>
      </c>
      <c r="AK1679" s="254" t="inlineStr">
        <is>
          <t>BOGOTA</t>
        </is>
      </c>
      <c r="AL1679" s="214" t="n"/>
      <c r="AM1679" s="220" t="n"/>
    </row>
    <row r="1680" ht="18" customHeight="1" thickBot="1">
      <c r="A1680" s="745" t="inlineStr">
        <is>
          <t>YENNY LIZETH LOPEZ CAMELO</t>
        </is>
      </c>
      <c r="B1680" s="221" t="n">
        <v>1056693281</v>
      </c>
      <c r="C1680" s="240" t="n">
        <v>45832</v>
      </c>
      <c r="D1680" s="902" t="inlineStr">
        <is>
          <t>Pendiente</t>
        </is>
      </c>
      <c r="E1680" s="903" t="n">
        <v>45841</v>
      </c>
      <c r="F1680" s="224" t="inlineStr">
        <is>
          <t>BANCO DE BOGOTA</t>
        </is>
      </c>
      <c r="G1680" s="225" t="n"/>
      <c r="H1680" s="344" t="inlineStr">
        <is>
          <t>CM</t>
        </is>
      </c>
      <c r="I1680" s="242" t="inlineStr">
        <is>
          <t>Falta perfilamiento - Bogota</t>
        </is>
      </c>
      <c r="J1680" s="225" t="n"/>
      <c r="K1680" s="225" t="n"/>
      <c r="L1680" s="225" t="n"/>
      <c r="M1680" s="225" t="n"/>
      <c r="N1680" s="240" t="n">
        <v>45833</v>
      </c>
      <c r="O1680" s="225" t="n"/>
      <c r="P1680" s="225" t="n"/>
      <c r="Q1680" s="473" t="n"/>
      <c r="R1680" s="390" t="inlineStr">
        <is>
          <t>N/A</t>
        </is>
      </c>
      <c r="S1680" s="246" t="inlineStr">
        <is>
          <t>Pesos</t>
        </is>
      </c>
      <c r="T1680" s="247" t="inlineStr">
        <is>
          <t>Hipotecario</t>
        </is>
      </c>
      <c r="U1680" s="741" t="n">
        <v>2171689</v>
      </c>
      <c r="V1680" s="242" t="n">
        <v>240</v>
      </c>
      <c r="W1680" s="242" t="n">
        <v>234</v>
      </c>
      <c r="X1680" s="741" t="inlineStr">
        <is>
          <t>12.01%</t>
        </is>
      </c>
      <c r="Y1680" s="741" t="n">
        <v>0</v>
      </c>
      <c r="Z1680" s="741" t="n">
        <v>45192</v>
      </c>
      <c r="AA1680" s="741" t="n">
        <v>49784</v>
      </c>
      <c r="AB1680" s="741" t="n">
        <v>0</v>
      </c>
      <c r="AC1680" s="741" t="n">
        <v>0</v>
      </c>
      <c r="AD1680" s="741" t="n">
        <v>2076713</v>
      </c>
      <c r="AE1680" s="741" t="n">
        <v>196922054</v>
      </c>
      <c r="AF1680" s="3661" t="n">
        <v>200</v>
      </c>
      <c r="AG1680" s="741" t="inlineStr">
        <is>
          <t>$9,000,000</t>
        </is>
      </c>
      <c r="AH1680" s="248" t="inlineStr">
        <is>
          <t>Empleado</t>
        </is>
      </c>
      <c r="AI1680" s="242" t="inlineStr">
        <is>
          <t>lizy_lizeth17@hotmail.com</t>
        </is>
      </c>
      <c r="AJ1680" s="242" t="n">
        <v>3188273400</v>
      </c>
      <c r="AK1680" s="242" t="inlineStr">
        <is>
          <t>BOGOTA</t>
        </is>
      </c>
      <c r="AL1680" s="225" t="n"/>
      <c r="AM1680" s="231" t="n"/>
    </row>
    <row r="1681" ht="18" customHeight="1" thickBot="1">
      <c r="A1681" s="552" t="inlineStr">
        <is>
          <t>JORGE ANDRES MUÑOZ MUÑOZ</t>
        </is>
      </c>
      <c r="B1681" s="210" t="n">
        <v>1057777475</v>
      </c>
      <c r="C1681" s="251" t="n">
        <v>45836</v>
      </c>
      <c r="D1681" s="902" t="inlineStr">
        <is>
          <t>Pendiente</t>
        </is>
      </c>
      <c r="E1681" s="903" t="n">
        <v>45841</v>
      </c>
      <c r="F1681" s="213" t="inlineStr">
        <is>
          <t>BANCO DE BOGOTA</t>
        </is>
      </c>
      <c r="G1681" s="214" t="n"/>
      <c r="H1681" s="349" t="inlineStr">
        <is>
          <t>CM</t>
        </is>
      </c>
      <c r="I1681" s="254" t="inlineStr">
        <is>
          <t>Falta perfilamiento - Bogota</t>
        </is>
      </c>
      <c r="J1681" s="214" t="n"/>
      <c r="K1681" s="214" t="n"/>
      <c r="L1681" s="214" t="n"/>
      <c r="M1681" s="214" t="n"/>
      <c r="N1681" s="251" t="n">
        <v>45839</v>
      </c>
      <c r="O1681" s="214" t="n"/>
      <c r="P1681" s="214" t="n"/>
      <c r="Q1681" s="214" t="n"/>
      <c r="R1681" s="573" t="n">
        <v>1118295783</v>
      </c>
      <c r="S1681" s="257" t="inlineStr">
        <is>
          <t>Pesos</t>
        </is>
      </c>
      <c r="T1681" s="258" t="inlineStr">
        <is>
          <t>Hipotecario</t>
        </is>
      </c>
      <c r="U1681" s="739" t="n">
        <v>685336</v>
      </c>
      <c r="V1681" s="254" t="n">
        <v>240</v>
      </c>
      <c r="W1681" s="254" t="n">
        <v>239</v>
      </c>
      <c r="X1681" s="739" t="inlineStr">
        <is>
          <t>11.48%</t>
        </is>
      </c>
      <c r="Y1681" s="739" t="n">
        <v>0</v>
      </c>
      <c r="Z1681" s="739" t="n">
        <v>14425</v>
      </c>
      <c r="AA1681" s="739" t="n">
        <v>18353</v>
      </c>
      <c r="AB1681" s="739" t="n">
        <v>0</v>
      </c>
      <c r="AC1681" s="739" t="n">
        <v>74289</v>
      </c>
      <c r="AD1681" s="739" t="n">
        <v>578268</v>
      </c>
      <c r="AE1681" s="739" t="n">
        <v>63887187</v>
      </c>
      <c r="AF1681" s="3660" t="n">
        <v>500</v>
      </c>
      <c r="AG1681" s="739" t="inlineStr">
        <is>
          <t>$6,000,000</t>
        </is>
      </c>
      <c r="AH1681" s="259" t="inlineStr">
        <is>
          <t>Empleado</t>
        </is>
      </c>
      <c r="AI1681" s="254" t="inlineStr">
        <is>
          <t>shake2427@hotmail.com</t>
        </is>
      </c>
      <c r="AJ1681" s="254" t="n">
        <v>3113675678</v>
      </c>
      <c r="AK1681" s="254" t="inlineStr">
        <is>
          <t>CALI</t>
        </is>
      </c>
      <c r="AL1681" s="214" t="n"/>
      <c r="AM1681" s="220" t="n"/>
    </row>
    <row r="1682" ht="18" customHeight="1" thickBot="1">
      <c r="A1682" s="745" t="inlineStr">
        <is>
          <t>JUAN CAMILO GIRALDO GIRALDO</t>
        </is>
      </c>
      <c r="B1682" s="221" t="inlineStr">
        <is>
          <t>3020308-0</t>
        </is>
      </c>
      <c r="C1682" s="240" t="n">
        <v>45839</v>
      </c>
      <c r="D1682" s="902" t="inlineStr">
        <is>
          <t>Pendiente</t>
        </is>
      </c>
      <c r="E1682" s="903" t="n">
        <v>45841</v>
      </c>
      <c r="F1682" s="346" t="inlineStr">
        <is>
          <t>AV VILLAS</t>
        </is>
      </c>
      <c r="G1682" s="225" t="n"/>
      <c r="H1682" s="344" t="inlineStr">
        <is>
          <t>CM</t>
        </is>
      </c>
      <c r="I1682" s="242" t="inlineStr">
        <is>
          <t>Falta perfilamiento -AV VILLAS.</t>
        </is>
      </c>
      <c r="J1682" s="225" t="n"/>
      <c r="K1682" s="225" t="n"/>
      <c r="L1682" s="440" t="inlineStr">
        <is>
          <t>Finanzas a otro nivel</t>
        </is>
      </c>
      <c r="M1682" s="242" t="inlineStr">
        <is>
          <t>NELLY ROA</t>
        </is>
      </c>
      <c r="N1682" s="240" t="n">
        <v>45840</v>
      </c>
      <c r="O1682" s="225" t="n"/>
      <c r="P1682" s="225" t="n"/>
      <c r="Q1682" s="473" t="n"/>
      <c r="R1682" s="390" t="inlineStr">
        <is>
          <t>N/A</t>
        </is>
      </c>
      <c r="S1682" s="246" t="inlineStr">
        <is>
          <t>Pesos</t>
        </is>
      </c>
      <c r="T1682" s="247" t="inlineStr">
        <is>
          <t>Hipotecario</t>
        </is>
      </c>
      <c r="U1682" s="741" t="n">
        <v>1011628</v>
      </c>
      <c r="V1682" s="242" t="n">
        <v>240</v>
      </c>
      <c r="W1682" s="242" t="n">
        <v>199</v>
      </c>
      <c r="X1682" s="741" t="inlineStr">
        <is>
          <t>9.12%</t>
        </is>
      </c>
      <c r="Y1682" s="741" t="n">
        <v>0</v>
      </c>
      <c r="Z1682" s="741" t="n">
        <v>42636</v>
      </c>
      <c r="AA1682" s="741" t="n">
        <v>43922</v>
      </c>
      <c r="AB1682" s="741" t="n">
        <v>0</v>
      </c>
      <c r="AC1682" s="741" t="n">
        <v>218027</v>
      </c>
      <c r="AD1682" s="741" t="n">
        <v>708937</v>
      </c>
      <c r="AE1682" s="741" t="n">
        <v>97118883</v>
      </c>
      <c r="AF1682" s="3661" t="n">
        <v>500</v>
      </c>
      <c r="AG1682" s="741" t="inlineStr">
        <is>
          <t>$7,625,000</t>
        </is>
      </c>
      <c r="AH1682" s="248" t="inlineStr">
        <is>
          <t>Empleado</t>
        </is>
      </c>
      <c r="AI1682" s="242" t="inlineStr">
        <is>
          <t>giraldojuan1913@gmail.com</t>
        </is>
      </c>
      <c r="AJ1682" s="242" t="n">
        <v>3106566806</v>
      </c>
      <c r="AK1682" s="242" t="inlineStr">
        <is>
          <t>CALI</t>
        </is>
      </c>
      <c r="AL1682" s="225" t="n"/>
      <c r="AM1682" s="231" t="n"/>
    </row>
    <row r="1683" ht="18" customHeight="1" thickBot="1">
      <c r="A1683" s="552" t="inlineStr">
        <is>
          <t>YENNY LAGUADO PEÑA</t>
        </is>
      </c>
      <c r="B1683" s="210" t="n">
        <v>90000287407</v>
      </c>
      <c r="C1683" s="251" t="n">
        <v>45841</v>
      </c>
      <c r="D1683" s="902" t="inlineStr">
        <is>
          <t>Pendiente</t>
        </is>
      </c>
      <c r="E1683" s="903" t="n">
        <v>45841</v>
      </c>
      <c r="F1683" s="267" t="inlineStr">
        <is>
          <t>BANCOLOMBIA</t>
        </is>
      </c>
      <c r="G1683" s="565" t="n"/>
      <c r="H1683" s="352" t="inlineStr">
        <is>
          <t>PROPIO</t>
        </is>
      </c>
      <c r="I1683" s="214" t="n"/>
      <c r="J1683" s="214" t="n"/>
      <c r="K1683" s="214" t="n"/>
      <c r="L1683" s="392" t="inlineStr">
        <is>
          <t>Finanzas a otro nivel</t>
        </is>
      </c>
      <c r="M1683" s="254" t="inlineStr">
        <is>
          <t>Sandi Catherine Pizza Mendoza</t>
        </is>
      </c>
      <c r="N1683" s="214" t="n"/>
      <c r="O1683" s="214" t="n"/>
      <c r="P1683" s="214" t="n"/>
      <c r="Q1683" s="214" t="n"/>
      <c r="R1683" s="254" t="n">
        <v>1093746662</v>
      </c>
      <c r="S1683" s="257" t="inlineStr">
        <is>
          <t>Pesos</t>
        </is>
      </c>
      <c r="T1683" s="258" t="inlineStr">
        <is>
          <t>Hipotecario</t>
        </is>
      </c>
      <c r="U1683" s="739" t="n">
        <v>1362794</v>
      </c>
      <c r="V1683" s="254" t="n">
        <v>300</v>
      </c>
      <c r="W1683" s="254" t="n">
        <v>287</v>
      </c>
      <c r="X1683" s="739" t="inlineStr">
        <is>
          <t>15.3%</t>
        </is>
      </c>
      <c r="Y1683" s="739" t="n">
        <v>0</v>
      </c>
      <c r="Z1683" s="739" t="n">
        <v>15760</v>
      </c>
      <c r="AA1683" s="739" t="n">
        <v>9612</v>
      </c>
      <c r="AB1683" s="739" t="n">
        <v>6407</v>
      </c>
      <c r="AC1683" s="739" t="n">
        <v>52632</v>
      </c>
      <c r="AD1683" s="739" t="n">
        <v>1278382</v>
      </c>
      <c r="AE1683" s="739" t="n">
        <v>108085252</v>
      </c>
      <c r="AF1683" s="254" t="inlineStr">
        <is>
          <t>$50.000 a $300.000</t>
        </is>
      </c>
      <c r="AG1683" s="739" t="inlineStr">
        <is>
          <t>$4,000,000</t>
        </is>
      </c>
      <c r="AH1683" s="259" t="inlineStr">
        <is>
          <t>Empleado</t>
        </is>
      </c>
      <c r="AI1683" s="254" t="inlineStr">
        <is>
          <t>Rafaelantoniofuentesmelo@gmail.com</t>
        </is>
      </c>
      <c r="AJ1683" s="254" t="n">
        <v>3219000228</v>
      </c>
      <c r="AK1683" s="214" t="n"/>
      <c r="AL1683" s="214" t="n"/>
      <c r="AM1683" s="220" t="n"/>
    </row>
    <row r="1684" ht="18" customHeight="1" thickBot="1">
      <c r="A1684" s="745" t="inlineStr">
        <is>
          <t>HECTOR DE JESUS CARMONA RAMIREZ</t>
        </is>
      </c>
      <c r="B1684" s="221" t="n">
        <v>90000177520</v>
      </c>
      <c r="C1684" s="240" t="n">
        <v>45841</v>
      </c>
      <c r="D1684" s="902" t="inlineStr">
        <is>
          <t>Pendiente</t>
        </is>
      </c>
      <c r="E1684" s="903" t="n">
        <v>45841</v>
      </c>
      <c r="F1684" s="579" t="inlineStr">
        <is>
          <t>BANCOLOMBIA</t>
        </is>
      </c>
      <c r="G1684" s="593" t="inlineStr">
        <is>
          <t>Este cliente es Base en Frio, me dio otro correo diferente al del registro.</t>
        </is>
      </c>
      <c r="H1684" s="397" t="inlineStr">
        <is>
          <t>PROPIO</t>
        </is>
      </c>
      <c r="I1684" s="225" t="n"/>
      <c r="J1684" s="225" t="n"/>
      <c r="K1684" s="225" t="n"/>
      <c r="L1684" s="440" t="inlineStr">
        <is>
          <t>Finanzas a otro nivel</t>
        </is>
      </c>
      <c r="M1684" s="242" t="inlineStr">
        <is>
          <t>MIREYA TOLOZA</t>
        </is>
      </c>
      <c r="N1684" s="225" t="n"/>
      <c r="O1684" s="225" t="n"/>
      <c r="P1684" s="225" t="n"/>
      <c r="Q1684" s="225" t="n"/>
      <c r="R1684" s="242" t="n">
        <v>70303155</v>
      </c>
      <c r="S1684" s="246" t="inlineStr">
        <is>
          <t>Pesos</t>
        </is>
      </c>
      <c r="T1684" s="247" t="inlineStr">
        <is>
          <t>Hipotecario</t>
        </is>
      </c>
      <c r="U1684" s="741" t="n">
        <v>357944</v>
      </c>
      <c r="V1684" s="242" t="n">
        <v>240</v>
      </c>
      <c r="W1684" s="242" t="n">
        <v>200</v>
      </c>
      <c r="X1684" s="741" t="inlineStr">
        <is>
          <t>10.7%</t>
        </is>
      </c>
      <c r="Y1684" s="741" t="n">
        <v>0</v>
      </c>
      <c r="Z1684" s="741" t="n">
        <v>9010</v>
      </c>
      <c r="AA1684" s="741" t="n">
        <v>3796</v>
      </c>
      <c r="AB1684" s="741" t="n">
        <v>2531</v>
      </c>
      <c r="AC1684" s="741" t="n">
        <v>62851</v>
      </c>
      <c r="AD1684" s="741" t="n">
        <v>279756</v>
      </c>
      <c r="AE1684" s="741" t="n">
        <v>33026780</v>
      </c>
      <c r="AF1684" s="242" t="inlineStr">
        <is>
          <t>50-300</t>
        </is>
      </c>
      <c r="AG1684" s="741" t="inlineStr">
        <is>
          <t>$2,500,000</t>
        </is>
      </c>
      <c r="AH1684" s="248" t="inlineStr">
        <is>
          <t>Empleado</t>
        </is>
      </c>
      <c r="AI1684" s="242" t="inlineStr">
        <is>
          <t>hcarmonaramirez97@gmail.com</t>
        </is>
      </c>
      <c r="AJ1684" s="242" t="n">
        <v>3015285614</v>
      </c>
      <c r="AK1684" s="225" t="n"/>
      <c r="AL1684" s="225" t="n"/>
      <c r="AM1684" s="231" t="n"/>
    </row>
    <row r="1685" ht="18" customHeight="1" thickBot="1">
      <c r="A1685" s="552" t="inlineStr">
        <is>
          <t>JULIO ALEXANDER GOMEZ RODRIGUEZ</t>
        </is>
      </c>
      <c r="B1685" s="210" t="n">
        <v>133200099421</v>
      </c>
      <c r="C1685" s="251" t="n">
        <v>45841</v>
      </c>
      <c r="D1685" s="902" t="inlineStr">
        <is>
          <t>Pendiente</t>
        </is>
      </c>
      <c r="E1685" s="903" t="n">
        <v>45841</v>
      </c>
      <c r="F1685" s="574" t="inlineStr">
        <is>
          <t>CAJA SOCIAL</t>
        </is>
      </c>
      <c r="G1685" s="593" t="inlineStr">
        <is>
          <t>El segundo titular esta reportado, no se si afecta teniendo en cuenta que este banco no pide certificar ingresos.</t>
        </is>
      </c>
      <c r="H1685" s="352" t="inlineStr">
        <is>
          <t>PROPIO</t>
        </is>
      </c>
      <c r="I1685" s="214" t="n"/>
      <c r="J1685" s="214" t="n"/>
      <c r="K1685" s="214" t="n"/>
      <c r="L1685" s="392" t="inlineStr">
        <is>
          <t>Finanzas a otro nivel</t>
        </is>
      </c>
      <c r="M1685" s="254" t="inlineStr">
        <is>
          <t>MIREYA TOLOZA</t>
        </is>
      </c>
      <c r="N1685" s="214" t="n"/>
      <c r="O1685" s="214" t="n"/>
      <c r="P1685" s="214" t="n"/>
      <c r="Q1685" s="214" t="n"/>
      <c r="R1685" s="254" t="n">
        <v>80076767</v>
      </c>
      <c r="S1685" s="257" t="inlineStr">
        <is>
          <t>Pesos</t>
        </is>
      </c>
      <c r="T1685" s="258" t="inlineStr">
        <is>
          <t>Hipotecario</t>
        </is>
      </c>
      <c r="U1685" s="739" t="n">
        <v>968620</v>
      </c>
      <c r="V1685" s="254" t="n">
        <v>183</v>
      </c>
      <c r="W1685" s="254" t="n">
        <v>116</v>
      </c>
      <c r="X1685" s="821" t="n">
        <v>0.1</v>
      </c>
      <c r="Y1685" s="739" t="n">
        <v>0</v>
      </c>
      <c r="Z1685" s="739" t="n">
        <v>111966</v>
      </c>
      <c r="AA1685" s="739" t="n">
        <v>19165</v>
      </c>
      <c r="AB1685" s="739" t="n">
        <v>17231</v>
      </c>
      <c r="AC1685" s="739" t="n">
        <v>324352</v>
      </c>
      <c r="AD1685" s="739" t="n">
        <v>495905</v>
      </c>
      <c r="AE1685" s="739" t="n">
        <v>62189192</v>
      </c>
      <c r="AF1685" s="254" t="inlineStr">
        <is>
          <t>50-300</t>
        </is>
      </c>
      <c r="AG1685" s="739" t="inlineStr">
        <is>
          <t>$2,000,000</t>
        </is>
      </c>
      <c r="AH1685" s="259" t="inlineStr">
        <is>
          <t>Empleado</t>
        </is>
      </c>
      <c r="AI1685" s="254" t="inlineStr">
        <is>
          <t>dianacamelo05@hotmail.com</t>
        </is>
      </c>
      <c r="AJ1685" s="254" t="n">
        <v>3118076583</v>
      </c>
      <c r="AK1685" s="214" t="n"/>
      <c r="AL1685" s="214" t="n"/>
      <c r="AM1685" s="220" t="n"/>
    </row>
    <row r="1686" ht="18" customHeight="1" thickBot="1">
      <c r="A1686" s="745" t="inlineStr">
        <is>
          <t>KELLY JOHANA PINEDA CARDENAS</t>
        </is>
      </c>
      <c r="B1686" s="221" t="inlineStr">
        <is>
          <t>570000230077051-6</t>
        </is>
      </c>
      <c r="C1686" s="240" t="n">
        <v>45841</v>
      </c>
      <c r="D1686" s="902" t="inlineStr">
        <is>
          <t>Pendiente</t>
        </is>
      </c>
      <c r="E1686" s="903" t="n">
        <v>45841</v>
      </c>
      <c r="F1686" s="333" t="inlineStr">
        <is>
          <t>DAVIVIENDA</t>
        </is>
      </c>
      <c r="G1686" s="225" t="n"/>
      <c r="H1686" s="344" t="inlineStr">
        <is>
          <t>CM</t>
        </is>
      </c>
      <c r="I1686" s="225" t="n"/>
      <c r="J1686" s="225" t="n"/>
      <c r="K1686" s="225" t="n"/>
      <c r="L1686" s="225" t="n"/>
      <c r="M1686" s="225" t="n"/>
      <c r="N1686" s="225" t="n"/>
      <c r="O1686" s="225" t="n"/>
      <c r="P1686" s="225" t="n"/>
      <c r="Q1686" s="225" t="n"/>
      <c r="R1686" s="242" t="n">
        <v>1073697593</v>
      </c>
      <c r="S1686" s="246" t="inlineStr">
        <is>
          <t>Pesos</t>
        </is>
      </c>
      <c r="T1686" s="247" t="inlineStr">
        <is>
          <t>Hipotecario</t>
        </is>
      </c>
      <c r="U1686" s="741" t="n">
        <v>1467000</v>
      </c>
      <c r="V1686" s="242" t="n">
        <v>240</v>
      </c>
      <c r="W1686" s="242" t="n">
        <v>235</v>
      </c>
      <c r="X1686" s="741" t="inlineStr">
        <is>
          <t>10.95%</t>
        </is>
      </c>
      <c r="Y1686" s="741" t="n">
        <v>0</v>
      </c>
      <c r="Z1686" s="741" t="n">
        <v>32391</v>
      </c>
      <c r="AA1686" s="741" t="n">
        <v>32488</v>
      </c>
      <c r="AB1686" s="741" t="n">
        <v>0</v>
      </c>
      <c r="AC1686" s="741" t="n">
        <v>180808</v>
      </c>
      <c r="AD1686" s="741" t="n">
        <v>1221601</v>
      </c>
      <c r="AE1686" s="741" t="n">
        <v>140351227</v>
      </c>
      <c r="AF1686" s="3661" t="n">
        <v>300</v>
      </c>
      <c r="AG1686" s="741" t="inlineStr">
        <is>
          <t>$4,100,000</t>
        </is>
      </c>
      <c r="AH1686" s="248" t="inlineStr">
        <is>
          <t>Empleado</t>
        </is>
      </c>
      <c r="AI1686" s="242" t="inlineStr">
        <is>
          <t>felipe.novacek@gmail.com</t>
        </is>
      </c>
      <c r="AJ1686" s="242" t="n">
        <v>3214320390</v>
      </c>
      <c r="AK1686" s="242" t="inlineStr">
        <is>
          <t>SOACHA</t>
        </is>
      </c>
      <c r="AL1686" s="225" t="n"/>
      <c r="AM1686" s="231" t="n"/>
    </row>
    <row r="1687" ht="18" customHeight="1" thickBot="1">
      <c r="A1687" s="558" t="inlineStr">
        <is>
          <t>JUAN ESTEBAN TAMAYO VELEZ</t>
        </is>
      </c>
      <c r="B1687" s="210" t="n">
        <v>134200280491</v>
      </c>
      <c r="C1687" s="251" t="n">
        <v>45841</v>
      </c>
      <c r="D1687" s="902" t="inlineStr">
        <is>
          <t>Pendiente</t>
        </is>
      </c>
      <c r="E1687" s="903" t="n">
        <v>45841</v>
      </c>
      <c r="F1687" s="259" t="inlineStr">
        <is>
          <t>CAJA SOCIAL</t>
        </is>
      </c>
      <c r="G1687" s="214" t="n"/>
      <c r="H1687" s="349" t="inlineStr">
        <is>
          <t>CM</t>
        </is>
      </c>
      <c r="I1687" s="214" t="n"/>
      <c r="J1687" s="214" t="n"/>
      <c r="K1687" s="214" t="n"/>
      <c r="L1687" s="214" t="n"/>
      <c r="M1687" s="214" t="n"/>
      <c r="N1687" s="214" t="n"/>
      <c r="O1687" s="214" t="n"/>
      <c r="P1687" s="214" t="n"/>
      <c r="Q1687" s="214" t="n"/>
      <c r="R1687" s="254" t="n">
        <v>1020455679</v>
      </c>
      <c r="S1687" s="257" t="inlineStr">
        <is>
          <t>Pesos</t>
        </is>
      </c>
      <c r="T1687" s="258" t="inlineStr">
        <is>
          <t>Hipotecario</t>
        </is>
      </c>
      <c r="U1687" s="739" t="n">
        <v>1004270</v>
      </c>
      <c r="V1687" s="254" t="n">
        <v>238</v>
      </c>
      <c r="W1687" s="254" t="n">
        <v>237</v>
      </c>
      <c r="X1687" s="821" t="n">
        <v>0.1</v>
      </c>
      <c r="Y1687" s="739" t="n">
        <v>0</v>
      </c>
      <c r="Z1687" s="739" t="n">
        <v>27704</v>
      </c>
      <c r="AA1687" s="739" t="n">
        <v>24350</v>
      </c>
      <c r="AB1687" s="739" t="n">
        <v>21893</v>
      </c>
      <c r="AC1687" s="739" t="n">
        <v>140504</v>
      </c>
      <c r="AD1687" s="739" t="n">
        <v>789818</v>
      </c>
      <c r="AE1687" s="739" t="n">
        <v>99047525</v>
      </c>
      <c r="AF1687" s="3660" t="n">
        <v>300</v>
      </c>
      <c r="AG1687" s="739" t="inlineStr">
        <is>
          <t>$6,000,000</t>
        </is>
      </c>
      <c r="AH1687" s="259" t="inlineStr">
        <is>
          <t>Empleado</t>
        </is>
      </c>
      <c r="AI1687" s="254" t="inlineStr">
        <is>
          <t>juancito9308@hotmail.com</t>
        </is>
      </c>
      <c r="AJ1687" s="254" t="n">
        <v>3106017537</v>
      </c>
      <c r="AK1687" s="254" t="inlineStr">
        <is>
          <t>VILLAVICENCIO</t>
        </is>
      </c>
      <c r="AL1687" s="214" t="n"/>
      <c r="AM1687" s="220" t="n"/>
    </row>
    <row r="1688" ht="18" customHeight="1" thickBot="1">
      <c r="A1688" s="548" t="inlineStr">
        <is>
          <t>JOHN YAMIDT AGUDO RATIVA</t>
        </is>
      </c>
      <c r="B1688" s="221" t="inlineStr">
        <is>
          <t>035701-02-0000002610</t>
        </is>
      </c>
      <c r="C1688" s="240" t="n">
        <v>45841</v>
      </c>
      <c r="D1688" s="902" t="inlineStr">
        <is>
          <t>Pendiente</t>
        </is>
      </c>
      <c r="E1688" s="903" t="n">
        <v>45841</v>
      </c>
      <c r="F1688" s="346" t="inlineStr">
        <is>
          <t>LA HIPOTECARIA</t>
        </is>
      </c>
      <c r="G1688" s="225" t="n"/>
      <c r="H1688" s="344" t="inlineStr">
        <is>
          <t>CM</t>
        </is>
      </c>
      <c r="I1688" s="225" t="n"/>
      <c r="J1688" s="225" t="n"/>
      <c r="K1688" s="225" t="n"/>
      <c r="L1688" s="343" t="inlineStr">
        <is>
          <t>Soluciones Financieras</t>
        </is>
      </c>
      <c r="M1688" s="242" t="inlineStr">
        <is>
          <t>LORENA SALINAS</t>
        </is>
      </c>
      <c r="N1688" s="225" t="n"/>
      <c r="O1688" s="225" t="n"/>
      <c r="P1688" s="225" t="n"/>
      <c r="Q1688" s="225" t="n"/>
      <c r="R1688" s="242" t="n">
        <v>1070962209</v>
      </c>
      <c r="S1688" s="246" t="inlineStr">
        <is>
          <t>Pesos</t>
        </is>
      </c>
      <c r="T1688" s="247" t="inlineStr">
        <is>
          <t>Hipotecario</t>
        </is>
      </c>
      <c r="U1688" s="741" t="n">
        <v>1079483</v>
      </c>
      <c r="V1688" s="242" t="n">
        <v>240</v>
      </c>
      <c r="W1688" s="242" t="n">
        <v>190</v>
      </c>
      <c r="X1688" s="741" t="inlineStr">
        <is>
          <t>11.25%</t>
        </is>
      </c>
      <c r="Y1688" s="741" t="n">
        <v>0</v>
      </c>
      <c r="Z1688" s="741" t="n">
        <v>42907</v>
      </c>
      <c r="AA1688" s="741" t="n">
        <v>17217</v>
      </c>
      <c r="AB1688" s="741" t="n">
        <v>21186</v>
      </c>
      <c r="AC1688" s="741" t="n">
        <v>184553</v>
      </c>
      <c r="AD1688" s="741" t="n">
        <v>813618</v>
      </c>
      <c r="AE1688" s="741" t="n">
        <v>92069631</v>
      </c>
      <c r="AF1688" s="741" t="inlineStr">
        <is>
          <t>$1,200,000</t>
        </is>
      </c>
      <c r="AG1688" s="741" t="inlineStr">
        <is>
          <t>$2,900,000</t>
        </is>
      </c>
      <c r="AH1688" s="248" t="inlineStr">
        <is>
          <t>Empleado</t>
        </is>
      </c>
      <c r="AI1688" s="242" t="inlineStr">
        <is>
          <t>nataliaachury@hotmail.com</t>
        </is>
      </c>
      <c r="AJ1688" s="242" t="n">
        <v>3134741455</v>
      </c>
      <c r="AK1688" s="242" t="inlineStr">
        <is>
          <t>FACA</t>
        </is>
      </c>
      <c r="AL1688" s="225" t="n"/>
      <c r="AM1688" s="231" t="n"/>
    </row>
    <row r="1689" ht="18" customHeight="1" thickBot="1">
      <c r="A1689" s="1007" t="inlineStr">
        <is>
          <t>ERIKA MARCELA BETANCUR GIL</t>
        </is>
      </c>
      <c r="B1689" s="274" t="inlineStr">
        <is>
          <t>570045520080393-8</t>
        </is>
      </c>
      <c r="C1689" s="420" t="n">
        <v>45842</v>
      </c>
      <c r="D1689" s="598" t="inlineStr">
        <is>
          <t>Mora</t>
        </is>
      </c>
      <c r="E1689" s="422" t="n">
        <v>45842</v>
      </c>
      <c r="F1689" s="277" t="inlineStr">
        <is>
          <t>DAVIVIENDA</t>
        </is>
      </c>
      <c r="G1689" s="278" t="n"/>
      <c r="H1689" s="435" t="inlineStr">
        <is>
          <t>CM</t>
        </is>
      </c>
      <c r="I1689" s="278" t="n"/>
      <c r="J1689" s="278" t="n"/>
      <c r="K1689" s="278" t="n"/>
      <c r="L1689" s="278" t="n"/>
      <c r="M1689" s="278" t="n"/>
      <c r="N1689" s="278" t="n"/>
      <c r="O1689" s="278" t="n"/>
      <c r="P1689" s="278" t="n"/>
      <c r="Q1689" s="278" t="n"/>
      <c r="R1689" s="425" t="n">
        <v>1056801542</v>
      </c>
      <c r="S1689" s="426" t="inlineStr">
        <is>
          <t>Pesos</t>
        </is>
      </c>
      <c r="T1689" s="427" t="inlineStr">
        <is>
          <t>Hipotecario</t>
        </is>
      </c>
      <c r="U1689" s="742" t="n">
        <v>1442000</v>
      </c>
      <c r="V1689" s="425" t="n">
        <v>240</v>
      </c>
      <c r="W1689" s="425" t="n">
        <v>233</v>
      </c>
      <c r="X1689" s="742" t="inlineStr">
        <is>
          <t>10.95%</t>
        </is>
      </c>
      <c r="Y1689" s="742" t="n">
        <v>0</v>
      </c>
      <c r="Z1689" s="742" t="n">
        <v>83635</v>
      </c>
      <c r="AA1689" s="742" t="n">
        <v>0</v>
      </c>
      <c r="AB1689" s="742" t="n">
        <v>0</v>
      </c>
      <c r="AC1689" s="742" t="n">
        <v>0</v>
      </c>
      <c r="AD1689" s="742" t="n">
        <v>1179506</v>
      </c>
      <c r="AE1689" s="742" t="n">
        <v>136974065</v>
      </c>
      <c r="AF1689" s="3663" t="n">
        <v>500</v>
      </c>
      <c r="AG1689" s="742" t="inlineStr">
        <is>
          <t>$4,000,000</t>
        </is>
      </c>
      <c r="AH1689" s="428" t="inlineStr">
        <is>
          <t>Empleado</t>
        </is>
      </c>
      <c r="AI1689" s="425" t="inlineStr">
        <is>
          <t>marcelabetancur311@gmail.com</t>
        </is>
      </c>
      <c r="AJ1689" s="425" t="n">
        <v>3124296763</v>
      </c>
      <c r="AK1689" s="425" t="inlineStr">
        <is>
          <t>BOGOTA</t>
        </is>
      </c>
      <c r="AL1689" s="278" t="n"/>
      <c r="AM1689" s="286" t="n"/>
    </row>
    <row r="1690" ht="18" customHeight="1" thickBot="1">
      <c r="A1690" s="807" t="inlineStr">
        <is>
          <t>DORA INES PERILLA</t>
        </is>
      </c>
      <c r="B1690" s="466" t="n">
        <v>248234</v>
      </c>
      <c r="C1690" s="357" t="n">
        <v>45721</v>
      </c>
      <c r="D1690" s="921" t="inlineStr">
        <is>
          <t>Pendiente</t>
        </is>
      </c>
      <c r="E1690" s="900" t="n">
        <v>45842</v>
      </c>
      <c r="F1690" s="442" t="inlineStr">
        <is>
          <t>BANCOLOMBIA</t>
        </is>
      </c>
      <c r="G1690" s="360" t="n"/>
      <c r="H1690" s="361" t="inlineStr">
        <is>
          <t>CM</t>
        </is>
      </c>
      <c r="I1690" s="360" t="n"/>
      <c r="J1690" s="360" t="n"/>
      <c r="K1690" s="360" t="n"/>
      <c r="L1690" s="360" t="n"/>
      <c r="M1690" s="360" t="n"/>
      <c r="N1690" s="360" t="n"/>
      <c r="O1690" s="360" t="n"/>
      <c r="P1690" s="360" t="n"/>
      <c r="Q1690" s="360" t="n"/>
      <c r="R1690" s="363" t="n">
        <v>41518462</v>
      </c>
      <c r="S1690" s="365" t="inlineStr">
        <is>
          <t>Pesos</t>
        </is>
      </c>
      <c r="T1690" s="467" t="inlineStr">
        <is>
          <t>Leasing H.</t>
        </is>
      </c>
      <c r="U1690" s="808" t="n">
        <v>2816338</v>
      </c>
      <c r="V1690" s="363" t="n">
        <v>240</v>
      </c>
      <c r="W1690" s="363" t="n">
        <v>185</v>
      </c>
      <c r="X1690" s="808" t="inlineStr">
        <is>
          <t>11.05%</t>
        </is>
      </c>
      <c r="Y1690" s="808" t="n">
        <v>0</v>
      </c>
      <c r="Z1690" s="808" t="n">
        <v>560716</v>
      </c>
      <c r="AA1690" s="808" t="n">
        <v>0</v>
      </c>
      <c r="AB1690" s="808" t="n">
        <v>0</v>
      </c>
      <c r="AC1690" s="808" t="n">
        <v>443131</v>
      </c>
      <c r="AD1690" s="808" t="n">
        <v>1827284</v>
      </c>
      <c r="AE1690" s="808" t="n">
        <v>207794361</v>
      </c>
      <c r="AF1690" s="3688" t="n">
        <v>500</v>
      </c>
      <c r="AG1690" s="808" t="inlineStr">
        <is>
          <t>$6,000,000</t>
        </is>
      </c>
      <c r="AH1690" s="401" t="inlineStr">
        <is>
          <t>Empleado</t>
        </is>
      </c>
      <c r="AI1690" s="363" t="inlineStr">
        <is>
          <t>monica.bohorquez@gmail.com</t>
        </is>
      </c>
      <c r="AJ1690" s="363" t="n">
        <v>3234925412</v>
      </c>
      <c r="AK1690" s="363" t="inlineStr">
        <is>
          <t>BOGOTA</t>
        </is>
      </c>
      <c r="AL1690" s="360" t="n"/>
      <c r="AM1690" s="368" t="n"/>
    </row>
    <row r="1691" ht="18" customHeight="1" thickBot="1">
      <c r="A1691" s="552" t="inlineStr">
        <is>
          <t>KELLY JOHANA SANCHEZ PEREZ</t>
        </is>
      </c>
      <c r="B1691" s="210" t="n">
        <v>1053794749</v>
      </c>
      <c r="C1691" s="251" t="n">
        <v>45842</v>
      </c>
      <c r="D1691" s="902" t="inlineStr">
        <is>
          <t>Pendiente</t>
        </is>
      </c>
      <c r="E1691" s="903" t="n">
        <v>45842</v>
      </c>
      <c r="F1691" s="213" t="inlineStr">
        <is>
          <t>BANCO DE BOGOTA</t>
        </is>
      </c>
      <c r="G1691" s="214" t="n"/>
      <c r="H1691" s="585" t="inlineStr">
        <is>
          <t>CM30</t>
        </is>
      </c>
      <c r="I1691" s="214" t="n"/>
      <c r="J1691" s="214" t="n"/>
      <c r="K1691" s="214" t="n"/>
      <c r="L1691" s="398" t="inlineStr">
        <is>
          <t>Visionarios</t>
        </is>
      </c>
      <c r="M1691" s="254" t="inlineStr">
        <is>
          <t>PAOLA MILENA HERNANDEZ PAJOY</t>
        </is>
      </c>
      <c r="N1691" s="214" t="n"/>
      <c r="O1691" s="214" t="n"/>
      <c r="P1691" s="214" t="n"/>
      <c r="Q1691" s="214" t="n"/>
      <c r="R1691" s="254" t="n">
        <v>1106781810</v>
      </c>
      <c r="S1691" s="257" t="inlineStr">
        <is>
          <t>Pesos</t>
        </is>
      </c>
      <c r="T1691" s="258" t="inlineStr">
        <is>
          <t>Hipotecario</t>
        </is>
      </c>
      <c r="U1691" s="2440" t="n">
        <v>855996</v>
      </c>
      <c r="V1691" s="2441" t="n">
        <v>180</v>
      </c>
      <c r="W1691" s="2441" t="n">
        <v>166</v>
      </c>
      <c r="X1691" s="2441" t="inlineStr">
        <is>
          <t>10.33%</t>
        </is>
      </c>
      <c r="Y1691" s="2441" t="n">
        <v>290670</v>
      </c>
      <c r="Z1691" s="2441" t="n">
        <v>15054</v>
      </c>
      <c r="AA1691" s="2441" t="n">
        <v>18796</v>
      </c>
      <c r="AB1691" s="2441" t="n">
        <v>32550</v>
      </c>
      <c r="AC1691" s="2441" t="n">
        <v>202715</v>
      </c>
      <c r="AD1691" s="2441" t="n">
        <v>877551</v>
      </c>
      <c r="AE1691" s="2441" t="n">
        <v>71733996</v>
      </c>
      <c r="AF1691" s="2442" t="inlineStr">
        <is>
          <t>Acorde al estado del Crédito</t>
        </is>
      </c>
      <c r="AG1691" s="2441" t="inlineStr">
        <is>
          <t>$3,900,000</t>
        </is>
      </c>
      <c r="AH1691" s="2443" t="inlineStr">
        <is>
          <t>Empleado</t>
        </is>
      </c>
      <c r="AI1691" s="2442" t="inlineStr">
        <is>
          <t>kjonanas1723@gmail.com</t>
        </is>
      </c>
      <c r="AJ1691" s="2441" t="n">
        <v>3203487667</v>
      </c>
      <c r="AK1691" s="2016" t="n"/>
      <c r="AL1691" s="2016" t="n"/>
      <c r="AM1691" s="2027" t="n"/>
    </row>
    <row r="1692" ht="18" customHeight="1" thickBot="1">
      <c r="A1692" s="745" t="inlineStr">
        <is>
          <t>DIANA LORENA CARMONA GARCIA</t>
        </is>
      </c>
      <c r="B1692" s="221" t="n">
        <v>90000347459</v>
      </c>
      <c r="C1692" s="240" t="n">
        <v>45842</v>
      </c>
      <c r="D1692" s="902" t="inlineStr">
        <is>
          <t>Pendiente</t>
        </is>
      </c>
      <c r="E1692" s="903" t="n">
        <v>45842</v>
      </c>
      <c r="F1692" s="241" t="inlineStr">
        <is>
          <t>BANCOLOMBIA</t>
        </is>
      </c>
      <c r="G1692" s="560" t="n"/>
      <c r="H1692" s="344" t="inlineStr">
        <is>
          <t>CM</t>
        </is>
      </c>
      <c r="I1692" s="225" t="n"/>
      <c r="J1692" s="225" t="n"/>
      <c r="K1692" s="225" t="n"/>
      <c r="L1692" s="440" t="inlineStr">
        <is>
          <t>Finanzas a otro nivel</t>
        </is>
      </c>
      <c r="M1692" s="242" t="inlineStr">
        <is>
          <t>NELLY ROA</t>
        </is>
      </c>
      <c r="N1692" s="225" t="n"/>
      <c r="O1692" s="225" t="n"/>
      <c r="P1692" s="225" t="n"/>
      <c r="Q1692" s="225" t="n"/>
      <c r="R1692" s="389" t="n">
        <v>1063962787</v>
      </c>
      <c r="S1692" s="246" t="inlineStr">
        <is>
          <t>Pesos</t>
        </is>
      </c>
      <c r="T1692" s="247" t="inlineStr">
        <is>
          <t>Hipotecario</t>
        </is>
      </c>
      <c r="U1692" s="741" t="n">
        <v>1185235</v>
      </c>
      <c r="V1692" s="242" t="n">
        <v>240</v>
      </c>
      <c r="W1692" s="242" t="n">
        <v>239</v>
      </c>
      <c r="X1692" s="811" t="n">
        <v>0.1</v>
      </c>
      <c r="Y1692" s="741" t="n">
        <v>0</v>
      </c>
      <c r="Z1692" s="741" t="n">
        <v>13632</v>
      </c>
      <c r="AA1692" s="741" t="n">
        <v>17342</v>
      </c>
      <c r="AB1692" s="741" t="n">
        <v>11561</v>
      </c>
      <c r="AC1692" s="741" t="n">
        <v>169855</v>
      </c>
      <c r="AD1692" s="741" t="n">
        <v>972845</v>
      </c>
      <c r="AE1692" s="741" t="n">
        <v>122639720</v>
      </c>
      <c r="AF1692" s="3661" t="n">
        <v>300</v>
      </c>
      <c r="AG1692" s="741" t="inlineStr">
        <is>
          <t>$6,000,000</t>
        </is>
      </c>
      <c r="AH1692" s="248" t="inlineStr">
        <is>
          <t>Empleado</t>
        </is>
      </c>
      <c r="AI1692" s="242" t="inlineStr">
        <is>
          <t>dlcarmonag@gmail.com</t>
        </is>
      </c>
      <c r="AJ1692" s="242" t="n">
        <v>3104606730</v>
      </c>
      <c r="AK1692" s="242" t="inlineStr">
        <is>
          <t>MIRAFLORES</t>
        </is>
      </c>
      <c r="AL1692" s="225" t="n"/>
      <c r="AM1692" s="231" t="n"/>
    </row>
    <row r="1693" ht="18" customHeight="1" thickBot="1">
      <c r="A1693" s="558" t="inlineStr">
        <is>
          <t>JESSICA LISETH RAMOS GALINDO</t>
        </is>
      </c>
      <c r="B1693" s="210" t="n">
        <v>90000151314</v>
      </c>
      <c r="C1693" s="251" t="n">
        <v>45842</v>
      </c>
      <c r="D1693" s="902" t="inlineStr">
        <is>
          <t>Pendiente</t>
        </is>
      </c>
      <c r="E1693" s="903" t="n">
        <v>45842</v>
      </c>
      <c r="F1693" s="579" t="inlineStr">
        <is>
          <t>BANCOLOMBIA</t>
        </is>
      </c>
      <c r="G1693" s="593" t="inlineStr">
        <is>
          <t>Estimados buenas tardes
Esta cliente ya hizo un proceso inicial con Mejor Ahora y quiere realizar un segundo proceso, le gustaría revisar opciones entre 300.000 y 600.000 pesos de abono adicional.
Muchas gracias</t>
        </is>
      </c>
      <c r="H1693" s="349" t="inlineStr">
        <is>
          <t>CM</t>
        </is>
      </c>
      <c r="I1693" s="214" t="n"/>
      <c r="J1693" s="214" t="n"/>
      <c r="K1693" s="214" t="n"/>
      <c r="L1693" s="392" t="inlineStr">
        <is>
          <t>Finanzas a otro nivel</t>
        </is>
      </c>
      <c r="M1693" s="254" t="inlineStr">
        <is>
          <t>CATALINA MORENO</t>
        </is>
      </c>
      <c r="N1693" s="214" t="n"/>
      <c r="O1693" s="214" t="n"/>
      <c r="P1693" s="214" t="n"/>
      <c r="Q1693" s="335" t="n"/>
      <c r="R1693" s="390" t="inlineStr">
        <is>
          <t>N/A</t>
        </is>
      </c>
      <c r="S1693" s="257" t="inlineStr">
        <is>
          <t>Pesos</t>
        </is>
      </c>
      <c r="T1693" s="258" t="inlineStr">
        <is>
          <t>Hipotecario</t>
        </is>
      </c>
      <c r="U1693" s="739" t="n">
        <v>1028835</v>
      </c>
      <c r="V1693" s="254" t="n">
        <v>134</v>
      </c>
      <c r="W1693" s="254" t="n">
        <v>89</v>
      </c>
      <c r="X1693" s="739" t="inlineStr">
        <is>
          <t>10.5%</t>
        </is>
      </c>
      <c r="Y1693" s="739" t="n">
        <v>0</v>
      </c>
      <c r="Z1693" s="739" t="n">
        <v>7345</v>
      </c>
      <c r="AA1693" s="739" t="n">
        <v>9675</v>
      </c>
      <c r="AB1693" s="739" t="n">
        <v>6449</v>
      </c>
      <c r="AC1693" s="739" t="n">
        <v>475541</v>
      </c>
      <c r="AD1693" s="739" t="n">
        <v>529824</v>
      </c>
      <c r="AE1693" s="739" t="n">
        <v>63259231</v>
      </c>
      <c r="AF1693" s="254" t="inlineStr">
        <is>
          <t>300-600</t>
        </is>
      </c>
      <c r="AG1693" s="739" t="inlineStr">
        <is>
          <t>$5,000,000</t>
        </is>
      </c>
      <c r="AH1693" s="259" t="inlineStr">
        <is>
          <t>Empleado</t>
        </is>
      </c>
      <c r="AI1693" s="254" t="inlineStr">
        <is>
          <t>jlramosg85@gmail.com</t>
        </is>
      </c>
      <c r="AJ1693" s="254" t="n">
        <v>3204012993</v>
      </c>
      <c r="AK1693" s="254" t="inlineStr">
        <is>
          <t>BOGOTA</t>
        </is>
      </c>
      <c r="AL1693" s="214" t="n"/>
      <c r="AM1693" s="220" t="n"/>
    </row>
    <row r="1694" ht="18" customHeight="1" thickBot="1">
      <c r="A1694" s="548" t="inlineStr">
        <is>
          <t>DIANA ALEJANDRA ROSERO GARCIA</t>
        </is>
      </c>
      <c r="B1694" s="221" t="n">
        <v>102078774701</v>
      </c>
      <c r="C1694" s="240" t="n">
        <v>45842</v>
      </c>
      <c r="D1694" s="902" t="inlineStr">
        <is>
          <t>Pendiente</t>
        </is>
      </c>
      <c r="E1694" s="903" t="n">
        <v>45842</v>
      </c>
      <c r="F1694" s="233" t="inlineStr">
        <is>
          <t>FNA (Fondo Nacional del Ahorro)</t>
        </is>
      </c>
      <c r="G1694" s="225" t="n"/>
      <c r="H1694" s="344" t="inlineStr">
        <is>
          <t>CM</t>
        </is>
      </c>
      <c r="I1694" s="225" t="n"/>
      <c r="J1694" s="225" t="n"/>
      <c r="K1694" s="225" t="n"/>
      <c r="L1694" s="440" t="inlineStr">
        <is>
          <t>Finanzas a otro nivel</t>
        </is>
      </c>
      <c r="M1694" s="242" t="inlineStr">
        <is>
          <t>YULY HERNANDEZ</t>
        </is>
      </c>
      <c r="N1694" s="225" t="n"/>
      <c r="O1694" s="225" t="n"/>
      <c r="P1694" s="225" t="n"/>
      <c r="Q1694" s="473" t="n"/>
      <c r="R1694" s="390" t="inlineStr">
        <is>
          <t>N/A</t>
        </is>
      </c>
      <c r="S1694" s="246" t="inlineStr">
        <is>
          <t>Pesos</t>
        </is>
      </c>
      <c r="T1694" s="247" t="inlineStr">
        <is>
          <t>Hipotecario</t>
        </is>
      </c>
      <c r="U1694" s="741" t="n">
        <v>2242068</v>
      </c>
      <c r="V1694" s="242" t="n">
        <v>240</v>
      </c>
      <c r="W1694" s="242" t="n">
        <v>227</v>
      </c>
      <c r="X1694" s="741" t="inlineStr">
        <is>
          <t>13.3%</t>
        </is>
      </c>
      <c r="Y1694" s="741" t="n">
        <v>0</v>
      </c>
      <c r="Z1694" s="741" t="n">
        <v>57061</v>
      </c>
      <c r="AA1694" s="741" t="n">
        <v>46626</v>
      </c>
      <c r="AB1694" s="741" t="n">
        <v>90874</v>
      </c>
      <c r="AC1694" s="741" t="n">
        <v>191009</v>
      </c>
      <c r="AD1694" s="741" t="n">
        <v>1856496</v>
      </c>
      <c r="AE1694" s="741" t="n">
        <v>177484039</v>
      </c>
      <c r="AF1694" s="3661" t="n">
        <v>500</v>
      </c>
      <c r="AG1694" s="741" t="inlineStr">
        <is>
          <t>$8,400,000</t>
        </is>
      </c>
      <c r="AH1694" s="248" t="inlineStr">
        <is>
          <t>Empleado</t>
        </is>
      </c>
      <c r="AI1694" s="242" t="inlineStr">
        <is>
          <t>diana.rosero.g@gmail.com</t>
        </is>
      </c>
      <c r="AJ1694" s="242" t="n">
        <v>3134146764</v>
      </c>
      <c r="AK1694" s="242" t="inlineStr">
        <is>
          <t>BOGOTA</t>
        </is>
      </c>
      <c r="AL1694" s="225" t="n"/>
      <c r="AM1694" s="231" t="n"/>
    </row>
    <row r="1695" ht="18" customHeight="1" thickBot="1">
      <c r="A1695" s="558" t="inlineStr">
        <is>
          <t>ANDRES FELIPE NIÑO ALVAREZ</t>
        </is>
      </c>
      <c r="B1695" s="210" t="inlineStr">
        <is>
          <t>570000590038992-6</t>
        </is>
      </c>
      <c r="C1695" s="251" t="n">
        <v>45842</v>
      </c>
      <c r="D1695" s="902" t="inlineStr">
        <is>
          <t>Pendiente</t>
        </is>
      </c>
      <c r="E1695" s="903" t="n">
        <v>45842</v>
      </c>
      <c r="F1695" s="262" t="inlineStr">
        <is>
          <t>DAVIVIENDA</t>
        </is>
      </c>
      <c r="G1695" s="214" t="n"/>
      <c r="H1695" s="349" t="inlineStr">
        <is>
          <t>CM</t>
        </is>
      </c>
      <c r="I1695" s="214" t="n"/>
      <c r="J1695" s="214" t="n"/>
      <c r="K1695" s="214" t="n"/>
      <c r="L1695" s="392" t="inlineStr">
        <is>
          <t>Finanzas a otro nivel</t>
        </is>
      </c>
      <c r="M1695" s="254" t="inlineStr">
        <is>
          <t>CAROLINA MORA</t>
        </is>
      </c>
      <c r="N1695" s="214" t="n"/>
      <c r="O1695" s="214" t="n"/>
      <c r="P1695" s="214" t="n"/>
      <c r="Q1695" s="335" t="n"/>
      <c r="R1695" s="390" t="inlineStr">
        <is>
          <t>N/A</t>
        </is>
      </c>
      <c r="S1695" s="257" t="inlineStr">
        <is>
          <t>Pesos</t>
        </is>
      </c>
      <c r="T1695" s="258" t="inlineStr">
        <is>
          <t>Hipotecario</t>
        </is>
      </c>
      <c r="U1695" s="739" t="n">
        <v>1764000</v>
      </c>
      <c r="V1695" s="254" t="n">
        <v>240</v>
      </c>
      <c r="W1695" s="254" t="n">
        <v>201</v>
      </c>
      <c r="X1695" s="739" t="inlineStr">
        <is>
          <t>10.9%</t>
        </is>
      </c>
      <c r="Y1695" s="739" t="n">
        <v>500000</v>
      </c>
      <c r="Z1695" s="739" t="n">
        <v>250924</v>
      </c>
      <c r="AA1695" s="739" t="n">
        <v>94338</v>
      </c>
      <c r="AB1695" s="739" t="n">
        <v>0</v>
      </c>
      <c r="AC1695" s="739" t="n">
        <v>336111</v>
      </c>
      <c r="AD1695" s="739" t="n">
        <v>1086888</v>
      </c>
      <c r="AE1695" s="739" t="n">
        <v>183381199</v>
      </c>
      <c r="AF1695" s="3660" t="n">
        <v>500</v>
      </c>
      <c r="AG1695" s="739" t="inlineStr">
        <is>
          <t>$20,000,000</t>
        </is>
      </c>
      <c r="AH1695" s="259" t="inlineStr">
        <is>
          <t>Empleado</t>
        </is>
      </c>
      <c r="AI1695" s="254" t="inlineStr">
        <is>
          <t>andresfnino@yahoo.com</t>
        </is>
      </c>
      <c r="AJ1695" s="254" t="n">
        <v>3014590316</v>
      </c>
      <c r="AK1695" s="254" t="inlineStr">
        <is>
          <t>BOGOTA</t>
        </is>
      </c>
      <c r="AL1695" s="214" t="n"/>
      <c r="AM1695" s="220" t="n"/>
    </row>
    <row r="1696" ht="18" customHeight="1" thickBot="1">
      <c r="A1696" s="548" t="inlineStr">
        <is>
          <t>DIANA MAYERLI SIERRA RUEDA</t>
        </is>
      </c>
      <c r="B1696" s="221" t="inlineStr">
        <is>
          <t>570040770114422-1</t>
        </is>
      </c>
      <c r="C1696" s="240" t="n">
        <v>45842</v>
      </c>
      <c r="D1696" s="902" t="inlineStr">
        <is>
          <t>Pendiente</t>
        </is>
      </c>
      <c r="E1696" s="903" t="n">
        <v>45842</v>
      </c>
      <c r="F1696" s="333" t="inlineStr">
        <is>
          <t>DAVIVIENDA</t>
        </is>
      </c>
      <c r="G1696" s="225" t="n"/>
      <c r="H1696" s="344" t="inlineStr">
        <is>
          <t>CM</t>
        </is>
      </c>
      <c r="I1696" s="225" t="n"/>
      <c r="J1696" s="225" t="n"/>
      <c r="K1696" s="225" t="n"/>
      <c r="L1696" s="343" t="inlineStr">
        <is>
          <t>Soluciones Financieras</t>
        </is>
      </c>
      <c r="M1696" s="242" t="inlineStr">
        <is>
          <t>CAMILA PEÑA</t>
        </is>
      </c>
      <c r="N1696" s="225" t="n"/>
      <c r="O1696" s="225" t="n"/>
      <c r="P1696" s="225" t="n"/>
      <c r="Q1696" s="225" t="n"/>
      <c r="R1696" s="242" t="n">
        <v>1070617845</v>
      </c>
      <c r="S1696" s="246" t="inlineStr">
        <is>
          <t>Pesos</t>
        </is>
      </c>
      <c r="T1696" s="247" t="inlineStr">
        <is>
          <t>Hipotecario</t>
        </is>
      </c>
      <c r="U1696" s="741" t="n">
        <v>1374000</v>
      </c>
      <c r="V1696" s="242" t="n">
        <v>240</v>
      </c>
      <c r="W1696" s="242" t="n">
        <v>238</v>
      </c>
      <c r="X1696" s="741" t="inlineStr">
        <is>
          <t>11.2%</t>
        </is>
      </c>
      <c r="Y1696" s="741" t="n">
        <v>0</v>
      </c>
      <c r="Z1696" s="741" t="n">
        <v>43113</v>
      </c>
      <c r="AA1696" s="741" t="n">
        <v>48914</v>
      </c>
      <c r="AB1696" s="741" t="n">
        <v>0</v>
      </c>
      <c r="AC1696" s="741" t="n">
        <v>156661</v>
      </c>
      <c r="AD1696" s="741" t="n">
        <v>1126311</v>
      </c>
      <c r="AE1696" s="741" t="n">
        <v>127010144</v>
      </c>
      <c r="AF1696" s="3661" t="n">
        <v>300</v>
      </c>
      <c r="AG1696" s="741" t="inlineStr">
        <is>
          <t>$3,500,000</t>
        </is>
      </c>
      <c r="AH1696" s="248" t="inlineStr">
        <is>
          <t>Empleado</t>
        </is>
      </c>
      <c r="AI1696" s="242" t="inlineStr">
        <is>
          <t>dsierraru@gmail.com</t>
        </is>
      </c>
      <c r="AJ1696" s="242" t="n">
        <v>3105651143</v>
      </c>
      <c r="AK1696" s="242" t="inlineStr">
        <is>
          <t>BOGOTA</t>
        </is>
      </c>
      <c r="AL1696" s="225" t="n"/>
      <c r="AM1696" s="231" t="n"/>
    </row>
    <row r="1697" ht="18" customHeight="1" thickBot="1">
      <c r="A1697" s="552" t="inlineStr">
        <is>
          <t>CAROLINA CASTIBLANCO ACOSTA</t>
        </is>
      </c>
      <c r="B1697" s="210" t="inlineStr">
        <is>
          <t>571717600145274-8</t>
        </is>
      </c>
      <c r="C1697" s="251" t="n">
        <v>45842</v>
      </c>
      <c r="D1697" s="902" t="inlineStr">
        <is>
          <t>Pendiente</t>
        </is>
      </c>
      <c r="E1697" s="903" t="n">
        <v>45842</v>
      </c>
      <c r="F1697" s="262" t="inlineStr">
        <is>
          <t>DAVIVIENDA</t>
        </is>
      </c>
      <c r="G1697" s="214" t="n"/>
      <c r="H1697" s="349" t="inlineStr">
        <is>
          <t>CM</t>
        </is>
      </c>
      <c r="I1697" s="214" t="n"/>
      <c r="J1697" s="214" t="n"/>
      <c r="K1697" s="214" t="n"/>
      <c r="L1697" s="398" t="inlineStr">
        <is>
          <t>Visionarios</t>
        </is>
      </c>
      <c r="M1697" s="254" t="inlineStr">
        <is>
          <t>PAOLA HERNANDEZ</t>
        </is>
      </c>
      <c r="N1697" s="214" t="n"/>
      <c r="O1697" s="214" t="n"/>
      <c r="P1697" s="214" t="n"/>
      <c r="Q1697" s="214" t="n"/>
      <c r="R1697" s="254" t="n">
        <v>1049640034</v>
      </c>
      <c r="S1697" s="257" t="inlineStr">
        <is>
          <t>Pesos</t>
        </is>
      </c>
      <c r="T1697" s="258" t="inlineStr">
        <is>
          <t>Hipotecario</t>
        </is>
      </c>
      <c r="U1697" s="739" t="n">
        <v>427420</v>
      </c>
      <c r="V1697" s="254" t="n">
        <v>240</v>
      </c>
      <c r="W1697" s="254" t="n">
        <v>217</v>
      </c>
      <c r="X1697" s="739" t="inlineStr">
        <is>
          <t>10.3%</t>
        </is>
      </c>
      <c r="Y1697" s="739" t="n">
        <v>188579</v>
      </c>
      <c r="Z1697" s="739" t="n">
        <v>18738</v>
      </c>
      <c r="AA1697" s="739" t="n">
        <v>27620</v>
      </c>
      <c r="AB1697" s="739" t="n">
        <v>0</v>
      </c>
      <c r="AC1697" s="739" t="n">
        <v>95694</v>
      </c>
      <c r="AD1697" s="739" t="n">
        <v>284412</v>
      </c>
      <c r="AE1697" s="739" t="n">
        <v>57650228</v>
      </c>
      <c r="AF1697" s="3660" t="n">
        <v>300</v>
      </c>
      <c r="AG1697" s="739" t="inlineStr">
        <is>
          <t>$1,500,000</t>
        </is>
      </c>
      <c r="AH1697" s="259" t="inlineStr">
        <is>
          <t>Empleado</t>
        </is>
      </c>
      <c r="AI1697" s="254" t="inlineStr">
        <is>
          <t>carolcastiblanco@gmail.com</t>
        </is>
      </c>
      <c r="AJ1697" s="254" t="n">
        <v>3143617618</v>
      </c>
      <c r="AK1697" s="254" t="inlineStr">
        <is>
          <t>TUNJA</t>
        </is>
      </c>
      <c r="AL1697" s="214" t="n"/>
      <c r="AM1697" s="220" t="n"/>
    </row>
    <row r="1698" ht="18" customHeight="1" thickBot="1">
      <c r="A1698" s="745" t="inlineStr">
        <is>
          <t>OLGA LUCIA PERDIGON ROCHA</t>
        </is>
      </c>
      <c r="B1698" s="221" t="n">
        <v>90000221962</v>
      </c>
      <c r="C1698" s="240" t="n">
        <v>45842</v>
      </c>
      <c r="D1698" s="902" t="inlineStr">
        <is>
          <t>Pendiente</t>
        </is>
      </c>
      <c r="E1698" s="903" t="n">
        <v>45842</v>
      </c>
      <c r="F1698" s="241" t="inlineStr">
        <is>
          <t>BANCOLOMBIA</t>
        </is>
      </c>
      <c r="G1698" s="225" t="n"/>
      <c r="H1698" s="344" t="inlineStr">
        <is>
          <t>CM</t>
        </is>
      </c>
      <c r="I1698" s="225" t="n"/>
      <c r="J1698" s="225" t="n"/>
      <c r="K1698" s="225" t="n"/>
      <c r="L1698" s="440" t="inlineStr">
        <is>
          <t>Finanzas a otro nivel</t>
        </is>
      </c>
      <c r="M1698" s="242" t="inlineStr">
        <is>
          <t>CAROLINA MORA</t>
        </is>
      </c>
      <c r="N1698" s="225" t="n"/>
      <c r="O1698" s="225" t="n"/>
      <c r="P1698" s="225" t="n"/>
      <c r="Q1698" s="225" t="n"/>
      <c r="R1698" s="242" t="n">
        <v>35524788</v>
      </c>
      <c r="S1698" s="246" t="inlineStr">
        <is>
          <t>Pesos</t>
        </is>
      </c>
      <c r="T1698" s="247" t="inlineStr">
        <is>
          <t>Hipotecario</t>
        </is>
      </c>
      <c r="U1698" s="741" t="n">
        <v>4654920</v>
      </c>
      <c r="V1698" s="242" t="n">
        <v>240</v>
      </c>
      <c r="W1698" s="242" t="n">
        <v>210</v>
      </c>
      <c r="X1698" s="811" t="n">
        <v>0.13</v>
      </c>
      <c r="Y1698" s="741" t="n">
        <v>0</v>
      </c>
      <c r="Z1698" s="741" t="n">
        <v>250132</v>
      </c>
      <c r="AA1698" s="741" t="n">
        <v>58262</v>
      </c>
      <c r="AB1698" s="741" t="n">
        <v>38839</v>
      </c>
      <c r="AC1698" s="741" t="n">
        <v>502282</v>
      </c>
      <c r="AD1698" s="741" t="n">
        <v>3805405</v>
      </c>
      <c r="AE1698" s="741" t="n">
        <v>371233863</v>
      </c>
      <c r="AF1698" s="3661" t="n">
        <v>400</v>
      </c>
      <c r="AG1698" s="741" t="inlineStr">
        <is>
          <t>$6,000,000</t>
        </is>
      </c>
      <c r="AH1698" s="246" t="inlineStr">
        <is>
          <t>Independiente</t>
        </is>
      </c>
      <c r="AI1698" s="242" t="inlineStr">
        <is>
          <t>olgalucia_36@hotmail.com</t>
        </is>
      </c>
      <c r="AJ1698" s="242" t="n">
        <v>3204435916</v>
      </c>
      <c r="AK1698" s="242" t="inlineStr">
        <is>
          <t>CAJICA</t>
        </is>
      </c>
      <c r="AL1698" s="225" t="n"/>
      <c r="AM1698" s="231" t="n"/>
    </row>
    <row r="1699" ht="18" customHeight="1" thickBot="1">
      <c r="A1699" s="552" t="inlineStr">
        <is>
          <t>JULIO ANTONIO PEÑA BASTOS</t>
        </is>
      </c>
      <c r="B1699" s="210" t="n">
        <v>90000320219</v>
      </c>
      <c r="C1699" s="251" t="n">
        <v>45842</v>
      </c>
      <c r="D1699" s="902" t="inlineStr">
        <is>
          <t>Pendiente</t>
        </is>
      </c>
      <c r="E1699" s="903" t="n">
        <v>45842</v>
      </c>
      <c r="F1699" s="267" t="inlineStr">
        <is>
          <t>BANCOLOMBIA</t>
        </is>
      </c>
      <c r="G1699" s="214" t="n"/>
      <c r="H1699" s="349" t="inlineStr">
        <is>
          <t>CM</t>
        </is>
      </c>
      <c r="I1699" s="214" t="n"/>
      <c r="J1699" s="214" t="n"/>
      <c r="K1699" s="214" t="n"/>
      <c r="L1699" s="392" t="inlineStr">
        <is>
          <t>Finanzas a otro nivel</t>
        </is>
      </c>
      <c r="M1699" s="254" t="inlineStr">
        <is>
          <t>NELLY ROA</t>
        </is>
      </c>
      <c r="N1699" s="214" t="n"/>
      <c r="O1699" s="214" t="n"/>
      <c r="P1699" s="214" t="n"/>
      <c r="Q1699" s="214" t="n"/>
      <c r="R1699" s="573" t="n">
        <v>1064118172</v>
      </c>
      <c r="S1699" s="257" t="inlineStr">
        <is>
          <t>Pesos</t>
        </is>
      </c>
      <c r="T1699" s="258" t="inlineStr">
        <is>
          <t>Hipotecario</t>
        </is>
      </c>
      <c r="U1699" s="739" t="n">
        <v>959267</v>
      </c>
      <c r="V1699" s="254" t="n">
        <v>240</v>
      </c>
      <c r="W1699" s="254" t="n">
        <v>235</v>
      </c>
      <c r="X1699" s="739" t="inlineStr">
        <is>
          <t>6.75%</t>
        </is>
      </c>
      <c r="Y1699" s="739" t="n">
        <v>397948</v>
      </c>
      <c r="Z1699" s="739" t="n">
        <v>13887</v>
      </c>
      <c r="AA1699" s="739" t="n">
        <v>15413</v>
      </c>
      <c r="AB1699" s="739" t="n">
        <v>10275</v>
      </c>
      <c r="AC1699" s="739" t="n">
        <v>254491</v>
      </c>
      <c r="AD1699" s="739" t="n">
        <v>665201</v>
      </c>
      <c r="AE1699" s="739" t="n">
        <v>122135788</v>
      </c>
      <c r="AF1699" s="3660" t="n">
        <v>150</v>
      </c>
      <c r="AG1699" s="739" t="inlineStr">
        <is>
          <t>$4,500,000</t>
        </is>
      </c>
      <c r="AH1699" s="259" t="inlineStr">
        <is>
          <t>Empleado</t>
        </is>
      </c>
      <c r="AI1699" s="254" t="inlineStr">
        <is>
          <t>juliocaja12@gmail.com</t>
        </is>
      </c>
      <c r="AJ1699" s="254" t="n">
        <v>3022902678</v>
      </c>
      <c r="AK1699" s="254" t="inlineStr">
        <is>
          <t>VALLEDUPAR</t>
        </is>
      </c>
      <c r="AL1699" s="214" t="n"/>
      <c r="AM1699" s="220" t="n"/>
    </row>
    <row r="1700" ht="18" customHeight="1" thickBot="1">
      <c r="A1700" s="745" t="inlineStr">
        <is>
          <t>KIMBERLY DIANE DIAZ PEÑA</t>
        </is>
      </c>
      <c r="B1700" s="221" t="inlineStr">
        <is>
          <t>570000450055575-4</t>
        </is>
      </c>
      <c r="C1700" s="240" t="n">
        <v>45842</v>
      </c>
      <c r="D1700" s="902" t="inlineStr">
        <is>
          <t>Pendiente</t>
        </is>
      </c>
      <c r="E1700" s="903" t="n">
        <v>45842</v>
      </c>
      <c r="F1700" s="333" t="inlineStr">
        <is>
          <t>DAVIVIENDA</t>
        </is>
      </c>
      <c r="G1700" s="225" t="n"/>
      <c r="H1700" s="344" t="inlineStr">
        <is>
          <t>CM</t>
        </is>
      </c>
      <c r="I1700" s="225" t="n"/>
      <c r="J1700" s="225" t="n"/>
      <c r="K1700" s="225" t="n"/>
      <c r="L1700" s="343" t="inlineStr">
        <is>
          <t>Soluciones Financieras</t>
        </is>
      </c>
      <c r="M1700" s="242" t="inlineStr">
        <is>
          <t>LORENA SALINAS</t>
        </is>
      </c>
      <c r="N1700" s="225" t="n"/>
      <c r="O1700" s="225" t="n"/>
      <c r="P1700" s="225" t="n"/>
      <c r="Q1700" s="473" t="n"/>
      <c r="R1700" s="390" t="inlineStr">
        <is>
          <t>N/A</t>
        </is>
      </c>
      <c r="S1700" s="246" t="inlineStr">
        <is>
          <t>Pesos</t>
        </is>
      </c>
      <c r="T1700" s="247" t="inlineStr">
        <is>
          <t>Hipotecario</t>
        </is>
      </c>
      <c r="U1700" s="741" t="n">
        <v>631228</v>
      </c>
      <c r="V1700" s="242" t="n">
        <v>180</v>
      </c>
      <c r="W1700" s="242" t="n">
        <v>138</v>
      </c>
      <c r="X1700" s="741" t="inlineStr">
        <is>
          <t>10.25%</t>
        </is>
      </c>
      <c r="Y1700" s="741" t="n">
        <v>224771</v>
      </c>
      <c r="Z1700" s="741" t="n">
        <v>0</v>
      </c>
      <c r="AA1700" s="741" t="n">
        <v>31332</v>
      </c>
      <c r="AB1700" s="741" t="n">
        <v>0</v>
      </c>
      <c r="AC1700" s="741" t="n">
        <v>266238</v>
      </c>
      <c r="AD1700" s="741" t="n">
        <v>337119</v>
      </c>
      <c r="AE1700" s="741" t="n">
        <v>68685869</v>
      </c>
      <c r="AF1700" s="3661" t="n">
        <v>200</v>
      </c>
      <c r="AG1700" s="741" t="inlineStr">
        <is>
          <t>$4,000,000</t>
        </is>
      </c>
      <c r="AH1700" s="248" t="inlineStr">
        <is>
          <t>Empleado</t>
        </is>
      </c>
      <c r="AI1700" s="242" t="inlineStr">
        <is>
          <t>kdiazp1990@gmail.com</t>
        </is>
      </c>
      <c r="AJ1700" s="242" t="n">
        <v>3115375379</v>
      </c>
      <c r="AK1700" s="242" t="inlineStr">
        <is>
          <t>BOGOTA</t>
        </is>
      </c>
      <c r="AL1700" s="225" t="n"/>
      <c r="AM1700" s="231" t="n"/>
    </row>
    <row r="1701" ht="18" customHeight="1" thickBot="1">
      <c r="A1701" s="558" t="inlineStr">
        <is>
          <t>JULY MARCELA MANCILLA JUVINAO</t>
        </is>
      </c>
      <c r="B1701" s="210" t="n">
        <v>1055826791</v>
      </c>
      <c r="C1701" s="251" t="n">
        <v>45836</v>
      </c>
      <c r="D1701" s="902" t="inlineStr">
        <is>
          <t>Pendiente</t>
        </is>
      </c>
      <c r="E1701" s="903" t="n">
        <v>45843</v>
      </c>
      <c r="F1701" s="213" t="inlineStr">
        <is>
          <t>BANCO DE BOGOTA</t>
        </is>
      </c>
      <c r="G1701" s="214" t="n"/>
      <c r="H1701" s="349" t="inlineStr">
        <is>
          <t>CM</t>
        </is>
      </c>
      <c r="I1701" s="254" t="inlineStr">
        <is>
          <t>Falta perfilamiento - Bogota.</t>
        </is>
      </c>
      <c r="J1701" s="214" t="n"/>
      <c r="K1701" s="214" t="n"/>
      <c r="L1701" s="214" t="n"/>
      <c r="M1701" s="214" t="n"/>
      <c r="N1701" s="251" t="n">
        <v>45836</v>
      </c>
      <c r="O1701" s="214" t="n"/>
      <c r="P1701" s="214" t="n"/>
      <c r="Q1701" s="335" t="n"/>
      <c r="R1701" s="390" t="inlineStr">
        <is>
          <t>N/A</t>
        </is>
      </c>
      <c r="S1701" s="257" t="inlineStr">
        <is>
          <t>Pesos</t>
        </is>
      </c>
      <c r="T1701" s="258" t="inlineStr">
        <is>
          <t>Hipotecario</t>
        </is>
      </c>
      <c r="U1701" s="739" t="n">
        <v>971977</v>
      </c>
      <c r="V1701" s="254" t="n">
        <v>240</v>
      </c>
      <c r="W1701" s="254" t="n">
        <v>225</v>
      </c>
      <c r="X1701" s="739" t="inlineStr">
        <is>
          <t>12.01%</t>
        </is>
      </c>
      <c r="Y1701" s="739" t="n">
        <v>0</v>
      </c>
      <c r="Z1701" s="739" t="n">
        <v>12468</v>
      </c>
      <c r="AA1701" s="739" t="n">
        <v>31204</v>
      </c>
      <c r="AB1701" s="739" t="n">
        <v>32550</v>
      </c>
      <c r="AC1701" s="739" t="n">
        <v>53469</v>
      </c>
      <c r="AD1701" s="739" t="n">
        <v>842285</v>
      </c>
      <c r="AE1701" s="739" t="n">
        <v>83670295</v>
      </c>
      <c r="AF1701" s="3660" t="n">
        <v>200</v>
      </c>
      <c r="AG1701" s="739" t="inlineStr">
        <is>
          <t>$2,800,000</t>
        </is>
      </c>
      <c r="AH1701" s="259" t="inlineStr">
        <is>
          <t>Empleado</t>
        </is>
      </c>
      <c r="AI1701" s="254" t="inlineStr">
        <is>
          <t>jmancillajuvinao@gmail.com</t>
        </is>
      </c>
      <c r="AJ1701" s="254" t="n">
        <v>3107362811</v>
      </c>
      <c r="AK1701" s="254" t="inlineStr">
        <is>
          <t>BARRANQUILLA</t>
        </is>
      </c>
      <c r="AL1701" s="214" t="n"/>
      <c r="AM1701" s="220" t="n"/>
    </row>
    <row r="1702" ht="18" customHeight="1" thickBot="1">
      <c r="A1702" s="548" t="inlineStr">
        <is>
          <t>ANDRES FELIPE YEPES GOMEZ</t>
        </is>
      </c>
      <c r="B1702" s="221" t="inlineStr">
        <is>
          <t>600339660007370-0</t>
        </is>
      </c>
      <c r="C1702" s="240" t="n">
        <v>45843</v>
      </c>
      <c r="D1702" s="902" t="inlineStr">
        <is>
          <t>Pendiente</t>
        </is>
      </c>
      <c r="E1702" s="903" t="n">
        <v>45843</v>
      </c>
      <c r="F1702" s="333" t="inlineStr">
        <is>
          <t>DAVIVIENDA</t>
        </is>
      </c>
      <c r="G1702" s="225" t="n"/>
      <c r="H1702" s="344" t="inlineStr">
        <is>
          <t>CM</t>
        </is>
      </c>
      <c r="I1702" s="225" t="n"/>
      <c r="J1702" s="225" t="n"/>
      <c r="K1702" s="225" t="n"/>
      <c r="L1702" s="440" t="inlineStr">
        <is>
          <t>Finanzas a otro nivel</t>
        </is>
      </c>
      <c r="M1702" s="242" t="inlineStr">
        <is>
          <t>PAULA OSORNO</t>
        </is>
      </c>
      <c r="N1702" s="225" t="n"/>
      <c r="O1702" s="225" t="n"/>
      <c r="P1702" s="225" t="n"/>
      <c r="Q1702" s="225" t="n"/>
      <c r="R1702" s="242" t="n">
        <v>8026614</v>
      </c>
      <c r="S1702" s="246" t="inlineStr">
        <is>
          <t>Pesos</t>
        </is>
      </c>
      <c r="T1702" s="448" t="inlineStr">
        <is>
          <t>Leasing H.</t>
        </is>
      </c>
      <c r="U1702" s="741" t="n">
        <v>6804000</v>
      </c>
      <c r="V1702" s="242" t="n">
        <v>236</v>
      </c>
      <c r="W1702" s="242" t="n">
        <v>209</v>
      </c>
      <c r="X1702" s="811" t="n">
        <v>0.11</v>
      </c>
      <c r="Y1702" s="741" t="n">
        <v>0</v>
      </c>
      <c r="Z1702" s="741" t="n">
        <v>155820</v>
      </c>
      <c r="AA1702" s="741" t="n">
        <v>145496</v>
      </c>
      <c r="AB1702" s="741" t="n">
        <v>0</v>
      </c>
      <c r="AC1702" s="741" t="n">
        <v>1148945</v>
      </c>
      <c r="AD1702" s="741" t="n">
        <v>6128054</v>
      </c>
      <c r="AE1702" s="741" t="n">
        <v>625778673</v>
      </c>
      <c r="AF1702" s="3661" t="n">
        <v>500</v>
      </c>
      <c r="AG1702" s="741" t="inlineStr">
        <is>
          <t>$20,000,000</t>
        </is>
      </c>
      <c r="AH1702" s="248" t="inlineStr">
        <is>
          <t>Empleado</t>
        </is>
      </c>
      <c r="AI1702" s="242" t="inlineStr">
        <is>
          <t>andresyepes100@gmail.com</t>
        </is>
      </c>
      <c r="AJ1702" s="242" t="n">
        <v>3045207451</v>
      </c>
      <c r="AK1702" s="242" t="inlineStr">
        <is>
          <t>MEDELLIN</t>
        </is>
      </c>
      <c r="AL1702" s="225" t="n"/>
      <c r="AM1702" s="231" t="n"/>
    </row>
    <row r="1703" ht="18" customHeight="1" thickBot="1">
      <c r="A1703" s="552" t="inlineStr">
        <is>
          <t>YOIN LIDDARY ARAGON GONZALEZ</t>
        </is>
      </c>
      <c r="B1703" s="210" t="n">
        <v>90000084098</v>
      </c>
      <c r="C1703" s="251" t="n">
        <v>45843</v>
      </c>
      <c r="D1703" s="902" t="inlineStr">
        <is>
          <t>Pendiente</t>
        </is>
      </c>
      <c r="E1703" s="903" t="n">
        <v>45843</v>
      </c>
      <c r="F1703" s="267" t="inlineStr">
        <is>
          <t>BANCOLOMBIA</t>
        </is>
      </c>
      <c r="G1703" s="214" t="n"/>
      <c r="H1703" s="349" t="inlineStr">
        <is>
          <t>CM</t>
        </is>
      </c>
      <c r="I1703" s="214" t="n"/>
      <c r="J1703" s="214" t="n"/>
      <c r="K1703" s="214" t="n"/>
      <c r="L1703" s="348" t="inlineStr">
        <is>
          <t>Soluciones Financieras</t>
        </is>
      </c>
      <c r="M1703" s="254" t="inlineStr">
        <is>
          <t>LORENA SALINAS</t>
        </is>
      </c>
      <c r="N1703" s="214" t="n"/>
      <c r="O1703" s="214" t="n"/>
      <c r="P1703" s="214" t="n"/>
      <c r="Q1703" s="214" t="n"/>
      <c r="R1703" s="573" t="n">
        <v>1005051618</v>
      </c>
      <c r="S1703" s="257" t="inlineStr">
        <is>
          <t>Pesos</t>
        </is>
      </c>
      <c r="T1703" s="258" t="inlineStr">
        <is>
          <t>Hipotecario</t>
        </is>
      </c>
      <c r="U1703" s="739" t="n">
        <v>512542</v>
      </c>
      <c r="V1703" s="254" t="n">
        <v>246</v>
      </c>
      <c r="W1703" s="254" t="n">
        <v>130</v>
      </c>
      <c r="X1703" s="739" t="inlineStr">
        <is>
          <t>8.97%</t>
        </is>
      </c>
      <c r="Y1703" s="739" t="n">
        <v>0</v>
      </c>
      <c r="Z1703" s="739" t="n">
        <v>6484</v>
      </c>
      <c r="AA1703" s="739" t="n">
        <v>9986</v>
      </c>
      <c r="AB1703" s="739" t="n">
        <v>6657</v>
      </c>
      <c r="AC1703" s="739" t="n">
        <v>190003</v>
      </c>
      <c r="AD1703" s="739" t="n">
        <v>299411</v>
      </c>
      <c r="AE1703" s="739" t="n">
        <v>43297489</v>
      </c>
      <c r="AF1703" s="3660" t="n">
        <v>200</v>
      </c>
      <c r="AG1703" s="739" t="inlineStr">
        <is>
          <t>$2,800,000</t>
        </is>
      </c>
      <c r="AH1703" s="259" t="inlineStr">
        <is>
          <t>Empleado</t>
        </is>
      </c>
      <c r="AI1703" s="254" t="inlineStr">
        <is>
          <t>yoinliddary@hotmail.com</t>
        </is>
      </c>
      <c r="AJ1703" s="254" t="n">
        <v>3166267768</v>
      </c>
      <c r="AK1703" s="254" t="inlineStr">
        <is>
          <t>VILLA DEL ROSARIO</t>
        </is>
      </c>
      <c r="AL1703" s="214" t="n"/>
      <c r="AM1703" s="220" t="n"/>
    </row>
    <row r="1704" ht="18" customHeight="1" thickBot="1">
      <c r="A1704" s="842" t="inlineStr">
        <is>
          <t xml:space="preserve">LAURA VALENTINA MERCHAN DELGADO
</t>
        </is>
      </c>
      <c r="B1704" s="221" t="inlineStr">
        <is>
          <t>570040770102873-9</t>
        </is>
      </c>
      <c r="C1704" s="240" t="n">
        <v>45843</v>
      </c>
      <c r="D1704" s="902" t="inlineStr">
        <is>
          <t>Pendiente</t>
        </is>
      </c>
      <c r="E1704" s="903" t="n">
        <v>45843</v>
      </c>
      <c r="F1704" s="333" t="inlineStr">
        <is>
          <t>DAVIVIENDA</t>
        </is>
      </c>
      <c r="G1704" s="225" t="n"/>
      <c r="H1704" s="344" t="inlineStr">
        <is>
          <t>CM</t>
        </is>
      </c>
      <c r="I1704" s="225" t="n"/>
      <c r="J1704" s="225" t="n"/>
      <c r="K1704" s="225" t="n"/>
      <c r="L1704" s="440" t="inlineStr">
        <is>
          <t>Finanzas a otro nivel</t>
        </is>
      </c>
      <c r="M1704" s="242" t="inlineStr">
        <is>
          <t>NELLY ROA</t>
        </is>
      </c>
      <c r="N1704" s="225" t="n"/>
      <c r="O1704" s="225" t="n"/>
      <c r="P1704" s="225" t="n"/>
      <c r="Q1704" s="473" t="n"/>
      <c r="R1704" s="390" t="inlineStr">
        <is>
          <t>N/A</t>
        </is>
      </c>
      <c r="S1704" s="246" t="inlineStr">
        <is>
          <t>Pesos</t>
        </is>
      </c>
      <c r="T1704" s="247" t="inlineStr">
        <is>
          <t>Hipotecario</t>
        </is>
      </c>
      <c r="U1704" s="741" t="n">
        <v>994000</v>
      </c>
      <c r="V1704" s="242" t="n">
        <v>240</v>
      </c>
      <c r="W1704" s="242" t="n">
        <v>228</v>
      </c>
      <c r="X1704" s="811" t="n">
        <v>0.11</v>
      </c>
      <c r="Y1704" s="741" t="n">
        <v>0</v>
      </c>
      <c r="Z1704" s="741" t="n">
        <v>29117</v>
      </c>
      <c r="AA1704" s="741" t="n">
        <v>38290</v>
      </c>
      <c r="AB1704" s="741" t="n">
        <v>0</v>
      </c>
      <c r="AC1704" s="741" t="n">
        <v>129432</v>
      </c>
      <c r="AD1704" s="741" t="n">
        <v>798160</v>
      </c>
      <c r="AE1704" s="741" t="n">
        <v>91526189</v>
      </c>
      <c r="AF1704" s="3661" t="n">
        <v>200</v>
      </c>
      <c r="AG1704" s="741" t="inlineStr">
        <is>
          <t>$9,071,131</t>
        </is>
      </c>
      <c r="AH1704" s="248" t="inlineStr">
        <is>
          <t>Empleado</t>
        </is>
      </c>
      <c r="AI1704" s="242" t="inlineStr">
        <is>
          <t>merchanlaura824@gmail.com</t>
        </is>
      </c>
      <c r="AJ1704" s="242" t="n">
        <v>3024190911</v>
      </c>
      <c r="AK1704" s="242" t="inlineStr">
        <is>
          <t>BOGOTA</t>
        </is>
      </c>
      <c r="AL1704" s="225" t="n"/>
      <c r="AM1704" s="231" t="n"/>
    </row>
    <row r="1705" ht="18" customHeight="1" thickBot="1">
      <c r="A1705" s="843" t="inlineStr">
        <is>
          <t>JULIO FABIAN DELGADO PINEDA</t>
        </is>
      </c>
      <c r="B1705" s="210" t="n">
        <v>90000209010</v>
      </c>
      <c r="C1705" s="251" t="n">
        <v>45843</v>
      </c>
      <c r="D1705" s="902" t="inlineStr">
        <is>
          <t>Pendiente</t>
        </is>
      </c>
      <c r="E1705" s="903" t="n">
        <v>45843</v>
      </c>
      <c r="F1705" s="267" t="inlineStr">
        <is>
          <t>BANCOLOMBIA</t>
        </is>
      </c>
      <c r="G1705" s="214" t="n"/>
      <c r="H1705" s="349" t="inlineStr">
        <is>
          <t>CM</t>
        </is>
      </c>
      <c r="I1705" s="214" t="n"/>
      <c r="J1705" s="214" t="n"/>
      <c r="K1705" s="214" t="n"/>
      <c r="L1705" s="398" t="inlineStr">
        <is>
          <t>Visionarios</t>
        </is>
      </c>
      <c r="M1705" s="254" t="inlineStr">
        <is>
          <t>PAOLA HERNANDEZ</t>
        </is>
      </c>
      <c r="N1705" s="214" t="n"/>
      <c r="O1705" s="214" t="n"/>
      <c r="P1705" s="214" t="n"/>
      <c r="Q1705" s="335" t="n"/>
      <c r="R1705" s="390" t="inlineStr">
        <is>
          <t>N/A</t>
        </is>
      </c>
      <c r="S1705" s="257" t="inlineStr">
        <is>
          <t>Pesos</t>
        </is>
      </c>
      <c r="T1705" s="258" t="inlineStr">
        <is>
          <t>Hipotecario</t>
        </is>
      </c>
      <c r="U1705" s="739" t="n">
        <v>1339492</v>
      </c>
      <c r="V1705" s="254" t="n">
        <v>240</v>
      </c>
      <c r="W1705" s="254" t="n">
        <v>208</v>
      </c>
      <c r="X1705" s="739" t="inlineStr">
        <is>
          <t>13.6%</t>
        </is>
      </c>
      <c r="Y1705" s="739" t="n">
        <v>500000</v>
      </c>
      <c r="Z1705" s="739" t="n">
        <v>37648</v>
      </c>
      <c r="AA1705" s="739" t="n">
        <v>27201</v>
      </c>
      <c r="AB1705" s="739" t="n">
        <v>18133</v>
      </c>
      <c r="AC1705" s="739" t="n">
        <v>192670</v>
      </c>
      <c r="AD1705" s="739" t="n">
        <v>1063839</v>
      </c>
      <c r="AE1705" s="739" t="n">
        <v>146244214</v>
      </c>
      <c r="AF1705" s="3660" t="n">
        <v>360</v>
      </c>
      <c r="AG1705" s="739" t="inlineStr">
        <is>
          <t>$4,500,000</t>
        </is>
      </c>
      <c r="AH1705" s="259" t="inlineStr">
        <is>
          <t>Empleado</t>
        </is>
      </c>
      <c r="AI1705" s="254" t="inlineStr">
        <is>
          <t>naibaf94@hotmail.com</t>
        </is>
      </c>
      <c r="AJ1705" s="254" t="n">
        <v>3173714608</v>
      </c>
      <c r="AK1705" s="254" t="inlineStr">
        <is>
          <t>CUCUTA</t>
        </is>
      </c>
      <c r="AL1705" s="214" t="n"/>
      <c r="AM1705" s="220" t="n"/>
    </row>
    <row r="1706" ht="18" customHeight="1" thickBot="1">
      <c r="A1706" s="745" t="inlineStr">
        <is>
          <t>YORLEDIS DEL CARMEN VARGAS DELGADO</t>
        </is>
      </c>
      <c r="B1706" s="221" t="inlineStr">
        <is>
          <t>570040770088645-9</t>
        </is>
      </c>
      <c r="C1706" s="240" t="n">
        <v>45843</v>
      </c>
      <c r="D1706" s="902" t="inlineStr">
        <is>
          <t>Pendiente</t>
        </is>
      </c>
      <c r="E1706" s="903" t="n">
        <v>45843</v>
      </c>
      <c r="F1706" s="333" t="inlineStr">
        <is>
          <t>DAVIVIENDA</t>
        </is>
      </c>
      <c r="G1706" s="225" t="n"/>
      <c r="H1706" s="344" t="inlineStr">
        <is>
          <t>CM</t>
        </is>
      </c>
      <c r="I1706" s="225" t="n"/>
      <c r="J1706" s="225" t="n"/>
      <c r="K1706" s="225" t="n"/>
      <c r="L1706" s="440" t="inlineStr">
        <is>
          <t>Finanzas a otro nivel</t>
        </is>
      </c>
      <c r="M1706" s="242" t="inlineStr">
        <is>
          <t>CATALINA MORENO</t>
        </is>
      </c>
      <c r="N1706" s="225" t="n"/>
      <c r="O1706" s="225" t="n"/>
      <c r="P1706" s="225" t="n"/>
      <c r="Q1706" s="225" t="n"/>
      <c r="R1706" s="242" t="n">
        <v>50946796</v>
      </c>
      <c r="S1706" s="246" t="inlineStr">
        <is>
          <t>Pesos</t>
        </is>
      </c>
      <c r="T1706" s="247" t="inlineStr">
        <is>
          <t>Hipotecario</t>
        </is>
      </c>
      <c r="U1706" s="741" t="n">
        <v>3012000</v>
      </c>
      <c r="V1706" s="242" t="n">
        <v>195</v>
      </c>
      <c r="W1706" s="242" t="n">
        <v>193</v>
      </c>
      <c r="X1706" s="811" t="n">
        <v>0.13</v>
      </c>
      <c r="Y1706" s="741" t="n">
        <v>0</v>
      </c>
      <c r="Z1706" s="741" t="n">
        <v>95384</v>
      </c>
      <c r="AA1706" s="741" t="n">
        <v>109846</v>
      </c>
      <c r="AB1706" s="741" t="n">
        <v>0</v>
      </c>
      <c r="AC1706" s="741" t="n">
        <v>389439</v>
      </c>
      <c r="AD1706" s="741" t="n">
        <v>2417330</v>
      </c>
      <c r="AE1706" s="741" t="n">
        <v>236226719</v>
      </c>
      <c r="AF1706" s="741" t="inlineStr">
        <is>
          <t>$1,500,000</t>
        </is>
      </c>
      <c r="AG1706" s="741" t="inlineStr">
        <is>
          <t>$20,000,000</t>
        </is>
      </c>
      <c r="AH1706" s="248" t="inlineStr">
        <is>
          <t>Empleado</t>
        </is>
      </c>
      <c r="AI1706" s="242" t="inlineStr">
        <is>
          <t>yvargas1281@gmail.com</t>
        </is>
      </c>
      <c r="AJ1706" s="242" t="n">
        <v>3015890716</v>
      </c>
      <c r="AK1706" s="242" t="inlineStr">
        <is>
          <t>BOGOTA</t>
        </is>
      </c>
      <c r="AL1706" s="225" t="n"/>
      <c r="AM1706" s="231" t="n"/>
    </row>
    <row r="1707" ht="18" customHeight="1" thickBot="1">
      <c r="A1707" s="552" t="inlineStr">
        <is>
          <t>BLANCA MARGOTH RESTREPO MARTINEZ</t>
        </is>
      </c>
      <c r="B1707" s="210" t="n">
        <v>278028</v>
      </c>
      <c r="C1707" s="251" t="n">
        <v>45839</v>
      </c>
      <c r="D1707" s="902" t="inlineStr">
        <is>
          <t>Pendiente</t>
        </is>
      </c>
      <c r="E1707" s="903" t="n">
        <v>45844</v>
      </c>
      <c r="F1707" s="267" t="inlineStr">
        <is>
          <t>BANCOLOMBIA</t>
        </is>
      </c>
      <c r="G1707" s="214" t="n"/>
      <c r="H1707" s="349" t="inlineStr">
        <is>
          <t>CM</t>
        </is>
      </c>
      <c r="I1707" s="254" t="inlineStr">
        <is>
          <t>Falta plan de pagos -Leasing bancolombia</t>
        </is>
      </c>
      <c r="J1707" s="214" t="n"/>
      <c r="K1707" s="214" t="n"/>
      <c r="L1707" s="392" t="inlineStr">
        <is>
          <t>Finanzas a otro nivel</t>
        </is>
      </c>
      <c r="M1707" s="254" t="inlineStr">
        <is>
          <t>CAROLINA MORA</t>
        </is>
      </c>
      <c r="N1707" s="251" t="n">
        <v>45840</v>
      </c>
      <c r="O1707" s="214" t="n"/>
      <c r="P1707" s="214" t="n"/>
      <c r="Q1707" s="214" t="n"/>
      <c r="R1707" s="254" t="n">
        <v>40186427</v>
      </c>
      <c r="S1707" s="257" t="inlineStr">
        <is>
          <t>Pesos</t>
        </is>
      </c>
      <c r="T1707" s="387" t="inlineStr">
        <is>
          <t>Leasing H.</t>
        </is>
      </c>
      <c r="U1707" s="739" t="n">
        <v>1830398</v>
      </c>
      <c r="V1707" s="254" t="n">
        <v>240</v>
      </c>
      <c r="W1707" s="254" t="n">
        <v>197</v>
      </c>
      <c r="X1707" s="739" t="inlineStr">
        <is>
          <t>9.39%</t>
        </is>
      </c>
      <c r="Y1707" s="739" t="n">
        <v>454263</v>
      </c>
      <c r="Z1707" s="739" t="n">
        <v>105118</v>
      </c>
      <c r="AA1707" s="739" t="n">
        <v>0</v>
      </c>
      <c r="AB1707" s="739" t="n">
        <v>0</v>
      </c>
      <c r="AC1707" s="739" t="n">
        <v>461758</v>
      </c>
      <c r="AD1707" s="739" t="n">
        <v>1263522</v>
      </c>
      <c r="AE1707" s="739" t="n">
        <v>219063435</v>
      </c>
      <c r="AF1707" s="739" t="inlineStr">
        <is>
          <t>$1,000,000</t>
        </is>
      </c>
      <c r="AG1707" s="739" t="inlineStr">
        <is>
          <t>$7,000,000</t>
        </is>
      </c>
      <c r="AH1707" s="259" t="inlineStr">
        <is>
          <t>Empleado</t>
        </is>
      </c>
      <c r="AI1707" s="254" t="inlineStr">
        <is>
          <t>blanres8125@hotmail.com</t>
        </is>
      </c>
      <c r="AJ1707" s="254" t="n">
        <v>3205027818</v>
      </c>
      <c r="AK1707" s="254" t="inlineStr">
        <is>
          <t>VILLAVICENCIO</t>
        </is>
      </c>
      <c r="AL1707" s="214" t="n"/>
      <c r="AM1707" s="220" t="n"/>
    </row>
    <row r="1708" ht="18" customHeight="1" thickBot="1">
      <c r="A1708" s="745" t="inlineStr">
        <is>
          <t>JOHANN JAVIER BERMUDEZ REYES</t>
        </is>
      </c>
      <c r="B1708" s="221" t="inlineStr">
        <is>
          <t>3068648-7</t>
        </is>
      </c>
      <c r="C1708" s="240" t="n">
        <v>45839</v>
      </c>
      <c r="D1708" s="902" t="inlineStr">
        <is>
          <t>Pendiente</t>
        </is>
      </c>
      <c r="E1708" s="903" t="n">
        <v>45844</v>
      </c>
      <c r="F1708" s="346" t="inlineStr">
        <is>
          <t>AV VILLAS</t>
        </is>
      </c>
      <c r="G1708" s="225" t="n"/>
      <c r="H1708" s="344" t="inlineStr">
        <is>
          <t>CM</t>
        </is>
      </c>
      <c r="I1708" s="242" t="inlineStr">
        <is>
          <t>Falta perfilamiento - AV VILLAS</t>
        </is>
      </c>
      <c r="J1708" s="225" t="n"/>
      <c r="K1708" s="225" t="n"/>
      <c r="L1708" s="440" t="inlineStr">
        <is>
          <t>Finanzas a otro nivel</t>
        </is>
      </c>
      <c r="M1708" s="242" t="inlineStr">
        <is>
          <t>CAROLINA MORA</t>
        </is>
      </c>
      <c r="N1708" s="240" t="n">
        <v>45840</v>
      </c>
      <c r="O1708" s="225" t="n"/>
      <c r="P1708" s="225" t="n"/>
      <c r="Q1708" s="225" t="n"/>
      <c r="R1708" s="389" t="n">
        <v>1014215264</v>
      </c>
      <c r="S1708" s="246" t="inlineStr">
        <is>
          <t>Pesos</t>
        </is>
      </c>
      <c r="T1708" s="247" t="inlineStr">
        <is>
          <t>Hipotecario</t>
        </is>
      </c>
      <c r="U1708" s="741" t="n">
        <v>1283186</v>
      </c>
      <c r="V1708" s="242" t="n">
        <v>180</v>
      </c>
      <c r="W1708" s="242" t="n">
        <v>151</v>
      </c>
      <c r="X1708" s="811" t="n">
        <v>0.16</v>
      </c>
      <c r="Y1708" s="741" t="n">
        <v>0</v>
      </c>
      <c r="Z1708" s="741" t="n">
        <v>36677</v>
      </c>
      <c r="AA1708" s="741" t="n">
        <v>19985</v>
      </c>
      <c r="AB1708" s="741" t="n">
        <v>0</v>
      </c>
      <c r="AC1708" s="741" t="n">
        <v>190032</v>
      </c>
      <c r="AD1708" s="741" t="n">
        <v>1039766</v>
      </c>
      <c r="AE1708" s="741" t="n">
        <v>83547954</v>
      </c>
      <c r="AF1708" s="3661" t="n">
        <v>100</v>
      </c>
      <c r="AG1708" s="741" t="inlineStr">
        <is>
          <t>$5,500,000</t>
        </is>
      </c>
      <c r="AH1708" s="248" t="inlineStr">
        <is>
          <t>Empleado</t>
        </is>
      </c>
      <c r="AI1708" s="242" t="inlineStr">
        <is>
          <t>johannbermudez1990@hotmail.com</t>
        </is>
      </c>
      <c r="AJ1708" s="242" t="n">
        <v>3202002046</v>
      </c>
      <c r="AK1708" s="242" t="inlineStr">
        <is>
          <t>BOGOTA</t>
        </is>
      </c>
      <c r="AL1708" s="225" t="n"/>
      <c r="AM1708" s="231" t="n"/>
    </row>
    <row r="1709" ht="18" customHeight="1" thickBot="1">
      <c r="A1709" s="552" t="inlineStr">
        <is>
          <t>YURY MARIBEL MENDEZ HIDALGO</t>
        </is>
      </c>
      <c r="B1709" s="210" t="n">
        <v>859488411</v>
      </c>
      <c r="C1709" s="251" t="n">
        <v>45839</v>
      </c>
      <c r="D1709" s="902" t="inlineStr">
        <is>
          <t>Pendiente</t>
        </is>
      </c>
      <c r="E1709" s="903" t="n">
        <v>45844</v>
      </c>
      <c r="F1709" s="213" t="inlineStr">
        <is>
          <t>BANCO DE BOGOTA</t>
        </is>
      </c>
      <c r="G1709" s="214" t="n"/>
      <c r="H1709" s="349" t="inlineStr">
        <is>
          <t>CM</t>
        </is>
      </c>
      <c r="I1709" s="254" t="inlineStr">
        <is>
          <t>Falta perfilamiento - Bogota</t>
        </is>
      </c>
      <c r="J1709" s="214" t="n"/>
      <c r="K1709" s="214" t="n"/>
      <c r="L1709" s="392" t="inlineStr">
        <is>
          <t>Finanzas a otro nivel</t>
        </is>
      </c>
      <c r="M1709" s="254" t="inlineStr">
        <is>
          <t>CAROLINA MORA</t>
        </is>
      </c>
      <c r="N1709" s="251" t="n">
        <v>45840</v>
      </c>
      <c r="O1709" s="214" t="n"/>
      <c r="P1709" s="214" t="n"/>
      <c r="Q1709" s="335" t="n"/>
      <c r="R1709" s="390" t="inlineStr">
        <is>
          <t>N/A</t>
        </is>
      </c>
      <c r="S1709" s="257" t="inlineStr">
        <is>
          <t>Pesos</t>
        </is>
      </c>
      <c r="T1709" s="258" t="inlineStr">
        <is>
          <t>Hipotecario</t>
        </is>
      </c>
      <c r="U1709" s="739" t="n">
        <v>536448</v>
      </c>
      <c r="V1709" s="254" t="n">
        <v>240</v>
      </c>
      <c r="W1709" s="254" t="n">
        <v>220</v>
      </c>
      <c r="X1709" s="739" t="inlineStr">
        <is>
          <t>9.64%</t>
        </is>
      </c>
      <c r="Y1709" s="739" t="n">
        <v>161113</v>
      </c>
      <c r="Z1709" s="739" t="n">
        <v>9534</v>
      </c>
      <c r="AA1709" s="739" t="n">
        <v>25089</v>
      </c>
      <c r="AB1709" s="739" t="n">
        <v>37116</v>
      </c>
      <c r="AC1709" s="739" t="n">
        <v>85510</v>
      </c>
      <c r="AD1709" s="739" t="n">
        <v>540311</v>
      </c>
      <c r="AE1709" s="739" t="n">
        <v>49487768</v>
      </c>
      <c r="AF1709" s="3660" t="n">
        <v>300</v>
      </c>
      <c r="AG1709" s="739" t="inlineStr">
        <is>
          <t>$2,800,000</t>
        </is>
      </c>
      <c r="AH1709" s="259" t="inlineStr">
        <is>
          <t>Empleado</t>
        </is>
      </c>
      <c r="AI1709" s="254" t="inlineStr">
        <is>
          <t>carliche22javi@gmail.com</t>
        </is>
      </c>
      <c r="AJ1709" s="254" t="n">
        <v>3227800483</v>
      </c>
      <c r="AK1709" s="254" t="inlineStr">
        <is>
          <t>VILLAVICENCIO</t>
        </is>
      </c>
      <c r="AL1709" s="214" t="n"/>
      <c r="AM1709" s="220" t="n"/>
    </row>
    <row r="1710" ht="18" customHeight="1" thickBot="1">
      <c r="A1710" s="745" t="inlineStr">
        <is>
          <t>ALEXANDRA OLMOS MORA</t>
        </is>
      </c>
      <c r="B1710" s="221" t="n">
        <v>90000079111</v>
      </c>
      <c r="C1710" s="240" t="n">
        <v>45844</v>
      </c>
      <c r="D1710" s="456" t="inlineStr">
        <is>
          <t>Mora</t>
        </is>
      </c>
      <c r="E1710" s="922" t="n">
        <v>45844</v>
      </c>
      <c r="F1710" s="241" t="inlineStr">
        <is>
          <t>BANCOLOMBIA</t>
        </is>
      </c>
      <c r="G1710" s="560" t="n"/>
      <c r="H1710" s="507" t="inlineStr">
        <is>
          <t>WEB</t>
        </is>
      </c>
      <c r="I1710" s="225" t="n"/>
      <c r="J1710" s="225" t="n"/>
      <c r="K1710" s="225" t="n"/>
      <c r="L1710" s="225" t="n"/>
      <c r="M1710" s="225" t="n"/>
      <c r="N1710" s="225" t="n"/>
      <c r="O1710" s="225" t="n"/>
      <c r="P1710" s="225" t="n"/>
      <c r="Q1710" s="225" t="n"/>
      <c r="R1710" s="242" t="n">
        <v>52185608</v>
      </c>
      <c r="S1710" s="246" t="inlineStr">
        <is>
          <t>Pesos</t>
        </is>
      </c>
      <c r="T1710" s="247" t="inlineStr">
        <is>
          <t>Hipotecario</t>
        </is>
      </c>
      <c r="U1710" s="741" t="n">
        <v>11822497</v>
      </c>
      <c r="V1710" s="242" t="n">
        <v>203</v>
      </c>
      <c r="W1710" s="242" t="n">
        <v>139</v>
      </c>
      <c r="X1710" s="741" t="inlineStr">
        <is>
          <t>8.5%</t>
        </is>
      </c>
      <c r="Y1710" s="741" t="n">
        <v>0</v>
      </c>
      <c r="Z1710" s="741" t="n">
        <v>113945</v>
      </c>
      <c r="AA1710" s="741" t="n">
        <v>57999</v>
      </c>
      <c r="AB1710" s="741" t="n">
        <v>38664</v>
      </c>
      <c r="AC1710" s="741" t="n">
        <v>154207</v>
      </c>
      <c r="AD1710" s="741" t="n">
        <v>1339831</v>
      </c>
      <c r="AE1710" s="741" t="n">
        <v>327268365</v>
      </c>
      <c r="AF1710" s="3661" t="n">
        <v>200</v>
      </c>
      <c r="AG1710" s="741" t="inlineStr">
        <is>
          <t>$23,000,000</t>
        </is>
      </c>
      <c r="AH1710" s="248" t="inlineStr">
        <is>
          <t>Empleado</t>
        </is>
      </c>
      <c r="AI1710" s="242" t="inlineStr">
        <is>
          <t>aolmos18@hotmail.com</t>
        </is>
      </c>
      <c r="AJ1710" s="242" t="n">
        <v>3165808003</v>
      </c>
      <c r="AK1710" s="242" t="inlineStr">
        <is>
          <t>BOGOTA</t>
        </is>
      </c>
      <c r="AL1710" s="225" t="n"/>
      <c r="AM1710" s="231" t="n"/>
    </row>
    <row r="1711" ht="18" customHeight="1" thickBot="1">
      <c r="A1711" s="558" t="inlineStr">
        <is>
          <t>YOHANA ANDREA RAMIREZ GARCIA</t>
        </is>
      </c>
      <c r="B1711" s="210" t="n">
        <v>260268</v>
      </c>
      <c r="C1711" s="251" t="n">
        <v>45817</v>
      </c>
      <c r="D1711" s="902" t="inlineStr">
        <is>
          <t>Pendiente</t>
        </is>
      </c>
      <c r="E1711" s="903" t="n">
        <v>45845</v>
      </c>
      <c r="F1711" s="579" t="inlineStr">
        <is>
          <t>BANCOLOMBIA</t>
        </is>
      </c>
      <c r="G1711" s="593" t="inlineStr">
        <is>
          <t xml:space="preserve">feliz tarde, ya me comunique con la cliente para informarle que soy la asesora que la va a atender de ahora en adelante.
@Soluciones Jurídico Financieras Favor darle prioridad a este estudio. Plan de pagos ya fue compartido.
</t>
        </is>
      </c>
      <c r="H1711" s="349" t="inlineStr">
        <is>
          <t>CM</t>
        </is>
      </c>
      <c r="I1711" s="254" t="inlineStr">
        <is>
          <t>Falta plan de pagos, es un leasing.</t>
        </is>
      </c>
      <c r="J1711" s="214" t="n"/>
      <c r="K1711" s="214" t="n"/>
      <c r="L1711" s="392" t="inlineStr">
        <is>
          <t>Finanzas a otro nivel</t>
        </is>
      </c>
      <c r="M1711" s="254" t="inlineStr">
        <is>
          <t>YULY HERNANDEZ</t>
        </is>
      </c>
      <c r="N1711" s="251" t="n">
        <v>45819</v>
      </c>
      <c r="O1711" s="214" t="n"/>
      <c r="P1711" s="214" t="n"/>
      <c r="Q1711" s="214" t="n"/>
      <c r="R1711" s="254" t="n">
        <v>52951279</v>
      </c>
      <c r="S1711" s="257" t="inlineStr">
        <is>
          <t>Pesos</t>
        </is>
      </c>
      <c r="T1711" s="387" t="inlineStr">
        <is>
          <t>Leasing H.</t>
        </is>
      </c>
      <c r="U1711" s="739" t="n">
        <v>1758984</v>
      </c>
      <c r="V1711" s="254" t="n">
        <v>180</v>
      </c>
      <c r="W1711" s="254" t="n">
        <v>132</v>
      </c>
      <c r="X1711" s="739" t="inlineStr">
        <is>
          <t>8.2%</t>
        </is>
      </c>
      <c r="Y1711" s="739" t="n">
        <v>454263</v>
      </c>
      <c r="Z1711" s="739" t="n">
        <v>100818</v>
      </c>
      <c r="AA1711" s="739" t="n">
        <v>875501</v>
      </c>
      <c r="AB1711" s="739" t="n">
        <v>782665</v>
      </c>
      <c r="AC1711" s="739" t="n">
        <v>875501</v>
      </c>
      <c r="AD1711" s="739" t="n">
        <v>782665</v>
      </c>
      <c r="AE1711" s="739" t="n">
        <v>186774826</v>
      </c>
      <c r="AF1711" s="3660" t="n">
        <v>300</v>
      </c>
      <c r="AG1711" s="739" t="inlineStr">
        <is>
          <t>$5,000,000</t>
        </is>
      </c>
      <c r="AH1711" s="259" t="inlineStr">
        <is>
          <t>Empleado</t>
        </is>
      </c>
      <c r="AI1711" s="254" t="inlineStr">
        <is>
          <t>yohinqui@yahoo.es</t>
        </is>
      </c>
      <c r="AJ1711" s="254" t="n">
        <v>3162814185</v>
      </c>
      <c r="AK1711" s="254" t="inlineStr">
        <is>
          <t>BOGOTA</t>
        </is>
      </c>
      <c r="AL1711" s="214" t="n"/>
      <c r="AM1711" s="220" t="n"/>
    </row>
    <row r="1712" ht="18" customHeight="1" thickBot="1">
      <c r="A1712" s="548" t="inlineStr">
        <is>
          <t>LUIS ALBERTO GALINDO OROZCO</t>
        </is>
      </c>
      <c r="B1712" s="221" t="n">
        <v>757754977</v>
      </c>
      <c r="C1712" s="240" t="n">
        <v>45833</v>
      </c>
      <c r="D1712" s="902" t="inlineStr">
        <is>
          <t>Actualizar</t>
        </is>
      </c>
      <c r="E1712" s="903" t="n">
        <v>45845</v>
      </c>
      <c r="F1712" s="576" t="inlineStr">
        <is>
          <t>BANCO DE BOGOTA</t>
        </is>
      </c>
      <c r="G1712" s="593" t="inlineStr">
        <is>
          <t>Buen día el cliente desea ver un opción a 4 años y seis meses.. Que sea el plazo mínimo para terminar igual con el FRECH. Agradezco su ayuda, acordamos verla el miércoles. Saludos.</t>
        </is>
      </c>
      <c r="H1712" s="344" t="inlineStr">
        <is>
          <t>CM</t>
        </is>
      </c>
      <c r="I1712" s="225" t="n"/>
      <c r="J1712" s="225" t="n"/>
      <c r="K1712" s="378" t="n">
        <v>45841</v>
      </c>
      <c r="L1712" s="225" t="n"/>
      <c r="M1712" s="225" t="n"/>
      <c r="N1712" s="240" t="n">
        <v>45841</v>
      </c>
      <c r="O1712" s="225" t="n"/>
      <c r="P1712" s="245" t="inlineStr">
        <is>
          <t>https://tinyurl.com/3xu5e52d</t>
        </is>
      </c>
      <c r="Q1712" s="225" t="n"/>
      <c r="R1712" s="242" t="n">
        <v>1010142213</v>
      </c>
      <c r="S1712" s="246" t="inlineStr">
        <is>
          <t>Pesos</t>
        </is>
      </c>
      <c r="T1712" s="247" t="inlineStr">
        <is>
          <t>Hipotecario</t>
        </is>
      </c>
      <c r="U1712" s="741" t="n">
        <v>739154</v>
      </c>
      <c r="V1712" s="242" t="n">
        <v>240</v>
      </c>
      <c r="W1712" s="242" t="n">
        <v>207</v>
      </c>
      <c r="X1712" s="741" t="inlineStr">
        <is>
          <t>12.53%</t>
        </is>
      </c>
      <c r="Y1712" s="741" t="n">
        <v>204432</v>
      </c>
      <c r="Z1712" s="741" t="n">
        <v>9554</v>
      </c>
      <c r="AA1712" s="741" t="n">
        <v>20413</v>
      </c>
      <c r="AB1712" s="741" t="n">
        <v>0</v>
      </c>
      <c r="AC1712" s="741" t="n">
        <v>91722</v>
      </c>
      <c r="AD1712" s="741" t="n">
        <v>821887</v>
      </c>
      <c r="AE1712" s="741" t="n">
        <v>62843863</v>
      </c>
      <c r="AF1712" s="3661" t="n">
        <v>100</v>
      </c>
      <c r="AG1712" s="741" t="inlineStr">
        <is>
          <t>$3,000,000</t>
        </is>
      </c>
      <c r="AH1712" s="248" t="inlineStr">
        <is>
          <t>Empleado</t>
        </is>
      </c>
      <c r="AI1712" s="242" t="inlineStr">
        <is>
          <t>luisgalindo0817@gmail.com</t>
        </is>
      </c>
      <c r="AJ1712" s="242" t="n">
        <v>3004636009</v>
      </c>
      <c r="AK1712" s="242" t="inlineStr">
        <is>
          <t>SOLEDAD</t>
        </is>
      </c>
      <c r="AL1712" s="225" t="n"/>
      <c r="AM1712" s="231" t="n"/>
    </row>
    <row r="1713" ht="18" customHeight="1" thickBot="1">
      <c r="A1713" s="552" t="inlineStr">
        <is>
          <t>NIXON GUILLERMO DURAN SIACHOQUE</t>
        </is>
      </c>
      <c r="B1713" s="210" t="n">
        <v>1057880264</v>
      </c>
      <c r="C1713" s="251" t="n">
        <v>45842</v>
      </c>
      <c r="D1713" s="902" t="inlineStr">
        <is>
          <t>Pendiente</t>
        </is>
      </c>
      <c r="E1713" s="903" t="n">
        <v>45845</v>
      </c>
      <c r="F1713" s="213" t="inlineStr">
        <is>
          <t>BANCO DE BOGOTA</t>
        </is>
      </c>
      <c r="G1713" s="214" t="n"/>
      <c r="H1713" s="349" t="inlineStr">
        <is>
          <t>CM</t>
        </is>
      </c>
      <c r="I1713" s="254" t="inlineStr">
        <is>
          <t>Falta perfilamiento - Bogota</t>
        </is>
      </c>
      <c r="J1713" s="214" t="n"/>
      <c r="K1713" s="214" t="n"/>
      <c r="L1713" s="392" t="inlineStr">
        <is>
          <t>Finanzas a otro nivel</t>
        </is>
      </c>
      <c r="M1713" s="254" t="inlineStr">
        <is>
          <t>NELLY ROA</t>
        </is>
      </c>
      <c r="N1713" s="251" t="n">
        <v>45845</v>
      </c>
      <c r="O1713" s="214" t="n"/>
      <c r="P1713" s="214" t="n"/>
      <c r="Q1713" s="214" t="n"/>
      <c r="R1713" s="254" t="n">
        <v>1070622197</v>
      </c>
      <c r="S1713" s="257" t="inlineStr">
        <is>
          <t>Pesos</t>
        </is>
      </c>
      <c r="T1713" s="258" t="inlineStr">
        <is>
          <t>Hipotecario</t>
        </is>
      </c>
      <c r="U1713" s="739" t="n">
        <v>0</v>
      </c>
      <c r="V1713" s="254" t="n">
        <v>180</v>
      </c>
      <c r="W1713" s="254" t="n">
        <v>179</v>
      </c>
      <c r="X1713" s="739" t="inlineStr">
        <is>
          <t>11.48%</t>
        </is>
      </c>
      <c r="Y1713" s="739" t="n">
        <v>0</v>
      </c>
      <c r="Z1713" s="739" t="n">
        <v>17080</v>
      </c>
      <c r="AA1713" s="739" t="n">
        <v>28672</v>
      </c>
      <c r="AB1713" s="739" t="n">
        <v>0</v>
      </c>
      <c r="AC1713" s="739" t="n">
        <v>857668</v>
      </c>
      <c r="AD1713" s="739" t="n">
        <v>272679</v>
      </c>
      <c r="AE1713" s="739" t="n">
        <v>99235017</v>
      </c>
      <c r="AF1713" s="3660" t="n">
        <v>400</v>
      </c>
      <c r="AG1713" s="739" t="inlineStr">
        <is>
          <t>$7,125,000</t>
        </is>
      </c>
      <c r="AH1713" s="259" t="inlineStr">
        <is>
          <t>Empleado</t>
        </is>
      </c>
      <c r="AI1713" s="254" t="inlineStr">
        <is>
          <t>nixondurans@gmail.com</t>
        </is>
      </c>
      <c r="AJ1713" s="254" t="n">
        <v>3058180193</v>
      </c>
      <c r="AK1713" s="254" t="inlineStr">
        <is>
          <t>BOGOTA</t>
        </is>
      </c>
      <c r="AL1713" s="214" t="n"/>
      <c r="AM1713" s="220" t="n"/>
    </row>
    <row r="1714" ht="18" customHeight="1" thickBot="1">
      <c r="A1714" s="320" t="inlineStr">
        <is>
          <t>ERIKA AGUILAR AGUILAR</t>
        </is>
      </c>
      <c r="B1714" s="221" t="inlineStr">
        <is>
          <t>570040770025549-9</t>
        </is>
      </c>
      <c r="C1714" s="240" t="n">
        <v>45845</v>
      </c>
      <c r="D1714" s="902" t="inlineStr">
        <is>
          <t>Pendiente</t>
        </is>
      </c>
      <c r="E1714" s="903" t="n">
        <v>45845</v>
      </c>
      <c r="F1714" s="333" t="inlineStr">
        <is>
          <t>DAVIVIENDA</t>
        </is>
      </c>
      <c r="G1714" s="225" t="n"/>
      <c r="H1714" s="507" t="inlineStr">
        <is>
          <t>WEB</t>
        </is>
      </c>
      <c r="I1714" s="225" t="n"/>
      <c r="J1714" s="225" t="n"/>
      <c r="K1714" s="225" t="n"/>
      <c r="L1714" s="225" t="n"/>
      <c r="M1714" s="225" t="n"/>
      <c r="N1714" s="225" t="n"/>
      <c r="O1714" s="225" t="n"/>
      <c r="P1714" s="225" t="n"/>
      <c r="Q1714" s="225" t="n"/>
      <c r="R1714" s="389" t="n">
        <v>1030630110</v>
      </c>
      <c r="S1714" s="246" t="inlineStr">
        <is>
          <t>Pesos</t>
        </is>
      </c>
      <c r="T1714" s="247" t="inlineStr">
        <is>
          <t>Hipotecario</t>
        </is>
      </c>
      <c r="U1714" s="741" t="n">
        <v>577658</v>
      </c>
      <c r="V1714" s="242" t="n">
        <v>240</v>
      </c>
      <c r="W1714" s="242" t="n">
        <v>187</v>
      </c>
      <c r="X1714" s="741" t="inlineStr">
        <is>
          <t>9.2%</t>
        </is>
      </c>
      <c r="Y1714" s="741" t="n">
        <v>248341</v>
      </c>
      <c r="Z1714" s="741" t="n">
        <v>33953</v>
      </c>
      <c r="AA1714" s="741" t="n">
        <v>44618</v>
      </c>
      <c r="AB1714" s="741" t="n">
        <v>0</v>
      </c>
      <c r="AC1714" s="741" t="n">
        <v>187753</v>
      </c>
      <c r="AD1714" s="741" t="n">
        <v>310719</v>
      </c>
      <c r="AE1714" s="741" t="n">
        <v>75937459</v>
      </c>
      <c r="AF1714" s="741" t="inlineStr">
        <is>
          <t>$1,000,000</t>
        </is>
      </c>
      <c r="AG1714" s="741" t="inlineStr">
        <is>
          <t>$7,800,000</t>
        </is>
      </c>
      <c r="AH1714" s="248" t="inlineStr">
        <is>
          <t>Empleado</t>
        </is>
      </c>
      <c r="AI1714" s="242" t="inlineStr">
        <is>
          <t>erikaaguilar20@hotmail.com</t>
        </is>
      </c>
      <c r="AJ1714" s="242" t="n">
        <v>3202661104</v>
      </c>
      <c r="AK1714" s="242" t="inlineStr">
        <is>
          <t>BOGOTA</t>
        </is>
      </c>
      <c r="AL1714" s="225" t="n"/>
      <c r="AM1714" s="231" t="n"/>
    </row>
    <row r="1715" ht="18" customHeight="1" thickBot="1">
      <c r="A1715" s="558" t="inlineStr">
        <is>
          <t>MARTHA VIVIANA MARTINEZ GUAYACAN</t>
        </is>
      </c>
      <c r="B1715" s="210" t="inlineStr">
        <is>
          <t>570048270005133-9</t>
        </is>
      </c>
      <c r="C1715" s="251" t="n">
        <v>45845</v>
      </c>
      <c r="D1715" s="902" t="inlineStr">
        <is>
          <t>Pendiente</t>
        </is>
      </c>
      <c r="E1715" s="903" t="n">
        <v>45845</v>
      </c>
      <c r="F1715" s="262" t="inlineStr">
        <is>
          <t>DAVIVIENDA</t>
        </is>
      </c>
      <c r="G1715" s="214" t="n"/>
      <c r="H1715" s="349" t="inlineStr">
        <is>
          <t>CM</t>
        </is>
      </c>
      <c r="I1715" s="214" t="n"/>
      <c r="J1715" s="214" t="n"/>
      <c r="K1715" s="214" t="n"/>
      <c r="L1715" s="392" t="inlineStr">
        <is>
          <t>Finanzas a otro nivel</t>
        </is>
      </c>
      <c r="M1715" s="254" t="inlineStr">
        <is>
          <t>NELLY ROA</t>
        </is>
      </c>
      <c r="N1715" s="214" t="n"/>
      <c r="O1715" s="214" t="n"/>
      <c r="P1715" s="214" t="n"/>
      <c r="Q1715" s="335" t="n"/>
      <c r="R1715" s="390" t="inlineStr">
        <is>
          <t>N/A</t>
        </is>
      </c>
      <c r="S1715" s="257" t="inlineStr">
        <is>
          <t>Pesos</t>
        </is>
      </c>
      <c r="T1715" s="258" t="inlineStr">
        <is>
          <t>Hipotecario</t>
        </is>
      </c>
      <c r="U1715" s="739" t="n">
        <v>3661000</v>
      </c>
      <c r="V1715" s="254" t="n">
        <v>240</v>
      </c>
      <c r="W1715" s="254" t="n">
        <v>227</v>
      </c>
      <c r="X1715" s="739" t="inlineStr">
        <is>
          <t>12.5%</t>
        </is>
      </c>
      <c r="Y1715" s="739" t="n">
        <v>0</v>
      </c>
      <c r="Z1715" s="739" t="n">
        <v>79664</v>
      </c>
      <c r="AA1715" s="739" t="n">
        <v>84178</v>
      </c>
      <c r="AB1715" s="739" t="n">
        <v>0</v>
      </c>
      <c r="AC1715" s="739" t="n">
        <v>367580</v>
      </c>
      <c r="AD1715" s="739" t="n">
        <v>3106419</v>
      </c>
      <c r="AE1715" s="739" t="n">
        <v>314758137</v>
      </c>
      <c r="AF1715" s="3660" t="n">
        <v>500</v>
      </c>
      <c r="AG1715" s="739" t="inlineStr">
        <is>
          <t>$14,000,000</t>
        </is>
      </c>
      <c r="AH1715" s="259" t="inlineStr">
        <is>
          <t>Empleado</t>
        </is>
      </c>
      <c r="AI1715" s="254" t="inlineStr">
        <is>
          <t>vivisol44@gmail.com</t>
        </is>
      </c>
      <c r="AJ1715" s="254" t="n">
        <v>3185908360</v>
      </c>
      <c r="AK1715" s="254" t="inlineStr">
        <is>
          <t>BOGOTA</t>
        </is>
      </c>
      <c r="AL1715" s="214" t="n"/>
      <c r="AM1715" s="220" t="n"/>
    </row>
    <row r="1716" ht="18" customHeight="1" thickBot="1">
      <c r="A1716" s="548" t="inlineStr">
        <is>
          <t>IVAN DARIO SALCEDO PRADO</t>
        </is>
      </c>
      <c r="B1716" s="221" t="n">
        <v>90000217412</v>
      </c>
      <c r="C1716" s="240" t="n">
        <v>45845</v>
      </c>
      <c r="D1716" s="902" t="inlineStr">
        <is>
          <t>Pendiente</t>
        </is>
      </c>
      <c r="E1716" s="903" t="n">
        <v>45845</v>
      </c>
      <c r="F1716" s="241" t="inlineStr">
        <is>
          <t>BANCOLOMBIA</t>
        </is>
      </c>
      <c r="G1716" s="225" t="n"/>
      <c r="H1716" s="344" t="inlineStr">
        <is>
          <t>CM</t>
        </is>
      </c>
      <c r="I1716" s="225" t="n"/>
      <c r="J1716" s="225" t="n"/>
      <c r="K1716" s="225" t="n"/>
      <c r="L1716" s="343" t="inlineStr">
        <is>
          <t>Soluciones Financieras</t>
        </is>
      </c>
      <c r="M1716" s="242" t="inlineStr">
        <is>
          <t>LORENA SALINAS</t>
        </is>
      </c>
      <c r="N1716" s="225" t="n"/>
      <c r="O1716" s="225" t="n"/>
      <c r="P1716" s="225" t="n"/>
      <c r="Q1716" s="225" t="n"/>
      <c r="R1716" s="389" t="n">
        <v>80066273</v>
      </c>
      <c r="S1716" s="246" t="inlineStr">
        <is>
          <t>Pesos</t>
        </is>
      </c>
      <c r="T1716" s="247" t="inlineStr">
        <is>
          <t>Hipotecario</t>
        </is>
      </c>
      <c r="U1716" s="741" t="n">
        <v>907072</v>
      </c>
      <c r="V1716" s="242" t="n">
        <v>300</v>
      </c>
      <c r="W1716" s="242" t="n">
        <v>270</v>
      </c>
      <c r="X1716" s="741" t="inlineStr">
        <is>
          <t>13.2%</t>
        </is>
      </c>
      <c r="Y1716" s="741" t="n">
        <v>0</v>
      </c>
      <c r="Z1716" s="741" t="n">
        <v>21914</v>
      </c>
      <c r="AA1716" s="741" t="n">
        <v>13913</v>
      </c>
      <c r="AB1716" s="741" t="n">
        <v>9275</v>
      </c>
      <c r="AC1716" s="741" t="n">
        <v>67594</v>
      </c>
      <c r="AD1716" s="741" t="n">
        <v>794376</v>
      </c>
      <c r="AE1716" s="741" t="n">
        <v>76957347</v>
      </c>
      <c r="AF1716" s="3661" t="n">
        <v>300</v>
      </c>
      <c r="AG1716" s="741" t="inlineStr">
        <is>
          <t>$20,000,000</t>
        </is>
      </c>
      <c r="AH1716" s="248" t="inlineStr">
        <is>
          <t>Empleado</t>
        </is>
      </c>
      <c r="AI1716" s="242" t="inlineStr">
        <is>
          <t>qualitydistributions21@gmail.com</t>
        </is>
      </c>
      <c r="AJ1716" s="242" t="n">
        <v>61422953713</v>
      </c>
      <c r="AK1716" s="242" t="inlineStr">
        <is>
          <t>AUSTRALIA</t>
        </is>
      </c>
      <c r="AL1716" s="225" t="n"/>
      <c r="AM1716" s="231" t="n"/>
    </row>
    <row r="1717" ht="18" customHeight="1" thickBot="1">
      <c r="A1717" s="552" t="inlineStr">
        <is>
          <t>EDWIN SANTIAGO MORENO ORTIZ</t>
        </is>
      </c>
      <c r="B1717" s="274" t="inlineStr">
        <is>
          <t>570040770099705-8</t>
        </is>
      </c>
      <c r="C1717" s="251" t="n">
        <v>45845</v>
      </c>
      <c r="D1717" s="902" t="inlineStr">
        <is>
          <t>Pendiente</t>
        </is>
      </c>
      <c r="E1717" s="903" t="n">
        <v>45845</v>
      </c>
      <c r="F1717" s="262" t="inlineStr">
        <is>
          <t>DAVIVIENDA</t>
        </is>
      </c>
      <c r="G1717" s="214" t="n"/>
      <c r="H1717" s="349" t="inlineStr">
        <is>
          <t>CM</t>
        </is>
      </c>
      <c r="I1717" s="214" t="n"/>
      <c r="J1717" s="214" t="n"/>
      <c r="K1717" s="214" t="n"/>
      <c r="L1717" s="392" t="inlineStr">
        <is>
          <t>Finanzas a otro nivel</t>
        </is>
      </c>
      <c r="M1717" s="254" t="inlineStr">
        <is>
          <t>NELLY ROA</t>
        </is>
      </c>
      <c r="N1717" s="214" t="n"/>
      <c r="O1717" s="214" t="n"/>
      <c r="P1717" s="214" t="n"/>
      <c r="Q1717" s="335" t="n"/>
      <c r="R1717" s="390" t="inlineStr">
        <is>
          <t>N/A</t>
        </is>
      </c>
      <c r="S1717" s="257" t="inlineStr">
        <is>
          <t>Pesos</t>
        </is>
      </c>
      <c r="T1717" s="258" t="inlineStr">
        <is>
          <t>Hipotecario</t>
        </is>
      </c>
      <c r="U1717" s="739" t="n">
        <v>1592000</v>
      </c>
      <c r="V1717" s="254" t="n">
        <v>240</v>
      </c>
      <c r="W1717" s="254" t="n">
        <v>230</v>
      </c>
      <c r="X1717" s="739" t="inlineStr">
        <is>
          <t>10.95%</t>
        </is>
      </c>
      <c r="Y1717" s="739" t="n">
        <v>0</v>
      </c>
      <c r="Z1717" s="739" t="n">
        <v>47994</v>
      </c>
      <c r="AA1717" s="739" t="n">
        <v>38192</v>
      </c>
      <c r="AB1717" s="739" t="n">
        <v>0</v>
      </c>
      <c r="AC1717" s="739" t="n">
        <v>207104</v>
      </c>
      <c r="AD1717" s="739" t="n">
        <v>1298709</v>
      </c>
      <c r="AE1717" s="739" t="n">
        <v>149599982</v>
      </c>
      <c r="AF1717" s="3660" t="n">
        <v>500</v>
      </c>
      <c r="AG1717" s="739" t="inlineStr">
        <is>
          <t>$4,830,000</t>
        </is>
      </c>
      <c r="AH1717" s="259" t="inlineStr">
        <is>
          <t>Empleado</t>
        </is>
      </c>
      <c r="AI1717" s="254" t="inlineStr">
        <is>
          <t>edwin.moreno96@outlook.com</t>
        </is>
      </c>
      <c r="AJ1717" s="254" t="n">
        <v>3014429940</v>
      </c>
      <c r="AK1717" s="254" t="inlineStr">
        <is>
          <t>BOGOTA</t>
        </is>
      </c>
      <c r="AL1717" s="214" t="n"/>
      <c r="AM1717" s="220" t="n"/>
    </row>
    <row r="1718" ht="18" customHeight="1" thickBot="1">
      <c r="A1718" s="728" t="inlineStr">
        <is>
          <t>SINDY JOHANNA SANCHEZ HERRERA</t>
        </is>
      </c>
      <c r="B1718" s="674" t="inlineStr">
        <is>
          <t>570046670052917-0</t>
        </is>
      </c>
      <c r="C1718" s="621" t="n">
        <v>45845</v>
      </c>
      <c r="D1718" s="622" t="inlineStr">
        <is>
          <t>Pendiente</t>
        </is>
      </c>
      <c r="E1718" s="905" t="n">
        <v>45845</v>
      </c>
      <c r="F1718" s="649" t="inlineStr">
        <is>
          <t>DAVIVIENDA</t>
        </is>
      </c>
      <c r="G1718" s="625" t="n"/>
      <c r="H1718" s="626" t="inlineStr">
        <is>
          <t>CM</t>
        </is>
      </c>
      <c r="I1718" s="625" t="n"/>
      <c r="J1718" s="625" t="n"/>
      <c r="K1718" s="625" t="n"/>
      <c r="L1718" s="625" t="n"/>
      <c r="M1718" s="625" t="n"/>
      <c r="N1718" s="625" t="n"/>
      <c r="O1718" s="625" t="n"/>
      <c r="P1718" s="625" t="n"/>
      <c r="Q1718" s="625" t="n"/>
      <c r="R1718" s="628" t="n">
        <v>1022984200</v>
      </c>
      <c r="S1718" s="629" t="inlineStr">
        <is>
          <t>Pesos</t>
        </is>
      </c>
      <c r="T1718" s="648" t="inlineStr">
        <is>
          <t>Hipotecario</t>
        </is>
      </c>
      <c r="U1718" s="631" t="n">
        <v>1363000</v>
      </c>
      <c r="V1718" s="628" t="n">
        <v>240</v>
      </c>
      <c r="W1718" s="628" t="n">
        <v>236</v>
      </c>
      <c r="X1718" s="631" t="inlineStr">
        <is>
          <t>11.6%</t>
        </is>
      </c>
      <c r="Y1718" s="631" t="n">
        <v>0</v>
      </c>
      <c r="Z1718" s="631" t="n">
        <v>40950</v>
      </c>
      <c r="AA1718" s="631" t="n">
        <v>35756</v>
      </c>
      <c r="AB1718" s="631" t="n">
        <v>0</v>
      </c>
      <c r="AC1718" s="631" t="n">
        <v>288583</v>
      </c>
      <c r="AD1718" s="631" t="n">
        <v>1134710</v>
      </c>
      <c r="AE1718" s="631" t="n">
        <v>123518104</v>
      </c>
      <c r="AF1718" s="3662" t="n">
        <v>235</v>
      </c>
      <c r="AG1718" s="631" t="inlineStr">
        <is>
          <t>$5,000,000</t>
        </is>
      </c>
      <c r="AH1718" s="633" t="inlineStr">
        <is>
          <t>Empleado</t>
        </is>
      </c>
      <c r="AI1718" s="628" t="inlineStr">
        <is>
          <t>johanita9210@gmail.com</t>
        </is>
      </c>
      <c r="AJ1718" s="628" t="n">
        <v>3123229835</v>
      </c>
      <c r="AK1718" s="628" t="inlineStr">
        <is>
          <t>BOGOTA</t>
        </is>
      </c>
      <c r="AL1718" s="625" t="n"/>
      <c r="AM1718" s="634" t="n"/>
    </row>
    <row r="1719" ht="18" customHeight="1" thickBot="1">
      <c r="A1719" s="727" t="inlineStr">
        <is>
          <t>CARMENZA HERNANDEZ MURCIA</t>
        </is>
      </c>
      <c r="B1719" s="635" t="n">
        <v>199201540573</v>
      </c>
      <c r="C1719" s="636" t="n">
        <v>45845</v>
      </c>
      <c r="D1719" s="622" t="inlineStr">
        <is>
          <t>Pendiente</t>
        </is>
      </c>
      <c r="E1719" s="905" t="n">
        <v>45845</v>
      </c>
      <c r="F1719" s="633" t="inlineStr">
        <is>
          <t>CAJA SOCIAL</t>
        </is>
      </c>
      <c r="G1719" s="683" t="n"/>
      <c r="H1719" s="640" t="inlineStr">
        <is>
          <t>PROPIO</t>
        </is>
      </c>
      <c r="I1719" s="639" t="n"/>
      <c r="J1719" s="639" t="n"/>
      <c r="K1719" s="639" t="n"/>
      <c r="L1719" s="647" t="inlineStr">
        <is>
          <t>Finanzas a otro nivel</t>
        </is>
      </c>
      <c r="M1719" s="642" t="inlineStr">
        <is>
          <t>MIREYA TOLOZA</t>
        </is>
      </c>
      <c r="N1719" s="639" t="n"/>
      <c r="O1719" s="639" t="n"/>
      <c r="P1719" s="639" t="n"/>
      <c r="Q1719" s="639" t="n"/>
      <c r="R1719" s="642" t="n">
        <v>20753694</v>
      </c>
      <c r="S1719" s="629" t="inlineStr">
        <is>
          <t>Pesos</t>
        </is>
      </c>
      <c r="T1719" s="651" t="inlineStr">
        <is>
          <t>Hipotecario</t>
        </is>
      </c>
      <c r="U1719" s="643" t="n">
        <v>885323</v>
      </c>
      <c r="V1719" s="642" t="n">
        <v>240</v>
      </c>
      <c r="W1719" s="642" t="n">
        <v>209</v>
      </c>
      <c r="X1719" s="643" t="inlineStr">
        <is>
          <t>10.8%</t>
        </is>
      </c>
      <c r="Y1719" s="643" t="n">
        <v>619047</v>
      </c>
      <c r="Z1719" s="643" t="n">
        <v>0</v>
      </c>
      <c r="AA1719" s="643" t="n">
        <v>39116</v>
      </c>
      <c r="AB1719" s="643" t="n">
        <v>35168</v>
      </c>
      <c r="AC1719" s="643" t="n">
        <v>237660</v>
      </c>
      <c r="AD1719" s="643" t="n">
        <v>1192425</v>
      </c>
      <c r="AE1719" s="643" t="n">
        <v>138928625</v>
      </c>
      <c r="AF1719" s="642" t="inlineStr">
        <is>
          <t>$50.000 a $300.000</t>
        </is>
      </c>
      <c r="AG1719" s="643" t="inlineStr">
        <is>
          <t>$2,819,000</t>
        </is>
      </c>
      <c r="AH1719" s="633" t="inlineStr">
        <is>
          <t>Empleado</t>
        </is>
      </c>
      <c r="AI1719" s="642" t="inlineStr">
        <is>
          <t>chernandezmurcia@gmail.com</t>
        </is>
      </c>
      <c r="AJ1719" s="642" t="n">
        <v>3126687212</v>
      </c>
      <c r="AK1719" s="639" t="n"/>
      <c r="AL1719" s="639" t="n"/>
      <c r="AM1719" s="214" t="n"/>
    </row>
    <row r="1720" ht="18" customHeight="1" thickBot="1">
      <c r="A1720" s="745" t="inlineStr">
        <is>
          <t>LILIANA YICELA ESTUPIÑAN RODRIGUEZ</t>
        </is>
      </c>
      <c r="B1720" s="221" t="inlineStr">
        <is>
          <t>570047770031611-2</t>
        </is>
      </c>
      <c r="C1720" s="240" t="n">
        <v>45845</v>
      </c>
      <c r="D1720" s="902" t="inlineStr">
        <is>
          <t>Pendiente</t>
        </is>
      </c>
      <c r="E1720" s="903" t="n">
        <v>45845</v>
      </c>
      <c r="F1720" s="569" t="inlineStr">
        <is>
          <t>DAVIVIENDA</t>
        </is>
      </c>
      <c r="G1720" s="593" t="inlineStr">
        <is>
          <t>CLIENTE INFORMA QUE DESDE ENERO HACE ABONO POR SU CUENTA ADICIONAL DE $200.000</t>
        </is>
      </c>
      <c r="H1720" s="388" t="inlineStr">
        <is>
          <t>CM30</t>
        </is>
      </c>
      <c r="I1720" s="225" t="n"/>
      <c r="J1720" s="225" t="n"/>
      <c r="K1720" s="225" t="n"/>
      <c r="L1720" s="440" t="inlineStr">
        <is>
          <t>Finanzas a otro nivel</t>
        </is>
      </c>
      <c r="M1720" s="242" t="inlineStr">
        <is>
          <t>NELLY ROA</t>
        </is>
      </c>
      <c r="N1720" s="225" t="n"/>
      <c r="O1720" s="225" t="n"/>
      <c r="P1720" s="225" t="n"/>
      <c r="Q1720" s="225" t="n"/>
      <c r="R1720" s="242" t="n">
        <v>52865900</v>
      </c>
      <c r="S1720" s="246" t="inlineStr">
        <is>
          <t>Pesos</t>
        </is>
      </c>
      <c r="T1720" s="247" t="inlineStr">
        <is>
          <t>Hipotecario</t>
        </is>
      </c>
      <c r="U1720" s="741" t="n">
        <v>1983000</v>
      </c>
      <c r="V1720" s="242" t="n">
        <v>120</v>
      </c>
      <c r="W1720" s="242" t="n">
        <v>109</v>
      </c>
      <c r="X1720" s="811" t="n">
        <v>0.11</v>
      </c>
      <c r="Y1720" s="741" t="n">
        <v>0</v>
      </c>
      <c r="Z1720" s="741" t="n">
        <v>103523</v>
      </c>
      <c r="AA1720" s="741" t="n">
        <v>38290</v>
      </c>
      <c r="AB1720" s="741" t="n">
        <v>0</v>
      </c>
      <c r="AC1720" s="741" t="n">
        <v>916906</v>
      </c>
      <c r="AD1720" s="741" t="n">
        <v>1125280</v>
      </c>
      <c r="AE1720" s="741" t="n">
        <v>128444433</v>
      </c>
      <c r="AF1720" s="242" t="inlineStr">
        <is>
          <t>100000 a 400000</t>
        </is>
      </c>
      <c r="AG1720" s="741" t="inlineStr">
        <is>
          <t>$6,300,000</t>
        </is>
      </c>
      <c r="AH1720" s="346" t="inlineStr">
        <is>
          <t>Vis Davivienda</t>
        </is>
      </c>
      <c r="AI1720" s="242" t="inlineStr">
        <is>
          <t>YLI@GMAIL.COM</t>
        </is>
      </c>
      <c r="AJ1720" s="242" t="n">
        <v>3112928302</v>
      </c>
      <c r="AK1720" s="225" t="n"/>
      <c r="AL1720" s="225" t="n"/>
      <c r="AM1720" s="231" t="n"/>
    </row>
    <row r="1721" ht="18" customHeight="1" thickBot="1">
      <c r="A1721" s="1007" t="inlineStr">
        <is>
          <t>YANCARLOS ARROYO ORTEGA</t>
        </is>
      </c>
      <c r="B1721" s="274" t="inlineStr">
        <is>
          <t>570040770092418-5</t>
        </is>
      </c>
      <c r="C1721" s="420" t="n">
        <v>45845</v>
      </c>
      <c r="D1721" s="598" t="inlineStr">
        <is>
          <t>Mora</t>
        </is>
      </c>
      <c r="E1721" s="422" t="n">
        <v>45845</v>
      </c>
      <c r="F1721" s="277" t="inlineStr">
        <is>
          <t>DAVIVIENDA</t>
        </is>
      </c>
      <c r="G1721" s="278" t="n"/>
      <c r="H1721" s="424" t="inlineStr">
        <is>
          <t>PROPIO</t>
        </is>
      </c>
      <c r="I1721" s="278" t="n"/>
      <c r="J1721" s="278" t="n"/>
      <c r="K1721" s="278" t="n"/>
      <c r="L1721" s="428" t="inlineStr">
        <is>
          <t>Imperio Financiero</t>
        </is>
      </c>
      <c r="M1721" s="425" t="inlineStr">
        <is>
          <t>MARIA DEL PILAR BUITRAGO</t>
        </is>
      </c>
      <c r="N1721" s="278" t="n"/>
      <c r="O1721" s="278" t="n"/>
      <c r="P1721" s="278" t="n"/>
      <c r="Q1721" s="278" t="n"/>
      <c r="R1721" s="425" t="n">
        <v>1063166671</v>
      </c>
      <c r="S1721" s="426" t="inlineStr">
        <is>
          <t>Pesos</t>
        </is>
      </c>
      <c r="T1721" s="427" t="inlineStr">
        <is>
          <t>Hipotecario</t>
        </is>
      </c>
      <c r="U1721" s="742" t="n">
        <v>2054000</v>
      </c>
      <c r="V1721" s="425" t="n">
        <v>120</v>
      </c>
      <c r="W1721" s="425" t="n">
        <v>112</v>
      </c>
      <c r="X1721" s="742" t="inlineStr">
        <is>
          <t>10.95%</t>
        </is>
      </c>
      <c r="Y1721" s="742" t="n">
        <v>0</v>
      </c>
      <c r="Z1721" s="742" t="n">
        <v>96175</v>
      </c>
      <c r="AA1721" s="742" t="n">
        <v>38290</v>
      </c>
      <c r="AB1721" s="742" t="n">
        <v>0</v>
      </c>
      <c r="AC1721" s="742" t="n">
        <v>710227</v>
      </c>
      <c r="AD1721" s="742" t="n">
        <v>1211772</v>
      </c>
      <c r="AE1721" s="742" t="n">
        <v>140131263</v>
      </c>
      <c r="AF1721" s="425" t="inlineStr">
        <is>
          <t>Acorde al estado del Crédito</t>
        </is>
      </c>
      <c r="AG1721" s="742" t="inlineStr">
        <is>
          <t>$7,500,000</t>
        </is>
      </c>
      <c r="AH1721" s="434" t="inlineStr">
        <is>
          <t>Vis Davivienda</t>
        </is>
      </c>
      <c r="AI1721" s="425" t="inlineStr">
        <is>
          <t>yancarlosarroyo97@gmail.com</t>
        </is>
      </c>
      <c r="AJ1721" s="425" t="n">
        <v>3234655095</v>
      </c>
      <c r="AK1721" s="278" t="n"/>
      <c r="AL1721" s="278" t="n"/>
      <c r="AM1721" s="286" t="n"/>
    </row>
    <row r="1722" ht="18" customHeight="1" thickBot="1">
      <c r="A1722" t="inlineStr">
        <is>
          <t>JUAN ESTEBAN TAMAYO VELEZ</t>
        </is>
      </c>
      <c r="B1722" s="466" t="n">
        <v>134200280491</v>
      </c>
      <c r="C1722" s="357" t="n">
        <v>45841</v>
      </c>
      <c r="D1722" s="921" t="inlineStr">
        <is>
          <t>Pendiente</t>
        </is>
      </c>
      <c r="E1722" s="900" t="n">
        <v>45841</v>
      </c>
      <c r="F1722" s="401" t="inlineStr">
        <is>
          <t>CAJA SOCIAL</t>
        </is>
      </c>
      <c r="G1722" s="360" t="n"/>
      <c r="H1722" s="361" t="inlineStr">
        <is>
          <t>CM</t>
        </is>
      </c>
      <c r="I1722" s="360" t="n"/>
      <c r="J1722" s="360" t="n"/>
      <c r="K1722" s="360" t="n"/>
      <c r="L1722" s="360" t="n"/>
      <c r="M1722" s="360" t="n"/>
      <c r="N1722" s="360" t="n"/>
      <c r="O1722" s="360" t="n"/>
      <c r="P1722" s="360" t="n"/>
      <c r="Q1722" s="360" t="n"/>
      <c r="R1722" s="363" t="n">
        <v>1020455679</v>
      </c>
      <c r="S1722" s="365" t="inlineStr">
        <is>
          <t>Pesos</t>
        </is>
      </c>
      <c r="T1722" s="366" t="inlineStr">
        <is>
          <t>Hipotecario</t>
        </is>
      </c>
      <c r="U1722" s="808" t="n">
        <v>1004270</v>
      </c>
      <c r="V1722" s="363" t="n">
        <v>238</v>
      </c>
      <c r="W1722" s="363" t="n">
        <v>237</v>
      </c>
      <c r="X1722" s="819" t="n">
        <v>0.1</v>
      </c>
      <c r="Y1722" s="808" t="n">
        <v>0</v>
      </c>
      <c r="Z1722" s="808" t="n">
        <v>27704</v>
      </c>
      <c r="AA1722" s="808" t="n">
        <v>24350</v>
      </c>
      <c r="AB1722" s="808" t="n">
        <v>21893</v>
      </c>
      <c r="AC1722" s="808" t="n">
        <v>140504</v>
      </c>
      <c r="AD1722" s="808" t="n">
        <v>789818</v>
      </c>
      <c r="AE1722" s="808" t="n">
        <v>99047525</v>
      </c>
      <c r="AF1722" s="3688" t="n">
        <v>300</v>
      </c>
      <c r="AG1722" s="808" t="inlineStr">
        <is>
          <t>$6,000,000</t>
        </is>
      </c>
      <c r="AH1722" s="401" t="inlineStr">
        <is>
          <t>Empleado</t>
        </is>
      </c>
      <c r="AI1722" s="363" t="inlineStr">
        <is>
          <t>juancito9308@hotmail.com</t>
        </is>
      </c>
      <c r="AJ1722" s="363" t="n">
        <v>3106017537</v>
      </c>
      <c r="AK1722" s="363" t="inlineStr">
        <is>
          <t>VILLAVICENCIO</t>
        </is>
      </c>
      <c r="AL1722" s="360" t="n"/>
      <c r="AM1722" s="368" t="n"/>
    </row>
    <row r="1723" ht="18" customHeight="1" thickBot="1">
      <c r="A1723" s="807" t="inlineStr">
        <is>
          <t>JUAN FELIPE BECERRA AMAYA</t>
        </is>
      </c>
      <c r="B1723" s="466" t="n">
        <v>857682534</v>
      </c>
      <c r="C1723" s="357" t="n">
        <v>45841</v>
      </c>
      <c r="D1723" s="921" t="inlineStr">
        <is>
          <t>Pendiente</t>
        </is>
      </c>
      <c r="E1723" s="900" t="n">
        <v>45846</v>
      </c>
      <c r="F1723" s="476" t="inlineStr">
        <is>
          <t>BANCO DE BOGOTA</t>
        </is>
      </c>
      <c r="G1723" s="360" t="n"/>
      <c r="H1723" s="464" t="inlineStr">
        <is>
          <t>PROPIO</t>
        </is>
      </c>
      <c r="I1723" s="360" t="n"/>
      <c r="J1723" s="360" t="n"/>
      <c r="K1723" s="360" t="n"/>
      <c r="L1723" s="477" t="inlineStr">
        <is>
          <t>Finanzas a otro nivel</t>
        </is>
      </c>
      <c r="M1723" s="363" t="inlineStr">
        <is>
          <t>Sandra Patricia Moreno Sotelo</t>
        </is>
      </c>
      <c r="N1723" s="360" t="n"/>
      <c r="O1723" s="360" t="n"/>
      <c r="P1723" s="360" t="n"/>
      <c r="Q1723" s="360" t="n"/>
      <c r="R1723" s="363" t="n">
        <v>1118305133</v>
      </c>
      <c r="S1723" s="365" t="inlineStr">
        <is>
          <t>Pesos</t>
        </is>
      </c>
      <c r="T1723" s="366" t="inlineStr">
        <is>
          <t>Hipotecario</t>
        </is>
      </c>
      <c r="U1723" s="808" t="n">
        <v>475873</v>
      </c>
      <c r="V1723" s="363" t="n">
        <v>360</v>
      </c>
      <c r="W1723" s="363" t="n">
        <v>329</v>
      </c>
      <c r="X1723" s="808" t="inlineStr">
        <is>
          <t>11.78%</t>
        </is>
      </c>
      <c r="Y1723" s="808" t="n">
        <v>187237</v>
      </c>
      <c r="Z1723" s="808" t="n">
        <v>8410</v>
      </c>
      <c r="AA1723" s="808" t="n">
        <v>17807</v>
      </c>
      <c r="AB1723" s="808" t="n">
        <v>0</v>
      </c>
      <c r="AC1723" s="808" t="n">
        <v>0</v>
      </c>
      <c r="AD1723" s="808" t="n">
        <v>636893</v>
      </c>
      <c r="AE1723" s="808" t="n">
        <v>46309168</v>
      </c>
      <c r="AF1723" s="363" t="inlineStr">
        <is>
          <t>50-300</t>
        </is>
      </c>
      <c r="AG1723" s="808" t="inlineStr">
        <is>
          <t>$2,400,000</t>
        </is>
      </c>
      <c r="AH1723" s="401" t="inlineStr">
        <is>
          <t>Empleado</t>
        </is>
      </c>
      <c r="AI1723" s="363" t="inlineStr">
        <is>
          <t>pelukita-04@hotmail.com</t>
        </is>
      </c>
      <c r="AJ1723" s="363" t="n">
        <v>3022470388</v>
      </c>
      <c r="AK1723" s="360" t="n"/>
      <c r="AL1723" s="360" t="n"/>
      <c r="AM1723" s="368" t="n"/>
    </row>
    <row r="1724" ht="18" customHeight="1" thickBot="1">
      <c r="A1724" s="552" t="inlineStr">
        <is>
          <t>EDGAR EDUARDO NORIEGA GUZMAN</t>
        </is>
      </c>
      <c r="B1724" s="210" t="n">
        <v>855665780</v>
      </c>
      <c r="C1724" s="251" t="n">
        <v>45841</v>
      </c>
      <c r="D1724" s="902" t="inlineStr">
        <is>
          <t>Pendiente</t>
        </is>
      </c>
      <c r="E1724" s="903" t="n">
        <v>45846</v>
      </c>
      <c r="F1724" s="213" t="inlineStr">
        <is>
          <t>BANCO DE BOGOTA</t>
        </is>
      </c>
      <c r="G1724" s="214" t="n"/>
      <c r="H1724" s="349" t="inlineStr">
        <is>
          <t>CM</t>
        </is>
      </c>
      <c r="I1724" s="254" t="inlineStr">
        <is>
          <t>Falta perfilamiento - Bogota</t>
        </is>
      </c>
      <c r="J1724" s="214" t="n"/>
      <c r="K1724" s="214" t="n"/>
      <c r="L1724" s="214" t="n"/>
      <c r="M1724" s="214" t="n"/>
      <c r="N1724" s="251" t="n">
        <v>45841</v>
      </c>
      <c r="O1724" s="214" t="n"/>
      <c r="P1724" s="214" t="n"/>
      <c r="Q1724" s="214" t="n"/>
      <c r="R1724" s="254" t="n">
        <v>72152476</v>
      </c>
      <c r="S1724" s="257" t="inlineStr">
        <is>
          <t>Pesos</t>
        </is>
      </c>
      <c r="T1724" s="258" t="inlineStr">
        <is>
          <t>Hipotecario</t>
        </is>
      </c>
      <c r="U1724" s="739" t="n">
        <v>2109977</v>
      </c>
      <c r="V1724" s="254" t="n">
        <v>240</v>
      </c>
      <c r="W1724" s="254" t="n">
        <v>166</v>
      </c>
      <c r="X1724" s="739" t="inlineStr">
        <is>
          <t>10.86%</t>
        </is>
      </c>
      <c r="Y1724" s="739" t="n">
        <v>0</v>
      </c>
      <c r="Z1724" s="739" t="n">
        <v>81467</v>
      </c>
      <c r="AA1724" s="739" t="n">
        <v>62738</v>
      </c>
      <c r="AB1724" s="739" t="n">
        <v>0</v>
      </c>
      <c r="AC1724" s="739" t="n">
        <v>0</v>
      </c>
      <c r="AD1724" s="739" t="n">
        <v>1965772</v>
      </c>
      <c r="AE1724" s="739" t="n">
        <v>174912647</v>
      </c>
      <c r="AF1724" s="3660" t="n">
        <v>500</v>
      </c>
      <c r="AG1724" s="739" t="inlineStr">
        <is>
          <t>$15,000,000</t>
        </is>
      </c>
      <c r="AH1724" s="259" t="inlineStr">
        <is>
          <t>Empleado</t>
        </is>
      </c>
      <c r="AI1724" s="254" t="inlineStr">
        <is>
          <t>edgarnoriegag@gmail.com</t>
        </is>
      </c>
      <c r="AJ1724" s="254" t="n">
        <v>3113723687</v>
      </c>
      <c r="AK1724" s="254" t="inlineStr">
        <is>
          <t>BARRANQUILLA</t>
        </is>
      </c>
      <c r="AL1724" s="214" t="n"/>
      <c r="AM1724" s="220" t="n"/>
    </row>
    <row r="1725" ht="18" customHeight="1" thickBot="1">
      <c r="A1725" s="745" t="inlineStr">
        <is>
          <t>VICTOR HUGO VELEZ FERNANDEZ</t>
        </is>
      </c>
      <c r="B1725" s="221" t="n">
        <v>90000318483</v>
      </c>
      <c r="C1725" s="240" t="n">
        <v>45846</v>
      </c>
      <c r="D1725" s="902" t="inlineStr">
        <is>
          <t>Pendiente</t>
        </is>
      </c>
      <c r="E1725" s="903" t="n">
        <v>45846</v>
      </c>
      <c r="F1725" s="241" t="inlineStr">
        <is>
          <t>BANCOLOMBIA</t>
        </is>
      </c>
      <c r="G1725" s="225" t="n"/>
      <c r="H1725" s="397" t="inlineStr">
        <is>
          <t>PROPIO</t>
        </is>
      </c>
      <c r="I1725" s="225" t="n"/>
      <c r="J1725" s="225" t="n"/>
      <c r="K1725" s="225" t="n"/>
      <c r="L1725" s="440" t="inlineStr">
        <is>
          <t>Finanzas a otro nivel</t>
        </is>
      </c>
      <c r="M1725" s="242" t="inlineStr">
        <is>
          <t>Sandra Patricia Moreno Sotelo</t>
        </is>
      </c>
      <c r="N1725" s="225" t="n"/>
      <c r="O1725" s="225" t="n"/>
      <c r="P1725" s="225" t="n"/>
      <c r="Q1725" s="225" t="n"/>
      <c r="R1725" s="389" t="n">
        <v>79451842</v>
      </c>
      <c r="S1725" s="246" t="inlineStr">
        <is>
          <t>Pesos</t>
        </is>
      </c>
      <c r="T1725" s="247" t="inlineStr">
        <is>
          <t>Hipotecario</t>
        </is>
      </c>
      <c r="U1725" s="741" t="n">
        <v>725290</v>
      </c>
      <c r="V1725" s="242" t="n">
        <v>240</v>
      </c>
      <c r="W1725" s="242" t="n">
        <v>233</v>
      </c>
      <c r="X1725" s="811" t="n">
        <v>0.11</v>
      </c>
      <c r="Y1725" s="741" t="n">
        <v>0</v>
      </c>
      <c r="Z1725" s="741" t="n">
        <v>40134</v>
      </c>
      <c r="AA1725" s="741" t="n">
        <v>16769</v>
      </c>
      <c r="AB1725" s="741" t="n">
        <v>11179</v>
      </c>
      <c r="AC1725" s="741" t="n">
        <v>85892</v>
      </c>
      <c r="AD1725" s="741" t="n">
        <v>571315</v>
      </c>
      <c r="AE1725" s="741" t="n">
        <v>65398423</v>
      </c>
      <c r="AF1725" s="242" t="inlineStr">
        <is>
          <t>50-300</t>
        </is>
      </c>
      <c r="AG1725" s="741" t="inlineStr">
        <is>
          <t>$5,000,000</t>
        </is>
      </c>
      <c r="AH1725" s="248" t="inlineStr">
        <is>
          <t>Empleado</t>
        </is>
      </c>
      <c r="AI1725" s="242" t="inlineStr">
        <is>
          <t>maestrovive@gmail.com</t>
        </is>
      </c>
      <c r="AJ1725" s="242" t="n">
        <v>3153261007</v>
      </c>
      <c r="AK1725" s="225" t="n"/>
      <c r="AL1725" s="225" t="n"/>
      <c r="AM1725" s="231" t="n"/>
    </row>
    <row r="1726" ht="18" customHeight="1" thickBot="1">
      <c r="A1726" s="552" t="inlineStr">
        <is>
          <t>GHISLEEN MARCELA PALACIOS RIVERA</t>
        </is>
      </c>
      <c r="B1726" s="210" t="inlineStr">
        <is>
          <t>570339940014785-1</t>
        </is>
      </c>
      <c r="C1726" s="251" t="n">
        <v>45846</v>
      </c>
      <c r="D1726" s="902" t="inlineStr">
        <is>
          <t>Pendiente</t>
        </is>
      </c>
      <c r="E1726" s="903" t="n">
        <v>45846</v>
      </c>
      <c r="F1726" s="262" t="inlineStr">
        <is>
          <t>DAVIVIENDA</t>
        </is>
      </c>
      <c r="G1726" s="214" t="n"/>
      <c r="H1726" s="349" t="inlineStr">
        <is>
          <t>CM</t>
        </is>
      </c>
      <c r="I1726" s="214" t="n"/>
      <c r="J1726" s="214" t="n"/>
      <c r="K1726" s="214" t="n"/>
      <c r="L1726" s="392" t="inlineStr">
        <is>
          <t>Finanzas a otro nivel</t>
        </is>
      </c>
      <c r="M1726" s="254" t="inlineStr">
        <is>
          <t>PAULA OSORNO</t>
        </is>
      </c>
      <c r="N1726" s="214" t="n"/>
      <c r="O1726" s="214" t="n"/>
      <c r="P1726" s="214" t="n"/>
      <c r="Q1726" s="335" t="n"/>
      <c r="R1726" s="390" t="inlineStr">
        <is>
          <t>N/A</t>
        </is>
      </c>
      <c r="S1726" s="257" t="inlineStr">
        <is>
          <t>Pesos</t>
        </is>
      </c>
      <c r="T1726" s="258" t="inlineStr">
        <is>
          <t>Hipotecario</t>
        </is>
      </c>
      <c r="U1726" s="739" t="n">
        <v>3369000</v>
      </c>
      <c r="V1726" s="254" t="n">
        <v>180</v>
      </c>
      <c r="W1726" s="254" t="n">
        <v>163</v>
      </c>
      <c r="X1726" s="739" t="inlineStr">
        <is>
          <t>10.9%</t>
        </is>
      </c>
      <c r="Y1726" s="739" t="n">
        <v>0</v>
      </c>
      <c r="Z1726" s="739" t="n">
        <v>161077</v>
      </c>
      <c r="AA1726" s="739" t="n">
        <v>92028</v>
      </c>
      <c r="AB1726" s="739" t="n">
        <v>0</v>
      </c>
      <c r="AC1726" s="739" t="n">
        <v>766865</v>
      </c>
      <c r="AD1726" s="739" t="n">
        <v>2351967</v>
      </c>
      <c r="AE1726" s="739" t="n">
        <v>271527109</v>
      </c>
      <c r="AF1726" s="739" t="inlineStr">
        <is>
          <t>$1,000,000</t>
        </is>
      </c>
      <c r="AG1726" s="739" t="inlineStr">
        <is>
          <t>$30,000,000</t>
        </is>
      </c>
      <c r="AH1726" s="259" t="inlineStr">
        <is>
          <t>Empleado</t>
        </is>
      </c>
      <c r="AI1726" s="254" t="inlineStr">
        <is>
          <t>marcia077@gmail.com</t>
        </is>
      </c>
      <c r="AJ1726" s="254" t="n">
        <v>3017476279</v>
      </c>
      <c r="AK1726" s="254" t="inlineStr">
        <is>
          <t>SABANETA</t>
        </is>
      </c>
      <c r="AL1726" s="214" t="n"/>
      <c r="AM1726" s="220" t="n"/>
    </row>
    <row r="1727" ht="18" customHeight="1" thickBot="1">
      <c r="A1727" s="842" t="inlineStr">
        <is>
          <t>MARIA CAMILA RUIZ DIAZ</t>
        </is>
      </c>
      <c r="B1727" s="221" t="inlineStr">
        <is>
          <t>570032306342741-1</t>
        </is>
      </c>
      <c r="C1727" s="240" t="n">
        <v>45846</v>
      </c>
      <c r="D1727" s="902" t="inlineStr">
        <is>
          <t>Pendiente</t>
        </is>
      </c>
      <c r="E1727" s="903" t="n">
        <v>45846</v>
      </c>
      <c r="F1727" s="333" t="inlineStr">
        <is>
          <t>DAVIVIENDA</t>
        </is>
      </c>
      <c r="G1727" s="225" t="n"/>
      <c r="H1727" s="397" t="inlineStr">
        <is>
          <t>PROPIO</t>
        </is>
      </c>
      <c r="I1727" s="225" t="n"/>
      <c r="J1727" s="225" t="n"/>
      <c r="K1727" s="225" t="n"/>
      <c r="L1727" s="459" t="inlineStr">
        <is>
          <t>Visionarios</t>
        </is>
      </c>
      <c r="M1727" s="242" t="inlineStr">
        <is>
          <t>DANIEL FERNANDEZ</t>
        </is>
      </c>
      <c r="N1727" s="225" t="n"/>
      <c r="O1727" s="225" t="n"/>
      <c r="P1727" s="225" t="n"/>
      <c r="Q1727" s="225" t="n"/>
      <c r="R1727" s="242" t="n">
        <v>1024550440</v>
      </c>
      <c r="S1727" s="246" t="inlineStr">
        <is>
          <t>Pesos</t>
        </is>
      </c>
      <c r="T1727" s="247" t="inlineStr">
        <is>
          <t>Hipotecario</t>
        </is>
      </c>
      <c r="U1727" s="741" t="n">
        <v>1059000</v>
      </c>
      <c r="V1727" s="242" t="n">
        <v>240</v>
      </c>
      <c r="W1727" s="242" t="n">
        <v>233</v>
      </c>
      <c r="X1727" s="741" t="inlineStr">
        <is>
          <t>10.95%</t>
        </is>
      </c>
      <c r="Y1727" s="741" t="n">
        <v>0</v>
      </c>
      <c r="Z1727" s="741" t="n">
        <v>22750</v>
      </c>
      <c r="AA1727" s="741" t="n">
        <v>40610</v>
      </c>
      <c r="AB1727" s="741" t="n">
        <v>0</v>
      </c>
      <c r="AC1727" s="741" t="n">
        <v>131821</v>
      </c>
      <c r="AD1727" s="741" t="n">
        <v>863818</v>
      </c>
      <c r="AE1727" s="741" t="n">
        <v>99290677</v>
      </c>
      <c r="AF1727" s="242" t="inlineStr">
        <is>
          <t>50-300</t>
        </is>
      </c>
      <c r="AG1727" s="741" t="inlineStr">
        <is>
          <t>$5,000,000</t>
        </is>
      </c>
      <c r="AH1727" s="248" t="inlineStr">
        <is>
          <t>Empleado</t>
        </is>
      </c>
      <c r="AI1727" s="242" t="inlineStr">
        <is>
          <t>camilaruiz.d@gmail.com</t>
        </is>
      </c>
      <c r="AJ1727" s="242" t="n">
        <v>3195303952</v>
      </c>
      <c r="AK1727" s="225" t="n"/>
      <c r="AL1727" s="225" t="n"/>
      <c r="AM1727" s="231" t="n"/>
    </row>
    <row r="1728" ht="18" customHeight="1" thickBot="1">
      <c r="A1728" s="843" t="inlineStr">
        <is>
          <t>RUBIELA YEPES ARIAS</t>
        </is>
      </c>
      <c r="B1728" s="210" t="inlineStr">
        <is>
          <t>571201330012964-1</t>
        </is>
      </c>
      <c r="C1728" s="251" t="n">
        <v>45846</v>
      </c>
      <c r="D1728" s="902" t="inlineStr">
        <is>
          <t>Pendiente</t>
        </is>
      </c>
      <c r="E1728" s="903" t="n">
        <v>45846</v>
      </c>
      <c r="F1728" s="262" t="inlineStr">
        <is>
          <t>DAVIVIENDA</t>
        </is>
      </c>
      <c r="G1728" s="214" t="n"/>
      <c r="H1728" s="352" t="inlineStr">
        <is>
          <t>PROPIO</t>
        </is>
      </c>
      <c r="I1728" s="214" t="n"/>
      <c r="J1728" s="214" t="n"/>
      <c r="K1728" s="214" t="n"/>
      <c r="L1728" s="398" t="inlineStr">
        <is>
          <t>Visionarios</t>
        </is>
      </c>
      <c r="M1728" s="254" t="inlineStr">
        <is>
          <t>MARIELA BECERRA</t>
        </is>
      </c>
      <c r="N1728" s="214" t="n"/>
      <c r="O1728" s="214" t="n"/>
      <c r="P1728" s="214" t="n"/>
      <c r="Q1728" s="214" t="n"/>
      <c r="R1728" s="254" t="n">
        <v>42060652</v>
      </c>
      <c r="S1728" s="257" t="inlineStr">
        <is>
          <t>Pesos</t>
        </is>
      </c>
      <c r="T1728" s="258" t="inlineStr">
        <is>
          <t>Hipotecario</t>
        </is>
      </c>
      <c r="U1728" s="739" t="n">
        <v>834000</v>
      </c>
      <c r="V1728" s="254" t="n">
        <v>240</v>
      </c>
      <c r="W1728" s="254" t="n">
        <v>182</v>
      </c>
      <c r="X1728" s="739" t="inlineStr">
        <is>
          <t>11.5%</t>
        </is>
      </c>
      <c r="Y1728" s="739" t="n">
        <v>0</v>
      </c>
      <c r="Z1728" s="739" t="n">
        <v>30990</v>
      </c>
      <c r="AA1728" s="739" t="n">
        <v>35940</v>
      </c>
      <c r="AB1728" s="739" t="n">
        <v>46261</v>
      </c>
      <c r="AC1728" s="739" t="n">
        <v>138868</v>
      </c>
      <c r="AD1728" s="739" t="n">
        <v>581940</v>
      </c>
      <c r="AE1728" s="739" t="n">
        <v>63902937</v>
      </c>
      <c r="AF1728" s="254" t="inlineStr">
        <is>
          <t>50-300</t>
        </is>
      </c>
      <c r="AG1728" s="739" t="inlineStr">
        <is>
          <t>$4,000,000</t>
        </is>
      </c>
      <c r="AH1728" s="259" t="inlineStr">
        <is>
          <t>Empleado</t>
        </is>
      </c>
      <c r="AI1728" s="254" t="inlineStr">
        <is>
          <t>svgy46@gmail.com</t>
        </is>
      </c>
      <c r="AJ1728" s="254" t="n">
        <v>3202712988</v>
      </c>
      <c r="AK1728" s="214" t="n"/>
      <c r="AL1728" s="214" t="n"/>
      <c r="AM1728" s="220" t="n"/>
    </row>
    <row r="1729" ht="18" customHeight="1" thickBot="1">
      <c r="A1729" s="745" t="inlineStr">
        <is>
          <t>CARLOS ADRIAN VALENCIA BURBANO</t>
        </is>
      </c>
      <c r="B1729" s="221" t="n">
        <v>32607231</v>
      </c>
      <c r="C1729" s="240" t="n">
        <v>45846</v>
      </c>
      <c r="D1729" s="902" t="inlineStr">
        <is>
          <t>Pendiente</t>
        </is>
      </c>
      <c r="E1729" s="903" t="n">
        <v>45846</v>
      </c>
      <c r="F1729" s="346" t="inlineStr">
        <is>
          <t>AV VILLAS</t>
        </is>
      </c>
      <c r="G1729" s="225" t="n"/>
      <c r="H1729" s="397" t="inlineStr">
        <is>
          <t>PROPIO</t>
        </is>
      </c>
      <c r="I1729" s="225" t="n"/>
      <c r="J1729" s="225" t="n"/>
      <c r="K1729" s="225" t="n"/>
      <c r="L1729" s="343" t="inlineStr">
        <is>
          <t>Soluciones Financieras</t>
        </is>
      </c>
      <c r="M1729" s="242" t="inlineStr">
        <is>
          <t>LORENA SALINAS</t>
        </is>
      </c>
      <c r="N1729" s="225" t="n"/>
      <c r="O1729" s="225" t="n"/>
      <c r="P1729" s="225" t="n"/>
      <c r="Q1729" s="225" t="n"/>
      <c r="R1729" s="242" t="n">
        <v>13070568</v>
      </c>
      <c r="S1729" s="246" t="inlineStr">
        <is>
          <t>Pesos</t>
        </is>
      </c>
      <c r="T1729" s="247" t="inlineStr">
        <is>
          <t>Hipotecario</t>
        </is>
      </c>
      <c r="U1729" s="741" t="n">
        <v>1192779</v>
      </c>
      <c r="V1729" s="242" t="n">
        <v>180</v>
      </c>
      <c r="W1729" s="242" t="n">
        <v>173</v>
      </c>
      <c r="X1729" s="741" t="inlineStr">
        <is>
          <t>10.75%</t>
        </is>
      </c>
      <c r="Y1729" s="741" t="n">
        <v>0</v>
      </c>
      <c r="Z1729" s="741" t="n">
        <v>41433</v>
      </c>
      <c r="AA1729" s="741" t="n">
        <v>27135</v>
      </c>
      <c r="AB1729" s="741" t="n">
        <v>0</v>
      </c>
      <c r="AC1729" s="741" t="n">
        <v>257810</v>
      </c>
      <c r="AD1729" s="741" t="n">
        <v>865726</v>
      </c>
      <c r="AE1729" s="741" t="n">
        <v>101312945</v>
      </c>
      <c r="AF1729" s="242" t="inlineStr">
        <is>
          <t>50-300</t>
        </is>
      </c>
      <c r="AG1729" s="741" t="inlineStr">
        <is>
          <t>$4,800,000</t>
        </is>
      </c>
      <c r="AH1729" s="248" t="inlineStr">
        <is>
          <t>Empleado</t>
        </is>
      </c>
      <c r="AI1729" s="242" t="inlineStr">
        <is>
          <t>valenciaburbano20@hotmail.com</t>
        </is>
      </c>
      <c r="AJ1729" s="242" t="n">
        <v>31036303471</v>
      </c>
      <c r="AK1729" s="225" t="n"/>
      <c r="AL1729" s="225" t="n"/>
      <c r="AM1729" s="231" t="n"/>
    </row>
    <row r="1730" ht="18" customHeight="1" thickBot="1">
      <c r="A1730" s="552" t="inlineStr">
        <is>
          <t>LISSANA GARIBELLO PUENTES</t>
        </is>
      </c>
      <c r="B1730" s="210" t="inlineStr">
        <is>
          <t>570040770091321-2</t>
        </is>
      </c>
      <c r="C1730" s="251" t="n">
        <v>45665</v>
      </c>
      <c r="D1730" s="902" t="inlineStr">
        <is>
          <t>Actualizar</t>
        </is>
      </c>
      <c r="E1730" s="903" t="n">
        <v>45847</v>
      </c>
      <c r="F1730" s="262" t="inlineStr">
        <is>
          <t>DAVIVIENDA</t>
        </is>
      </c>
      <c r="G1730" s="214" t="n"/>
      <c r="H1730" s="460" t="inlineStr">
        <is>
          <t>WEB</t>
        </is>
      </c>
      <c r="I1730" s="214" t="n"/>
      <c r="J1730" s="214" t="n"/>
      <c r="K1730" s="214" t="n"/>
      <c r="L1730" s="392" t="inlineStr">
        <is>
          <t>Finanzas a otro nivel</t>
        </is>
      </c>
      <c r="M1730" s="254" t="inlineStr">
        <is>
          <t>NELLY ROA</t>
        </is>
      </c>
      <c r="N1730" s="251" t="n">
        <v>45666</v>
      </c>
      <c r="O1730" s="214" t="n"/>
      <c r="P1730" s="256" t="inlineStr">
        <is>
          <t>https://tinyurl.com/23fca9pn</t>
        </is>
      </c>
      <c r="Q1730" s="214" t="n"/>
      <c r="R1730" s="254" t="n">
        <v>51859135</v>
      </c>
      <c r="S1730" s="257" t="inlineStr">
        <is>
          <t>Pesos</t>
        </is>
      </c>
      <c r="T1730" s="258" t="inlineStr">
        <is>
          <t>Hipotecario</t>
        </is>
      </c>
      <c r="U1730" s="739" t="n">
        <v>1212000</v>
      </c>
      <c r="V1730" s="254" t="n">
        <v>240</v>
      </c>
      <c r="W1730" s="254" t="n">
        <v>232</v>
      </c>
      <c r="X1730" s="739" t="inlineStr">
        <is>
          <t>10.95%</t>
        </is>
      </c>
      <c r="Y1730" s="739" t="n">
        <v>0</v>
      </c>
      <c r="Z1730" s="739" t="n">
        <v>80981</v>
      </c>
      <c r="AA1730" s="739" t="n">
        <v>36326</v>
      </c>
      <c r="AB1730" s="739" t="n">
        <v>0</v>
      </c>
      <c r="AC1730" s="739" t="n">
        <v>147304</v>
      </c>
      <c r="AD1730" s="739" t="n">
        <v>947388</v>
      </c>
      <c r="AE1730" s="739" t="n">
        <v>109127179</v>
      </c>
      <c r="AF1730" s="3660" t="n">
        <v>200</v>
      </c>
      <c r="AG1730" s="739" t="inlineStr">
        <is>
          <t>$6,000,000</t>
        </is>
      </c>
      <c r="AH1730" s="458" t="inlineStr">
        <is>
          <t>Vis Davivienda</t>
        </is>
      </c>
      <c r="AI1730" s="254" t="inlineStr">
        <is>
          <t>lisagaribello@yahoo.com</t>
        </is>
      </c>
      <c r="AJ1730" s="254" t="n">
        <v>34722107011</v>
      </c>
      <c r="AK1730" s="254" t="inlineStr">
        <is>
          <t>MALAGA - ESPAÑA</t>
        </is>
      </c>
      <c r="AL1730" s="214" t="n"/>
      <c r="AM1730" s="220" t="n"/>
    </row>
    <row r="1731" ht="18" customHeight="1" thickBot="1">
      <c r="A1731" s="745" t="inlineStr">
        <is>
          <t>LAURA PATRICIA PEREZ ABSHANA</t>
        </is>
      </c>
      <c r="B1731" s="221" t="inlineStr">
        <is>
          <t>2995793-7</t>
        </is>
      </c>
      <c r="C1731" s="240" t="n">
        <v>45839</v>
      </c>
      <c r="D1731" s="902" t="inlineStr">
        <is>
          <t>Pendiente</t>
        </is>
      </c>
      <c r="E1731" s="903" t="n">
        <v>45847</v>
      </c>
      <c r="F1731" s="346" t="inlineStr">
        <is>
          <t>AV VILLAS</t>
        </is>
      </c>
      <c r="G1731" s="225" t="n"/>
      <c r="H1731" s="344" t="inlineStr">
        <is>
          <t>CM</t>
        </is>
      </c>
      <c r="I1731" s="242" t="inlineStr">
        <is>
          <t>Falta perfilamiento - AV VILLAS</t>
        </is>
      </c>
      <c r="J1731" s="225" t="n"/>
      <c r="K1731" s="225" t="n"/>
      <c r="L1731" s="225" t="n"/>
      <c r="M1731" s="225" t="n"/>
      <c r="N1731" s="240" t="n">
        <v>45840</v>
      </c>
      <c r="O1731" s="225" t="n"/>
      <c r="P1731" s="225" t="n"/>
      <c r="Q1731" s="225" t="n"/>
      <c r="R1731" s="242" t="n">
        <v>1124363683</v>
      </c>
      <c r="S1731" s="246" t="inlineStr">
        <is>
          <t>Pesos</t>
        </is>
      </c>
      <c r="T1731" s="247" t="inlineStr">
        <is>
          <t>Hipotecario</t>
        </is>
      </c>
      <c r="U1731" s="741" t="n">
        <v>1187959</v>
      </c>
      <c r="V1731" s="242" t="n">
        <v>180</v>
      </c>
      <c r="W1731" s="242" t="n">
        <v>128</v>
      </c>
      <c r="X1731" s="741" t="inlineStr">
        <is>
          <t>8.5%</t>
        </is>
      </c>
      <c r="Y1731" s="741" t="n">
        <v>0</v>
      </c>
      <c r="Z1731" s="741" t="n">
        <v>55373</v>
      </c>
      <c r="AA1731" s="741" t="n">
        <v>39424</v>
      </c>
      <c r="AB1731" s="741" t="n">
        <v>0</v>
      </c>
      <c r="AC1731" s="741" t="n">
        <v>667333</v>
      </c>
      <c r="AD1731" s="741" t="n">
        <v>925829</v>
      </c>
      <c r="AE1731" s="741" t="n">
        <v>135722278</v>
      </c>
      <c r="AF1731" s="3661" t="n">
        <v>300</v>
      </c>
      <c r="AG1731" s="741" t="inlineStr">
        <is>
          <t>$10,000,000</t>
        </is>
      </c>
      <c r="AH1731" s="248" t="inlineStr">
        <is>
          <t>Empleado</t>
        </is>
      </c>
      <c r="AI1731" s="242" t="inlineStr">
        <is>
          <t>lpatricia.perez@udea.edu.co</t>
        </is>
      </c>
      <c r="AJ1731" s="242" t="n">
        <v>3134563841</v>
      </c>
      <c r="AK1731" s="242" t="inlineStr">
        <is>
          <t>MEDELLIN</t>
        </is>
      </c>
      <c r="AL1731" s="225" t="n"/>
      <c r="AM1731" s="231" t="n"/>
    </row>
    <row r="1732" ht="18" customHeight="1" thickBot="1">
      <c r="A1732" s="558" t="inlineStr">
        <is>
          <t>CAROL MELISSA CEDEO</t>
        </is>
      </c>
      <c r="B1732" s="210" t="n">
        <v>1057687955</v>
      </c>
      <c r="C1732" s="251" t="n">
        <v>45842</v>
      </c>
      <c r="D1732" s="902" t="inlineStr">
        <is>
          <t>Pendiente</t>
        </is>
      </c>
      <c r="E1732" s="903" t="n">
        <v>45847</v>
      </c>
      <c r="F1732" s="213" t="inlineStr">
        <is>
          <t>BANCO DE BOGOTA</t>
        </is>
      </c>
      <c r="G1732" s="867" t="inlineStr">
        <is>
          <t xml:space="preserve">no aplica ingresos no alcanzan
</t>
        </is>
      </c>
      <c r="H1732" s="349" t="inlineStr">
        <is>
          <t>CM</t>
        </is>
      </c>
      <c r="I1732" s="254" t="inlineStr">
        <is>
          <t>Falta perfilamiento - Bogota.</t>
        </is>
      </c>
      <c r="J1732" s="214" t="n"/>
      <c r="K1732" s="214" t="n"/>
      <c r="L1732" s="348" t="inlineStr">
        <is>
          <t>Soluciones Financieras</t>
        </is>
      </c>
      <c r="M1732" s="254" t="inlineStr">
        <is>
          <t>LORENA SALINAS</t>
        </is>
      </c>
      <c r="N1732" s="251" t="n">
        <v>45845</v>
      </c>
      <c r="O1732" s="214" t="n"/>
      <c r="P1732" s="214" t="n"/>
      <c r="Q1732" s="214" t="n"/>
      <c r="R1732" s="573" t="n">
        <v>1113670393</v>
      </c>
      <c r="S1732" s="257" t="inlineStr">
        <is>
          <t>Pesos</t>
        </is>
      </c>
      <c r="T1732" s="258" t="inlineStr">
        <is>
          <t>Hipotecario</t>
        </is>
      </c>
      <c r="U1732" s="739" t="n">
        <v>1567594</v>
      </c>
      <c r="V1732" s="254" t="n">
        <v>240</v>
      </c>
      <c r="W1732" s="254" t="n">
        <v>239</v>
      </c>
      <c r="X1732" s="739" t="inlineStr">
        <is>
          <t>12.28%</t>
        </is>
      </c>
      <c r="Y1732" s="739" t="n">
        <v>0</v>
      </c>
      <c r="Z1732" s="739" t="n">
        <v>26450</v>
      </c>
      <c r="AA1732" s="739" t="n">
        <v>35060</v>
      </c>
      <c r="AB1732" s="739" t="n">
        <v>0</v>
      </c>
      <c r="AC1732" s="739" t="n">
        <v>148575</v>
      </c>
      <c r="AD1732" s="739" t="n">
        <v>1357508</v>
      </c>
      <c r="AE1732" s="739" t="n">
        <v>140870632</v>
      </c>
      <c r="AF1732" s="739" t="inlineStr">
        <is>
          <t>$2,000,000</t>
        </is>
      </c>
      <c r="AG1732" s="739" t="inlineStr">
        <is>
          <t>$9,000,000</t>
        </is>
      </c>
      <c r="AH1732" s="259" t="inlineStr">
        <is>
          <t>Empleado</t>
        </is>
      </c>
      <c r="AI1732" s="254" t="inlineStr">
        <is>
          <t>melissa.cedeno@hotmail.com</t>
        </is>
      </c>
      <c r="AJ1732" s="254" t="n">
        <v>3160534338</v>
      </c>
      <c r="AK1732" s="254" t="inlineStr">
        <is>
          <t>PALMIRA</t>
        </is>
      </c>
      <c r="AL1732" s="214" t="n"/>
      <c r="AM1732" s="220" t="n"/>
    </row>
    <row r="1733" ht="18" customHeight="1" thickBot="1">
      <c r="A1733" s="548" t="inlineStr">
        <is>
          <t>MARIA LUCILA SILVA RUCO</t>
        </is>
      </c>
      <c r="B1733" s="221" t="n">
        <v>1057890388</v>
      </c>
      <c r="C1733" s="240" t="n">
        <v>45845</v>
      </c>
      <c r="D1733" s="902" t="inlineStr">
        <is>
          <t>Pendiente</t>
        </is>
      </c>
      <c r="E1733" s="903" t="n">
        <v>45847</v>
      </c>
      <c r="F1733" s="224" t="inlineStr">
        <is>
          <t>BANCO DE BOGOTA</t>
        </is>
      </c>
      <c r="G1733" s="225" t="n"/>
      <c r="H1733" s="344" t="inlineStr">
        <is>
          <t>CM</t>
        </is>
      </c>
      <c r="I1733" s="242" t="inlineStr">
        <is>
          <t>Falta perfilamiento - Bogota.</t>
        </is>
      </c>
      <c r="J1733" s="225" t="n"/>
      <c r="K1733" s="225" t="n"/>
      <c r="L1733" s="440" t="inlineStr">
        <is>
          <t>Finanzas a otro nivel</t>
        </is>
      </c>
      <c r="M1733" s="242" t="inlineStr">
        <is>
          <t>NELLY ROA</t>
        </is>
      </c>
      <c r="N1733" s="240" t="n">
        <v>45845</v>
      </c>
      <c r="O1733" s="225" t="n"/>
      <c r="P1733" s="225" t="n"/>
      <c r="Q1733" s="473" t="n"/>
      <c r="R1733" s="390" t="inlineStr">
        <is>
          <t>N/A</t>
        </is>
      </c>
      <c r="S1733" s="246" t="inlineStr">
        <is>
          <t>Pesos</t>
        </is>
      </c>
      <c r="T1733" s="247" t="inlineStr">
        <is>
          <t>Hipotecario</t>
        </is>
      </c>
      <c r="U1733" s="741" t="n">
        <v>596579</v>
      </c>
      <c r="V1733" s="242" t="n">
        <v>240</v>
      </c>
      <c r="W1733" s="242" t="n">
        <v>239</v>
      </c>
      <c r="X1733" s="741" t="inlineStr">
        <is>
          <t>12.28%</t>
        </is>
      </c>
      <c r="Y1733" s="741" t="n">
        <v>0</v>
      </c>
      <c r="Z1733" s="741" t="n">
        <v>11199</v>
      </c>
      <c r="AA1733" s="741" t="n">
        <v>22467</v>
      </c>
      <c r="AB1733" s="741" t="n">
        <v>21700</v>
      </c>
      <c r="AC1733" s="741" t="n">
        <v>53448</v>
      </c>
      <c r="AD1733" s="741" t="n">
        <v>487764</v>
      </c>
      <c r="AE1733" s="741" t="n">
        <v>50600507</v>
      </c>
      <c r="AF1733" s="3661" t="n">
        <v>300</v>
      </c>
      <c r="AG1733" s="741" t="inlineStr">
        <is>
          <t>$2,340,000</t>
        </is>
      </c>
      <c r="AH1733" s="248" t="inlineStr">
        <is>
          <t>Empleado</t>
        </is>
      </c>
      <c r="AI1733" s="242" t="inlineStr">
        <is>
          <t>malusilru@hotmail.com</t>
        </is>
      </c>
      <c r="AJ1733" s="242" t="n">
        <v>3162227033</v>
      </c>
      <c r="AK1733" s="242" t="inlineStr">
        <is>
          <t>CALI</t>
        </is>
      </c>
      <c r="AL1733" s="225" t="n"/>
      <c r="AM1733" s="231" t="n"/>
    </row>
    <row r="1734" ht="18" customHeight="1" thickBot="1">
      <c r="A1734" s="558" t="inlineStr">
        <is>
          <t>FABIAN CAMILO GUZMAN VARELA</t>
        </is>
      </c>
      <c r="B1734" s="210" t="n">
        <v>101364836911</v>
      </c>
      <c r="C1734" s="251" t="n">
        <v>45847</v>
      </c>
      <c r="D1734" s="902" t="inlineStr">
        <is>
          <t>Pendiente</t>
        </is>
      </c>
      <c r="E1734" s="903" t="n">
        <v>45847</v>
      </c>
      <c r="F1734" s="262" t="inlineStr">
        <is>
          <t>DAVIVIENDA</t>
        </is>
      </c>
      <c r="G1734" s="214" t="n"/>
      <c r="H1734" s="457" t="inlineStr">
        <is>
          <t>VK 30%</t>
        </is>
      </c>
      <c r="I1734" s="214" t="n"/>
      <c r="J1734" s="214" t="n"/>
      <c r="K1734" s="214" t="n"/>
      <c r="L1734" s="348" t="inlineStr">
        <is>
          <t>Soluciones Financieras</t>
        </is>
      </c>
      <c r="M1734" s="254" t="inlineStr">
        <is>
          <t>MIRYAM ROA</t>
        </is>
      </c>
      <c r="N1734" s="214" t="n"/>
      <c r="O1734" s="214" t="n"/>
      <c r="P1734" s="214" t="n"/>
      <c r="Q1734" s="214" t="n"/>
      <c r="R1734" s="254" t="n">
        <v>1013648369</v>
      </c>
      <c r="S1734" s="257" t="inlineStr">
        <is>
          <t>Pesos</t>
        </is>
      </c>
      <c r="T1734" s="258" t="inlineStr">
        <is>
          <t>Hipotecario</t>
        </is>
      </c>
      <c r="U1734" s="739" t="n">
        <v>458396</v>
      </c>
      <c r="V1734" s="254" t="n">
        <v>240</v>
      </c>
      <c r="W1734" s="254" t="n">
        <v>216</v>
      </c>
      <c r="X1734" s="739" t="inlineStr">
        <is>
          <t>7.8%</t>
        </is>
      </c>
      <c r="Y1734" s="739" t="n">
        <v>241602</v>
      </c>
      <c r="Z1734" s="739" t="n">
        <v>23803</v>
      </c>
      <c r="AA1734" s="739" t="n">
        <v>25714</v>
      </c>
      <c r="AB1734" s="739" t="n">
        <v>28449</v>
      </c>
      <c r="AC1734" s="739" t="n">
        <v>160579</v>
      </c>
      <c r="AD1734" s="739" t="n">
        <v>463359</v>
      </c>
      <c r="AE1734" s="739" t="n">
        <v>73800011</v>
      </c>
      <c r="AF1734" s="214" t="n"/>
      <c r="AG1734" s="739" t="inlineStr">
        <is>
          <t>$4,000,000</t>
        </is>
      </c>
      <c r="AH1734" s="259" t="inlineStr">
        <is>
          <t>Empleado</t>
        </is>
      </c>
      <c r="AI1734" s="254" t="inlineStr">
        <is>
          <t>fabiancg03@gmail.com</t>
        </is>
      </c>
      <c r="AJ1734" s="254" t="n">
        <v>3212973953</v>
      </c>
      <c r="AK1734" s="254" t="inlineStr">
        <is>
          <t>BOGOTA</t>
        </is>
      </c>
      <c r="AL1734" s="214" t="n"/>
      <c r="AM1734" s="220" t="n"/>
    </row>
    <row r="1735" ht="18" customHeight="1" thickBot="1">
      <c r="A1735" s="548" t="inlineStr">
        <is>
          <t>MARTA LUCIA ZAPATA URREGO</t>
        </is>
      </c>
      <c r="B1735" s="221" t="n">
        <v>90000352507</v>
      </c>
      <c r="C1735" s="240" t="n">
        <v>45847</v>
      </c>
      <c r="D1735" s="902" t="inlineStr">
        <is>
          <t>Pendiente</t>
        </is>
      </c>
      <c r="E1735" s="903" t="n">
        <v>45847</v>
      </c>
      <c r="F1735" s="241" t="inlineStr">
        <is>
          <t>BANCOLOMBIA</t>
        </is>
      </c>
      <c r="G1735" s="225" t="n"/>
      <c r="H1735" s="344" t="inlineStr">
        <is>
          <t>CM</t>
        </is>
      </c>
      <c r="I1735" s="225" t="n"/>
      <c r="J1735" s="225" t="n"/>
      <c r="K1735" s="225" t="n"/>
      <c r="L1735" s="440" t="inlineStr">
        <is>
          <t>Finanzas a otro nivel</t>
        </is>
      </c>
      <c r="M1735" s="242" t="inlineStr">
        <is>
          <t>PAULA OSORNO</t>
        </is>
      </c>
      <c r="N1735" s="225" t="n"/>
      <c r="O1735" s="225" t="n"/>
      <c r="P1735" s="225" t="n"/>
      <c r="Q1735" s="225" t="n"/>
      <c r="R1735" s="242" t="n">
        <v>42895715</v>
      </c>
      <c r="S1735" s="246" t="inlineStr">
        <is>
          <t>Pesos</t>
        </is>
      </c>
      <c r="T1735" s="247" t="inlineStr">
        <is>
          <t>Hipotecario</t>
        </is>
      </c>
      <c r="U1735" s="741" t="n">
        <v>2829806</v>
      </c>
      <c r="V1735" s="242" t="n">
        <v>180</v>
      </c>
      <c r="W1735" s="242" t="n">
        <v>179</v>
      </c>
      <c r="X1735" s="811" t="n">
        <v>0.13</v>
      </c>
      <c r="Y1735" s="741" t="n">
        <v>0</v>
      </c>
      <c r="Z1735" s="741" t="n">
        <v>301231</v>
      </c>
      <c r="AA1735" s="741" t="n">
        <v>54930</v>
      </c>
      <c r="AB1735" s="741" t="n">
        <v>36619</v>
      </c>
      <c r="AC1735" s="741" t="n">
        <v>389658</v>
      </c>
      <c r="AD1735" s="741" t="n">
        <v>2047368</v>
      </c>
      <c r="AE1735" s="741" t="n">
        <v>198911989</v>
      </c>
      <c r="AF1735" s="3661" t="n">
        <v>300</v>
      </c>
      <c r="AG1735" s="741" t="inlineStr">
        <is>
          <t>$8,000,000</t>
        </is>
      </c>
      <c r="AH1735" s="248" t="inlineStr">
        <is>
          <t>Empleado</t>
        </is>
      </c>
      <c r="AI1735" s="242" t="inlineStr">
        <is>
          <t>marta_zapata@hotmail.com</t>
        </is>
      </c>
      <c r="AJ1735" s="242" t="n">
        <v>3166328078</v>
      </c>
      <c r="AK1735" s="242" t="inlineStr">
        <is>
          <t>MEDELLIN</t>
        </is>
      </c>
      <c r="AL1735" s="225" t="n"/>
      <c r="AM1735" s="231" t="n"/>
    </row>
    <row r="1736" ht="18" customHeight="1" thickBot="1">
      <c r="A1736" s="552" t="inlineStr">
        <is>
          <t>SANDRA MARCELA HERNANDEZ ARNEDO</t>
        </is>
      </c>
      <c r="B1736" s="210" t="n">
        <v>90000308931</v>
      </c>
      <c r="C1736" s="251" t="n">
        <v>45847</v>
      </c>
      <c r="D1736" s="902" t="inlineStr">
        <is>
          <t>Pendiente</t>
        </is>
      </c>
      <c r="E1736" s="903" t="n">
        <v>45847</v>
      </c>
      <c r="F1736" s="267" t="inlineStr">
        <is>
          <t>BANCOLOMBIA</t>
        </is>
      </c>
      <c r="G1736" s="214" t="n"/>
      <c r="H1736" s="352" t="inlineStr">
        <is>
          <t>PROPIO</t>
        </is>
      </c>
      <c r="I1736" s="214" t="n"/>
      <c r="J1736" s="214" t="n"/>
      <c r="K1736" s="214" t="n"/>
      <c r="L1736" s="392" t="inlineStr">
        <is>
          <t>Finanzas a otro nivel</t>
        </is>
      </c>
      <c r="M1736" s="254" t="inlineStr">
        <is>
          <t>PAULA OSORNO</t>
        </is>
      </c>
      <c r="N1736" s="214" t="n"/>
      <c r="O1736" s="214" t="n"/>
      <c r="P1736" s="214" t="n"/>
      <c r="Q1736" s="214" t="n"/>
      <c r="R1736" s="254" t="n">
        <v>1047434857</v>
      </c>
      <c r="S1736" s="257" t="inlineStr">
        <is>
          <t>Pesos</t>
        </is>
      </c>
      <c r="T1736" s="258" t="inlineStr">
        <is>
          <t>Hipotecario</t>
        </is>
      </c>
      <c r="U1736" s="739" t="n">
        <v>523640</v>
      </c>
      <c r="V1736" s="254" t="n">
        <v>240</v>
      </c>
      <c r="W1736" s="254" t="n">
        <v>232</v>
      </c>
      <c r="X1736" s="739" t="inlineStr">
        <is>
          <t>5.79%</t>
        </is>
      </c>
      <c r="Y1736" s="739" t="n">
        <v>228492</v>
      </c>
      <c r="Z1736" s="739" t="n">
        <v>8351</v>
      </c>
      <c r="AA1736" s="739" t="n">
        <v>12321</v>
      </c>
      <c r="AB1736" s="739" t="n">
        <v>8213</v>
      </c>
      <c r="AC1736" s="739" t="n">
        <v>165908</v>
      </c>
      <c r="AD1736" s="739" t="n">
        <v>328846</v>
      </c>
      <c r="AE1736" s="739" t="n">
        <v>70035995</v>
      </c>
      <c r="AF1736" s="254" t="inlineStr">
        <is>
          <t>50-300</t>
        </is>
      </c>
      <c r="AG1736" s="739" t="inlineStr">
        <is>
          <t>$5,000,000</t>
        </is>
      </c>
      <c r="AH1736" s="259" t="inlineStr">
        <is>
          <t>Empleado</t>
        </is>
      </c>
      <c r="AI1736" s="254" t="inlineStr">
        <is>
          <t>sandrahdez0426@hotmail.com</t>
        </is>
      </c>
      <c r="AJ1736" s="254" t="n">
        <v>3006488719</v>
      </c>
      <c r="AK1736" s="214" t="n"/>
      <c r="AL1736" s="214" t="n"/>
      <c r="AM1736" s="220" t="n"/>
    </row>
    <row r="1737" ht="18" customHeight="1" thickBot="1">
      <c r="A1737" s="745" t="inlineStr">
        <is>
          <t>LINA PAOLA RODRIGUEZ LEAL</t>
        </is>
      </c>
      <c r="B1737" s="221" t="n">
        <v>90000094001</v>
      </c>
      <c r="C1737" s="240" t="n">
        <v>45847</v>
      </c>
      <c r="D1737" s="902" t="inlineStr">
        <is>
          <t>Pendiente</t>
        </is>
      </c>
      <c r="E1737" s="903" t="n">
        <v>45847</v>
      </c>
      <c r="F1737" s="241" t="inlineStr">
        <is>
          <t>BANCOLOMBIA</t>
        </is>
      </c>
      <c r="G1737" s="225" t="n"/>
      <c r="H1737" s="397" t="inlineStr">
        <is>
          <t>PROPIO</t>
        </is>
      </c>
      <c r="I1737" s="225" t="n"/>
      <c r="J1737" s="225" t="n"/>
      <c r="K1737" s="225" t="n"/>
      <c r="L1737" s="246" t="inlineStr">
        <is>
          <t>Lideres del futuro</t>
        </is>
      </c>
      <c r="M1737" s="242" t="inlineStr">
        <is>
          <t>Ingrid Yanneth Vasquez Muñoz</t>
        </is>
      </c>
      <c r="N1737" s="225" t="n"/>
      <c r="O1737" s="225" t="n"/>
      <c r="P1737" s="225" t="n"/>
      <c r="Q1737" s="225" t="n"/>
      <c r="R1737" s="242" t="n">
        <v>1019055225</v>
      </c>
      <c r="S1737" s="246" t="inlineStr">
        <is>
          <t>Pesos</t>
        </is>
      </c>
      <c r="T1737" s="247" t="inlineStr">
        <is>
          <t>Hipotecario</t>
        </is>
      </c>
      <c r="U1737" s="741" t="n">
        <v>678009</v>
      </c>
      <c r="V1737" s="242" t="n">
        <v>183</v>
      </c>
      <c r="W1737" s="242" t="n">
        <v>118</v>
      </c>
      <c r="X1737" s="741" t="inlineStr">
        <is>
          <t>7.19%</t>
        </is>
      </c>
      <c r="Y1737" s="741" t="n">
        <v>181541</v>
      </c>
      <c r="Z1737" s="741" t="n">
        <v>6866</v>
      </c>
      <c r="AA1737" s="741" t="n">
        <v>12500</v>
      </c>
      <c r="AB1737" s="741" t="n">
        <v>8332</v>
      </c>
      <c r="AC1737" s="741" t="n">
        <v>324842</v>
      </c>
      <c r="AD1737" s="741" t="n">
        <v>325468</v>
      </c>
      <c r="AE1737" s="741" t="n">
        <v>56044167</v>
      </c>
      <c r="AF1737" s="242" t="inlineStr">
        <is>
          <t>$50.000 a $300.000</t>
        </is>
      </c>
      <c r="AG1737" s="741" t="inlineStr">
        <is>
          <t>$6,000,000</t>
        </is>
      </c>
      <c r="AH1737" s="248" t="inlineStr">
        <is>
          <t>Empleado</t>
        </is>
      </c>
      <c r="AI1737" s="242" t="inlineStr">
        <is>
          <t>linarodriguezleal@gmail.com</t>
        </is>
      </c>
      <c r="AJ1737" s="242" t="n">
        <v>3174373722</v>
      </c>
      <c r="AK1737" s="225" t="n"/>
      <c r="AL1737" s="225" t="n"/>
      <c r="AM1737" s="231" t="n"/>
    </row>
    <row r="1738" ht="18" customHeight="1" thickBot="1">
      <c r="A1738" s="552" t="inlineStr">
        <is>
          <t>YILDRETH KATHERINE ROMERO CAMPUZANO</t>
        </is>
      </c>
      <c r="B1738" s="210" t="n">
        <v>90000327906</v>
      </c>
      <c r="C1738" s="251" t="n">
        <v>45847</v>
      </c>
      <c r="D1738" s="902" t="inlineStr">
        <is>
          <t>Pendiente</t>
        </is>
      </c>
      <c r="E1738" s="903" t="n">
        <v>45847</v>
      </c>
      <c r="F1738" s="267" t="inlineStr">
        <is>
          <t>BANCOLOMBIA</t>
        </is>
      </c>
      <c r="G1738" s="214" t="n"/>
      <c r="H1738" s="349" t="inlineStr">
        <is>
          <t>CM</t>
        </is>
      </c>
      <c r="I1738" s="214" t="n"/>
      <c r="J1738" s="214" t="n"/>
      <c r="K1738" s="214" t="n"/>
      <c r="L1738" s="214" t="n"/>
      <c r="M1738" s="214" t="n"/>
      <c r="N1738" s="214" t="n"/>
      <c r="O1738" s="214" t="n"/>
      <c r="P1738" s="214" t="n"/>
      <c r="Q1738" s="214" t="n"/>
      <c r="R1738" s="254" t="n">
        <v>1007723784</v>
      </c>
      <c r="S1738" s="257" t="inlineStr">
        <is>
          <t>Pesos</t>
        </is>
      </c>
      <c r="T1738" s="258" t="inlineStr">
        <is>
          <t>Hipotecario</t>
        </is>
      </c>
      <c r="U1738" s="739" t="n">
        <v>1743974</v>
      </c>
      <c r="V1738" s="254" t="n">
        <v>240</v>
      </c>
      <c r="W1738" s="254" t="n">
        <v>235</v>
      </c>
      <c r="X1738" s="821" t="n">
        <v>0.11</v>
      </c>
      <c r="Y1738" s="739" t="n">
        <v>0</v>
      </c>
      <c r="Z1738" s="739" t="n">
        <v>129135</v>
      </c>
      <c r="AA1738" s="739" t="n">
        <v>23617</v>
      </c>
      <c r="AB1738" s="739" t="n">
        <v>15744</v>
      </c>
      <c r="AC1738" s="739" t="n">
        <v>201547</v>
      </c>
      <c r="AD1738" s="739" t="n">
        <v>1373931</v>
      </c>
      <c r="AE1738" s="739" t="n">
        <v>157736437</v>
      </c>
      <c r="AF1738" s="3660" t="n">
        <v>200</v>
      </c>
      <c r="AG1738" s="739" t="inlineStr">
        <is>
          <t>$5,000,000</t>
        </is>
      </c>
      <c r="AH1738" s="259" t="inlineStr">
        <is>
          <t>Empleado</t>
        </is>
      </c>
      <c r="AI1738" s="254" t="inlineStr">
        <is>
          <t>yilka10@hotmail.com</t>
        </is>
      </c>
      <c r="AJ1738" s="254" t="n">
        <v>3114965303</v>
      </c>
      <c r="AK1738" s="254" t="inlineStr">
        <is>
          <t>SOPO</t>
        </is>
      </c>
      <c r="AL1738" s="214" t="n"/>
      <c r="AM1738" s="220" t="n"/>
    </row>
    <row r="1739" ht="18" customHeight="1" thickBot="1">
      <c r="A1739" s="745" t="inlineStr">
        <is>
          <t>JOHN HENRY NIÑO RUIZ</t>
        </is>
      </c>
      <c r="B1739" s="221" t="inlineStr">
        <is>
          <t>035701-03-0000002932</t>
        </is>
      </c>
      <c r="C1739" s="240" t="n">
        <v>45847</v>
      </c>
      <c r="D1739" s="902" t="inlineStr">
        <is>
          <t>Pendiente</t>
        </is>
      </c>
      <c r="E1739" s="903" t="n">
        <v>45847</v>
      </c>
      <c r="F1739" s="346" t="inlineStr">
        <is>
          <t>LA HIPOTECARIA</t>
        </is>
      </c>
      <c r="G1739" s="225" t="n"/>
      <c r="H1739" s="344" t="inlineStr">
        <is>
          <t>CM</t>
        </is>
      </c>
      <c r="I1739" s="225" t="n"/>
      <c r="J1739" s="225" t="n"/>
      <c r="K1739" s="225" t="n"/>
      <c r="L1739" s="225" t="n"/>
      <c r="M1739" s="225" t="n"/>
      <c r="N1739" s="225" t="n"/>
      <c r="O1739" s="225" t="n"/>
      <c r="P1739" s="225" t="n"/>
      <c r="Q1739" s="225" t="n"/>
      <c r="R1739" s="242" t="n">
        <v>1024493883</v>
      </c>
      <c r="S1739" s="246" t="inlineStr">
        <is>
          <t>Pesos</t>
        </is>
      </c>
      <c r="T1739" s="247" t="inlineStr">
        <is>
          <t>Hipotecario</t>
        </is>
      </c>
      <c r="U1739" s="741" t="n">
        <v>1346367</v>
      </c>
      <c r="V1739" s="242" t="n">
        <v>180</v>
      </c>
      <c r="W1739" s="242" t="n">
        <v>96</v>
      </c>
      <c r="X1739" s="741" t="inlineStr">
        <is>
          <t>11.75%</t>
        </is>
      </c>
      <c r="Y1739" s="741" t="n">
        <v>0</v>
      </c>
      <c r="Z1739" s="741" t="n">
        <v>18529</v>
      </c>
      <c r="AA1739" s="741" t="n">
        <v>33731</v>
      </c>
      <c r="AB1739" s="741" t="n">
        <v>0</v>
      </c>
      <c r="AC1739" s="741" t="n">
        <v>533593</v>
      </c>
      <c r="AD1739" s="741" t="n">
        <v>758148</v>
      </c>
      <c r="AE1739" s="741" t="n">
        <v>43439985</v>
      </c>
      <c r="AF1739" s="3661" t="n">
        <v>500</v>
      </c>
      <c r="AG1739" s="741" t="inlineStr">
        <is>
          <t>$3,000,000</t>
        </is>
      </c>
      <c r="AH1739" s="248" t="inlineStr">
        <is>
          <t>Empleado</t>
        </is>
      </c>
      <c r="AI1739" s="242" t="inlineStr">
        <is>
          <t>england01@hotmail.com</t>
        </is>
      </c>
      <c r="AJ1739" s="242" t="n">
        <v>3212465315</v>
      </c>
      <c r="AK1739" s="242" t="inlineStr">
        <is>
          <t>SOACHA</t>
        </is>
      </c>
      <c r="AL1739" s="225" t="n"/>
      <c r="AM1739" s="231" t="n"/>
    </row>
    <row r="1740" ht="18" customHeight="1" thickBot="1">
      <c r="A1740" s="558" t="inlineStr">
        <is>
          <t>MILEYDI CAROLINA GIL MELO</t>
        </is>
      </c>
      <c r="B1740" s="210" t="n">
        <v>90000248795</v>
      </c>
      <c r="C1740" s="251" t="n">
        <v>45848</v>
      </c>
      <c r="D1740" s="348" t="inlineStr">
        <is>
          <t>Pendiente</t>
        </is>
      </c>
      <c r="E1740" s="386" t="n">
        <v>45848</v>
      </c>
      <c r="F1740" s="267" t="inlineStr">
        <is>
          <t>BANCOLOMBIA</t>
        </is>
      </c>
      <c r="G1740" s="214" t="n"/>
      <c r="H1740" s="352" t="inlineStr">
        <is>
          <t>PROPIO</t>
        </is>
      </c>
      <c r="I1740" s="214" t="n"/>
      <c r="J1740" s="214" t="n"/>
      <c r="K1740" s="214" t="n"/>
      <c r="L1740" s="392" t="inlineStr">
        <is>
          <t>Finanzas a otro nivel</t>
        </is>
      </c>
      <c r="M1740" s="254" t="inlineStr">
        <is>
          <t>Sandi Catherine Pizza Mendoza</t>
        </is>
      </c>
      <c r="N1740" s="214" t="n"/>
      <c r="O1740" s="214" t="n"/>
      <c r="P1740" s="214" t="n"/>
      <c r="Q1740" s="214" t="n"/>
      <c r="R1740" s="254" t="n">
        <v>1090363744</v>
      </c>
      <c r="S1740" s="257" t="inlineStr">
        <is>
          <t>Pesos</t>
        </is>
      </c>
      <c r="T1740" s="258" t="inlineStr">
        <is>
          <t>Hipotecario</t>
        </is>
      </c>
      <c r="U1740" s="739" t="n">
        <v>617356</v>
      </c>
      <c r="V1740" s="254" t="n">
        <v>240</v>
      </c>
      <c r="W1740" s="254" t="n">
        <v>218</v>
      </c>
      <c r="X1740" s="739" t="inlineStr">
        <is>
          <t>9.65%</t>
        </is>
      </c>
      <c r="Y1740" s="739" t="n">
        <v>204572</v>
      </c>
      <c r="Z1740" s="739" t="n">
        <v>10391</v>
      </c>
      <c r="AA1740" s="739" t="n">
        <v>8556</v>
      </c>
      <c r="AB1740" s="739" t="n">
        <v>5704</v>
      </c>
      <c r="AC1740" s="739" t="n">
        <v>110370</v>
      </c>
      <c r="AD1740" s="739" t="n">
        <v>482335</v>
      </c>
      <c r="AE1740" s="739" t="n">
        <v>62809858</v>
      </c>
      <c r="AF1740" s="254" t="inlineStr">
        <is>
          <t>50-300</t>
        </is>
      </c>
      <c r="AG1740" s="739" t="inlineStr">
        <is>
          <t>$4,000,000</t>
        </is>
      </c>
      <c r="AH1740" s="259" t="inlineStr">
        <is>
          <t>Empleado</t>
        </is>
      </c>
      <c r="AI1740" s="254" t="inlineStr">
        <is>
          <t>mileidi1086@gmail.com</t>
        </is>
      </c>
      <c r="AJ1740" s="254" t="n">
        <v>3133208037</v>
      </c>
      <c r="AK1740" s="214" t="n"/>
      <c r="AL1740" s="214" t="n"/>
      <c r="AM1740" s="220" t="n"/>
    </row>
    <row r="1741" ht="18" customHeight="1" thickBot="1">
      <c r="A1741" s="1012" t="inlineStr">
        <is>
          <t>ANDREA MERCHAN RAMIREZ</t>
        </is>
      </c>
      <c r="B1741" s="221" t="n">
        <v>90000066894</v>
      </c>
      <c r="C1741" s="240" t="n">
        <v>45848</v>
      </c>
      <c r="D1741" s="343" t="inlineStr">
        <is>
          <t>Pendiente</t>
        </is>
      </c>
      <c r="E1741" s="378" t="n">
        <v>45848</v>
      </c>
      <c r="F1741" s="241" t="inlineStr">
        <is>
          <t>BANCOLOMBIA</t>
        </is>
      </c>
      <c r="G1741" s="225" t="n"/>
      <c r="H1741" s="507" t="inlineStr">
        <is>
          <t>WEB</t>
        </is>
      </c>
      <c r="I1741" s="225" t="n"/>
      <c r="J1741" s="225" t="n"/>
      <c r="K1741" s="225" t="n"/>
      <c r="L1741" s="225" t="n"/>
      <c r="M1741" s="225" t="n"/>
      <c r="N1741" s="225" t="n"/>
      <c r="O1741" s="225" t="n"/>
      <c r="P1741" s="225" t="n"/>
      <c r="Q1741" s="225" t="n"/>
      <c r="R1741" s="242" t="n">
        <v>1030566370</v>
      </c>
      <c r="S1741" s="246" t="inlineStr">
        <is>
          <t>Pesos</t>
        </is>
      </c>
      <c r="T1741" s="247" t="inlineStr">
        <is>
          <t>Hipotecario</t>
        </is>
      </c>
      <c r="U1741" s="741" t="n">
        <v>499415</v>
      </c>
      <c r="V1741" s="242" t="n">
        <v>243</v>
      </c>
      <c r="W1741" s="242" t="n">
        <v>170</v>
      </c>
      <c r="X1741" s="741" t="inlineStr">
        <is>
          <t>7.28%</t>
        </is>
      </c>
      <c r="Y1741" s="741" t="n">
        <v>164017</v>
      </c>
      <c r="Z1741" s="741" t="n">
        <v>6297</v>
      </c>
      <c r="AA1741" s="741" t="n">
        <v>14189</v>
      </c>
      <c r="AB1741" s="741" t="n">
        <v>9459</v>
      </c>
      <c r="AC1741" s="741" t="n">
        <v>172680</v>
      </c>
      <c r="AD1741" s="741" t="n">
        <v>296687</v>
      </c>
      <c r="AE1741" s="741" t="n">
        <v>51471941</v>
      </c>
      <c r="AF1741" s="3661" t="n">
        <v>600</v>
      </c>
      <c r="AG1741" s="741" t="inlineStr">
        <is>
          <t>$5,336,000</t>
        </is>
      </c>
      <c r="AH1741" s="248" t="inlineStr">
        <is>
          <t>Empleado</t>
        </is>
      </c>
      <c r="AI1741" s="242" t="inlineStr">
        <is>
          <t>andrearq10@gmail.com</t>
        </is>
      </c>
      <c r="AJ1741" s="242" t="n">
        <v>3158947889</v>
      </c>
      <c r="AK1741" s="242" t="inlineStr">
        <is>
          <t>BOGOTA</t>
        </is>
      </c>
      <c r="AL1741" s="225" t="n"/>
      <c r="AM1741" s="231" t="n"/>
    </row>
    <row r="1742" ht="18" customHeight="1" thickBot="1">
      <c r="A1742" s="563" t="inlineStr">
        <is>
          <t>MARTHA CECILIA ESTRADA MELCHOR</t>
        </is>
      </c>
      <c r="B1742" s="466" t="inlineStr">
        <is>
          <t>571212600188293-6</t>
        </is>
      </c>
      <c r="C1742" s="357" t="n">
        <v>45848</v>
      </c>
      <c r="D1742" s="921" t="inlineStr">
        <is>
          <t>Pendiente</t>
        </is>
      </c>
      <c r="E1742" s="900" t="n">
        <v>45848</v>
      </c>
      <c r="F1742" s="359" t="inlineStr">
        <is>
          <t>DAVIVIENDA</t>
        </is>
      </c>
      <c r="G1742" s="882" t="n"/>
      <c r="H1742" s="464" t="inlineStr">
        <is>
          <t>PROPIO</t>
        </is>
      </c>
      <c r="I1742" s="360" t="n"/>
      <c r="J1742" s="360" t="n"/>
      <c r="K1742" s="360" t="n"/>
      <c r="L1742" s="367" t="inlineStr">
        <is>
          <t>Guardianes Del Ahorro</t>
        </is>
      </c>
      <c r="M1742" s="363" t="inlineStr">
        <is>
          <t>Mile Johanna López Román</t>
        </is>
      </c>
      <c r="N1742" s="360" t="n"/>
      <c r="O1742" s="360" t="n"/>
      <c r="P1742" s="360" t="n"/>
      <c r="Q1742" s="360" t="n"/>
      <c r="R1742" s="363" t="n">
        <v>43563255</v>
      </c>
      <c r="S1742" s="365" t="inlineStr">
        <is>
          <t>Pesos</t>
        </is>
      </c>
      <c r="T1742" s="366" t="inlineStr">
        <is>
          <t>Hipotecario</t>
        </is>
      </c>
      <c r="U1742" s="808" t="n">
        <v>1536000</v>
      </c>
      <c r="V1742" s="363" t="n">
        <v>120</v>
      </c>
      <c r="W1742" s="363" t="n">
        <v>88</v>
      </c>
      <c r="X1742" s="808" t="inlineStr">
        <is>
          <t>16.05%</t>
        </is>
      </c>
      <c r="Y1742" s="808" t="n">
        <v>0</v>
      </c>
      <c r="Z1742" s="808" t="n">
        <v>28296</v>
      </c>
      <c r="AA1742" s="808" t="n">
        <v>34832</v>
      </c>
      <c r="AB1742" s="808" t="n">
        <v>0</v>
      </c>
      <c r="AC1742" s="808" t="n">
        <v>486831</v>
      </c>
      <c r="AD1742" s="808" t="n">
        <v>987040</v>
      </c>
      <c r="AE1742" s="808" t="n">
        <v>78878358</v>
      </c>
      <c r="AF1742" s="363" t="inlineStr">
        <is>
          <t>50-300</t>
        </is>
      </c>
      <c r="AG1742" s="808" t="inlineStr">
        <is>
          <t>$4,500,000</t>
        </is>
      </c>
      <c r="AH1742" s="401" t="inlineStr">
        <is>
          <t>Empleado</t>
        </is>
      </c>
      <c r="AI1742" s="363" t="inlineStr">
        <is>
          <t>garbanzito36@hotmail.com</t>
        </is>
      </c>
      <c r="AJ1742" s="531" t="n">
        <v>3128854303</v>
      </c>
      <c r="AK1742" s="360" t="n"/>
      <c r="AL1742" s="360" t="n"/>
      <c r="AM1742" s="368" t="n"/>
    </row>
    <row r="1743" ht="18" customHeight="1" thickBot="1">
      <c r="A1743" s="552" t="inlineStr">
        <is>
          <t>DIEGO JULIAN REY QUEVEDO</t>
        </is>
      </c>
      <c r="B1743" s="210" t="inlineStr">
        <is>
          <t>600000500505411-5</t>
        </is>
      </c>
      <c r="C1743" s="251" t="n">
        <v>45848</v>
      </c>
      <c r="D1743" s="472" t="inlineStr">
        <is>
          <t>Mora</t>
        </is>
      </c>
      <c r="E1743" s="907" t="n">
        <v>45848</v>
      </c>
      <c r="F1743" s="569" t="inlineStr">
        <is>
          <t>DAVIVIENDA</t>
        </is>
      </c>
      <c r="G1743" s="593" t="inlineStr">
        <is>
          <t>El endeudamiento indicado en el perfilamiento es en otros dos créditos de vivienda</t>
        </is>
      </c>
      <c r="H1743" s="352" t="inlineStr">
        <is>
          <t>PROPIO</t>
        </is>
      </c>
      <c r="I1743" s="214" t="n"/>
      <c r="J1743" s="214" t="n"/>
      <c r="K1743" s="214" t="n"/>
      <c r="L1743" s="392" t="inlineStr">
        <is>
          <t>Finanzas a otro nivel</t>
        </is>
      </c>
      <c r="M1743" s="254" t="inlineStr">
        <is>
          <t>CATALINA MORENO</t>
        </is>
      </c>
      <c r="N1743" s="214" t="n"/>
      <c r="O1743" s="214" t="n"/>
      <c r="P1743" s="214" t="n"/>
      <c r="Q1743" s="214" t="n"/>
      <c r="R1743" s="573" t="n">
        <v>1569720</v>
      </c>
      <c r="S1743" s="257" t="inlineStr">
        <is>
          <t>Pesos</t>
        </is>
      </c>
      <c r="T1743" s="258" t="inlineStr">
        <is>
          <t>Hipotecario</t>
        </is>
      </c>
      <c r="U1743" s="739" t="n">
        <v>1124000</v>
      </c>
      <c r="V1743" s="254" t="n">
        <v>240</v>
      </c>
      <c r="W1743" s="254" t="n">
        <v>189</v>
      </c>
      <c r="X1743" s="739" t="inlineStr">
        <is>
          <t>8.7%</t>
        </is>
      </c>
      <c r="Y1743" s="739" t="n">
        <v>0</v>
      </c>
      <c r="Z1743" s="739" t="n">
        <v>54154</v>
      </c>
      <c r="AA1743" s="739" t="n">
        <v>34325</v>
      </c>
      <c r="AB1743" s="739" t="n">
        <v>0</v>
      </c>
      <c r="AC1743" s="739" t="n">
        <v>276465</v>
      </c>
      <c r="AD1743" s="739" t="n">
        <v>853289</v>
      </c>
      <c r="AE1743" s="739" t="n">
        <v>109151607</v>
      </c>
      <c r="AF1743" s="254" t="inlineStr">
        <is>
          <t>200.000 A 400.000</t>
        </is>
      </c>
      <c r="AG1743" s="739" t="inlineStr">
        <is>
          <t>$13,500,000</t>
        </is>
      </c>
      <c r="AH1743" s="259" t="inlineStr">
        <is>
          <t>Empleado</t>
        </is>
      </c>
      <c r="AI1743" s="393" t="inlineStr">
        <is>
          <t>julianreyquevedo@gmail.com</t>
        </is>
      </c>
      <c r="AJ1743" s="390" t="n">
        <v>3143810671</v>
      </c>
      <c r="AK1743" s="214" t="n"/>
      <c r="AL1743" s="214" t="n"/>
      <c r="AM1743" s="220" t="n"/>
    </row>
    <row r="1744" ht="18" customHeight="1" thickBot="1">
      <c r="A1744" s="745" t="inlineStr">
        <is>
          <t>LUZ BIERIS TORDECILLA MERCADO</t>
        </is>
      </c>
      <c r="B1744" s="221" t="inlineStr">
        <is>
          <t>570040770100168-6</t>
        </is>
      </c>
      <c r="C1744" s="240" t="n">
        <v>45848</v>
      </c>
      <c r="D1744" s="902" t="inlineStr">
        <is>
          <t>Pendiente</t>
        </is>
      </c>
      <c r="E1744" s="903" t="n">
        <v>45848</v>
      </c>
      <c r="F1744" s="333" t="inlineStr">
        <is>
          <t>DAVIVIENDA</t>
        </is>
      </c>
      <c r="G1744" s="225" t="n"/>
      <c r="H1744" s="344" t="inlineStr">
        <is>
          <t>CM</t>
        </is>
      </c>
      <c r="I1744" s="225" t="n"/>
      <c r="J1744" s="225" t="n"/>
      <c r="K1744" s="225" t="n"/>
      <c r="L1744" s="440" t="inlineStr">
        <is>
          <t>Finanzas a otro nivel</t>
        </is>
      </c>
      <c r="M1744" s="242" t="inlineStr">
        <is>
          <t>NELLY ROA</t>
        </is>
      </c>
      <c r="N1744" s="225" t="n"/>
      <c r="O1744" s="225" t="n"/>
      <c r="P1744" s="225" t="n"/>
      <c r="Q1744" s="473" t="n"/>
      <c r="R1744" s="390" t="inlineStr">
        <is>
          <t>N/A</t>
        </is>
      </c>
      <c r="S1744" s="246" t="inlineStr">
        <is>
          <t>Pesos</t>
        </is>
      </c>
      <c r="T1744" s="247" t="inlineStr">
        <is>
          <t>Hipotecario</t>
        </is>
      </c>
      <c r="U1744" s="741" t="n">
        <v>1529000</v>
      </c>
      <c r="V1744" s="242" t="n">
        <v>108</v>
      </c>
      <c r="W1744" s="242" t="n">
        <v>99</v>
      </c>
      <c r="X1744" s="811" t="n">
        <v>0.14</v>
      </c>
      <c r="Y1744" s="741" t="n">
        <v>0</v>
      </c>
      <c r="Z1744" s="741" t="n">
        <v>0</v>
      </c>
      <c r="AA1744" s="741" t="n">
        <v>0</v>
      </c>
      <c r="AB1744" s="741" t="n">
        <v>0</v>
      </c>
      <c r="AC1744" s="741" t="n">
        <v>509514</v>
      </c>
      <c r="AD1744" s="741" t="n">
        <v>1019485</v>
      </c>
      <c r="AE1744" s="741" t="n">
        <v>92447904</v>
      </c>
      <c r="AF1744" s="3661" t="n">
        <v>500</v>
      </c>
      <c r="AG1744" s="741" t="inlineStr">
        <is>
          <t>$10,000,000</t>
        </is>
      </c>
      <c r="AH1744" s="248" t="inlineStr">
        <is>
          <t>Empleado</t>
        </is>
      </c>
      <c r="AI1744" s="242" t="inlineStr">
        <is>
          <t>luzbieris@hotmail.com</t>
        </is>
      </c>
      <c r="AJ1744" s="242" t="n">
        <v>3133817169</v>
      </c>
      <c r="AK1744" s="242" t="inlineStr">
        <is>
          <t>BOGOTA</t>
        </is>
      </c>
      <c r="AL1744" s="225" t="n"/>
      <c r="AM1744" s="231" t="n"/>
    </row>
    <row r="1745" ht="18" customHeight="1" thickBot="1">
      <c r="A1745" s="552" t="inlineStr">
        <is>
          <t>MAYRA LILIANA SANABRIA CHAPARRO</t>
        </is>
      </c>
      <c r="B1745" s="210" t="inlineStr">
        <is>
          <t>570045520089216-2</t>
        </is>
      </c>
      <c r="C1745" s="251" t="n">
        <v>45848</v>
      </c>
      <c r="D1745" s="902" t="inlineStr">
        <is>
          <t>Pendiente</t>
        </is>
      </c>
      <c r="E1745" s="903" t="n">
        <v>45848</v>
      </c>
      <c r="F1745" s="262" t="inlineStr">
        <is>
          <t>DAVIVIENDA</t>
        </is>
      </c>
      <c r="G1745" s="214" t="n"/>
      <c r="H1745" s="349" t="inlineStr">
        <is>
          <t>CM</t>
        </is>
      </c>
      <c r="I1745" s="214" t="n"/>
      <c r="J1745" s="214" t="n"/>
      <c r="K1745" s="214" t="n"/>
      <c r="L1745" s="392" t="inlineStr">
        <is>
          <t>Finanzas a otro nivel</t>
        </is>
      </c>
      <c r="M1745" s="254" t="inlineStr">
        <is>
          <t>NELLY ROA</t>
        </is>
      </c>
      <c r="N1745" s="214" t="n"/>
      <c r="O1745" s="214" t="n"/>
      <c r="P1745" s="214" t="n"/>
      <c r="Q1745" s="214" t="n"/>
      <c r="R1745" s="254" t="n">
        <v>1019018340</v>
      </c>
      <c r="S1745" s="257" t="inlineStr">
        <is>
          <t>Pesos</t>
        </is>
      </c>
      <c r="T1745" s="258" t="inlineStr">
        <is>
          <t>Hipotecario</t>
        </is>
      </c>
      <c r="U1745" s="739" t="n">
        <v>2087000</v>
      </c>
      <c r="V1745" s="254" t="n">
        <v>240</v>
      </c>
      <c r="W1745" s="254" t="n">
        <v>235</v>
      </c>
      <c r="X1745" s="739" t="inlineStr">
        <is>
          <t>11.2%</t>
        </is>
      </c>
      <c r="Y1745" s="739" t="n">
        <v>0</v>
      </c>
      <c r="Z1745" s="739" t="n">
        <v>46315</v>
      </c>
      <c r="AA1745" s="739" t="n">
        <v>61014</v>
      </c>
      <c r="AB1745" s="739" t="n">
        <v>0</v>
      </c>
      <c r="AC1745" s="739" t="n">
        <v>251839</v>
      </c>
      <c r="AD1745" s="739" t="n">
        <v>1727831</v>
      </c>
      <c r="AE1745" s="739" t="n">
        <v>195129630</v>
      </c>
      <c r="AF1745" s="3660" t="n">
        <v>150</v>
      </c>
      <c r="AG1745" s="739" t="inlineStr">
        <is>
          <t>$7,400,000</t>
        </is>
      </c>
      <c r="AH1745" s="259" t="inlineStr">
        <is>
          <t>Empleado</t>
        </is>
      </c>
      <c r="AI1745" s="254" t="inlineStr">
        <is>
          <t>lilisanabria87@hotmail.com</t>
        </is>
      </c>
      <c r="AJ1745" s="254" t="n">
        <v>3014361763</v>
      </c>
      <c r="AK1745" s="254" t="inlineStr">
        <is>
          <t>BOGOTA</t>
        </is>
      </c>
      <c r="AL1745" s="214" t="n"/>
      <c r="AM1745" s="220" t="n"/>
    </row>
    <row r="1746" ht="18" customHeight="1" thickBot="1">
      <c r="A1746" s="745" t="inlineStr">
        <is>
          <t>LEIDY CAROLINA GALLEGO BALLESTEROS</t>
        </is>
      </c>
      <c r="B1746" s="221" t="inlineStr">
        <is>
          <t>600101550023469-9</t>
        </is>
      </c>
      <c r="C1746" s="240" t="n">
        <v>45848</v>
      </c>
      <c r="D1746" s="902" t="inlineStr">
        <is>
          <t>Pendiente</t>
        </is>
      </c>
      <c r="E1746" s="903" t="n">
        <v>45848</v>
      </c>
      <c r="F1746" s="333" t="inlineStr">
        <is>
          <t>DAVIVIENDA</t>
        </is>
      </c>
      <c r="G1746" s="225" t="n"/>
      <c r="H1746" s="344" t="inlineStr">
        <is>
          <t>CM</t>
        </is>
      </c>
      <c r="I1746" s="225" t="n"/>
      <c r="J1746" s="225" t="n"/>
      <c r="K1746" s="225" t="n"/>
      <c r="L1746" s="440" t="inlineStr">
        <is>
          <t>Finanzas a otro nivel</t>
        </is>
      </c>
      <c r="M1746" s="242" t="inlineStr">
        <is>
          <t>NELLY ROA</t>
        </is>
      </c>
      <c r="N1746" s="225" t="n"/>
      <c r="O1746" s="225" t="n"/>
      <c r="P1746" s="225" t="n"/>
      <c r="Q1746" s="225" t="n"/>
      <c r="R1746" s="242" t="n">
        <v>1130614631</v>
      </c>
      <c r="S1746" s="246" t="inlineStr">
        <is>
          <t>Pesos</t>
        </is>
      </c>
      <c r="T1746" s="448" t="inlineStr">
        <is>
          <t>Leasing H.</t>
        </is>
      </c>
      <c r="U1746" s="741" t="n">
        <v>2780000</v>
      </c>
      <c r="V1746" s="242" t="n">
        <v>240</v>
      </c>
      <c r="W1746" s="242" t="n">
        <v>205</v>
      </c>
      <c r="X1746" s="741" t="inlineStr">
        <is>
          <t>13.7%</t>
        </is>
      </c>
      <c r="Y1746" s="741" t="n">
        <v>0</v>
      </c>
      <c r="Z1746" s="741" t="n">
        <v>102033</v>
      </c>
      <c r="AA1746" s="741" t="n">
        <v>78074</v>
      </c>
      <c r="AB1746" s="741" t="n">
        <v>0</v>
      </c>
      <c r="AC1746" s="741" t="n">
        <v>294821</v>
      </c>
      <c r="AD1746" s="741" t="n">
        <v>2308952</v>
      </c>
      <c r="AE1746" s="741" t="n">
        <v>215113010</v>
      </c>
      <c r="AF1746" s="3661" t="n">
        <v>300</v>
      </c>
      <c r="AG1746" s="741" t="inlineStr">
        <is>
          <t>$8,160,000</t>
        </is>
      </c>
      <c r="AH1746" s="248" t="inlineStr">
        <is>
          <t>Empleado</t>
        </is>
      </c>
      <c r="AI1746" s="242" t="inlineStr">
        <is>
          <t>carol97846@gmail.com</t>
        </is>
      </c>
      <c r="AJ1746" s="242" t="n">
        <v>3176770185</v>
      </c>
      <c r="AK1746" s="242" t="inlineStr">
        <is>
          <t>JAMUNDI</t>
        </is>
      </c>
      <c r="AL1746" s="225" t="n"/>
      <c r="AM1746" s="231" t="n"/>
    </row>
    <row r="1747" ht="18" customHeight="1" thickBot="1">
      <c r="A1747" s="552" t="inlineStr">
        <is>
          <t>KEVIN SEBASTIAN CERON ESPINOSA</t>
        </is>
      </c>
      <c r="B1747" s="210" t="n">
        <v>90000349812</v>
      </c>
      <c r="C1747" s="251" t="n">
        <v>45848</v>
      </c>
      <c r="D1747" s="902" t="inlineStr">
        <is>
          <t>Pendiente</t>
        </is>
      </c>
      <c r="E1747" s="903" t="n">
        <v>45848</v>
      </c>
      <c r="F1747" s="267" t="inlineStr">
        <is>
          <t>BANCOLOMBIA</t>
        </is>
      </c>
      <c r="G1747" s="214" t="n"/>
      <c r="H1747" s="349" t="inlineStr">
        <is>
          <t>CM</t>
        </is>
      </c>
      <c r="I1747" s="214" t="n"/>
      <c r="J1747" s="214" t="n"/>
      <c r="K1747" s="214" t="n"/>
      <c r="L1747" s="214" t="n"/>
      <c r="M1747" s="214" t="n"/>
      <c r="N1747" s="214" t="n"/>
      <c r="O1747" s="214" t="n"/>
      <c r="P1747" s="214" t="n"/>
      <c r="Q1747" s="214" t="n"/>
      <c r="R1747" s="254" t="n">
        <v>1002956952</v>
      </c>
      <c r="S1747" s="257" t="inlineStr">
        <is>
          <t>Pesos</t>
        </is>
      </c>
      <c r="T1747" s="258" t="inlineStr">
        <is>
          <t>Hipotecario</t>
        </is>
      </c>
      <c r="U1747" s="739" t="n">
        <v>1309542</v>
      </c>
      <c r="V1747" s="254" t="n">
        <v>300</v>
      </c>
      <c r="W1747" s="254" t="n">
        <v>296</v>
      </c>
      <c r="X1747" s="739" t="inlineStr">
        <is>
          <t>12.8%</t>
        </is>
      </c>
      <c r="Y1747" s="739" t="n">
        <v>0</v>
      </c>
      <c r="Z1747" s="739" t="n">
        <v>9896</v>
      </c>
      <c r="AA1747" s="739" t="n">
        <v>15474</v>
      </c>
      <c r="AB1747" s="739" t="n">
        <v>10316</v>
      </c>
      <c r="AC1747" s="739" t="n">
        <v>193135</v>
      </c>
      <c r="AD1747" s="739" t="n">
        <v>1080720</v>
      </c>
      <c r="AE1747" s="739" t="n">
        <v>120361602</v>
      </c>
      <c r="AF1747" s="3660" t="n">
        <v>300</v>
      </c>
      <c r="AG1747" s="739" t="inlineStr">
        <is>
          <t>$4,208,400</t>
        </is>
      </c>
      <c r="AH1747" s="259" t="inlineStr">
        <is>
          <t>Empleado</t>
        </is>
      </c>
      <c r="AI1747" s="254" t="inlineStr">
        <is>
          <t>kevinceron@unicomfacauca.edu.co</t>
        </is>
      </c>
      <c r="AJ1747" s="254" t="n">
        <v>3025415380</v>
      </c>
      <c r="AK1747" s="254" t="inlineStr">
        <is>
          <t>POPAYAN</t>
        </is>
      </c>
      <c r="AL1747" s="214" t="n"/>
      <c r="AM1747" s="220" t="n"/>
    </row>
    <row r="1748" ht="18" customHeight="1" thickBot="1">
      <c r="A1748" s="1024" t="inlineStr">
        <is>
          <t>YENNY LORENA POTES FAJARDO</t>
        </is>
      </c>
      <c r="B1748" s="237" t="n">
        <v>357859532</v>
      </c>
      <c r="C1748" s="240" t="n">
        <v>45976</v>
      </c>
      <c r="D1748" s="902" t="inlineStr">
        <is>
          <t>Pendiente</t>
        </is>
      </c>
      <c r="E1748" s="903" t="n">
        <v>45849</v>
      </c>
      <c r="F1748" s="224" t="inlineStr">
        <is>
          <t>BANCO DE BOGOTA</t>
        </is>
      </c>
      <c r="G1748" s="560" t="n"/>
      <c r="H1748" s="344" t="inlineStr">
        <is>
          <t>CM</t>
        </is>
      </c>
      <c r="I1748" s="242" t="inlineStr">
        <is>
          <t>Falta perfilamiento - Bogota</t>
        </is>
      </c>
      <c r="J1748" s="225" t="n"/>
      <c r="K1748" s="225" t="n"/>
      <c r="L1748" s="345" t="inlineStr">
        <is>
          <t>CM</t>
        </is>
      </c>
      <c r="M1748" s="225" t="n"/>
      <c r="N1748" s="225" t="n"/>
      <c r="O1748" s="225" t="n"/>
      <c r="P1748" s="225" t="n"/>
      <c r="Q1748" s="225" t="n"/>
      <c r="R1748" s="242" t="n">
        <v>29568786</v>
      </c>
      <c r="S1748" s="246" t="inlineStr">
        <is>
          <t>Pesos</t>
        </is>
      </c>
      <c r="T1748" s="247" t="inlineStr">
        <is>
          <t>Hipotecario</t>
        </is>
      </c>
      <c r="U1748" s="741" t="n">
        <v>1520420</v>
      </c>
      <c r="V1748" s="242" t="n">
        <v>244</v>
      </c>
      <c r="W1748" s="242" t="n">
        <v>154</v>
      </c>
      <c r="X1748" s="741" t="inlineStr">
        <is>
          <t>10.6%</t>
        </is>
      </c>
      <c r="Y1748" s="741" t="n">
        <v>0</v>
      </c>
      <c r="Z1748" s="741" t="n">
        <v>76064</v>
      </c>
      <c r="AA1748" s="741" t="n">
        <v>42062</v>
      </c>
      <c r="AB1748" s="741" t="n">
        <v>0</v>
      </c>
      <c r="AC1748" s="741" t="n">
        <v>347669</v>
      </c>
      <c r="AD1748" s="741" t="n">
        <v>1054595</v>
      </c>
      <c r="AE1748" s="741" t="n">
        <v>126032017</v>
      </c>
      <c r="AF1748" s="3661" t="n">
        <v>300</v>
      </c>
      <c r="AG1748" s="741" t="inlineStr">
        <is>
          <t>$21,000,000</t>
        </is>
      </c>
      <c r="AH1748" s="246" t="inlineStr">
        <is>
          <t>Independiente</t>
        </is>
      </c>
      <c r="AI1748" s="242" t="inlineStr">
        <is>
          <t>yeylorena@hotmail.com</t>
        </is>
      </c>
      <c r="AJ1748" s="242" t="n">
        <v>3017655551</v>
      </c>
      <c r="AK1748" s="242" t="inlineStr">
        <is>
          <t>PALMIRA</t>
        </is>
      </c>
      <c r="AL1748" s="225" t="n"/>
      <c r="AM1748" s="231" t="n"/>
    </row>
    <row r="1749" ht="18" customHeight="1" thickBot="1">
      <c r="A1749" s="843" t="inlineStr">
        <is>
          <t>ANGIE KATHERINE MOYA SANCHEZ</t>
        </is>
      </c>
      <c r="B1749" s="210" t="inlineStr">
        <is>
          <t>190-010282</t>
        </is>
      </c>
      <c r="C1749" s="251" t="n">
        <v>45663</v>
      </c>
      <c r="D1749" s="472" t="inlineStr">
        <is>
          <t>Mora</t>
        </is>
      </c>
      <c r="E1749" s="907" t="n">
        <v>45849</v>
      </c>
      <c r="F1749" s="566" t="inlineStr">
        <is>
          <t>OCCIDENTE</t>
        </is>
      </c>
      <c r="G1749" s="562" t="inlineStr">
        <is>
          <t>Se envia perfilamiento y extracto para realizar nuevamente el estudio ya que bancarizo los otros ingresos, ella me informa que aparece en mora y pago 2 dias despues de la fecha por un problema con la plataforma del banco vlaor cuota $1,110.000 y que lo maximo que puede cancelar es $2.300.000
Clave: 1018442810</t>
        </is>
      </c>
      <c r="H1749" s="349" t="inlineStr">
        <is>
          <t>CM</t>
        </is>
      </c>
      <c r="I1749" s="214" t="n"/>
      <c r="J1749" s="577" t="inlineStr">
        <is>
          <t>Resuelta</t>
        </is>
      </c>
      <c r="K1749" s="386" t="n">
        <v>45799</v>
      </c>
      <c r="L1749" s="392" t="inlineStr">
        <is>
          <t>Finanzas a otro nivel</t>
        </is>
      </c>
      <c r="M1749" s="254" t="inlineStr">
        <is>
          <t>NELLY ROA</t>
        </is>
      </c>
      <c r="N1749" s="251" t="n">
        <v>45799</v>
      </c>
      <c r="O1749" s="214" t="n"/>
      <c r="P1749" s="256" t="inlineStr">
        <is>
          <t>https://tinyurl.com/mvteaw2k</t>
        </is>
      </c>
      <c r="Q1749" s="214" t="n"/>
      <c r="R1749" s="573" t="n">
        <v>1018442810</v>
      </c>
      <c r="S1749" s="257" t="inlineStr">
        <is>
          <t>Pesos</t>
        </is>
      </c>
      <c r="T1749" s="258" t="inlineStr">
        <is>
          <t>Hipotecario</t>
        </is>
      </c>
      <c r="U1749" s="739" t="n">
        <v>1110303</v>
      </c>
      <c r="V1749" s="254" t="n">
        <v>201</v>
      </c>
      <c r="W1749" s="254" t="n">
        <v>142</v>
      </c>
      <c r="X1749" s="739" t="inlineStr">
        <is>
          <t>10.05%</t>
        </is>
      </c>
      <c r="Y1749" s="739" t="n">
        <v>0</v>
      </c>
      <c r="Z1749" s="739" t="n">
        <v>17928</v>
      </c>
      <c r="AA1749" s="739" t="n">
        <v>26352</v>
      </c>
      <c r="AB1749" s="739" t="n">
        <v>23134</v>
      </c>
      <c r="AC1749" s="739" t="n">
        <v>341192</v>
      </c>
      <c r="AD1749" s="739" t="n">
        <v>701657</v>
      </c>
      <c r="AE1749" s="739" t="n">
        <v>87576344</v>
      </c>
      <c r="AF1749" s="214" t="n"/>
      <c r="AG1749" s="739" t="inlineStr">
        <is>
          <t>$4,669,000</t>
        </is>
      </c>
      <c r="AH1749" s="259" t="inlineStr">
        <is>
          <t>Empleado</t>
        </is>
      </c>
      <c r="AI1749" s="254" t="inlineStr">
        <is>
          <t>kathamoya0512@hotmail.es</t>
        </is>
      </c>
      <c r="AJ1749" s="254" t="n">
        <v>3115120459</v>
      </c>
      <c r="AK1749" s="254" t="inlineStr">
        <is>
          <t>BOGOTA</t>
        </is>
      </c>
      <c r="AL1749" s="214" t="n"/>
      <c r="AM1749" s="220" t="n"/>
    </row>
    <row r="1750" ht="18" customHeight="1" thickBot="1">
      <c r="A1750" s="745" t="inlineStr">
        <is>
          <t>JUAN CAMILO GIRALDO GIRALDO</t>
        </is>
      </c>
      <c r="B1750" s="502" t="n">
        <v>1055758025</v>
      </c>
      <c r="C1750" s="404" t="n">
        <v>45849</v>
      </c>
      <c r="D1750" s="921" t="inlineStr">
        <is>
          <t>Pendiente</t>
        </is>
      </c>
      <c r="E1750" s="900" t="n">
        <v>45849</v>
      </c>
      <c r="F1750" s="538" t="inlineStr">
        <is>
          <t>BANCO DE BOGOTA</t>
        </is>
      </c>
      <c r="G1750" s="1016" t="n"/>
      <c r="H1750" s="409" t="inlineStr">
        <is>
          <t>CM</t>
        </is>
      </c>
      <c r="I1750" s="410" t="n"/>
      <c r="J1750" s="410" t="n"/>
      <c r="K1750" s="410" t="n"/>
      <c r="L1750" s="591" t="inlineStr">
        <is>
          <t>Finanzas a otro nivel</t>
        </is>
      </c>
      <c r="M1750" s="414" t="inlineStr">
        <is>
          <t>NELLY ROA</t>
        </is>
      </c>
      <c r="N1750" s="410" t="n"/>
      <c r="O1750" s="410" t="n"/>
      <c r="P1750" s="410" t="n"/>
      <c r="Q1750" s="816" t="n"/>
      <c r="R1750" s="817" t="n">
        <v>1144099964</v>
      </c>
      <c r="S1750" s="412" t="inlineStr">
        <is>
          <t>Pesos</t>
        </is>
      </c>
      <c r="T1750" s="413" t="inlineStr">
        <is>
          <t>Hipotecario</t>
        </is>
      </c>
      <c r="U1750" s="818" t="n">
        <v>1195259</v>
      </c>
      <c r="V1750" s="414" t="n">
        <v>240</v>
      </c>
      <c r="W1750" s="414" t="n">
        <v>231</v>
      </c>
      <c r="X1750" s="818" t="inlineStr">
        <is>
          <t>11.35%</t>
        </is>
      </c>
      <c r="Y1750" s="818" t="n">
        <v>0</v>
      </c>
      <c r="Z1750" s="818" t="n">
        <v>111418</v>
      </c>
      <c r="AA1750" s="818" t="n">
        <v>34671</v>
      </c>
      <c r="AB1750" s="818" t="n">
        <v>0</v>
      </c>
      <c r="AC1750" s="818" t="n">
        <v>0</v>
      </c>
      <c r="AD1750" s="818" t="n">
        <v>1049170</v>
      </c>
      <c r="AE1750" s="818" t="n">
        <v>103135578</v>
      </c>
      <c r="AF1750" s="3670" t="n">
        <v>500</v>
      </c>
      <c r="AG1750" s="818" t="inlineStr">
        <is>
          <t>$14,000,000</t>
        </is>
      </c>
      <c r="AH1750" s="823" t="inlineStr">
        <is>
          <t>Empleado</t>
        </is>
      </c>
      <c r="AI1750" s="817" t="inlineStr">
        <is>
          <t>giraldojuan1913@gmail.com</t>
        </is>
      </c>
      <c r="AJ1750" s="817" t="n">
        <v>3106566806</v>
      </c>
      <c r="AK1750" s="414" t="inlineStr">
        <is>
          <t>CALI</t>
        </is>
      </c>
      <c r="AL1750" s="410" t="n"/>
      <c r="AM1750" s="416" t="n"/>
    </row>
    <row r="1751" ht="18" customHeight="1" thickBot="1">
      <c r="A1751" s="552" t="inlineStr">
        <is>
          <t>KAREN SOFIA CADENA FLOREZ</t>
        </is>
      </c>
      <c r="B1751" s="210" t="n">
        <v>101902583900</v>
      </c>
      <c r="C1751" s="251" t="n">
        <v>45842</v>
      </c>
      <c r="D1751" s="902" t="inlineStr">
        <is>
          <t>Pendiente</t>
        </is>
      </c>
      <c r="E1751" s="903" t="n">
        <v>45849</v>
      </c>
      <c r="F1751" s="232" t="inlineStr">
        <is>
          <t>FNA (Fondo Nacional del Ahorro)</t>
        </is>
      </c>
      <c r="G1751" s="214" t="n"/>
      <c r="H1751" s="349" t="inlineStr">
        <is>
          <t>CM</t>
        </is>
      </c>
      <c r="I1751" s="254" t="inlineStr">
        <is>
          <t>Falta perfilamiento - FNA</t>
        </is>
      </c>
      <c r="J1751" s="214" t="n"/>
      <c r="K1751" s="214" t="n"/>
      <c r="L1751" s="348" t="inlineStr">
        <is>
          <t>Soluciones Financieras</t>
        </is>
      </c>
      <c r="M1751" s="254" t="inlineStr">
        <is>
          <t>LORENA SALINAS</t>
        </is>
      </c>
      <c r="N1751" s="251" t="n">
        <v>45845</v>
      </c>
      <c r="O1751" s="214" t="n"/>
      <c r="P1751" s="214" t="n"/>
      <c r="Q1751" s="214" t="n"/>
      <c r="R1751" s="254" t="n">
        <v>1019025839</v>
      </c>
      <c r="S1751" s="257" t="inlineStr">
        <is>
          <t>Pesos</t>
        </is>
      </c>
      <c r="T1751" s="258" t="inlineStr">
        <is>
          <t>Hipotecario</t>
        </is>
      </c>
      <c r="U1751" s="739" t="n">
        <v>1542946</v>
      </c>
      <c r="V1751" s="254" t="n">
        <v>240</v>
      </c>
      <c r="W1751" s="254" t="n">
        <v>234</v>
      </c>
      <c r="X1751" s="739" t="inlineStr">
        <is>
          <t>12.5%</t>
        </is>
      </c>
      <c r="Y1751" s="739" t="n">
        <v>0</v>
      </c>
      <c r="Z1751" s="739" t="n">
        <v>41226</v>
      </c>
      <c r="AA1751" s="739" t="n">
        <v>34346</v>
      </c>
      <c r="AB1751" s="739" t="n">
        <v>62537</v>
      </c>
      <c r="AC1751" s="739" t="n">
        <v>140001</v>
      </c>
      <c r="AD1751" s="739" t="n">
        <v>1264832</v>
      </c>
      <c r="AE1751" s="739" t="n">
        <v>128232626</v>
      </c>
      <c r="AF1751" s="3660" t="n">
        <v>100</v>
      </c>
      <c r="AG1751" s="739" t="inlineStr">
        <is>
          <t>$6,500,000</t>
        </is>
      </c>
      <c r="AH1751" s="259" t="inlineStr">
        <is>
          <t>Empleado</t>
        </is>
      </c>
      <c r="AI1751" s="254" t="inlineStr">
        <is>
          <t>karencadena08@gmail.com</t>
        </is>
      </c>
      <c r="AJ1751" s="254" t="n">
        <v>3022411694</v>
      </c>
      <c r="AK1751" s="254" t="inlineStr">
        <is>
          <t>BOGOTA</t>
        </is>
      </c>
      <c r="AL1751" s="214" t="n"/>
      <c r="AM1751" s="220" t="n"/>
    </row>
    <row r="1752" ht="18" customHeight="1" thickBot="1">
      <c r="A1752" s="745" t="inlineStr">
        <is>
          <t>JULIANA GUERRERO MORALES</t>
        </is>
      </c>
      <c r="B1752" s="221" t="n">
        <v>958087032</v>
      </c>
      <c r="C1752" s="240" t="n">
        <v>45842</v>
      </c>
      <c r="D1752" s="902" t="inlineStr">
        <is>
          <t>Pendiente</t>
        </is>
      </c>
      <c r="E1752" s="903" t="n">
        <v>45849</v>
      </c>
      <c r="F1752" s="224" t="inlineStr">
        <is>
          <t>BANCO DE BOGOTA</t>
        </is>
      </c>
      <c r="G1752" s="225" t="n"/>
      <c r="H1752" s="344" t="inlineStr">
        <is>
          <t>CM</t>
        </is>
      </c>
      <c r="I1752" s="242" t="inlineStr">
        <is>
          <t>Falta perfilamiento - Bogota</t>
        </is>
      </c>
      <c r="J1752" s="225" t="n"/>
      <c r="K1752" s="225" t="n"/>
      <c r="L1752" s="440" t="inlineStr">
        <is>
          <t>Finanzas a otro nivel</t>
        </is>
      </c>
      <c r="M1752" s="242" t="inlineStr">
        <is>
          <t>CAROLINA MORA</t>
        </is>
      </c>
      <c r="N1752" s="240" t="n">
        <v>45845</v>
      </c>
      <c r="O1752" s="225" t="n"/>
      <c r="P1752" s="225" t="n"/>
      <c r="Q1752" s="225" t="n"/>
      <c r="R1752" s="389" t="n">
        <v>1144088727</v>
      </c>
      <c r="S1752" s="246" t="inlineStr">
        <is>
          <t>Pesos</t>
        </is>
      </c>
      <c r="T1752" s="247" t="inlineStr">
        <is>
          <t>Hipotecario</t>
        </is>
      </c>
      <c r="U1752" s="741" t="n">
        <v>1141794</v>
      </c>
      <c r="V1752" s="242" t="n">
        <v>360</v>
      </c>
      <c r="W1752" s="242" t="n">
        <v>347</v>
      </c>
      <c r="X1752" s="741" t="inlineStr">
        <is>
          <t>8.63%</t>
        </is>
      </c>
      <c r="Y1752" s="741" t="n">
        <v>454565</v>
      </c>
      <c r="Z1752" s="741" t="n">
        <v>23049</v>
      </c>
      <c r="AA1752" s="741" t="n">
        <v>39211</v>
      </c>
      <c r="AB1752" s="741" t="n">
        <v>21700</v>
      </c>
      <c r="AC1752" s="741" t="n">
        <v>0</v>
      </c>
      <c r="AD1752" s="741" t="n">
        <v>1512400</v>
      </c>
      <c r="AE1752" s="741" t="n">
        <v>139673241</v>
      </c>
      <c r="AF1752" s="3661" t="n">
        <v>300</v>
      </c>
      <c r="AG1752" s="741" t="inlineStr">
        <is>
          <t>$7,988,200</t>
        </is>
      </c>
      <c r="AH1752" s="248" t="inlineStr">
        <is>
          <t>Empleado</t>
        </is>
      </c>
      <c r="AI1752" s="242" t="inlineStr">
        <is>
          <t>guerreromoralesjuliana@gmail.com</t>
        </is>
      </c>
      <c r="AJ1752" s="242" t="n">
        <v>3156501857</v>
      </c>
      <c r="AK1752" s="242" t="inlineStr">
        <is>
          <t>JAMUNDI</t>
        </is>
      </c>
      <c r="AL1752" s="225" t="n"/>
      <c r="AM1752" s="231" t="n"/>
    </row>
    <row r="1753" ht="18" customHeight="1" thickBot="1">
      <c r="A1753" s="558" t="inlineStr">
        <is>
          <t>SANTIAGO DIAZ HUERTAS</t>
        </is>
      </c>
      <c r="B1753" s="210" t="n">
        <v>101424727406</v>
      </c>
      <c r="C1753" s="251" t="n">
        <v>45843</v>
      </c>
      <c r="D1753" s="902" t="inlineStr">
        <is>
          <t>Pendiente</t>
        </is>
      </c>
      <c r="E1753" s="903" t="n">
        <v>45849</v>
      </c>
      <c r="F1753" s="232" t="inlineStr">
        <is>
          <t>FNA (Fondo Nacional del Ahorro)</t>
        </is>
      </c>
      <c r="G1753" s="214" t="n"/>
      <c r="H1753" s="349" t="inlineStr">
        <is>
          <t>CM</t>
        </is>
      </c>
      <c r="I1753" s="254" t="inlineStr">
        <is>
          <t>Falta perfilamiento - FNA</t>
        </is>
      </c>
      <c r="J1753" s="214" t="n"/>
      <c r="K1753" s="214" t="n"/>
      <c r="L1753" s="348" t="inlineStr">
        <is>
          <t>Soluciones Financieras</t>
        </is>
      </c>
      <c r="M1753" s="254" t="inlineStr">
        <is>
          <t>LORENA SALINAS</t>
        </is>
      </c>
      <c r="N1753" s="251" t="n">
        <v>45845</v>
      </c>
      <c r="O1753" s="214" t="n"/>
      <c r="P1753" s="214" t="n"/>
      <c r="Q1753" s="335" t="n"/>
      <c r="R1753" s="390" t="inlineStr">
        <is>
          <t>N/A</t>
        </is>
      </c>
      <c r="S1753" s="257" t="inlineStr">
        <is>
          <t>Pesos</t>
        </is>
      </c>
      <c r="T1753" s="258" t="inlineStr">
        <is>
          <t>Hipotecario</t>
        </is>
      </c>
      <c r="U1753" s="739" t="n">
        <v>0</v>
      </c>
      <c r="V1753" s="254" t="n">
        <v>239</v>
      </c>
      <c r="W1753" s="254" t="n">
        <v>225</v>
      </c>
      <c r="X1753" s="739" t="inlineStr">
        <is>
          <t>8.5%</t>
        </is>
      </c>
      <c r="Y1753" s="739" t="n">
        <v>0</v>
      </c>
      <c r="Z1753" s="739" t="n">
        <v>33852</v>
      </c>
      <c r="AA1753" s="739" t="n">
        <v>31355</v>
      </c>
      <c r="AB1753" s="739" t="n">
        <v>41946</v>
      </c>
      <c r="AC1753" s="739" t="n">
        <v>199666</v>
      </c>
      <c r="AD1753" s="739" t="n">
        <v>728089</v>
      </c>
      <c r="AE1753" s="739" t="n">
        <v>106734605</v>
      </c>
      <c r="AF1753" s="3660" t="n">
        <v>300</v>
      </c>
      <c r="AG1753" s="739" t="inlineStr">
        <is>
          <t>$4,800,000</t>
        </is>
      </c>
      <c r="AH1753" s="259" t="inlineStr">
        <is>
          <t>Empleado</t>
        </is>
      </c>
      <c r="AI1753" s="254" t="inlineStr">
        <is>
          <t>santi_156_@hotmail.com</t>
        </is>
      </c>
      <c r="AJ1753" s="254" t="n">
        <v>3124685159</v>
      </c>
      <c r="AK1753" s="254" t="inlineStr">
        <is>
          <t>MADRID</t>
        </is>
      </c>
      <c r="AL1753" s="214" t="n"/>
      <c r="AM1753" s="220" t="n"/>
    </row>
    <row r="1754" ht="18" customHeight="1" thickBot="1">
      <c r="A1754" s="548" t="inlineStr">
        <is>
          <t>OLGA SANCHEZ GUAYABO</t>
        </is>
      </c>
      <c r="B1754" s="221" t="n">
        <v>2658466212</v>
      </c>
      <c r="C1754" s="240" t="n">
        <v>45847</v>
      </c>
      <c r="D1754" s="902" t="inlineStr">
        <is>
          <t>Pendiente</t>
        </is>
      </c>
      <c r="E1754" s="903" t="n">
        <v>45849</v>
      </c>
      <c r="F1754" s="233" t="inlineStr">
        <is>
          <t>FNA (Fondo Nacional del Ahorro)</t>
        </is>
      </c>
      <c r="G1754" s="225" t="n"/>
      <c r="H1754" s="344" t="inlineStr">
        <is>
          <t>CM</t>
        </is>
      </c>
      <c r="I1754" s="242" t="inlineStr">
        <is>
          <t>Falta perfilamiento - FNA</t>
        </is>
      </c>
      <c r="J1754" s="225" t="n"/>
      <c r="K1754" s="225" t="n"/>
      <c r="L1754" s="225" t="n"/>
      <c r="M1754" s="225" t="n"/>
      <c r="N1754" s="225" t="n"/>
      <c r="O1754" s="225" t="n"/>
      <c r="P1754" s="225" t="n"/>
      <c r="Q1754" s="225" t="n"/>
      <c r="R1754" s="242" t="n">
        <v>26584662</v>
      </c>
      <c r="S1754" s="246" t="inlineStr">
        <is>
          <t>Pesos</t>
        </is>
      </c>
      <c r="T1754" s="247" t="inlineStr">
        <is>
          <t>Hipotecario</t>
        </is>
      </c>
      <c r="U1754" s="741" t="n">
        <v>1170222</v>
      </c>
      <c r="V1754" s="242" t="n">
        <v>188</v>
      </c>
      <c r="W1754" s="242" t="n">
        <v>181</v>
      </c>
      <c r="X1754" s="811" t="n">
        <v>0.1</v>
      </c>
      <c r="Y1754" s="741" t="n">
        <v>0</v>
      </c>
      <c r="Z1754" s="741" t="n">
        <v>33053</v>
      </c>
      <c r="AA1754" s="741" t="n">
        <v>16108</v>
      </c>
      <c r="AB1754" s="741" t="n">
        <v>47431</v>
      </c>
      <c r="AC1754" s="741" t="n">
        <v>253821</v>
      </c>
      <c r="AD1754" s="741" t="n">
        <v>819814</v>
      </c>
      <c r="AE1754" s="741" t="n">
        <v>102814190</v>
      </c>
      <c r="AF1754" s="3661" t="n">
        <v>300</v>
      </c>
      <c r="AG1754" s="741" t="inlineStr">
        <is>
          <t>$5,600,000</t>
        </is>
      </c>
      <c r="AH1754" s="248" t="inlineStr">
        <is>
          <t>Empleado</t>
        </is>
      </c>
      <c r="AI1754" s="242" t="inlineStr">
        <is>
          <t>gregoriopalomar80@gmail.com</t>
        </is>
      </c>
      <c r="AJ1754" s="242" t="n">
        <v>3105842104</v>
      </c>
      <c r="AK1754" s="242" t="inlineStr">
        <is>
          <t>NEIVA</t>
        </is>
      </c>
      <c r="AL1754" s="225" t="n"/>
      <c r="AM1754" s="231" t="n"/>
    </row>
    <row r="1755" ht="18" customHeight="1" thickBot="1">
      <c r="A1755" s="552" t="inlineStr">
        <is>
          <t>ANA GABRIELA CHAMORRO QUIROZ</t>
        </is>
      </c>
      <c r="B1755" s="210" t="inlineStr">
        <is>
          <t>570000620093524-4</t>
        </is>
      </c>
      <c r="C1755" s="251" t="n">
        <v>45849</v>
      </c>
      <c r="D1755" s="472" t="inlineStr">
        <is>
          <t>Mora</t>
        </is>
      </c>
      <c r="E1755" s="907" t="n">
        <v>45849</v>
      </c>
      <c r="F1755" s="262" t="inlineStr">
        <is>
          <t>DAVIVIENDA</t>
        </is>
      </c>
      <c r="G1755" s="214" t="n"/>
      <c r="H1755" s="352" t="inlineStr">
        <is>
          <t>PROPIO</t>
        </is>
      </c>
      <c r="I1755" s="214" t="n"/>
      <c r="J1755" s="214" t="n"/>
      <c r="K1755" s="214" t="n"/>
      <c r="L1755" s="392" t="inlineStr">
        <is>
          <t>Finanzas a otro nivel</t>
        </is>
      </c>
      <c r="M1755" s="254" t="inlineStr">
        <is>
          <t>MIREYA TOLOZA</t>
        </is>
      </c>
      <c r="N1755" s="214" t="n"/>
      <c r="O1755" s="214" t="n"/>
      <c r="P1755" s="214" t="n"/>
      <c r="Q1755" s="214" t="n"/>
      <c r="R1755" s="254" t="n">
        <v>1020789490</v>
      </c>
      <c r="S1755" s="257" t="inlineStr">
        <is>
          <t>Pesos</t>
        </is>
      </c>
      <c r="T1755" s="258" t="inlineStr">
        <is>
          <t>Hipotecario</t>
        </is>
      </c>
      <c r="U1755" s="739" t="n">
        <v>4241000</v>
      </c>
      <c r="V1755" s="254" t="n">
        <v>180</v>
      </c>
      <c r="W1755" s="254" t="n">
        <v>142</v>
      </c>
      <c r="X1755" s="821" t="n">
        <v>0.12</v>
      </c>
      <c r="Y1755" s="739" t="n">
        <v>0</v>
      </c>
      <c r="Z1755" s="739" t="n">
        <v>68862</v>
      </c>
      <c r="AA1755" s="739" t="n">
        <v>282162</v>
      </c>
      <c r="AB1755" s="739" t="n">
        <v>0</v>
      </c>
      <c r="AC1755" s="739" t="n">
        <v>1026366</v>
      </c>
      <c r="AD1755" s="739" t="n">
        <v>3112192</v>
      </c>
      <c r="AE1755" s="739" t="n">
        <v>313402377</v>
      </c>
      <c r="AF1755" s="254" t="inlineStr">
        <is>
          <t>$900.000 a $1.200.000</t>
        </is>
      </c>
      <c r="AG1755" s="739" t="inlineStr">
        <is>
          <t>$3,900,000</t>
        </is>
      </c>
      <c r="AH1755" s="259" t="inlineStr">
        <is>
          <t>Empleado</t>
        </is>
      </c>
      <c r="AI1755" s="254" t="inlineStr">
        <is>
          <t>danielespitiac@hotmail.com</t>
        </is>
      </c>
      <c r="AJ1755" s="254" t="n">
        <v>3118769273</v>
      </c>
      <c r="AK1755" s="214" t="n"/>
      <c r="AL1755" s="214" t="n"/>
      <c r="AM1755" s="220" t="n"/>
    </row>
    <row r="1756" ht="18" customHeight="1" thickBot="1">
      <c r="A1756" s="745" t="inlineStr">
        <is>
          <t>CLAUDIA ESPERANZA IPUZ FORERO</t>
        </is>
      </c>
      <c r="B1756" s="221" t="inlineStr">
        <is>
          <t>570046280007482-9</t>
        </is>
      </c>
      <c r="C1756" s="240" t="n">
        <v>45849</v>
      </c>
      <c r="D1756" s="902" t="inlineStr">
        <is>
          <t>Pendiente</t>
        </is>
      </c>
      <c r="E1756" s="903" t="n">
        <v>45849</v>
      </c>
      <c r="F1756" s="333" t="inlineStr">
        <is>
          <t>DAVIVIENDA</t>
        </is>
      </c>
      <c r="G1756" s="225" t="n"/>
      <c r="H1756" s="397" t="inlineStr">
        <is>
          <t>PROPIO</t>
        </is>
      </c>
      <c r="I1756" s="225" t="n"/>
      <c r="J1756" s="225" t="n"/>
      <c r="K1756" s="225" t="n"/>
      <c r="L1756" s="343" t="inlineStr">
        <is>
          <t>Soluciones Financieras</t>
        </is>
      </c>
      <c r="M1756" s="242" t="inlineStr">
        <is>
          <t>CAMILA PEÑA</t>
        </is>
      </c>
      <c r="N1756" s="225" t="n"/>
      <c r="O1756" s="225" t="n"/>
      <c r="P1756" s="225" t="n"/>
      <c r="Q1756" s="225" t="n"/>
      <c r="R1756" s="242" t="n">
        <v>52507513</v>
      </c>
      <c r="S1756" s="246" t="inlineStr">
        <is>
          <t>Pesos</t>
        </is>
      </c>
      <c r="T1756" s="247" t="inlineStr">
        <is>
          <t>Hipotecario</t>
        </is>
      </c>
      <c r="U1756" s="741" t="n">
        <v>646129</v>
      </c>
      <c r="V1756" s="242" t="n">
        <v>180</v>
      </c>
      <c r="W1756" s="242" t="n">
        <v>79</v>
      </c>
      <c r="X1756" s="741" t="inlineStr">
        <is>
          <t>12.75%</t>
        </is>
      </c>
      <c r="Y1756" s="741" t="n">
        <v>118870</v>
      </c>
      <c r="Z1756" s="741" t="n">
        <v>38429</v>
      </c>
      <c r="AA1756" s="741" t="n">
        <v>36680</v>
      </c>
      <c r="AB1756" s="741" t="n">
        <v>42378</v>
      </c>
      <c r="AC1756" s="741" t="n">
        <v>280143</v>
      </c>
      <c r="AD1756" s="741" t="n">
        <v>246581</v>
      </c>
      <c r="AE1756" s="741" t="n">
        <v>36590669</v>
      </c>
      <c r="AF1756" s="3661" t="n">
        <v>400</v>
      </c>
      <c r="AG1756" s="741" t="inlineStr">
        <is>
          <t>$2,800,000</t>
        </is>
      </c>
      <c r="AH1756" s="248" t="inlineStr">
        <is>
          <t>Empleado</t>
        </is>
      </c>
      <c r="AI1756" s="242" t="inlineStr">
        <is>
          <t>clavis09@gmail.com</t>
        </is>
      </c>
      <c r="AJ1756" s="242" t="n">
        <v>3157405698</v>
      </c>
      <c r="AK1756" s="242" t="inlineStr">
        <is>
          <t>SOACHA</t>
        </is>
      </c>
      <c r="AL1756" s="225" t="n"/>
      <c r="AM1756" s="231" t="n"/>
    </row>
    <row r="1757" ht="18" customHeight="1" thickBot="1">
      <c r="A1757" s="869" t="inlineStr">
        <is>
          <t>CLAUDIA MARCELA ARANGO MEJIA</t>
        </is>
      </c>
      <c r="B1757" s="210" t="inlineStr">
        <is>
          <t>600303010019895-2</t>
        </is>
      </c>
      <c r="C1757" s="251" t="n">
        <v>45849</v>
      </c>
      <c r="D1757" s="902" t="inlineStr">
        <is>
          <t>Pendiente</t>
        </is>
      </c>
      <c r="E1757" s="903" t="n">
        <v>45849</v>
      </c>
      <c r="F1757" s="262" t="inlineStr">
        <is>
          <t>DAVIVIENDA</t>
        </is>
      </c>
      <c r="G1757" s="214" t="n"/>
      <c r="H1757" s="349" t="inlineStr">
        <is>
          <t>CM</t>
        </is>
      </c>
      <c r="I1757" s="214" t="n"/>
      <c r="J1757" s="214" t="n"/>
      <c r="K1757" s="214" t="n"/>
      <c r="L1757" s="392" t="inlineStr">
        <is>
          <t>Finanzas a otro nivel</t>
        </is>
      </c>
      <c r="M1757" s="254" t="inlineStr">
        <is>
          <t>PAULA OSORNO</t>
        </is>
      </c>
      <c r="N1757" s="214" t="n"/>
      <c r="O1757" s="214" t="n"/>
      <c r="P1757" s="214" t="n"/>
      <c r="Q1757" s="214" t="n"/>
      <c r="R1757" s="254" t="n">
        <v>43455659</v>
      </c>
      <c r="S1757" s="257" t="inlineStr">
        <is>
          <t>Pesos</t>
        </is>
      </c>
      <c r="T1757" s="258" t="inlineStr">
        <is>
          <t>Hipotecario</t>
        </is>
      </c>
      <c r="U1757" s="739" t="n">
        <v>1472000</v>
      </c>
      <c r="V1757" s="254" t="n">
        <v>240</v>
      </c>
      <c r="W1757" s="254" t="n">
        <v>129</v>
      </c>
      <c r="X1757" s="739" t="inlineStr">
        <is>
          <t>12.5%</t>
        </is>
      </c>
      <c r="Y1757" s="739" t="n">
        <v>0</v>
      </c>
      <c r="Z1757" s="739" t="n">
        <v>93918</v>
      </c>
      <c r="AA1757" s="739" t="n">
        <v>52560</v>
      </c>
      <c r="AB1757" s="739" t="n">
        <v>0</v>
      </c>
      <c r="AC1757" s="739" t="n">
        <v>364945</v>
      </c>
      <c r="AD1757" s="739" t="n">
        <v>961043</v>
      </c>
      <c r="AE1757" s="739" t="n">
        <v>98625729</v>
      </c>
      <c r="AF1757" s="3660" t="n">
        <v>200</v>
      </c>
      <c r="AG1757" s="739" t="inlineStr">
        <is>
          <t>$10,000,000</t>
        </is>
      </c>
      <c r="AH1757" s="259" t="inlineStr">
        <is>
          <t>Empleado</t>
        </is>
      </c>
      <c r="AI1757" s="254" t="inlineStr">
        <is>
          <t>cmarangomejia@gmail.com</t>
        </is>
      </c>
      <c r="AJ1757" s="254" t="n">
        <v>3225324104</v>
      </c>
      <c r="AK1757" s="254" t="inlineStr">
        <is>
          <t>LA ESTRELLA</t>
        </is>
      </c>
      <c r="AL1757" s="214" t="n"/>
      <c r="AM1757" s="220" t="n"/>
    </row>
    <row r="1758" ht="18" customHeight="1" thickBot="1">
      <c r="A1758" s="843" t="inlineStr">
        <is>
          <t>RUBIELA URIBE ALVAREZ</t>
        </is>
      </c>
      <c r="B1758" s="221" t="n">
        <v>299200184135</v>
      </c>
      <c r="C1758" s="240" t="n">
        <v>45849</v>
      </c>
      <c r="D1758" s="902" t="inlineStr">
        <is>
          <t>Pendiente</t>
        </is>
      </c>
      <c r="E1758" s="903" t="n">
        <v>45849</v>
      </c>
      <c r="F1758" s="248" t="inlineStr">
        <is>
          <t>CAJA SOCIAL</t>
        </is>
      </c>
      <c r="G1758" s="225" t="n"/>
      <c r="H1758" s="344" t="inlineStr">
        <is>
          <t>CM</t>
        </is>
      </c>
      <c r="I1758" s="225" t="n"/>
      <c r="J1758" s="225" t="n"/>
      <c r="K1758" s="225" t="n"/>
      <c r="L1758" s="225" t="n"/>
      <c r="M1758" s="225" t="n"/>
      <c r="N1758" s="225" t="n"/>
      <c r="O1758" s="225" t="n"/>
      <c r="P1758" s="225" t="n"/>
      <c r="Q1758" s="225" t="n"/>
      <c r="R1758" s="389" t="n">
        <v>21609003</v>
      </c>
      <c r="S1758" s="246" t="inlineStr">
        <is>
          <t>Pesos</t>
        </is>
      </c>
      <c r="T1758" s="247" t="inlineStr">
        <is>
          <t>Hipotecario</t>
        </is>
      </c>
      <c r="U1758" s="741" t="n">
        <v>474860</v>
      </c>
      <c r="V1758" s="242" t="n">
        <v>182</v>
      </c>
      <c r="W1758" s="242" t="n">
        <v>50</v>
      </c>
      <c r="X1758" s="741" t="inlineStr">
        <is>
          <t>10.5%</t>
        </is>
      </c>
      <c r="Y1758" s="741" t="n">
        <v>0</v>
      </c>
      <c r="Z1758" s="741" t="n">
        <v>54149</v>
      </c>
      <c r="AA1758" s="741" t="n">
        <v>20220</v>
      </c>
      <c r="AB1758" s="741" t="n">
        <v>11325</v>
      </c>
      <c r="AC1758" s="741" t="n">
        <v>254772</v>
      </c>
      <c r="AD1758" s="741" t="n">
        <v>134393</v>
      </c>
      <c r="AE1758" s="741" t="n">
        <v>16085145</v>
      </c>
      <c r="AF1758" s="3661" t="n">
        <v>300</v>
      </c>
      <c r="AG1758" s="741" t="inlineStr">
        <is>
          <t>$2,600,000</t>
        </is>
      </c>
      <c r="AH1758" s="248" t="inlineStr">
        <is>
          <t>Empleado</t>
        </is>
      </c>
      <c r="AI1758" s="242" t="inlineStr">
        <is>
          <t>rubielauribe17@gmail.com</t>
        </is>
      </c>
      <c r="AJ1758" s="242" t="n">
        <v>3217172365</v>
      </c>
      <c r="AK1758" s="242" t="inlineStr">
        <is>
          <t>MEDELLIN</t>
        </is>
      </c>
      <c r="AL1758" s="225" t="n"/>
      <c r="AM1758" s="231" t="n"/>
    </row>
    <row r="1759" ht="18" customHeight="1" thickBot="1">
      <c r="A1759" s="338" t="inlineStr">
        <is>
          <t>OSCAR MAURICIO BURBANO CHAVEZ</t>
        </is>
      </c>
      <c r="B1759" s="210" t="inlineStr">
        <is>
          <t>570101220009895-8</t>
        </is>
      </c>
      <c r="C1759" s="251" t="n">
        <v>45849</v>
      </c>
      <c r="D1759" s="902" t="inlineStr">
        <is>
          <t>Pendiente</t>
        </is>
      </c>
      <c r="E1759" s="903" t="n">
        <v>45849</v>
      </c>
      <c r="F1759" s="262" t="inlineStr">
        <is>
          <t>DAVIVIENDA</t>
        </is>
      </c>
      <c r="G1759" s="214" t="n"/>
      <c r="H1759" s="349" t="inlineStr">
        <is>
          <t>CM</t>
        </is>
      </c>
      <c r="I1759" s="214" t="n"/>
      <c r="J1759" s="214" t="n"/>
      <c r="K1759" s="214" t="n"/>
      <c r="L1759" s="214" t="n"/>
      <c r="M1759" s="214" t="n"/>
      <c r="N1759" s="214" t="n"/>
      <c r="O1759" s="214" t="n"/>
      <c r="P1759" s="214" t="n"/>
      <c r="Q1759" s="335" t="n"/>
      <c r="R1759" s="390" t="inlineStr">
        <is>
          <t>N/A</t>
        </is>
      </c>
      <c r="S1759" s="257" t="inlineStr">
        <is>
          <t>Pesos</t>
        </is>
      </c>
      <c r="T1759" s="258" t="inlineStr">
        <is>
          <t>Hipotecario</t>
        </is>
      </c>
      <c r="U1759" s="739" t="n">
        <v>1965477</v>
      </c>
      <c r="V1759" s="254" t="n">
        <v>240</v>
      </c>
      <c r="W1759" s="254" t="n">
        <v>156</v>
      </c>
      <c r="X1759" s="739" t="inlineStr">
        <is>
          <t>11.5%</t>
        </is>
      </c>
      <c r="Y1759" s="739" t="n">
        <v>347522</v>
      </c>
      <c r="Z1759" s="739" t="n">
        <v>436961</v>
      </c>
      <c r="AA1759" s="739" t="n">
        <v>194190</v>
      </c>
      <c r="AB1759" s="739" t="n">
        <v>0</v>
      </c>
      <c r="AC1759" s="739" t="n">
        <v>913760</v>
      </c>
      <c r="AD1759" s="739" t="n">
        <v>2378062</v>
      </c>
      <c r="AE1759" s="739" t="n">
        <v>171139054</v>
      </c>
      <c r="AF1759" s="3660" t="n">
        <v>500</v>
      </c>
      <c r="AG1759" s="739" t="inlineStr">
        <is>
          <t>$8,000,000</t>
        </is>
      </c>
      <c r="AH1759" s="259" t="inlineStr">
        <is>
          <t>Empleado</t>
        </is>
      </c>
      <c r="AI1759" s="254" t="inlineStr">
        <is>
          <t>oscar_mao989@hotmail.com</t>
        </is>
      </c>
      <c r="AJ1759" s="254" t="n">
        <v>3104035176</v>
      </c>
      <c r="AK1759" s="254" t="inlineStr">
        <is>
          <t>CALI</t>
        </is>
      </c>
      <c r="AL1759" s="214" t="n"/>
      <c r="AM1759" s="220" t="n"/>
    </row>
    <row r="1760" ht="18" customHeight="1" thickBot="1">
      <c r="A1760" s="745" t="inlineStr">
        <is>
          <t>JOHANNA CATALINA SOTO MIRANDA</t>
        </is>
      </c>
      <c r="B1760" s="221" t="inlineStr">
        <is>
          <t>570606600190878-6</t>
        </is>
      </c>
      <c r="C1760" s="240" t="n">
        <v>45849</v>
      </c>
      <c r="D1760" s="902" t="inlineStr">
        <is>
          <t>Pendiente</t>
        </is>
      </c>
      <c r="E1760" s="903" t="n">
        <v>45849</v>
      </c>
      <c r="F1760" s="333" t="inlineStr">
        <is>
          <t>DAVIVIENDA</t>
        </is>
      </c>
      <c r="G1760" s="225" t="n"/>
      <c r="H1760" s="344" t="inlineStr">
        <is>
          <t>CM</t>
        </is>
      </c>
      <c r="I1760" s="225" t="n"/>
      <c r="J1760" s="225" t="n"/>
      <c r="K1760" s="225" t="n"/>
      <c r="L1760" s="225" t="n"/>
      <c r="M1760" s="225" t="n"/>
      <c r="N1760" s="225" t="n"/>
      <c r="O1760" s="225" t="n"/>
      <c r="P1760" s="225" t="n"/>
      <c r="Q1760" s="225" t="n"/>
      <c r="R1760" s="242" t="n">
        <v>52771845</v>
      </c>
      <c r="S1760" s="246" t="inlineStr">
        <is>
          <t>Pesos</t>
        </is>
      </c>
      <c r="T1760" s="247" t="inlineStr">
        <is>
          <t>Hipotecario</t>
        </is>
      </c>
      <c r="U1760" s="741" t="n">
        <v>523342</v>
      </c>
      <c r="V1760" s="242" t="n">
        <v>240</v>
      </c>
      <c r="W1760" s="242" t="n">
        <v>216</v>
      </c>
      <c r="X1760" s="811" t="n">
        <v>0.14</v>
      </c>
      <c r="Y1760" s="741" t="n">
        <v>158657</v>
      </c>
      <c r="Z1760" s="741" t="n">
        <v>20366</v>
      </c>
      <c r="AA1760" s="741" t="n">
        <v>35716</v>
      </c>
      <c r="AB1760" s="741" t="n">
        <v>37830</v>
      </c>
      <c r="AC1760" s="741" t="n">
        <v>55317</v>
      </c>
      <c r="AD1760" s="741" t="n">
        <v>373844</v>
      </c>
      <c r="AE1760" s="741" t="n">
        <v>48557708</v>
      </c>
      <c r="AF1760" s="3661" t="n">
        <v>200</v>
      </c>
      <c r="AG1760" s="741" t="inlineStr">
        <is>
          <t>$20,000,000</t>
        </is>
      </c>
      <c r="AH1760" s="248" t="inlineStr">
        <is>
          <t>Empleado</t>
        </is>
      </c>
      <c r="AI1760" s="242" t="inlineStr">
        <is>
          <t>sotomijoha@gmail.com</t>
        </is>
      </c>
      <c r="AJ1760" s="242" t="n">
        <v>3123747820</v>
      </c>
      <c r="AK1760" s="242" t="inlineStr">
        <is>
          <t>CUCUTA</t>
        </is>
      </c>
      <c r="AL1760" s="225" t="n"/>
      <c r="AM1760" s="231" t="n"/>
    </row>
    <row r="1761" ht="18" customHeight="1" thickBot="1">
      <c r="A1761" s="558" t="inlineStr">
        <is>
          <t>CECILIA MARIA JIMENEZ CABRERA</t>
        </is>
      </c>
      <c r="B1761" s="210" t="inlineStr">
        <is>
          <t>570202750086749-7</t>
        </is>
      </c>
      <c r="C1761" s="251" t="n">
        <v>45849</v>
      </c>
      <c r="D1761" s="902" t="inlineStr">
        <is>
          <t>Pendiente</t>
        </is>
      </c>
      <c r="E1761" s="903" t="n">
        <v>45849</v>
      </c>
      <c r="F1761" s="262" t="inlineStr">
        <is>
          <t>DAVIVIENDA</t>
        </is>
      </c>
      <c r="G1761" s="565" t="n"/>
      <c r="H1761" s="349" t="inlineStr">
        <is>
          <t>CM</t>
        </is>
      </c>
      <c r="I1761" s="214" t="n"/>
      <c r="J1761" s="214" t="n"/>
      <c r="K1761" s="214" t="n"/>
      <c r="L1761" s="214" t="n"/>
      <c r="M1761" s="214" t="n"/>
      <c r="N1761" s="214" t="n"/>
      <c r="O1761" s="214" t="n"/>
      <c r="P1761" s="214" t="n"/>
      <c r="Q1761" s="214" t="n"/>
      <c r="R1761" s="254" t="n">
        <v>32888174</v>
      </c>
      <c r="S1761" s="257" t="inlineStr">
        <is>
          <t>Pesos</t>
        </is>
      </c>
      <c r="T1761" s="258" t="inlineStr">
        <is>
          <t>Hipotecario</t>
        </is>
      </c>
      <c r="U1761" s="739" t="n">
        <v>1386000</v>
      </c>
      <c r="V1761" s="254" t="n">
        <v>240</v>
      </c>
      <c r="W1761" s="254" t="n">
        <v>231</v>
      </c>
      <c r="X1761" s="739" t="inlineStr">
        <is>
          <t>10.95%</t>
        </is>
      </c>
      <c r="Y1761" s="739" t="n">
        <v>0</v>
      </c>
      <c r="Z1761" s="739" t="n">
        <v>37503</v>
      </c>
      <c r="AA1761" s="739" t="n">
        <v>34808</v>
      </c>
      <c r="AB1761" s="739" t="n">
        <v>0</v>
      </c>
      <c r="AC1761" s="739" t="n">
        <v>180827</v>
      </c>
      <c r="AD1761" s="739" t="n">
        <v>1132861</v>
      </c>
      <c r="AE1761" s="739" t="n">
        <v>130661940</v>
      </c>
      <c r="AF1761" s="3660" t="n">
        <v>300</v>
      </c>
      <c r="AG1761" s="214" t="n"/>
      <c r="AH1761" s="259" t="inlineStr">
        <is>
          <t>Empleado</t>
        </is>
      </c>
      <c r="AI1761" s="254" t="inlineStr">
        <is>
          <t>cecimary18078@gmail.com</t>
        </is>
      </c>
      <c r="AJ1761" s="254" t="n">
        <v>8172054962</v>
      </c>
      <c r="AK1761" s="254" t="inlineStr">
        <is>
          <t>Godley</t>
        </is>
      </c>
      <c r="AL1761" s="214" t="n"/>
      <c r="AM1761" s="220" t="n"/>
    </row>
    <row r="1762" ht="18" customHeight="1" thickBot="1">
      <c r="A1762" s="548" t="inlineStr">
        <is>
          <t>EDISON IVAN TRIANA PALACIO</t>
        </is>
      </c>
      <c r="B1762" s="221" t="n">
        <v>90000017804</v>
      </c>
      <c r="C1762" s="240" t="n">
        <v>45849</v>
      </c>
      <c r="D1762" s="902" t="inlineStr">
        <is>
          <t>Pendiente</t>
        </is>
      </c>
      <c r="E1762" s="903" t="n">
        <v>45849</v>
      </c>
      <c r="F1762" s="579" t="inlineStr">
        <is>
          <t>BANCOLOMBIA</t>
        </is>
      </c>
      <c r="G1762" s="593" t="inlineStr">
        <is>
          <t xml:space="preserve">el cliente en el mes de enero no se presentó a las reuniones, recibo el documento en donde se vuelve a registrar., Adjunto el extracto al mail de extractos para hacer nuevamente el estudio. muchas gracias
indica que puede abonar 200.000 pesos a la cuota.
</t>
        </is>
      </c>
      <c r="H1762" s="344" t="inlineStr">
        <is>
          <t>CM</t>
        </is>
      </c>
      <c r="I1762" s="225" t="n"/>
      <c r="J1762" s="225" t="n"/>
      <c r="K1762" s="225" t="n"/>
      <c r="L1762" s="440" t="inlineStr">
        <is>
          <t>Finanzas a otro nivel</t>
        </is>
      </c>
      <c r="M1762" s="242" t="inlineStr">
        <is>
          <t>CATALINA MORENO</t>
        </is>
      </c>
      <c r="N1762" s="225" t="n"/>
      <c r="O1762" s="225" t="n"/>
      <c r="P1762" s="225" t="n"/>
      <c r="Q1762" s="225" t="n"/>
      <c r="R1762" s="389" t="n">
        <v>94551044</v>
      </c>
      <c r="S1762" s="246" t="inlineStr">
        <is>
          <t>Pesos</t>
        </is>
      </c>
      <c r="T1762" s="247" t="inlineStr">
        <is>
          <t>Hipotecario</t>
        </is>
      </c>
      <c r="U1762" s="741" t="n">
        <v>400441</v>
      </c>
      <c r="V1762" s="242" t="n">
        <v>184</v>
      </c>
      <c r="W1762" s="242" t="n">
        <v>96</v>
      </c>
      <c r="X1762" s="741" t="inlineStr">
        <is>
          <t>12.85%</t>
        </is>
      </c>
      <c r="Y1762" s="741" t="n">
        <v>0</v>
      </c>
      <c r="Z1762" s="741" t="n">
        <v>4316</v>
      </c>
      <c r="AA1762" s="741" t="n">
        <v>6854</v>
      </c>
      <c r="AB1762" s="741" t="n">
        <v>4569</v>
      </c>
      <c r="AC1762" s="741" t="n">
        <v>105955</v>
      </c>
      <c r="AD1762" s="741" t="n">
        <v>162535</v>
      </c>
      <c r="AE1762" s="741" t="n">
        <v>24611308</v>
      </c>
      <c r="AF1762" s="3661" t="n">
        <v>200</v>
      </c>
      <c r="AG1762" s="741" t="inlineStr">
        <is>
          <t>$2,400,000</t>
        </is>
      </c>
      <c r="AH1762" s="248" t="inlineStr">
        <is>
          <t>Empleado</t>
        </is>
      </c>
      <c r="AI1762" s="242" t="inlineStr">
        <is>
          <t>bely09benyusep@hotmail.com</t>
        </is>
      </c>
      <c r="AJ1762" s="242" t="n">
        <v>3192222680</v>
      </c>
      <c r="AK1762" s="242" t="inlineStr">
        <is>
          <t>JAMUNDI</t>
        </is>
      </c>
      <c r="AL1762" s="225" t="n"/>
      <c r="AM1762" s="231" t="n"/>
    </row>
    <row r="1763" ht="18" customHeight="1" thickBot="1">
      <c r="A1763" s="571" t="inlineStr">
        <is>
          <t>YESSYCA TATIANA SUAREZ</t>
        </is>
      </c>
      <c r="B1763" s="210" t="n">
        <v>133200839427</v>
      </c>
      <c r="C1763" s="251" t="n">
        <v>45849</v>
      </c>
      <c r="D1763" s="902" t="inlineStr">
        <is>
          <t>Pendiente</t>
        </is>
      </c>
      <c r="E1763" s="903" t="n">
        <v>45849</v>
      </c>
      <c r="F1763" s="259" t="inlineStr">
        <is>
          <t>CAJA SOCIAL</t>
        </is>
      </c>
      <c r="G1763" s="214" t="n"/>
      <c r="H1763" s="457" t="inlineStr">
        <is>
          <t>VK 30%</t>
        </is>
      </c>
      <c r="I1763" s="214" t="n"/>
      <c r="J1763" s="214" t="n"/>
      <c r="K1763" s="214" t="n"/>
      <c r="L1763" s="348" t="inlineStr">
        <is>
          <t>Soluciones Financieras</t>
        </is>
      </c>
      <c r="M1763" s="254" t="inlineStr">
        <is>
          <t>LORENA SALINAS</t>
        </is>
      </c>
      <c r="N1763" s="214" t="n"/>
      <c r="O1763" s="214" t="n"/>
      <c r="P1763" s="214" t="n"/>
      <c r="Q1763" s="335" t="n"/>
      <c r="R1763" s="390" t="inlineStr">
        <is>
          <t>N/A</t>
        </is>
      </c>
      <c r="S1763" s="257" t="inlineStr">
        <is>
          <t>Pesos</t>
        </is>
      </c>
      <c r="T1763" s="258" t="inlineStr">
        <is>
          <t>Hipotecario</t>
        </is>
      </c>
      <c r="U1763" s="739" t="n">
        <v>243528</v>
      </c>
      <c r="V1763" s="254" t="n">
        <v>240</v>
      </c>
      <c r="W1763" s="254" t="n">
        <v>198</v>
      </c>
      <c r="X1763" s="739" t="inlineStr">
        <is>
          <t>6.65%</t>
        </is>
      </c>
      <c r="Y1763" s="739" t="n">
        <v>110362</v>
      </c>
      <c r="Z1763" s="739" t="n">
        <v>9418</v>
      </c>
      <c r="AA1763" s="739" t="n">
        <v>10269</v>
      </c>
      <c r="AB1763" s="739" t="n">
        <v>5752</v>
      </c>
      <c r="AC1763" s="739" t="n">
        <v>78543</v>
      </c>
      <c r="AD1763" s="739" t="n">
        <v>249907</v>
      </c>
      <c r="AE1763" s="739" t="n">
        <v>27088743</v>
      </c>
      <c r="AF1763" s="214" t="n"/>
      <c r="AG1763" s="214" t="n"/>
      <c r="AH1763" s="214" t="n"/>
      <c r="AI1763" s="573" t="inlineStr">
        <is>
          <t>yessitata89@gmail.com</t>
        </is>
      </c>
      <c r="AJ1763" s="573" t="n">
        <v>3173365470</v>
      </c>
      <c r="AK1763" s="254" t="inlineStr">
        <is>
          <t>CALI</t>
        </is>
      </c>
      <c r="AL1763" s="214" t="n"/>
      <c r="AM1763" s="220" t="n"/>
    </row>
    <row r="1764" ht="18" customHeight="1" thickBot="1">
      <c r="A1764" s="708" t="inlineStr">
        <is>
          <t>CINDY TATIANA CABRERA SASSIN</t>
        </is>
      </c>
      <c r="B1764" s="620" t="n">
        <v>204289004683</v>
      </c>
      <c r="C1764" s="621" t="n">
        <v>45849</v>
      </c>
      <c r="D1764" s="622" t="inlineStr">
        <is>
          <t>Pendiente</t>
        </is>
      </c>
      <c r="E1764" s="905" t="n">
        <v>45849</v>
      </c>
      <c r="F1764" s="641" t="inlineStr">
        <is>
          <t>COLPATRIA</t>
        </is>
      </c>
      <c r="G1764" s="715" t="n"/>
      <c r="H1764" s="640" t="inlineStr">
        <is>
          <t>PROPIO</t>
        </is>
      </c>
      <c r="I1764" s="625" t="n"/>
      <c r="J1764" s="625" t="n"/>
      <c r="K1764" s="625" t="n"/>
      <c r="L1764" s="647" t="inlineStr">
        <is>
          <t>Finanzas a otro nivel</t>
        </is>
      </c>
      <c r="M1764" s="628" t="inlineStr">
        <is>
          <t>CATALINA MORENO</t>
        </is>
      </c>
      <c r="N1764" s="625" t="n"/>
      <c r="O1764" s="625" t="n"/>
      <c r="P1764" s="625" t="n"/>
      <c r="Q1764" s="625" t="n"/>
      <c r="R1764" s="673" t="n">
        <v>86107461</v>
      </c>
      <c r="S1764" s="629" t="inlineStr">
        <is>
          <t>Pesos</t>
        </is>
      </c>
      <c r="T1764" s="648" t="inlineStr">
        <is>
          <t>Hipotecario</t>
        </is>
      </c>
      <c r="U1764" s="631" t="n">
        <v>846135</v>
      </c>
      <c r="V1764" s="628" t="n">
        <v>240</v>
      </c>
      <c r="W1764" s="628" t="n">
        <v>197</v>
      </c>
      <c r="X1764" s="631" t="inlineStr">
        <is>
          <t>10.2%</t>
        </is>
      </c>
      <c r="Y1764" s="631" t="n">
        <v>0</v>
      </c>
      <c r="Z1764" s="631" t="n">
        <v>48735</v>
      </c>
      <c r="AA1764" s="631" t="n">
        <v>0</v>
      </c>
      <c r="AB1764" s="631" t="n">
        <v>0</v>
      </c>
      <c r="AC1764" s="631" t="n">
        <v>160639</v>
      </c>
      <c r="AD1764" s="631" t="n">
        <v>636760</v>
      </c>
      <c r="AE1764" s="631" t="n">
        <v>78193080</v>
      </c>
      <c r="AF1764" s="628" t="inlineStr">
        <is>
          <t>200000 a 400000</t>
        </is>
      </c>
      <c r="AG1764" s="631" t="inlineStr">
        <is>
          <t>$13,500,000</t>
        </is>
      </c>
      <c r="AH1764" s="633" t="inlineStr">
        <is>
          <t>Empleado</t>
        </is>
      </c>
      <c r="AI1764" s="673" t="inlineStr">
        <is>
          <t>cindyc.sassin@gmail.com</t>
        </is>
      </c>
      <c r="AJ1764" s="673" t="n">
        <v>3143810671</v>
      </c>
      <c r="AK1764" s="625" t="n"/>
      <c r="AL1764" s="625" t="n"/>
      <c r="AM1764" s="634" t="n"/>
    </row>
    <row r="1765" ht="18" customHeight="1" thickBot="1">
      <c r="A1765" s="843" t="inlineStr">
        <is>
          <t>MIGUEL ANGEL BARRAGAN RODRIGUEZ</t>
        </is>
      </c>
      <c r="B1765" s="210" t="n">
        <v>133201627482</v>
      </c>
      <c r="C1765" s="251" t="n">
        <v>45824</v>
      </c>
      <c r="D1765" s="348" t="inlineStr">
        <is>
          <t>Actualizar</t>
        </is>
      </c>
      <c r="E1765" s="386" t="n">
        <v>45850</v>
      </c>
      <c r="F1765" s="574" t="inlineStr">
        <is>
          <t>CAJA SOCIAL</t>
        </is>
      </c>
      <c r="G1765" s="593" t="inlineStr">
        <is>
          <t>Se envía extracto con disminucion de cuota al correo el 12 de Junio por favor actualizar estudio</t>
        </is>
      </c>
      <c r="H1765" s="349" t="inlineStr">
        <is>
          <t>CM</t>
        </is>
      </c>
      <c r="I1765" s="214" t="n"/>
      <c r="J1765" s="214" t="n"/>
      <c r="K1765" s="386" t="n">
        <v>45826</v>
      </c>
      <c r="L1765" s="348" t="inlineStr">
        <is>
          <t>Soluciones Financieras</t>
        </is>
      </c>
      <c r="M1765" s="254" t="inlineStr">
        <is>
          <t>LORENA SALINAS</t>
        </is>
      </c>
      <c r="N1765" s="251" t="n">
        <v>45826</v>
      </c>
      <c r="O1765" s="214" t="n"/>
      <c r="P1765" s="256" t="inlineStr">
        <is>
          <t>https://tinyurl.com/yc5wfw8w</t>
        </is>
      </c>
      <c r="Q1765" s="214" t="n"/>
      <c r="R1765" s="254" t="n">
        <v>1012383974</v>
      </c>
      <c r="S1765" s="257" t="inlineStr">
        <is>
          <t>Pesos</t>
        </is>
      </c>
      <c r="T1765" s="258" t="inlineStr">
        <is>
          <t>Hipotecario</t>
        </is>
      </c>
      <c r="U1765" s="739" t="n">
        <v>643210</v>
      </c>
      <c r="V1765" s="254" t="n">
        <v>180</v>
      </c>
      <c r="W1765" s="254" t="n">
        <v>178</v>
      </c>
      <c r="X1765" s="821" t="n">
        <v>0.1</v>
      </c>
      <c r="Y1765" s="739" t="n">
        <v>0</v>
      </c>
      <c r="Z1765" s="739" t="n">
        <v>43787</v>
      </c>
      <c r="AA1765" s="739" t="n">
        <v>61408</v>
      </c>
      <c r="AB1765" s="739" t="n">
        <v>55210</v>
      </c>
      <c r="AC1765" s="739" t="n">
        <v>234177</v>
      </c>
      <c r="AD1765" s="739" t="n">
        <v>1079052</v>
      </c>
      <c r="AE1765" s="739" t="n">
        <v>93072323</v>
      </c>
      <c r="AF1765" s="3660" t="n">
        <v>300</v>
      </c>
      <c r="AG1765" s="739" t="inlineStr">
        <is>
          <t>$3,500,000</t>
        </is>
      </c>
      <c r="AH1765" s="259" t="inlineStr">
        <is>
          <t>Empleado</t>
        </is>
      </c>
      <c r="AI1765" s="254" t="inlineStr">
        <is>
          <t>miguelangelbarragan26@gmail.com</t>
        </is>
      </c>
      <c r="AJ1765" s="254" t="n">
        <v>3213220698</v>
      </c>
      <c r="AK1765" s="254" t="inlineStr">
        <is>
          <t>BOGOTA</t>
        </is>
      </c>
      <c r="AL1765" s="214" t="n"/>
      <c r="AM1765" s="220" t="n"/>
    </row>
    <row r="1766" ht="18" customHeight="1" thickBot="1">
      <c r="A1766" s="1008" t="inlineStr">
        <is>
          <t>MARGOTH MURILLO ARIAS</t>
        </is>
      </c>
      <c r="B1766" s="221" t="n">
        <v>133200408498</v>
      </c>
      <c r="C1766" s="240" t="n">
        <v>45850</v>
      </c>
      <c r="D1766" s="343" t="inlineStr">
        <is>
          <t>Pendiente</t>
        </is>
      </c>
      <c r="E1766" s="378" t="n">
        <v>45850</v>
      </c>
      <c r="F1766" s="248" t="inlineStr">
        <is>
          <t>CAJA SOCIAL</t>
        </is>
      </c>
      <c r="G1766" s="225" t="n"/>
      <c r="H1766" s="397" t="inlineStr">
        <is>
          <t>PROPIO</t>
        </is>
      </c>
      <c r="I1766" s="225" t="n"/>
      <c r="J1766" s="225" t="n"/>
      <c r="K1766" s="225" t="n"/>
      <c r="L1766" s="343" t="inlineStr">
        <is>
          <t>Soluciones Financieras</t>
        </is>
      </c>
      <c r="M1766" s="242" t="inlineStr">
        <is>
          <t>LORENA SALINAS</t>
        </is>
      </c>
      <c r="N1766" s="225" t="n"/>
      <c r="O1766" s="225" t="n"/>
      <c r="P1766" s="225" t="n"/>
      <c r="Q1766" s="225" t="n"/>
      <c r="R1766" s="242" t="n">
        <v>408498</v>
      </c>
      <c r="S1766" s="246" t="inlineStr">
        <is>
          <t>Pesos</t>
        </is>
      </c>
      <c r="T1766" s="247" t="inlineStr">
        <is>
          <t>Hipotecario</t>
        </is>
      </c>
      <c r="U1766" s="741" t="n">
        <v>647411</v>
      </c>
      <c r="V1766" s="242" t="n">
        <v>180</v>
      </c>
      <c r="W1766" s="242" t="n">
        <v>125</v>
      </c>
      <c r="X1766" s="741" t="inlineStr">
        <is>
          <t>12.55%</t>
        </is>
      </c>
      <c r="Y1766" s="741" t="n">
        <v>161499</v>
      </c>
      <c r="Z1766" s="741" t="n">
        <v>38172</v>
      </c>
      <c r="AA1766" s="741" t="n">
        <v>15790</v>
      </c>
      <c r="AB1766" s="741" t="n">
        <v>12358</v>
      </c>
      <c r="AC1766" s="741" t="n">
        <v>254158</v>
      </c>
      <c r="AD1766" s="741" t="n">
        <v>488431</v>
      </c>
      <c r="AE1766" s="741" t="n">
        <v>49331689</v>
      </c>
      <c r="AF1766" s="242" t="inlineStr">
        <is>
          <t>50-300</t>
        </is>
      </c>
      <c r="AG1766" s="741" t="inlineStr">
        <is>
          <t>$3,500,000</t>
        </is>
      </c>
      <c r="AH1766" s="248" t="inlineStr">
        <is>
          <t>Empleado</t>
        </is>
      </c>
      <c r="AI1766" s="242" t="inlineStr">
        <is>
          <t>aldemarperez69@hotmail.com</t>
        </is>
      </c>
      <c r="AJ1766" s="242" t="n">
        <v>3124416743</v>
      </c>
      <c r="AK1766" s="225" t="n"/>
      <c r="AL1766" s="225" t="n"/>
      <c r="AM1766" s="231" t="n"/>
    </row>
    <row r="1767" ht="18" customHeight="1" thickBot="1">
      <c r="A1767" s="807" t="inlineStr">
        <is>
          <t>LUIS FERNANDO GIRALDO CASTELLANOS</t>
        </is>
      </c>
      <c r="B1767" s="466" t="inlineStr">
        <is>
          <t>600808480006752-5</t>
        </is>
      </c>
      <c r="C1767" s="357" t="n">
        <v>45850</v>
      </c>
      <c r="D1767" s="921" t="inlineStr">
        <is>
          <t>Pendiente</t>
        </is>
      </c>
      <c r="E1767" s="900" t="n">
        <v>45850</v>
      </c>
      <c r="F1767" s="359" t="inlineStr">
        <is>
          <t>DAVIVIENDA</t>
        </is>
      </c>
      <c r="G1767" s="564" t="n"/>
      <c r="H1767" s="361" t="inlineStr">
        <is>
          <t>CM</t>
        </is>
      </c>
      <c r="I1767" s="360" t="n"/>
      <c r="J1767" s="360" t="n"/>
      <c r="K1767" s="360" t="n"/>
      <c r="L1767" s="477" t="inlineStr">
        <is>
          <t>Finanzas a otro nivel</t>
        </is>
      </c>
      <c r="M1767" s="363" t="inlineStr">
        <is>
          <t>PAULA OSORNO</t>
        </is>
      </c>
      <c r="N1767" s="360" t="n"/>
      <c r="O1767" s="360" t="n"/>
      <c r="P1767" s="360" t="n"/>
      <c r="Q1767" s="822" t="n"/>
      <c r="R1767" s="817" t="inlineStr">
        <is>
          <t>N/A</t>
        </is>
      </c>
      <c r="S1767" s="365" t="inlineStr">
        <is>
          <t>Pesos</t>
        </is>
      </c>
      <c r="T1767" s="467" t="inlineStr">
        <is>
          <t>Leasing H.</t>
        </is>
      </c>
      <c r="U1767" s="808" t="n">
        <v>1697000</v>
      </c>
      <c r="V1767" s="363" t="n">
        <v>240</v>
      </c>
      <c r="W1767" s="363" t="n">
        <v>172</v>
      </c>
      <c r="X1767" s="808" t="inlineStr">
        <is>
          <t>8.9%</t>
        </is>
      </c>
      <c r="Y1767" s="808" t="n">
        <v>0</v>
      </c>
      <c r="Z1767" s="808" t="n">
        <v>91890</v>
      </c>
      <c r="AA1767" s="808" t="n">
        <v>43908</v>
      </c>
      <c r="AB1767" s="808" t="n">
        <v>0</v>
      </c>
      <c r="AC1767" s="808" t="n">
        <v>494332</v>
      </c>
      <c r="AD1767" s="808" t="n">
        <v>1230941</v>
      </c>
      <c r="AE1767" s="808" t="n">
        <v>181798555</v>
      </c>
      <c r="AF1767" s="3688" t="n">
        <v>300</v>
      </c>
      <c r="AG1767" s="808" t="inlineStr">
        <is>
          <t>$16,900,000</t>
        </is>
      </c>
      <c r="AH1767" s="401" t="inlineStr">
        <is>
          <t>Empleado</t>
        </is>
      </c>
      <c r="AI1767" s="363" t="inlineStr">
        <is>
          <t>luis.giraldo@cafedecolombia.com</t>
        </is>
      </c>
      <c r="AJ1767" s="363" t="n">
        <v>3213619452</v>
      </c>
      <c r="AK1767" s="363" t="inlineStr">
        <is>
          <t>MANIZALEZ</t>
        </is>
      </c>
      <c r="AL1767" s="360" t="n"/>
      <c r="AM1767" s="368" t="n"/>
    </row>
    <row r="1768" ht="18" customHeight="1" thickBot="1">
      <c r="A1768" s="552" t="inlineStr">
        <is>
          <t>DIEGO FERNANDO VERA QUEZADA</t>
        </is>
      </c>
      <c r="B1768" s="210" t="n">
        <v>90000124336</v>
      </c>
      <c r="C1768" s="251" t="n">
        <v>45851</v>
      </c>
      <c r="D1768" s="902" t="inlineStr">
        <is>
          <t>Pendiente</t>
        </is>
      </c>
      <c r="E1768" s="903" t="n">
        <v>45851</v>
      </c>
      <c r="F1768" s="267" t="inlineStr">
        <is>
          <t>BANCOLOMBIA</t>
        </is>
      </c>
      <c r="G1768" s="214" t="n"/>
      <c r="H1768" s="457" t="inlineStr">
        <is>
          <t>VK 25%</t>
        </is>
      </c>
      <c r="I1768" s="214" t="n"/>
      <c r="J1768" s="214" t="n"/>
      <c r="K1768" s="214" t="n"/>
      <c r="L1768" s="214" t="n"/>
      <c r="M1768" s="214" t="n"/>
      <c r="N1768" s="214" t="n"/>
      <c r="O1768" s="214" t="n"/>
      <c r="P1768" s="214" t="n"/>
      <c r="Q1768" s="214" t="n"/>
      <c r="R1768" s="573" t="n">
        <v>1014286436</v>
      </c>
      <c r="S1768" s="257" t="inlineStr">
        <is>
          <t>Pesos</t>
        </is>
      </c>
      <c r="T1768" s="258" t="inlineStr">
        <is>
          <t>Hipotecario</t>
        </is>
      </c>
      <c r="U1768" s="739" t="n">
        <v>479342</v>
      </c>
      <c r="V1768" s="254" t="n">
        <v>240</v>
      </c>
      <c r="W1768" s="254" t="n">
        <v>187</v>
      </c>
      <c r="X1768" s="739" t="inlineStr">
        <is>
          <t>6.46%</t>
        </is>
      </c>
      <c r="Y1768" s="739" t="n">
        <v>174601</v>
      </c>
      <c r="Z1768" s="739" t="n">
        <v>5738</v>
      </c>
      <c r="AA1768" s="739" t="n">
        <v>13656</v>
      </c>
      <c r="AB1768" s="739" t="n">
        <v>9103</v>
      </c>
      <c r="AC1768" s="739" t="n">
        <v>340778</v>
      </c>
      <c r="AD1768" s="739" t="n">
        <v>560912</v>
      </c>
      <c r="AE1768" s="739" t="n">
        <v>53371221</v>
      </c>
      <c r="AF1768" s="3660" t="n">
        <v>350</v>
      </c>
      <c r="AG1768" s="739" t="inlineStr">
        <is>
          <t>$4,300,000</t>
        </is>
      </c>
      <c r="AH1768" s="259" t="inlineStr">
        <is>
          <t>Empleado</t>
        </is>
      </c>
      <c r="AI1768" s="254" t="inlineStr">
        <is>
          <t>diego.vera_04@hotmail.com</t>
        </is>
      </c>
      <c r="AJ1768" s="254" t="n">
        <v>3212092077</v>
      </c>
      <c r="AK1768" s="254" t="inlineStr">
        <is>
          <t>BOGOTA</t>
        </is>
      </c>
      <c r="AL1768" s="214" t="n"/>
      <c r="AM1768" s="220" t="n"/>
    </row>
    <row r="1769" ht="18" customHeight="1" thickBot="1">
      <c r="A1769" s="745" t="inlineStr">
        <is>
          <t>YENNY ALEXANDRA MIRANDA ROMERO</t>
        </is>
      </c>
      <c r="B1769" s="221" t="inlineStr">
        <is>
          <t>570000450077657-4</t>
        </is>
      </c>
      <c r="C1769" s="240" t="n">
        <v>45851</v>
      </c>
      <c r="D1769" s="902" t="inlineStr">
        <is>
          <t>Pendiente</t>
        </is>
      </c>
      <c r="E1769" s="903" t="n">
        <v>45851</v>
      </c>
      <c r="F1769" s="333" t="inlineStr">
        <is>
          <t>DAVIVIENDA</t>
        </is>
      </c>
      <c r="G1769" s="225" t="n"/>
      <c r="H1769" s="344" t="inlineStr">
        <is>
          <t>CM</t>
        </is>
      </c>
      <c r="I1769" s="225" t="n"/>
      <c r="J1769" s="225" t="n"/>
      <c r="K1769" s="225" t="n"/>
      <c r="L1769" s="440" t="inlineStr">
        <is>
          <t>Finanzas a otro nivel</t>
        </is>
      </c>
      <c r="M1769" s="242" t="inlineStr">
        <is>
          <t>MIRYAM ROA</t>
        </is>
      </c>
      <c r="N1769" s="225" t="n"/>
      <c r="O1769" s="225" t="n"/>
      <c r="P1769" s="225" t="n"/>
      <c r="Q1769" s="473" t="n"/>
      <c r="R1769" s="390" t="inlineStr">
        <is>
          <t>N/A</t>
        </is>
      </c>
      <c r="S1769" s="246" t="inlineStr">
        <is>
          <t>Pesos</t>
        </is>
      </c>
      <c r="T1769" s="247" t="inlineStr">
        <is>
          <t>Hipotecario</t>
        </is>
      </c>
      <c r="U1769" s="741" t="n">
        <v>1603000</v>
      </c>
      <c r="V1769" s="242" t="n">
        <v>240</v>
      </c>
      <c r="W1769" s="242" t="n">
        <v>238</v>
      </c>
      <c r="X1769" s="741" t="inlineStr">
        <is>
          <t>11.2%</t>
        </is>
      </c>
      <c r="Y1769" s="741" t="n">
        <v>0</v>
      </c>
      <c r="Z1769" s="741" t="n">
        <v>50661</v>
      </c>
      <c r="AA1769" s="741" t="n">
        <v>48800</v>
      </c>
      <c r="AB1769" s="741" t="n">
        <v>0</v>
      </c>
      <c r="AC1769" s="741" t="n">
        <v>181789</v>
      </c>
      <c r="AD1769" s="741" t="n">
        <v>1321749</v>
      </c>
      <c r="AE1769" s="741" t="n">
        <v>148848569</v>
      </c>
      <c r="AF1769" s="3661" t="n">
        <v>400</v>
      </c>
      <c r="AG1769" s="741" t="inlineStr">
        <is>
          <t>$4,100,000</t>
        </is>
      </c>
      <c r="AH1769" s="248" t="inlineStr">
        <is>
          <t>Empleado</t>
        </is>
      </c>
      <c r="AI1769" s="242" t="inlineStr">
        <is>
          <t>yennyale23@gmail.com</t>
        </is>
      </c>
      <c r="AJ1769" s="242" t="n">
        <v>3105544987</v>
      </c>
      <c r="AK1769" s="242" t="inlineStr">
        <is>
          <t>BOGOTA</t>
        </is>
      </c>
      <c r="AL1769" s="225" t="n"/>
      <c r="AM1769" s="231" t="n"/>
    </row>
    <row r="1770" ht="18" customHeight="1" thickBot="1">
      <c r="A1770" s="552" t="inlineStr">
        <is>
          <t>ALBERTO ANDRES GOMEZ GARNICA</t>
        </is>
      </c>
      <c r="B1770" s="210" t="n">
        <v>204119072560</v>
      </c>
      <c r="C1770" s="251" t="n">
        <v>45847</v>
      </c>
      <c r="D1770" s="902" t="inlineStr">
        <is>
          <t>Pendiente</t>
        </is>
      </c>
      <c r="E1770" s="903" t="n">
        <v>45852</v>
      </c>
      <c r="F1770" s="398" t="inlineStr">
        <is>
          <t>COLPATRIA</t>
        </is>
      </c>
      <c r="G1770" s="214" t="n"/>
      <c r="H1770" s="349" t="inlineStr">
        <is>
          <t>CM</t>
        </is>
      </c>
      <c r="I1770" s="254" t="inlineStr">
        <is>
          <t>Falta perfilamiento - Colpatria</t>
        </is>
      </c>
      <c r="J1770" s="214" t="n"/>
      <c r="K1770" s="214" t="n"/>
      <c r="L1770" s="214" t="n"/>
      <c r="M1770" s="214" t="n"/>
      <c r="N1770" s="251" t="n">
        <v>45848</v>
      </c>
      <c r="O1770" s="214" t="n"/>
      <c r="P1770" s="214" t="n"/>
      <c r="Q1770" s="335" t="n"/>
      <c r="R1770" s="390" t="inlineStr">
        <is>
          <t>N/A</t>
        </is>
      </c>
      <c r="S1770" s="257" t="inlineStr">
        <is>
          <t>Pesos</t>
        </is>
      </c>
      <c r="T1770" s="258" t="inlineStr">
        <is>
          <t>Hipotecario</t>
        </is>
      </c>
      <c r="U1770" s="739" t="n">
        <v>803129</v>
      </c>
      <c r="V1770" s="254" t="n">
        <v>240</v>
      </c>
      <c r="W1770" s="254" t="n">
        <v>198</v>
      </c>
      <c r="X1770" s="739" t="inlineStr">
        <is>
          <t>10.66%</t>
        </is>
      </c>
      <c r="Y1770" s="739" t="n">
        <v>0</v>
      </c>
      <c r="Z1770" s="739" t="n">
        <v>76128</v>
      </c>
      <c r="AA1770" s="739" t="n">
        <v>0</v>
      </c>
      <c r="AB1770" s="739" t="n">
        <v>0</v>
      </c>
      <c r="AC1770" s="739" t="n">
        <v>161826</v>
      </c>
      <c r="AD1770" s="739" t="n">
        <v>565174</v>
      </c>
      <c r="AE1770" s="739" t="n">
        <v>74286520</v>
      </c>
      <c r="AF1770" s="3660" t="n">
        <v>500</v>
      </c>
      <c r="AG1770" s="739" t="inlineStr">
        <is>
          <t>$9,800,000</t>
        </is>
      </c>
      <c r="AH1770" s="257" t="inlineStr">
        <is>
          <t>Independiente</t>
        </is>
      </c>
      <c r="AI1770" s="254" t="inlineStr">
        <is>
          <t>carogomezgarnica@gmail.com</t>
        </is>
      </c>
      <c r="AJ1770" s="254" t="n">
        <v>3150728642</v>
      </c>
      <c r="AK1770" s="254" t="inlineStr">
        <is>
          <t>COTA</t>
        </is>
      </c>
      <c r="AL1770" s="214" t="n"/>
      <c r="AM1770" s="220" t="n"/>
    </row>
    <row r="1771" ht="18" customHeight="1" thickBot="1">
      <c r="A1771" s="320" t="inlineStr">
        <is>
          <t>MAIRA ALEJANDRA USAQUEN YEPES</t>
        </is>
      </c>
      <c r="B1771" s="221" t="n">
        <v>106975178108</v>
      </c>
      <c r="C1771" s="240" t="n">
        <v>45848</v>
      </c>
      <c r="D1771" s="902" t="inlineStr">
        <is>
          <t>Pendiente</t>
        </is>
      </c>
      <c r="E1771" s="903" t="n">
        <v>45852</v>
      </c>
      <c r="F1771" s="233" t="inlineStr">
        <is>
          <t>FNA (Fondo Nacional del Ahorro)</t>
        </is>
      </c>
      <c r="G1771" s="225" t="n"/>
      <c r="H1771" s="344" t="inlineStr">
        <is>
          <t>CM</t>
        </is>
      </c>
      <c r="I1771" s="242" t="inlineStr">
        <is>
          <t>Falta perfilamiento - FNA</t>
        </is>
      </c>
      <c r="J1771" s="225" t="n"/>
      <c r="K1771" s="225" t="n"/>
      <c r="L1771" s="225" t="n"/>
      <c r="M1771" s="225" t="n"/>
      <c r="N1771" s="240" t="n">
        <v>45848</v>
      </c>
      <c r="O1771" s="225" t="n"/>
      <c r="P1771" s="225" t="n"/>
      <c r="Q1771" s="473" t="n"/>
      <c r="R1771" s="390" t="inlineStr">
        <is>
          <t>N/A</t>
        </is>
      </c>
      <c r="S1771" s="246" t="inlineStr">
        <is>
          <t>Pesos</t>
        </is>
      </c>
      <c r="T1771" s="247" t="inlineStr">
        <is>
          <t>Hipotecario</t>
        </is>
      </c>
      <c r="U1771" s="741" t="n">
        <v>764555</v>
      </c>
      <c r="V1771" s="242" t="n">
        <v>240</v>
      </c>
      <c r="W1771" s="242" t="n">
        <v>236</v>
      </c>
      <c r="X1771" s="741" t="inlineStr">
        <is>
          <t>7.8%</t>
        </is>
      </c>
      <c r="Y1771" s="741" t="n">
        <v>0</v>
      </c>
      <c r="Z1771" s="741" t="n">
        <v>26604</v>
      </c>
      <c r="AA1771" s="741" t="n">
        <v>34908</v>
      </c>
      <c r="AB1771" s="741" t="n">
        <v>30988</v>
      </c>
      <c r="AC1771" s="741" t="n">
        <v>152501</v>
      </c>
      <c r="AD1771" s="741" t="n">
        <v>519554</v>
      </c>
      <c r="AE1771" s="741" t="n">
        <v>82750223</v>
      </c>
      <c r="AF1771" s="3661" t="n">
        <v>300</v>
      </c>
      <c r="AG1771" s="741" t="inlineStr">
        <is>
          <t>$3,400,000</t>
        </is>
      </c>
      <c r="AH1771" s="248" t="inlineStr">
        <is>
          <t>Empleado</t>
        </is>
      </c>
      <c r="AI1771" s="242" t="inlineStr">
        <is>
          <t>alejandrausaquen@gmail.com</t>
        </is>
      </c>
      <c r="AJ1771" s="242" t="n">
        <v>3124991977</v>
      </c>
      <c r="AK1771" s="242" t="inlineStr">
        <is>
          <t>BOGOTA</t>
        </is>
      </c>
      <c r="AL1771" s="225" t="n"/>
      <c r="AM1771" s="231" t="n"/>
    </row>
    <row r="1772" ht="18" customHeight="1" thickBot="1">
      <c r="A1772" s="552" t="inlineStr">
        <is>
          <t>HAYDER SAMMIR ROA TORRES</t>
        </is>
      </c>
      <c r="B1772" s="210" t="inlineStr">
        <is>
          <t>570404610062302-5</t>
        </is>
      </c>
      <c r="C1772" s="251" t="n">
        <v>45852</v>
      </c>
      <c r="D1772" s="902" t="inlineStr">
        <is>
          <t>Pendiente</t>
        </is>
      </c>
      <c r="E1772" s="903" t="n">
        <v>45852</v>
      </c>
      <c r="F1772" s="262" t="inlineStr">
        <is>
          <t>DAVIVIENDA</t>
        </is>
      </c>
      <c r="G1772" s="214" t="n"/>
      <c r="H1772" s="352" t="inlineStr">
        <is>
          <t>PROPIO</t>
        </is>
      </c>
      <c r="I1772" s="214" t="n"/>
      <c r="J1772" s="214" t="n"/>
      <c r="K1772" s="214" t="n"/>
      <c r="L1772" s="398" t="inlineStr">
        <is>
          <t>Visionarios</t>
        </is>
      </c>
      <c r="M1772" s="254" t="inlineStr">
        <is>
          <t>MARIELA BECERRA</t>
        </is>
      </c>
      <c r="N1772" s="214" t="n"/>
      <c r="O1772" s="214" t="n"/>
      <c r="P1772" s="214" t="n"/>
      <c r="Q1772" s="214" t="n"/>
      <c r="R1772" s="254" t="n">
        <v>1095832642</v>
      </c>
      <c r="S1772" s="257" t="inlineStr">
        <is>
          <t>Pesos</t>
        </is>
      </c>
      <c r="T1772" s="258" t="inlineStr">
        <is>
          <t>Hipotecario</t>
        </is>
      </c>
      <c r="U1772" s="739" t="n">
        <v>290444</v>
      </c>
      <c r="V1772" s="254" t="n">
        <v>240</v>
      </c>
      <c r="W1772" s="254" t="n">
        <v>214</v>
      </c>
      <c r="X1772" s="739" t="inlineStr">
        <is>
          <t>10.3%</t>
        </is>
      </c>
      <c r="Y1772" s="739" t="n">
        <v>201555</v>
      </c>
      <c r="Z1772" s="739" t="n">
        <v>0</v>
      </c>
      <c r="AA1772" s="739" t="n">
        <v>0</v>
      </c>
      <c r="AB1772" s="739" t="n">
        <v>0</v>
      </c>
      <c r="AC1772" s="739" t="n">
        <v>86545</v>
      </c>
      <c r="AD1772" s="739" t="n">
        <v>203546</v>
      </c>
      <c r="AE1772" s="739" t="n">
        <v>49479050</v>
      </c>
      <c r="AF1772" s="254" t="inlineStr">
        <is>
          <t>50-300</t>
        </is>
      </c>
      <c r="AG1772" s="739" t="inlineStr">
        <is>
          <t>$2,800,000</t>
        </is>
      </c>
      <c r="AH1772" s="259" t="inlineStr">
        <is>
          <t>Empleado</t>
        </is>
      </c>
      <c r="AI1772" s="254" t="inlineStr">
        <is>
          <t>samiroa97@gmail.com</t>
        </is>
      </c>
      <c r="AJ1772" s="254" t="n">
        <v>3159266050</v>
      </c>
      <c r="AK1772" s="254" t="inlineStr">
        <is>
          <t>BUCARAMANGA</t>
        </is>
      </c>
      <c r="AL1772" s="214" t="n"/>
      <c r="AM1772" s="220" t="n"/>
    </row>
    <row r="1773" ht="18" customHeight="1" thickBot="1">
      <c r="A1773" s="1025" t="inlineStr">
        <is>
          <t>VALENTINA FEIJOO MORENO</t>
        </is>
      </c>
      <c r="B1773" s="221" t="n">
        <v>955191433</v>
      </c>
      <c r="C1773" s="240" t="n">
        <v>45852</v>
      </c>
      <c r="D1773" s="902" t="inlineStr">
        <is>
          <t>Pendiente</t>
        </is>
      </c>
      <c r="E1773" s="903" t="n">
        <v>45852</v>
      </c>
      <c r="F1773" s="224" t="inlineStr">
        <is>
          <t>BANCO DE BOGOTA</t>
        </is>
      </c>
      <c r="G1773" s="225" t="n"/>
      <c r="H1773" s="344" t="inlineStr">
        <is>
          <t>CM</t>
        </is>
      </c>
      <c r="I1773" s="225" t="n"/>
      <c r="J1773" s="225" t="n"/>
      <c r="K1773" s="225" t="n"/>
      <c r="L1773" s="343" t="inlineStr">
        <is>
          <t>Soluciones Financieras</t>
        </is>
      </c>
      <c r="M1773" s="242" t="inlineStr">
        <is>
          <t>LORENA SALINAS</t>
        </is>
      </c>
      <c r="N1773" s="225" t="n"/>
      <c r="O1773" s="225" t="n"/>
      <c r="P1773" s="225" t="n"/>
      <c r="Q1773" s="225" t="n"/>
      <c r="R1773" s="389" t="n">
        <v>1144048355</v>
      </c>
      <c r="S1773" s="246" t="inlineStr">
        <is>
          <t>Pesos</t>
        </is>
      </c>
      <c r="T1773" s="247" t="inlineStr">
        <is>
          <t>Hipotecario</t>
        </is>
      </c>
      <c r="U1773" s="741" t="n">
        <v>1361291</v>
      </c>
      <c r="V1773" s="242" t="n">
        <v>360</v>
      </c>
      <c r="W1773" s="242" t="n">
        <v>336</v>
      </c>
      <c r="X1773" s="741" t="inlineStr">
        <is>
          <t>13.29%</t>
        </is>
      </c>
      <c r="Y1773" s="741" t="n">
        <v>0</v>
      </c>
      <c r="Z1773" s="741" t="n">
        <v>25531</v>
      </c>
      <c r="AA1773" s="741" t="n">
        <v>30937</v>
      </c>
      <c r="AB1773" s="741" t="n">
        <v>0</v>
      </c>
      <c r="AC1773" s="741" t="n">
        <v>39381</v>
      </c>
      <c r="AD1773" s="741" t="n">
        <v>1265442</v>
      </c>
      <c r="AE1773" s="741" t="n">
        <v>121856427</v>
      </c>
      <c r="AF1773" s="3661" t="n">
        <v>500</v>
      </c>
      <c r="AG1773" s="741" t="inlineStr">
        <is>
          <t>$7,000,000</t>
        </is>
      </c>
      <c r="AH1773" s="248" t="inlineStr">
        <is>
          <t>Empleado</t>
        </is>
      </c>
      <c r="AI1773" s="242" t="inlineStr">
        <is>
          <t>valenf91@hotmail.com</t>
        </is>
      </c>
      <c r="AJ1773" s="242" t="n">
        <v>3113775265</v>
      </c>
      <c r="AK1773" s="242" t="inlineStr">
        <is>
          <t>CALI</t>
        </is>
      </c>
      <c r="AL1773" s="225" t="n"/>
      <c r="AM1773" s="231" t="n"/>
    </row>
    <row r="1774" ht="18" customHeight="1" thickBot="1">
      <c r="A1774" s="843" t="inlineStr">
        <is>
          <t>KELLY ANDREA JIMENEZ ZAPATA</t>
        </is>
      </c>
      <c r="B1774" s="210" t="n">
        <v>2613</v>
      </c>
      <c r="C1774" s="251" t="n">
        <v>45745</v>
      </c>
      <c r="D1774" s="348" t="inlineStr">
        <is>
          <t>Pendiente</t>
        </is>
      </c>
      <c r="E1774" s="386" t="n">
        <v>45853</v>
      </c>
      <c r="F1774" s="257" t="inlineStr">
        <is>
          <t>CONFIAR</t>
        </is>
      </c>
      <c r="G1774" s="214" t="n"/>
      <c r="H1774" s="349" t="inlineStr">
        <is>
          <t>CM</t>
        </is>
      </c>
      <c r="I1774" s="214" t="n"/>
      <c r="J1774" s="214" t="n"/>
      <c r="K1774" s="214" t="n"/>
      <c r="L1774" s="392" t="inlineStr">
        <is>
          <t>Finanzas a otro nivel</t>
        </is>
      </c>
      <c r="M1774" s="254" t="inlineStr">
        <is>
          <t>PAULA OSORNO</t>
        </is>
      </c>
      <c r="N1774" s="214" t="n"/>
      <c r="O1774" s="214" t="n"/>
      <c r="P1774" s="214" t="n"/>
      <c r="Q1774" s="335" t="n"/>
      <c r="R1774" s="390" t="inlineStr">
        <is>
          <t>N/A</t>
        </is>
      </c>
      <c r="S1774" s="257" t="inlineStr">
        <is>
          <t>Pesos</t>
        </is>
      </c>
      <c r="T1774" s="258" t="inlineStr">
        <is>
          <t>Hipotecario</t>
        </is>
      </c>
      <c r="U1774" s="739" t="n">
        <v>341933</v>
      </c>
      <c r="V1774" s="254" t="n">
        <v>144</v>
      </c>
      <c r="W1774" s="254" t="n">
        <v>136</v>
      </c>
      <c r="X1774" s="739" t="inlineStr">
        <is>
          <t>10.3%</t>
        </is>
      </c>
      <c r="Y1774" s="739" t="n">
        <v>158445</v>
      </c>
      <c r="Z1774" s="739" t="n">
        <v>13209</v>
      </c>
      <c r="AA1774" s="739" t="n">
        <v>11580</v>
      </c>
      <c r="AB1774" s="739" t="n">
        <v>0</v>
      </c>
      <c r="AC1774" s="739" t="n">
        <v>155299</v>
      </c>
      <c r="AD1774" s="739" t="n">
        <v>320280</v>
      </c>
      <c r="AE1774" s="739" t="n">
        <v>39039619</v>
      </c>
      <c r="AF1774" s="3660" t="n">
        <v>120</v>
      </c>
      <c r="AG1774" s="739" t="inlineStr">
        <is>
          <t>$2,948,000</t>
        </is>
      </c>
      <c r="AH1774" s="259" t="inlineStr">
        <is>
          <t>Empleado</t>
        </is>
      </c>
      <c r="AI1774" s="254" t="inlineStr">
        <is>
          <t>k.jimnz@gmail.com</t>
        </is>
      </c>
      <c r="AJ1774" s="254" t="n">
        <v>3012125522</v>
      </c>
      <c r="AK1774" s="254" t="inlineStr">
        <is>
          <t>MEDELLIN</t>
        </is>
      </c>
      <c r="AL1774" s="214" t="n"/>
      <c r="AM1774" s="220" t="n"/>
    </row>
    <row r="1775" ht="18" customHeight="1" thickBot="1">
      <c r="A1775" s="931" t="inlineStr">
        <is>
          <t>JUAN DAVID GARCIA ISAZA</t>
        </is>
      </c>
      <c r="B1775" s="221" t="n">
        <v>350963</v>
      </c>
      <c r="C1775" s="240" t="n">
        <v>45842</v>
      </c>
      <c r="D1775" s="343" t="inlineStr">
        <is>
          <t>Pendiente</t>
        </is>
      </c>
      <c r="E1775" s="378" t="n">
        <v>45853</v>
      </c>
      <c r="F1775" s="241" t="inlineStr">
        <is>
          <t>BANCOLOMBIA</t>
        </is>
      </c>
      <c r="G1775" s="225" t="n"/>
      <c r="H1775" s="344" t="inlineStr">
        <is>
          <t>CM</t>
        </is>
      </c>
      <c r="I1775" s="242" t="inlineStr">
        <is>
          <t>Falta plan de pagos es un leasing bancolombia.</t>
        </is>
      </c>
      <c r="J1775" s="225" t="n"/>
      <c r="K1775" s="225" t="n"/>
      <c r="L1775" s="440" t="inlineStr">
        <is>
          <t>Finanzas a otro nivel</t>
        </is>
      </c>
      <c r="M1775" s="242" t="inlineStr">
        <is>
          <t>PAULA OSORNO</t>
        </is>
      </c>
      <c r="N1775" s="225" t="n"/>
      <c r="O1775" s="225" t="n"/>
      <c r="P1775" s="225" t="n"/>
      <c r="Q1775" s="225" t="n"/>
      <c r="R1775" s="389" t="n">
        <v>1037629311</v>
      </c>
      <c r="S1775" s="246" t="inlineStr">
        <is>
          <t>Pesos</t>
        </is>
      </c>
      <c r="T1775" s="448" t="inlineStr">
        <is>
          <t>Leasing H.</t>
        </is>
      </c>
      <c r="U1775" s="741" t="n">
        <v>2033315</v>
      </c>
      <c r="V1775" s="242" t="n">
        <v>142</v>
      </c>
      <c r="W1775" s="242" t="n">
        <v>133</v>
      </c>
      <c r="X1775" s="811" t="n">
        <v>0.1</v>
      </c>
      <c r="Y1775" s="741" t="n">
        <v>0</v>
      </c>
      <c r="Z1775" s="741" t="n">
        <v>65329</v>
      </c>
      <c r="AA1775" s="741" t="n">
        <v>0</v>
      </c>
      <c r="AB1775" s="741" t="n">
        <v>0</v>
      </c>
      <c r="AC1775" s="741" t="n">
        <v>673308</v>
      </c>
      <c r="AD1775" s="741" t="n">
        <v>1294678</v>
      </c>
      <c r="AE1775" s="741" t="n">
        <v>161668811</v>
      </c>
      <c r="AF1775" s="3661" t="n">
        <v>800</v>
      </c>
      <c r="AG1775" s="741" t="inlineStr">
        <is>
          <t>$7,500,000</t>
        </is>
      </c>
      <c r="AH1775" s="248" t="inlineStr">
        <is>
          <t>Empleado</t>
        </is>
      </c>
      <c r="AI1775" s="389" t="inlineStr">
        <is>
          <t>juandavid2424@hotmail.com</t>
        </is>
      </c>
      <c r="AJ1775" s="389" t="n">
        <v>3148947247</v>
      </c>
      <c r="AK1775" s="242" t="inlineStr">
        <is>
          <t>ENVIGADO</t>
        </is>
      </c>
      <c r="AL1775" s="225" t="n"/>
      <c r="AM1775" s="231" t="n"/>
    </row>
    <row r="1776" ht="18" customHeight="1" thickBot="1">
      <c r="A1776" s="572" t="inlineStr">
        <is>
          <t>CINDY TATIANA CABRERA SASSIN</t>
        </is>
      </c>
      <c r="B1776" s="210" t="inlineStr">
        <is>
          <t>570049650019756-3</t>
        </is>
      </c>
      <c r="C1776" s="251" t="n">
        <v>45849</v>
      </c>
      <c r="D1776" s="348" t="inlineStr">
        <is>
          <t>Pendiente</t>
        </is>
      </c>
      <c r="E1776" s="386" t="n">
        <v>45853</v>
      </c>
      <c r="F1776" s="262" t="inlineStr">
        <is>
          <t>DAVIVIENDA</t>
        </is>
      </c>
      <c r="G1776" s="214" t="n"/>
      <c r="H1776" s="352" t="inlineStr">
        <is>
          <t>PROPIO</t>
        </is>
      </c>
      <c r="I1776" s="214" t="n"/>
      <c r="J1776" s="214" t="n"/>
      <c r="K1776" s="214" t="n"/>
      <c r="L1776" s="392" t="inlineStr">
        <is>
          <t>Finanzas a otro nivel</t>
        </is>
      </c>
      <c r="M1776" s="254" t="inlineStr">
        <is>
          <t>CATALINA MORENO</t>
        </is>
      </c>
      <c r="N1776" s="214" t="n"/>
      <c r="O1776" s="214" t="n"/>
      <c r="P1776" s="214" t="n"/>
      <c r="Q1776" s="335" t="n"/>
      <c r="R1776" s="390" t="n">
        <v>86107461</v>
      </c>
      <c r="S1776" s="257" t="inlineStr">
        <is>
          <t>Pesos</t>
        </is>
      </c>
      <c r="T1776" s="258" t="inlineStr">
        <is>
          <t>Hipotecario</t>
        </is>
      </c>
      <c r="U1776" s="739" t="n">
        <v>2246000</v>
      </c>
      <c r="V1776" s="254" t="n">
        <v>240</v>
      </c>
      <c r="W1776" s="254" t="n">
        <v>231</v>
      </c>
      <c r="X1776" s="739" t="inlineStr">
        <is>
          <t>10.95%</t>
        </is>
      </c>
      <c r="Y1776" s="739" t="n">
        <v>0</v>
      </c>
      <c r="Z1776" s="739" t="n">
        <v>149301</v>
      </c>
      <c r="AA1776" s="739" t="n">
        <v>140591</v>
      </c>
      <c r="AB1776" s="739" t="n">
        <v>0</v>
      </c>
      <c r="AC1776" s="739" t="n">
        <v>265719</v>
      </c>
      <c r="AD1776" s="739" t="n">
        <v>1743280</v>
      </c>
      <c r="AE1776" s="739" t="n">
        <v>202239160</v>
      </c>
      <c r="AF1776" s="254" t="inlineStr">
        <is>
          <t>200000 a 400000</t>
        </is>
      </c>
      <c r="AG1776" s="739" t="inlineStr">
        <is>
          <t>$13,500,000</t>
        </is>
      </c>
      <c r="AH1776" s="894" t="inlineStr">
        <is>
          <t>Empleado</t>
        </is>
      </c>
      <c r="AI1776" s="390" t="inlineStr">
        <is>
          <t>cindyc.sassin@gmail.com</t>
        </is>
      </c>
      <c r="AJ1776" s="390" t="n">
        <v>3143810671</v>
      </c>
      <c r="AK1776" s="214" t="n"/>
      <c r="AL1776" s="214" t="n"/>
      <c r="AM1776" s="220" t="n"/>
    </row>
    <row r="1777" ht="18" customHeight="1" thickBot="1">
      <c r="A1777" s="1026" t="inlineStr">
        <is>
          <t>ANGELICA YULIETH FRANCO MARTINEZ</t>
        </is>
      </c>
      <c r="B1777" s="620" t="inlineStr">
        <is>
          <t>571212310000636-8</t>
        </is>
      </c>
      <c r="C1777" s="621" t="n">
        <v>45853</v>
      </c>
      <c r="D1777" s="622" t="inlineStr">
        <is>
          <t>Pendiente</t>
        </is>
      </c>
      <c r="E1777" s="623" t="n">
        <v>45853</v>
      </c>
      <c r="F1777" s="649" t="inlineStr">
        <is>
          <t>DAVIVIENDA</t>
        </is>
      </c>
      <c r="G1777" s="625" t="n"/>
      <c r="H1777" s="626" t="inlineStr">
        <is>
          <t>CM</t>
        </is>
      </c>
      <c r="I1777" s="625" t="n"/>
      <c r="J1777" s="625" t="n"/>
      <c r="K1777" s="625" t="n"/>
      <c r="L1777" s="622" t="inlineStr">
        <is>
          <t>Soluciones Financieras</t>
        </is>
      </c>
      <c r="M1777" s="628" t="inlineStr">
        <is>
          <t>PAULA OSORNO</t>
        </is>
      </c>
      <c r="N1777" s="625" t="n"/>
      <c r="O1777" s="625" t="n"/>
      <c r="P1777" s="625" t="n"/>
      <c r="Q1777" s="625" t="n"/>
      <c r="R1777" s="673" t="inlineStr">
        <is>
          <t>N/A</t>
        </is>
      </c>
      <c r="S1777" s="629" t="inlineStr">
        <is>
          <t>Pesos</t>
        </is>
      </c>
      <c r="T1777" s="648" t="inlineStr">
        <is>
          <t>Hipotecario</t>
        </is>
      </c>
      <c r="U1777" s="631" t="n">
        <v>423984</v>
      </c>
      <c r="V1777" s="628" t="n">
        <v>180</v>
      </c>
      <c r="W1777" s="628" t="n">
        <v>108</v>
      </c>
      <c r="X1777" s="804" t="n">
        <v>0.12</v>
      </c>
      <c r="Y1777" s="631" t="n">
        <v>109015</v>
      </c>
      <c r="Z1777" s="631" t="n">
        <v>9646</v>
      </c>
      <c r="AA1777" s="631" t="n">
        <v>30225</v>
      </c>
      <c r="AB1777" s="631" t="n">
        <v>0</v>
      </c>
      <c r="AC1777" s="631" t="n">
        <v>175596</v>
      </c>
      <c r="AD1777" s="631" t="n">
        <v>207942</v>
      </c>
      <c r="AE1777" s="631" t="n">
        <v>33339918</v>
      </c>
      <c r="AF1777" s="3662" t="n">
        <v>200</v>
      </c>
      <c r="AG1777" s="631" t="inlineStr">
        <is>
          <t>$2,200,000</t>
        </is>
      </c>
      <c r="AH1777" s="633" t="inlineStr">
        <is>
          <t>Empleado</t>
        </is>
      </c>
      <c r="AI1777" s="628" t="inlineStr">
        <is>
          <t>martinez2999@gmail.com</t>
        </is>
      </c>
      <c r="AJ1777" s="628" t="n">
        <v>3182300977</v>
      </c>
      <c r="AK1777" s="628" t="inlineStr">
        <is>
          <t>DOS QUEBRADAS</t>
        </is>
      </c>
      <c r="AL1777" s="625" t="n"/>
      <c r="AM1777" s="634" t="n"/>
    </row>
    <row r="1778" ht="18" customHeight="1" thickBot="1">
      <c r="A1778" s="1017" t="inlineStr">
        <is>
          <t>LUZ BIERIS TORDECILLA MERCADO</t>
        </is>
      </c>
      <c r="B1778" s="466" t="inlineStr">
        <is>
          <t>600040770041249-1</t>
        </is>
      </c>
      <c r="C1778" s="357" t="n">
        <v>45852</v>
      </c>
      <c r="D1778" s="921" t="inlineStr">
        <is>
          <t>Pendiente</t>
        </is>
      </c>
      <c r="E1778" s="900" t="n">
        <v>45852</v>
      </c>
      <c r="F1778" s="594" t="inlineStr">
        <is>
          <t>DAVIVIENDA</t>
        </is>
      </c>
      <c r="G1778" s="590" t="inlineStr">
        <is>
          <t>ENVIO PERFILAMIENTO PARA CREDITO HIPOTECARIO Y OTRO PERFILAMIENTO PARA EL LEASING Y PROYECCION DE PAGOS</t>
        </is>
      </c>
      <c r="H1778" s="361" t="inlineStr">
        <is>
          <t>CM</t>
        </is>
      </c>
      <c r="I1778" s="360" t="n"/>
      <c r="J1778" s="360" t="n"/>
      <c r="K1778" s="360" t="n"/>
      <c r="L1778" s="477" t="inlineStr">
        <is>
          <t>Finanzas a otro nivel</t>
        </is>
      </c>
      <c r="M1778" s="363" t="inlineStr">
        <is>
          <t>NELLY ROA</t>
        </is>
      </c>
      <c r="N1778" s="360" t="n"/>
      <c r="O1778" s="360" t="n"/>
      <c r="P1778" s="360" t="n"/>
      <c r="Q1778" s="822" t="n"/>
      <c r="R1778" s="817" t="inlineStr">
        <is>
          <t>N/A</t>
        </is>
      </c>
      <c r="S1778" s="365" t="inlineStr">
        <is>
          <t>Pesos</t>
        </is>
      </c>
      <c r="T1778" s="467" t="inlineStr">
        <is>
          <t>Leasing H.</t>
        </is>
      </c>
      <c r="U1778" s="808" t="n">
        <v>2743000</v>
      </c>
      <c r="V1778" s="363" t="n">
        <v>144</v>
      </c>
      <c r="W1778" s="363" t="n">
        <v>118</v>
      </c>
      <c r="X1778" s="808" t="inlineStr">
        <is>
          <t>12.7%</t>
        </is>
      </c>
      <c r="Y1778" s="808" t="n">
        <v>500000</v>
      </c>
      <c r="Z1778" s="808" t="n">
        <v>0</v>
      </c>
      <c r="AA1778" s="808" t="n">
        <v>0</v>
      </c>
      <c r="AB1778" s="808" t="n">
        <v>0</v>
      </c>
      <c r="AC1778" s="808" t="n">
        <v>982846</v>
      </c>
      <c r="AD1778" s="808" t="n">
        <v>1759153</v>
      </c>
      <c r="AE1778" s="808" t="n">
        <v>224638144</v>
      </c>
      <c r="AF1778" s="3688" t="n">
        <v>500</v>
      </c>
      <c r="AG1778" s="808" t="inlineStr">
        <is>
          <t>$10,700,000</t>
        </is>
      </c>
      <c r="AH1778" s="1027" t="inlineStr">
        <is>
          <t>Emp/Ind</t>
        </is>
      </c>
      <c r="AI1778" s="817" t="inlineStr">
        <is>
          <t>luzbieris@hotmail.com</t>
        </is>
      </c>
      <c r="AJ1778" s="817" t="n">
        <v>3133817169</v>
      </c>
      <c r="AK1778" s="363" t="inlineStr">
        <is>
          <t>BOGOTA</t>
        </is>
      </c>
      <c r="AL1778" s="360" t="n"/>
      <c r="AM1778" s="368" t="n"/>
    </row>
    <row r="1779" ht="18" customHeight="1" thickBot="1">
      <c r="A1779" s="558" t="inlineStr">
        <is>
          <t>ADRIANA PATRICIA MONTOYA MODESTO</t>
        </is>
      </c>
      <c r="B1779" s="210" t="inlineStr">
        <is>
          <t>570000880092277-0</t>
        </is>
      </c>
      <c r="C1779" s="251" t="n">
        <v>45852</v>
      </c>
      <c r="D1779" s="902" t="inlineStr">
        <is>
          <t>Pendiente</t>
        </is>
      </c>
      <c r="E1779" s="903" t="n">
        <v>45852</v>
      </c>
      <c r="F1779" s="262" t="inlineStr">
        <is>
          <t>DAVIVIENDA</t>
        </is>
      </c>
      <c r="G1779" s="214" t="n"/>
      <c r="H1779" s="349" t="inlineStr">
        <is>
          <t>CM</t>
        </is>
      </c>
      <c r="I1779" s="214" t="n"/>
      <c r="J1779" s="214" t="n"/>
      <c r="K1779" s="214" t="n"/>
      <c r="L1779" s="392" t="inlineStr">
        <is>
          <t>Finanzas a otro nivel</t>
        </is>
      </c>
      <c r="M1779" s="254" t="inlineStr">
        <is>
          <t>NELLY ROA</t>
        </is>
      </c>
      <c r="N1779" s="214" t="n"/>
      <c r="O1779" s="214" t="n"/>
      <c r="P1779" s="214" t="n"/>
      <c r="Q1779" s="335" t="n"/>
      <c r="R1779" s="390" t="inlineStr">
        <is>
          <t>N/A</t>
        </is>
      </c>
      <c r="S1779" s="257" t="inlineStr">
        <is>
          <t>Pesos</t>
        </is>
      </c>
      <c r="T1779" s="258" t="inlineStr">
        <is>
          <t>Hipotecario</t>
        </is>
      </c>
      <c r="U1779" s="739" t="n">
        <v>126000</v>
      </c>
      <c r="V1779" s="254" t="n">
        <v>180</v>
      </c>
      <c r="W1779" s="254" t="n">
        <v>167</v>
      </c>
      <c r="X1779" s="739" t="inlineStr">
        <is>
          <t>15.5%</t>
        </is>
      </c>
      <c r="Y1779" s="739" t="n">
        <v>0</v>
      </c>
      <c r="Z1779" s="739" t="n">
        <v>3211</v>
      </c>
      <c r="AA1779" s="739" t="n">
        <v>0</v>
      </c>
      <c r="AB1779" s="739" t="n">
        <v>0</v>
      </c>
      <c r="AC1779" s="739" t="n">
        <v>18374</v>
      </c>
      <c r="AD1779" s="739" t="n">
        <v>104414</v>
      </c>
      <c r="AE1779" s="739" t="n">
        <v>8699030</v>
      </c>
      <c r="AF1779" s="3660" t="n">
        <v>100</v>
      </c>
      <c r="AG1779" s="739" t="inlineStr">
        <is>
          <t>$2,400,000</t>
        </is>
      </c>
      <c r="AH1779" s="259" t="inlineStr">
        <is>
          <t>Empleado</t>
        </is>
      </c>
      <c r="AI1779" s="254" t="inlineStr">
        <is>
          <t>adriana.pmontoya@gmail.com</t>
        </is>
      </c>
      <c r="AJ1779" s="254" t="n">
        <v>3045922951</v>
      </c>
      <c r="AK1779" s="254" t="inlineStr">
        <is>
          <t>BOGOTA</t>
        </is>
      </c>
      <c r="AL1779" s="214" t="n"/>
      <c r="AM1779" s="220" t="n"/>
    </row>
    <row r="1780" ht="18" customHeight="1" thickBot="1">
      <c r="A1780" s="1012" t="inlineStr">
        <is>
          <t>YEISSON FELIPE CARDENAS PIÑEROS</t>
        </is>
      </c>
      <c r="B1780" s="221" t="n">
        <v>133201575334</v>
      </c>
      <c r="C1780" s="240" t="n">
        <v>45852</v>
      </c>
      <c r="D1780" s="902" t="inlineStr">
        <is>
          <t>Pendiente</t>
        </is>
      </c>
      <c r="E1780" s="903" t="n">
        <v>45852</v>
      </c>
      <c r="F1780" s="248" t="inlineStr">
        <is>
          <t>CAJA SOCIAL</t>
        </is>
      </c>
      <c r="G1780" s="225" t="n"/>
      <c r="H1780" s="344" t="inlineStr">
        <is>
          <t>CM</t>
        </is>
      </c>
      <c r="I1780" s="225" t="n"/>
      <c r="J1780" s="225" t="n"/>
      <c r="K1780" s="225" t="n"/>
      <c r="L1780" s="440" t="inlineStr">
        <is>
          <t>Finanzas a otro nivel</t>
        </is>
      </c>
      <c r="M1780" s="242" t="inlineStr">
        <is>
          <t>PAULA OSORNO</t>
        </is>
      </c>
      <c r="N1780" s="225" t="n"/>
      <c r="O1780" s="225" t="n"/>
      <c r="P1780" s="225" t="n"/>
      <c r="Q1780" s="473" t="n"/>
      <c r="R1780" s="390" t="inlineStr">
        <is>
          <t>N/A</t>
        </is>
      </c>
      <c r="S1780" s="246" t="inlineStr">
        <is>
          <t>Pesos</t>
        </is>
      </c>
      <c r="T1780" s="247" t="inlineStr">
        <is>
          <t>Hipotecario</t>
        </is>
      </c>
      <c r="U1780" s="741" t="n">
        <v>2802120</v>
      </c>
      <c r="V1780" s="242" t="n">
        <v>144</v>
      </c>
      <c r="W1780" s="242" t="n">
        <v>138</v>
      </c>
      <c r="X1780" s="811" t="n">
        <v>0.1</v>
      </c>
      <c r="Y1780" s="741" t="n">
        <v>0</v>
      </c>
      <c r="Z1780" s="741" t="n">
        <v>54813</v>
      </c>
      <c r="AA1780" s="741" t="n">
        <v>78497</v>
      </c>
      <c r="AB1780" s="741" t="n">
        <v>70574</v>
      </c>
      <c r="AC1780" s="741" t="n">
        <v>861418</v>
      </c>
      <c r="AD1780" s="741" t="n">
        <v>1736817</v>
      </c>
      <c r="AE1780" s="741" t="n">
        <v>217806226</v>
      </c>
      <c r="AF1780" s="3661" t="n">
        <v>200</v>
      </c>
      <c r="AG1780" s="741" t="inlineStr">
        <is>
          <t>$18,000,000</t>
        </is>
      </c>
      <c r="AH1780" s="248" t="inlineStr">
        <is>
          <t>Empleado</t>
        </is>
      </c>
      <c r="AI1780" s="242" t="inlineStr">
        <is>
          <t>felipecp04@hotmail.com</t>
        </is>
      </c>
      <c r="AJ1780" s="242" t="n">
        <v>3125123794</v>
      </c>
      <c r="AK1780" s="242" t="inlineStr">
        <is>
          <t>PEREIRA</t>
        </is>
      </c>
      <c r="AL1780" s="225" t="n"/>
      <c r="AM1780" s="231" t="n"/>
    </row>
    <row r="1781" ht="18" customHeight="1" thickBot="1">
      <c r="A1781" t="inlineStr">
        <is>
          <t>YURLY KARINA CONTRERAS CHANAGA</t>
        </is>
      </c>
      <c r="B1781" s="502" t="n">
        <v>759055005</v>
      </c>
      <c r="C1781" s="404" t="n">
        <v>45847</v>
      </c>
      <c r="D1781" s="921" t="inlineStr">
        <is>
          <t>Pendiente</t>
        </is>
      </c>
      <c r="E1781" s="900" t="n">
        <v>45853</v>
      </c>
      <c r="F1781" s="581" t="inlineStr">
        <is>
          <t>BANCO DE BOGOTA</t>
        </is>
      </c>
      <c r="G1781" s="590" t="inlineStr">
        <is>
          <t>Envio perfilamiento, el extracto por ahora no tiene mas, pero me informa que todos le aparecen con esta mora ya que le llega para pagar el 15  y lo paga hasta el 30 que recibe el salario // Buenos dias se envia extracto de julio con una sola cuota perfilamiento ya se habia enviado  por favor generar estudio</t>
        </is>
      </c>
      <c r="H1781" s="409" t="inlineStr">
        <is>
          <t>CM</t>
        </is>
      </c>
      <c r="I1781" s="414" t="inlineStr">
        <is>
          <t>Solicitar extracto al dia y realizar perfilamiento - Bogota</t>
        </is>
      </c>
      <c r="J1781" s="410" t="n"/>
      <c r="K1781" s="410" t="n"/>
      <c r="L1781" s="591" t="inlineStr">
        <is>
          <t>Finanzas a otro nivel</t>
        </is>
      </c>
      <c r="M1781" s="414" t="inlineStr">
        <is>
          <t>NELLY ROA</t>
        </is>
      </c>
      <c r="N1781" s="404" t="n">
        <v>45847</v>
      </c>
      <c r="O1781" s="410" t="n"/>
      <c r="P1781" s="410" t="n"/>
      <c r="Q1781" s="410" t="n"/>
      <c r="R1781" s="928" t="n">
        <v>1093764305</v>
      </c>
      <c r="S1781" s="412" t="inlineStr">
        <is>
          <t>Pesos</t>
        </is>
      </c>
      <c r="T1781" s="413" t="inlineStr">
        <is>
          <t>Hipotecario</t>
        </is>
      </c>
      <c r="U1781" s="818" t="n">
        <v>873101</v>
      </c>
      <c r="V1781" s="414" t="n">
        <v>240</v>
      </c>
      <c r="W1781" s="414" t="n">
        <v>208</v>
      </c>
      <c r="X1781" s="818" t="inlineStr">
        <is>
          <t>10.8%</t>
        </is>
      </c>
      <c r="Y1781" s="818" t="n">
        <v>262644</v>
      </c>
      <c r="Z1781" s="818" t="n">
        <v>18349</v>
      </c>
      <c r="AA1781" s="818" t="n">
        <v>27356</v>
      </c>
      <c r="AB1781" s="818" t="n">
        <v>0</v>
      </c>
      <c r="AC1781" s="818" t="n">
        <v>138673</v>
      </c>
      <c r="AD1781" s="818" t="n">
        <v>951367</v>
      </c>
      <c r="AE1781" s="818" t="n">
        <v>80640787</v>
      </c>
      <c r="AF1781" s="3670" t="n">
        <v>100</v>
      </c>
      <c r="AG1781" s="818" t="inlineStr">
        <is>
          <t>$2,500,000</t>
        </is>
      </c>
      <c r="AH1781" s="415" t="inlineStr">
        <is>
          <t>Empleado</t>
        </is>
      </c>
      <c r="AI1781" s="414" t="inlineStr">
        <is>
          <t>karina918contreras@gmail.com</t>
        </is>
      </c>
      <c r="AJ1781" s="414" t="n">
        <v>3105754681</v>
      </c>
      <c r="AK1781" s="414" t="inlineStr">
        <is>
          <t>CUCUTA</t>
        </is>
      </c>
      <c r="AL1781" s="410" t="n"/>
      <c r="AM1781" s="416" t="n"/>
    </row>
    <row r="1782" ht="18" customHeight="1" thickBot="1">
      <c r="A1782" s="557" t="inlineStr">
        <is>
          <t>TERSON DE JESUS MENDOZA GONZALEZ</t>
        </is>
      </c>
      <c r="B1782" s="502" t="inlineStr">
        <is>
          <t>600119470006487-3</t>
        </is>
      </c>
      <c r="C1782" s="404" t="n">
        <v>45853</v>
      </c>
      <c r="D1782" s="1028" t="inlineStr">
        <is>
          <t>Mora</t>
        </is>
      </c>
      <c r="E1782" s="1029" t="n">
        <v>45853</v>
      </c>
      <c r="F1782" s="503" t="inlineStr">
        <is>
          <t>DAVIVIENDA</t>
        </is>
      </c>
      <c r="G1782" s="410" t="n"/>
      <c r="H1782" s="409" t="inlineStr">
        <is>
          <t>CM</t>
        </is>
      </c>
      <c r="I1782" s="410" t="n"/>
      <c r="J1782" s="410" t="n"/>
      <c r="K1782" s="410" t="n"/>
      <c r="L1782" s="410" t="n"/>
      <c r="M1782" s="410" t="n"/>
      <c r="N1782" s="410" t="n"/>
      <c r="O1782" s="410" t="n"/>
      <c r="P1782" s="410" t="n"/>
      <c r="Q1782" s="410" t="n"/>
      <c r="R1782" s="1030" t="n">
        <v>1143324471</v>
      </c>
      <c r="S1782" s="412" t="inlineStr">
        <is>
          <t>Pesos</t>
        </is>
      </c>
      <c r="T1782" s="580" t="inlineStr">
        <is>
          <t>Leasing H.</t>
        </is>
      </c>
      <c r="U1782" s="818" t="n">
        <v>2516000</v>
      </c>
      <c r="V1782" s="414" t="n">
        <v>240</v>
      </c>
      <c r="W1782" s="414" t="n">
        <v>232</v>
      </c>
      <c r="X1782" s="818" t="inlineStr">
        <is>
          <t>10.95%</t>
        </is>
      </c>
      <c r="Y1782" s="818" t="n">
        <v>0</v>
      </c>
      <c r="Z1782" s="818" t="n">
        <v>128558</v>
      </c>
      <c r="AA1782" s="818" t="n">
        <v>0</v>
      </c>
      <c r="AB1782" s="818" t="n">
        <v>0</v>
      </c>
      <c r="AC1782" s="818" t="n">
        <v>0</v>
      </c>
      <c r="AD1782" s="818" t="n">
        <v>2071206</v>
      </c>
      <c r="AE1782" s="818" t="n">
        <v>240557647</v>
      </c>
      <c r="AF1782" s="3670" t="n">
        <v>600</v>
      </c>
      <c r="AG1782" s="818" t="inlineStr">
        <is>
          <t>$20,000,000</t>
        </is>
      </c>
      <c r="AH1782" s="415" t="inlineStr">
        <is>
          <t>Empleado</t>
        </is>
      </c>
      <c r="AI1782" s="414" t="inlineStr">
        <is>
          <t>tersonmen@hotmail.com</t>
        </is>
      </c>
      <c r="AJ1782" s="414" t="n">
        <v>3187166000</v>
      </c>
      <c r="AK1782" s="414" t="inlineStr">
        <is>
          <t>CALI</t>
        </is>
      </c>
      <c r="AL1782" s="410" t="n"/>
      <c r="AM1782" s="416" t="n"/>
    </row>
    <row r="1783" ht="18" customHeight="1" thickBot="1">
      <c r="A1783" s="548" t="inlineStr">
        <is>
          <t>JHON EDINSON JIMENEZ ESCOBAR</t>
        </is>
      </c>
      <c r="B1783" s="221" t="n">
        <v>90000238715</v>
      </c>
      <c r="C1783" s="240" t="n">
        <v>45853</v>
      </c>
      <c r="D1783" s="902" t="inlineStr">
        <is>
          <t>Pendiente</t>
        </is>
      </c>
      <c r="E1783" s="903" t="n">
        <v>45853</v>
      </c>
      <c r="F1783" s="241" t="inlineStr">
        <is>
          <t>BANCOLOMBIA</t>
        </is>
      </c>
      <c r="G1783" s="225" t="n"/>
      <c r="H1783" s="344" t="inlineStr">
        <is>
          <t>CM</t>
        </is>
      </c>
      <c r="I1783" s="225" t="n"/>
      <c r="J1783" s="225" t="n"/>
      <c r="K1783" s="225" t="n"/>
      <c r="L1783" s="343" t="inlineStr">
        <is>
          <t>Soluciones Financieras</t>
        </is>
      </c>
      <c r="M1783" s="242" t="inlineStr">
        <is>
          <t>LORENA SALINAS</t>
        </is>
      </c>
      <c r="N1783" s="225" t="n"/>
      <c r="O1783" s="225" t="n"/>
      <c r="P1783" s="225" t="n"/>
      <c r="Q1783" s="1031" t="n"/>
      <c r="R1783" s="1032" t="n">
        <v>1113668980</v>
      </c>
      <c r="S1783" s="246" t="inlineStr">
        <is>
          <t>Pesos</t>
        </is>
      </c>
      <c r="T1783" s="247" t="inlineStr">
        <is>
          <t>Hipotecario</t>
        </is>
      </c>
      <c r="U1783" s="741" t="n">
        <v>1087669</v>
      </c>
      <c r="V1783" s="242" t="n">
        <v>180</v>
      </c>
      <c r="W1783" s="242" t="n">
        <v>156</v>
      </c>
      <c r="X1783" s="741" t="inlineStr">
        <is>
          <t>12.59%</t>
        </is>
      </c>
      <c r="Y1783" s="741" t="n">
        <v>273101</v>
      </c>
      <c r="Z1783" s="741" t="n">
        <v>9419</v>
      </c>
      <c r="AA1783" s="741" t="n">
        <v>14327</v>
      </c>
      <c r="AB1783" s="741" t="n">
        <v>9551</v>
      </c>
      <c r="AC1783" s="741" t="n">
        <v>223604</v>
      </c>
      <c r="AD1783" s="741" t="n">
        <v>830768</v>
      </c>
      <c r="AE1783" s="741" t="n">
        <v>83448513</v>
      </c>
      <c r="AF1783" s="741" t="inlineStr">
        <is>
          <t>$1,000,000</t>
        </is>
      </c>
      <c r="AG1783" s="741" t="inlineStr">
        <is>
          <t>$11,000,000</t>
        </is>
      </c>
      <c r="AH1783" s="246" t="inlineStr">
        <is>
          <t>Independiente</t>
        </is>
      </c>
      <c r="AI1783" s="242" t="inlineStr">
        <is>
          <t>jhonjimenez9407@gmail.com</t>
        </is>
      </c>
      <c r="AJ1783" s="242" t="n">
        <v>3188864739</v>
      </c>
      <c r="AK1783" s="242" t="inlineStr">
        <is>
          <t>PALMIRA</t>
        </is>
      </c>
      <c r="AL1783" s="225" t="n"/>
      <c r="AM1783" s="231" t="n"/>
    </row>
    <row r="1784" ht="18" customHeight="1" thickBot="1">
      <c r="A1784" s="558" t="inlineStr">
        <is>
          <t>JESSICA PAOLA RODRIGUEZ LATORRE</t>
        </is>
      </c>
      <c r="B1784" s="210" t="inlineStr">
        <is>
          <t>571616310017131-3</t>
        </is>
      </c>
      <c r="C1784" s="251" t="n">
        <v>45853</v>
      </c>
      <c r="D1784" s="902" t="inlineStr">
        <is>
          <t>Pendiente</t>
        </is>
      </c>
      <c r="E1784" s="903" t="n">
        <v>45853</v>
      </c>
      <c r="F1784" s="262" t="inlineStr">
        <is>
          <t>DAVIVIENDA</t>
        </is>
      </c>
      <c r="G1784" s="214" t="n"/>
      <c r="H1784" s="349" t="inlineStr">
        <is>
          <t>CM</t>
        </is>
      </c>
      <c r="I1784" s="214" t="n"/>
      <c r="J1784" s="214" t="n"/>
      <c r="K1784" s="214" t="n"/>
      <c r="L1784" s="348" t="inlineStr">
        <is>
          <t>Soluciones Financieras</t>
        </is>
      </c>
      <c r="M1784" s="254" t="inlineStr">
        <is>
          <t>LORENA SALINAS</t>
        </is>
      </c>
      <c r="N1784" s="214" t="n"/>
      <c r="O1784" s="214" t="n"/>
      <c r="P1784" s="214" t="n"/>
      <c r="Q1784" s="335" t="n"/>
      <c r="R1784" s="390" t="inlineStr">
        <is>
          <t>N/A</t>
        </is>
      </c>
      <c r="S1784" s="257" t="inlineStr">
        <is>
          <t>Pesos</t>
        </is>
      </c>
      <c r="T1784" s="258" t="inlineStr">
        <is>
          <t>Hipotecario</t>
        </is>
      </c>
      <c r="U1784" s="403" t="n">
        <v>921000</v>
      </c>
      <c r="V1784" s="414" t="n">
        <v>240</v>
      </c>
      <c r="W1784" s="414" t="n">
        <v>231</v>
      </c>
      <c r="X1784" s="818" t="inlineStr">
        <is>
          <t>11.2%</t>
        </is>
      </c>
      <c r="Y1784" s="818" t="n">
        <v>0</v>
      </c>
      <c r="Z1784" s="818" t="n">
        <v>18890</v>
      </c>
      <c r="AA1784" s="818" t="n">
        <v>34460</v>
      </c>
      <c r="AB1784" s="818" t="n">
        <v>0</v>
      </c>
      <c r="AC1784" s="818" t="n">
        <v>111345</v>
      </c>
      <c r="AD1784" s="818" t="n">
        <v>756305</v>
      </c>
      <c r="AE1784" s="818" t="n">
        <v>85054819</v>
      </c>
      <c r="AF1784" s="3670" t="n">
        <v>300</v>
      </c>
      <c r="AG1784" s="818" t="inlineStr">
        <is>
          <t>$5,000,000</t>
        </is>
      </c>
      <c r="AH1784" s="541" t="inlineStr">
        <is>
          <t>Vis Davivienda</t>
        </is>
      </c>
      <c r="AI1784" s="414" t="inlineStr">
        <is>
          <t>jpaolarodriguezl@gmail.com</t>
        </is>
      </c>
      <c r="AJ1784" s="414" t="n">
        <v>3159433957</v>
      </c>
      <c r="AK1784" s="414" t="inlineStr">
        <is>
          <t>IBAGUE</t>
        </is>
      </c>
      <c r="AL1784" s="410" t="n"/>
      <c r="AM1784" s="416" t="n"/>
    </row>
    <row r="1785" ht="18" customHeight="1" thickBot="1">
      <c r="A1785" s="548" t="inlineStr">
        <is>
          <t>HECTOR ANDRES BEJARANO ALFONSO</t>
        </is>
      </c>
      <c r="B1785" s="221" t="n">
        <v>90000131301</v>
      </c>
      <c r="C1785" s="240" t="n">
        <v>45853</v>
      </c>
      <c r="D1785" s="902" t="inlineStr">
        <is>
          <t>Pendiente</t>
        </is>
      </c>
      <c r="E1785" s="903" t="n">
        <v>45853</v>
      </c>
      <c r="F1785" s="241" t="inlineStr">
        <is>
          <t>BANCOLOMBIA</t>
        </is>
      </c>
      <c r="G1785" s="225" t="n"/>
      <c r="H1785" s="344" t="inlineStr">
        <is>
          <t>CM</t>
        </is>
      </c>
      <c r="I1785" s="225" t="n"/>
      <c r="J1785" s="225" t="n"/>
      <c r="K1785" s="225" t="n"/>
      <c r="L1785" s="343" t="inlineStr">
        <is>
          <t>Soluciones Financieras</t>
        </is>
      </c>
      <c r="M1785" s="242" t="inlineStr">
        <is>
          <t>LORENA SALINAS</t>
        </is>
      </c>
      <c r="N1785" s="225" t="n"/>
      <c r="O1785" s="225" t="n"/>
      <c r="P1785" s="225" t="n"/>
      <c r="Q1785" s="225" t="n"/>
      <c r="R1785" s="242" t="n">
        <v>79732894</v>
      </c>
      <c r="S1785" s="246" t="inlineStr">
        <is>
          <t>Pesos</t>
        </is>
      </c>
      <c r="T1785" s="247" t="inlineStr">
        <is>
          <t>Hipotecario</t>
        </is>
      </c>
      <c r="U1785" s="741" t="n">
        <v>1384769</v>
      </c>
      <c r="V1785" s="242" t="n">
        <v>240</v>
      </c>
      <c r="W1785" s="242" t="n">
        <v>190</v>
      </c>
      <c r="X1785" s="741" t="inlineStr">
        <is>
          <t>10.2%</t>
        </is>
      </c>
      <c r="Y1785" s="741" t="n">
        <v>0</v>
      </c>
      <c r="Z1785" s="741" t="n">
        <v>67896</v>
      </c>
      <c r="AA1785" s="741" t="n">
        <v>21715</v>
      </c>
      <c r="AB1785" s="741" t="n">
        <v>144476</v>
      </c>
      <c r="AC1785" s="741" t="n">
        <v>164398</v>
      </c>
      <c r="AD1785" s="741" t="n">
        <v>321530</v>
      </c>
      <c r="AE1785" s="741" t="n">
        <v>124106083</v>
      </c>
      <c r="AF1785" s="3661" t="n">
        <v>200</v>
      </c>
      <c r="AG1785" s="741" t="inlineStr">
        <is>
          <t>$6,000,000</t>
        </is>
      </c>
      <c r="AH1785" s="248" t="inlineStr">
        <is>
          <t>Empleado</t>
        </is>
      </c>
      <c r="AI1785" s="242" t="inlineStr">
        <is>
          <t>hbejarano@gmail.com</t>
        </is>
      </c>
      <c r="AJ1785" s="242" t="n">
        <v>3002343054</v>
      </c>
      <c r="AK1785" s="242" t="inlineStr">
        <is>
          <t>BOGOTA</t>
        </is>
      </c>
      <c r="AL1785" s="225" t="n"/>
      <c r="AM1785" s="231" t="n"/>
    </row>
    <row r="1786" ht="18" customHeight="1" thickBot="1">
      <c r="A1786" s="604" t="inlineStr">
        <is>
          <t>JOHN ALEXANDER YEPES SIERRA</t>
        </is>
      </c>
      <c r="B1786" s="635" t="n">
        <v>90000302801</v>
      </c>
      <c r="C1786" s="636" t="n">
        <v>45854</v>
      </c>
      <c r="D1786" s="622" t="inlineStr">
        <is>
          <t>Pendiente</t>
        </is>
      </c>
      <c r="E1786" s="905" t="n">
        <v>45854</v>
      </c>
      <c r="F1786" s="646" t="inlineStr">
        <is>
          <t>BANCOLOMBIA</t>
        </is>
      </c>
      <c r="G1786" s="639" t="n"/>
      <c r="H1786" s="626" t="inlineStr">
        <is>
          <t>CM</t>
        </is>
      </c>
      <c r="I1786" s="639" t="n"/>
      <c r="J1786" s="639" t="n"/>
      <c r="K1786" s="639" t="n"/>
      <c r="L1786" s="639" t="n"/>
      <c r="M1786" s="639" t="n"/>
      <c r="N1786" s="639" t="n"/>
      <c r="O1786" s="639" t="n"/>
      <c r="P1786" s="639" t="n"/>
      <c r="Q1786" s="639" t="n"/>
      <c r="R1786" s="642" t="n">
        <v>1152683956</v>
      </c>
      <c r="S1786" s="629" t="inlineStr">
        <is>
          <t>Pesos</t>
        </is>
      </c>
      <c r="T1786" s="651" t="inlineStr">
        <is>
          <t>Hipotecario</t>
        </is>
      </c>
      <c r="U1786" s="643" t="n">
        <v>2301272</v>
      </c>
      <c r="V1786" s="642" t="n">
        <v>231</v>
      </c>
      <c r="W1786" s="642" t="n">
        <v>222</v>
      </c>
      <c r="X1786" s="644" t="n">
        <v>0.11</v>
      </c>
      <c r="Y1786" s="643" t="n">
        <v>0</v>
      </c>
      <c r="Z1786" s="643" t="n">
        <v>127376</v>
      </c>
      <c r="AA1786" s="643" t="n">
        <v>40761</v>
      </c>
      <c r="AB1786" s="643" t="n">
        <v>27172</v>
      </c>
      <c r="AC1786" s="643" t="n">
        <v>392496</v>
      </c>
      <c r="AD1786" s="643" t="n">
        <v>1713467</v>
      </c>
      <c r="AE1786" s="643" t="n">
        <v>196345830</v>
      </c>
      <c r="AF1786" s="3690" t="n">
        <v>300</v>
      </c>
      <c r="AG1786" s="643" t="inlineStr">
        <is>
          <t>$16,000,000</t>
        </is>
      </c>
      <c r="AH1786" s="633" t="inlineStr">
        <is>
          <t>Empleado</t>
        </is>
      </c>
      <c r="AI1786" s="642" t="inlineStr">
        <is>
          <t>alexander992990@gmail.com</t>
        </is>
      </c>
      <c r="AJ1786" s="642" t="n">
        <v>3148899929</v>
      </c>
      <c r="AK1786" s="642" t="inlineStr">
        <is>
          <t>MEDELLIN</t>
        </is>
      </c>
      <c r="AL1786" s="639" t="n"/>
      <c r="AM1786" s="214" t="n"/>
    </row>
    <row r="1787" ht="18" customFormat="1" customHeight="1" s="1314" thickBot="1">
      <c r="A1787" s="1990" t="inlineStr">
        <is>
          <t>JORGE EDWARD MORALES URBANO</t>
        </is>
      </c>
      <c r="B1787" s="1904" t="n">
        <v>554527714</v>
      </c>
      <c r="C1787" s="1905" t="n">
        <v>46042</v>
      </c>
      <c r="D1787" s="1906" t="inlineStr">
        <is>
          <t>Pendiente</t>
        </is>
      </c>
      <c r="E1787" s="1905" t="n">
        <v>46045</v>
      </c>
      <c r="F1787" s="1907" t="inlineStr">
        <is>
          <t>BANCO DE BOGOTA</t>
        </is>
      </c>
      <c r="G1787" s="1886" t="n"/>
      <c r="H1787" s="1991" t="inlineStr">
        <is>
          <t>CM</t>
        </is>
      </c>
      <c r="I1787" s="1416" t="n"/>
      <c r="J1787" s="1416" t="n"/>
      <c r="K1787" s="1416" t="n"/>
      <c r="L1787" s="1912" t="inlineStr">
        <is>
          <t>Finanzas a otro nivel</t>
        </is>
      </c>
      <c r="M1787" s="1910" t="inlineStr">
        <is>
          <t>OFELIA OVIEDO</t>
        </is>
      </c>
      <c r="N1787" s="1416" t="n"/>
      <c r="O1787" s="1416" t="n"/>
      <c r="P1787" s="1416" t="n"/>
      <c r="Q1787" s="1416" t="n"/>
      <c r="R1787" s="1992" t="n">
        <v>94415284</v>
      </c>
      <c r="S1787" s="1911" t="inlineStr">
        <is>
          <t>Pesos</t>
        </is>
      </c>
      <c r="T1787" s="1912" t="inlineStr">
        <is>
          <t>Hipotecario</t>
        </is>
      </c>
      <c r="U1787" s="1913" t="n">
        <v>342742</v>
      </c>
      <c r="V1787" s="1910" t="n">
        <v>240</v>
      </c>
      <c r="W1787" s="1910" t="n">
        <v>167</v>
      </c>
      <c r="X1787" s="1913" t="inlineStr">
        <is>
          <t>7.47%</t>
        </is>
      </c>
      <c r="Y1787" s="1913" t="n">
        <v>107758</v>
      </c>
      <c r="Z1787" s="1913" t="n">
        <v>10951</v>
      </c>
      <c r="AA1787" s="1913" t="n">
        <v>19446</v>
      </c>
      <c r="AB1787" s="1913" t="n">
        <v>0</v>
      </c>
      <c r="AC1787" s="1913" t="n">
        <v>94759</v>
      </c>
      <c r="AD1787" s="1913" t="n">
        <v>325343</v>
      </c>
      <c r="AE1787" s="1913" t="n">
        <v>33080662</v>
      </c>
      <c r="AF1787" s="3760" t="n">
        <v>200</v>
      </c>
      <c r="AG1787" s="1913" t="inlineStr">
        <is>
          <t>$2,900,000</t>
        </is>
      </c>
      <c r="AH1787" s="1907" t="inlineStr">
        <is>
          <t>Empleado</t>
        </is>
      </c>
      <c r="AI1787" s="1910" t="inlineStr">
        <is>
          <t>topo.morales@hotmail.com</t>
        </is>
      </c>
      <c r="AJ1787" s="1910" t="n">
        <v>3233739868</v>
      </c>
      <c r="AK1787" s="1910" t="inlineStr">
        <is>
          <t>CALI</t>
        </is>
      </c>
      <c r="AL1787" s="1416" t="n"/>
      <c r="AM1787" s="1914" t="n"/>
    </row>
    <row r="1788" ht="18" customHeight="1" thickBot="1">
      <c r="A1788" s="548" t="inlineStr">
        <is>
          <t>LORENA MEDINA GONZALIAS</t>
        </is>
      </c>
      <c r="B1788" s="221" t="n">
        <v>957359286</v>
      </c>
      <c r="C1788" s="240" t="n">
        <v>46043</v>
      </c>
      <c r="D1788" s="343" t="inlineStr">
        <is>
          <t>Pendiente</t>
        </is>
      </c>
      <c r="E1788" s="240" t="n">
        <v>46045</v>
      </c>
      <c r="F1788" s="224" t="inlineStr">
        <is>
          <t>BANCO DE BOGOTA</t>
        </is>
      </c>
      <c r="G1788" s="272" t="n"/>
      <c r="H1788" s="344" t="inlineStr">
        <is>
          <t>CM</t>
        </is>
      </c>
      <c r="I1788" s="242" t="inlineStr">
        <is>
          <t>Falta perfilamiento - Bogota</t>
        </is>
      </c>
      <c r="J1788" s="225" t="n"/>
      <c r="K1788" s="225" t="n"/>
      <c r="L1788" s="440" t="inlineStr">
        <is>
          <t>Finanzas a otro nivel</t>
        </is>
      </c>
      <c r="M1788" s="242" t="inlineStr">
        <is>
          <t>CAROLINA MORA</t>
        </is>
      </c>
      <c r="N1788" s="225" t="n"/>
      <c r="O1788" s="225" t="n"/>
      <c r="P1788" s="225" t="n"/>
      <c r="Q1788" s="473" t="n"/>
      <c r="R1788" s="390" t="inlineStr">
        <is>
          <t>N/A</t>
        </is>
      </c>
      <c r="S1788" s="246" t="inlineStr">
        <is>
          <t>Pesos</t>
        </is>
      </c>
      <c r="T1788" s="247" t="inlineStr">
        <is>
          <t>Hipotecario</t>
        </is>
      </c>
      <c r="U1788" s="741" t="n">
        <v>1662461</v>
      </c>
      <c r="V1788" s="242" t="n">
        <v>360</v>
      </c>
      <c r="W1788" s="242" t="n">
        <v>325</v>
      </c>
      <c r="X1788" s="741" t="inlineStr">
        <is>
          <t>12.28%</t>
        </is>
      </c>
      <c r="Y1788" s="741" t="n">
        <v>0</v>
      </c>
      <c r="Z1788" s="741" t="n">
        <v>39497</v>
      </c>
      <c r="AA1788" s="741" t="n">
        <v>39624</v>
      </c>
      <c r="AB1788" s="741" t="n">
        <v>21700</v>
      </c>
      <c r="AC1788" s="741" t="n">
        <v>0</v>
      </c>
      <c r="AD1788" s="741" t="n">
        <v>1561640</v>
      </c>
      <c r="AE1788" s="741" t="n">
        <v>155836558</v>
      </c>
      <c r="AF1788" s="3661" t="n">
        <v>200</v>
      </c>
      <c r="AG1788" s="741" t="inlineStr">
        <is>
          <t>$6,146,000</t>
        </is>
      </c>
      <c r="AH1788" s="248" t="inlineStr">
        <is>
          <t>Empleado</t>
        </is>
      </c>
      <c r="AI1788" s="242" t="inlineStr">
        <is>
          <t>lorenita8901@hotmail.com</t>
        </is>
      </c>
      <c r="AJ1788" s="242" t="inlineStr">
        <is>
          <t>316 4482781</t>
        </is>
      </c>
      <c r="AK1788" s="225" t="n"/>
      <c r="AL1788" s="225" t="n"/>
      <c r="AM1788" s="231" t="n"/>
    </row>
    <row r="1789" ht="18" customHeight="1" thickBot="1">
      <c r="A1789" s="558" t="inlineStr">
        <is>
          <t>DEYSI MILENA AGUDELO IBARRA</t>
        </is>
      </c>
      <c r="B1789" s="210" t="n">
        <v>90000207079</v>
      </c>
      <c r="C1789" s="251" t="n">
        <v>46045</v>
      </c>
      <c r="D1789" s="348" t="inlineStr">
        <is>
          <t>Pendiente</t>
        </is>
      </c>
      <c r="E1789" s="251" t="n">
        <v>46045</v>
      </c>
      <c r="F1789" s="267" t="inlineStr">
        <is>
          <t>BANCOLOMBIA</t>
        </is>
      </c>
      <c r="G1789" s="278" t="n"/>
      <c r="H1789" s="349" t="inlineStr">
        <is>
          <t>CM</t>
        </is>
      </c>
      <c r="I1789" s="214" t="n"/>
      <c r="J1789" s="214" t="n"/>
      <c r="K1789" s="214" t="n"/>
      <c r="L1789" s="392" t="inlineStr">
        <is>
          <t>Finanzas a otro nivel</t>
        </is>
      </c>
      <c r="M1789" s="254" t="inlineStr">
        <is>
          <t>PAULA OSORNO</t>
        </is>
      </c>
      <c r="N1789" s="214" t="n"/>
      <c r="O1789" s="214" t="n"/>
      <c r="P1789" s="214" t="n"/>
      <c r="Q1789" s="214" t="n"/>
      <c r="R1789" s="254" t="n">
        <v>1090332410</v>
      </c>
      <c r="S1789" s="257" t="inlineStr">
        <is>
          <t>Pesos</t>
        </is>
      </c>
      <c r="T1789" s="258" t="inlineStr">
        <is>
          <t>Hipotecario</t>
        </is>
      </c>
      <c r="U1789" s="739" t="n">
        <v>536197</v>
      </c>
      <c r="V1789" s="254" t="n">
        <v>240</v>
      </c>
      <c r="W1789" s="254" t="n">
        <v>201</v>
      </c>
      <c r="X1789" s="739" t="inlineStr">
        <is>
          <t>11.43%</t>
        </is>
      </c>
      <c r="Y1789" s="739" t="n">
        <v>154741</v>
      </c>
      <c r="Z1789" s="739" t="n">
        <v>8996</v>
      </c>
      <c r="AA1789" s="739" t="n">
        <v>9219</v>
      </c>
      <c r="AB1789" s="739" t="n">
        <v>6146</v>
      </c>
      <c r="AC1789" s="739" t="n">
        <v>82738</v>
      </c>
      <c r="AD1789" s="739" t="n">
        <v>338464</v>
      </c>
      <c r="AE1789" s="739" t="n">
        <v>47668184</v>
      </c>
      <c r="AF1789" s="3660" t="n">
        <v>100</v>
      </c>
      <c r="AG1789" s="739" t="inlineStr">
        <is>
          <t>$2,017,000</t>
        </is>
      </c>
      <c r="AH1789" s="259" t="inlineStr">
        <is>
          <t>Empleado</t>
        </is>
      </c>
      <c r="AI1789" s="254" t="inlineStr">
        <is>
          <t>deysi.agudelo@asmetsalud.com</t>
        </is>
      </c>
      <c r="AJ1789" s="254" t="n">
        <v>3188234184</v>
      </c>
      <c r="AK1789" s="254" t="inlineStr">
        <is>
          <t>QUINCHIA</t>
        </is>
      </c>
      <c r="AL1789" s="214" t="n"/>
      <c r="AM1789" s="220" t="n"/>
    </row>
    <row r="1790" ht="18" customHeight="1" thickBot="1">
      <c r="A1790" s="548" t="inlineStr">
        <is>
          <t>JUAN FERNANDO BARRIOS SARMIENTO</t>
        </is>
      </c>
      <c r="B1790" s="221" t="inlineStr">
        <is>
          <t>571111610034447-5</t>
        </is>
      </c>
      <c r="C1790" s="240" t="n">
        <v>46045</v>
      </c>
      <c r="D1790" s="343" t="inlineStr">
        <is>
          <t>Pendiente</t>
        </is>
      </c>
      <c r="E1790" s="240" t="n">
        <v>46045</v>
      </c>
      <c r="F1790" s="333" t="inlineStr">
        <is>
          <t>DAVIVIENDA</t>
        </is>
      </c>
      <c r="G1790" s="272" t="n"/>
      <c r="H1790" s="344" t="inlineStr">
        <is>
          <t>CM</t>
        </is>
      </c>
      <c r="I1790" s="225" t="n"/>
      <c r="J1790" s="225" t="n"/>
      <c r="K1790" s="225" t="n"/>
      <c r="L1790" s="225" t="n"/>
      <c r="M1790" s="225" t="n"/>
      <c r="N1790" s="225" t="n"/>
      <c r="O1790" s="225" t="n"/>
      <c r="P1790" s="225" t="n"/>
      <c r="Q1790" s="225" t="n"/>
      <c r="R1790" s="389" t="n">
        <v>1045671974</v>
      </c>
      <c r="S1790" s="246" t="inlineStr">
        <is>
          <t>Pesos</t>
        </is>
      </c>
      <c r="T1790" s="247" t="inlineStr">
        <is>
          <t>Hipotecario</t>
        </is>
      </c>
      <c r="U1790" s="741" t="n">
        <v>1672000</v>
      </c>
      <c r="V1790" s="242" t="n">
        <v>240</v>
      </c>
      <c r="W1790" s="242" t="n">
        <v>214</v>
      </c>
      <c r="X1790" s="741" t="inlineStr">
        <is>
          <t>12.2%</t>
        </is>
      </c>
      <c r="Y1790" s="741" t="n">
        <v>0</v>
      </c>
      <c r="Z1790" s="741" t="n">
        <v>31225</v>
      </c>
      <c r="AA1790" s="741" t="n">
        <v>73484</v>
      </c>
      <c r="AB1790" s="741" t="n">
        <v>92744</v>
      </c>
      <c r="AC1790" s="741" t="n">
        <v>190737</v>
      </c>
      <c r="AD1790" s="741" t="n">
        <v>1283810</v>
      </c>
      <c r="AE1790" s="741" t="n">
        <v>133524866</v>
      </c>
      <c r="AF1790" s="3661" t="n">
        <v>300</v>
      </c>
      <c r="AG1790" s="741" t="inlineStr">
        <is>
          <t>$6,000,000</t>
        </is>
      </c>
      <c r="AH1790" s="248" t="inlineStr">
        <is>
          <t>Empleado</t>
        </is>
      </c>
      <c r="AI1790" s="242" t="inlineStr">
        <is>
          <t>empresarios_lideres@hotmail.com</t>
        </is>
      </c>
      <c r="AJ1790" s="242" t="inlineStr">
        <is>
          <t>300 4802014</t>
        </is>
      </c>
      <c r="AK1790" s="242" t="inlineStr">
        <is>
          <t>BARRANQUILLA</t>
        </is>
      </c>
      <c r="AL1790" s="225" t="n"/>
      <c r="AM1790" s="231" t="n"/>
    </row>
    <row r="1791" ht="18" customHeight="1" thickBot="1">
      <c r="A1791" s="558" t="inlineStr">
        <is>
          <t>LINA MARCELA CRUZCO SOLER</t>
        </is>
      </c>
      <c r="B1791" s="210" t="n">
        <v>90000249987</v>
      </c>
      <c r="C1791" s="251" t="n">
        <v>46045</v>
      </c>
      <c r="D1791" s="348" t="inlineStr">
        <is>
          <t>Pendiente</t>
        </is>
      </c>
      <c r="E1791" s="251" t="n">
        <v>46045</v>
      </c>
      <c r="F1791" s="267" t="inlineStr">
        <is>
          <t>BANCOLOMBIA</t>
        </is>
      </c>
      <c r="G1791" s="278" t="n"/>
      <c r="H1791" s="349" t="inlineStr">
        <is>
          <t>CM</t>
        </is>
      </c>
      <c r="I1791" s="214" t="n"/>
      <c r="J1791" s="214" t="n"/>
      <c r="K1791" s="214" t="n"/>
      <c r="L1791" s="214" t="n"/>
      <c r="M1791" s="214" t="n"/>
      <c r="N1791" s="214" t="n"/>
      <c r="O1791" s="214" t="n"/>
      <c r="P1791" s="214" t="n"/>
      <c r="Q1791" s="335" t="n"/>
      <c r="R1791" s="390" t="inlineStr">
        <is>
          <t>N/A</t>
        </is>
      </c>
      <c r="S1791" s="257" t="inlineStr">
        <is>
          <t>Pesos</t>
        </is>
      </c>
      <c r="T1791" s="258" t="inlineStr">
        <is>
          <t>Hipotecario</t>
        </is>
      </c>
      <c r="U1791" s="739" t="n">
        <v>604162</v>
      </c>
      <c r="V1791" s="254" t="n">
        <v>240</v>
      </c>
      <c r="W1791" s="254" t="n">
        <v>212</v>
      </c>
      <c r="X1791" s="739" t="inlineStr">
        <is>
          <t>10.95%</t>
        </is>
      </c>
      <c r="Y1791" s="739" t="n">
        <v>229545</v>
      </c>
      <c r="Z1791" s="739" t="n">
        <v>5569</v>
      </c>
      <c r="AA1791" s="739" t="n">
        <v>7220</v>
      </c>
      <c r="AB1791" s="739" t="n">
        <v>4813</v>
      </c>
      <c r="AC1791" s="739" t="n">
        <v>95678</v>
      </c>
      <c r="AD1791" s="739" t="n">
        <v>490881</v>
      </c>
      <c r="AE1791" s="739" t="n">
        <v>56484496</v>
      </c>
      <c r="AF1791" s="3660" t="n">
        <v>200.8</v>
      </c>
      <c r="AG1791" s="739" t="inlineStr">
        <is>
          <t>$3,000,000</t>
        </is>
      </c>
      <c r="AH1791" s="259" t="inlineStr">
        <is>
          <t>Empleado</t>
        </is>
      </c>
      <c r="AI1791" s="254" t="inlineStr">
        <is>
          <t>lcruzco.contabilidad@gmail.com</t>
        </is>
      </c>
      <c r="AJ1791" s="254" t="inlineStr">
        <is>
          <t>300 5903494</t>
        </is>
      </c>
      <c r="AK1791" s="214" t="n"/>
      <c r="AL1791" s="214" t="n"/>
      <c r="AM1791" s="220" t="n"/>
    </row>
    <row r="1792" ht="18" customHeight="1" thickBot="1">
      <c r="A1792" s="548" t="inlineStr">
        <is>
          <t>MAYERLIN GRUESO CUERO</t>
        </is>
      </c>
      <c r="B1792" s="221" t="inlineStr">
        <is>
          <t>600101900022018-2</t>
        </is>
      </c>
      <c r="C1792" s="240" t="n">
        <v>46045</v>
      </c>
      <c r="D1792" s="343" t="inlineStr">
        <is>
          <t>Pendiente</t>
        </is>
      </c>
      <c r="E1792" s="240" t="n">
        <v>46045</v>
      </c>
      <c r="F1792" s="333" t="inlineStr">
        <is>
          <t>DAVIVIENDA</t>
        </is>
      </c>
      <c r="G1792" s="1087" t="n"/>
      <c r="H1792" s="344" t="inlineStr">
        <is>
          <t>CM</t>
        </is>
      </c>
      <c r="I1792" s="225" t="n"/>
      <c r="J1792" s="225" t="n"/>
      <c r="K1792" s="225" t="n"/>
      <c r="L1792" s="225" t="n"/>
      <c r="M1792" s="225" t="n"/>
      <c r="N1792" s="225" t="n"/>
      <c r="O1792" s="225" t="n"/>
      <c r="P1792" s="225" t="n"/>
      <c r="Q1792" s="473" t="n"/>
      <c r="R1792" s="390" t="inlineStr">
        <is>
          <t>N/A</t>
        </is>
      </c>
      <c r="S1792" s="246" t="inlineStr">
        <is>
          <t>Pesos</t>
        </is>
      </c>
      <c r="T1792" s="448" t="inlineStr">
        <is>
          <t>Leasing H.</t>
        </is>
      </c>
      <c r="U1792" s="741" t="n">
        <v>1665000</v>
      </c>
      <c r="V1792" s="242" t="n">
        <v>240</v>
      </c>
      <c r="W1792" s="242" t="n">
        <v>203</v>
      </c>
      <c r="X1792" s="811" t="n">
        <v>0.12</v>
      </c>
      <c r="Y1792" s="741" t="n">
        <v>500000</v>
      </c>
      <c r="Z1792" s="741" t="n">
        <v>43899</v>
      </c>
      <c r="AA1792" s="741" t="n">
        <v>60442</v>
      </c>
      <c r="AB1792" s="741" t="n">
        <v>120090</v>
      </c>
      <c r="AC1792" s="741" t="n">
        <v>282088</v>
      </c>
      <c r="AD1792" s="741" t="n">
        <v>1158480</v>
      </c>
      <c r="AE1792" s="741" t="n">
        <v>174869152</v>
      </c>
      <c r="AF1792" s="3661" t="n">
        <v>200</v>
      </c>
      <c r="AG1792" s="741" t="inlineStr">
        <is>
          <t>$3,000,000</t>
        </is>
      </c>
      <c r="AH1792" s="248" t="inlineStr">
        <is>
          <t>Empleado</t>
        </is>
      </c>
      <c r="AI1792" s="242" t="inlineStr">
        <is>
          <t>mayeg24@hotmail.com</t>
        </is>
      </c>
      <c r="AJ1792" s="242" t="inlineStr">
        <is>
          <t>311 7176315</t>
        </is>
      </c>
      <c r="AK1792" s="225" t="n"/>
      <c r="AL1792" s="225" t="n"/>
      <c r="AM1792" s="231" t="n"/>
    </row>
    <row r="1793" ht="18" customHeight="1" thickBot="1">
      <c r="A1793" s="558" t="inlineStr">
        <is>
          <t>NELY CRISTIANO MEDINA</t>
        </is>
      </c>
      <c r="B1793" s="210" t="n">
        <v>20990154050</v>
      </c>
      <c r="C1793" s="251" t="n">
        <v>46045</v>
      </c>
      <c r="D1793" s="472" t="inlineStr">
        <is>
          <t>Mora</t>
        </is>
      </c>
      <c r="E1793" s="251" t="n">
        <v>46045</v>
      </c>
      <c r="F1793" s="579" t="inlineStr">
        <is>
          <t>BANCOLOMBIA</t>
        </is>
      </c>
      <c r="G1793" s="593" t="inlineStr">
        <is>
          <t>Buenas tardes.
Adjunto Extracto Bancolombia Crédito Hipotecario Nelly Cristiano Medina. 
Ingresos Nelly Cristiano por salario $ 2.400.000
Ingresos recibidos por Arrendamiento $ 1.200.000
Ingresos Cónyuge firmante $ 1.500.000
Total ingresos por ambos firmantes $ 5.100..000
Es de anotar que el crédito no se encuentra en mora. La cliente cancela cuota 3 días posteriores, al recibir su salario.
Favor emitir Estudio.
Gracias
Rosario Ramírez</t>
        </is>
      </c>
      <c r="H1793" s="460" t="inlineStr">
        <is>
          <t>WEB</t>
        </is>
      </c>
      <c r="I1793" s="214" t="n"/>
      <c r="J1793" s="214" t="n"/>
      <c r="K1793" s="214" t="n"/>
      <c r="L1793" s="257" t="inlineStr">
        <is>
          <t>Lideres del futuro</t>
        </is>
      </c>
      <c r="M1793" s="254" t="inlineStr">
        <is>
          <t>ROSARIO RAMIREZ</t>
        </is>
      </c>
      <c r="N1793" s="214" t="n"/>
      <c r="O1793" s="214" t="n"/>
      <c r="P1793" s="214" t="n"/>
      <c r="Q1793" s="335" t="n"/>
      <c r="R1793" s="390" t="inlineStr">
        <is>
          <t>N/A</t>
        </is>
      </c>
      <c r="S1793" s="257" t="inlineStr">
        <is>
          <t>Pesos</t>
        </is>
      </c>
      <c r="T1793" s="258" t="inlineStr">
        <is>
          <t>Hipotecario</t>
        </is>
      </c>
      <c r="U1793" s="739" t="n">
        <v>1046163</v>
      </c>
      <c r="V1793" s="254" t="n">
        <v>244</v>
      </c>
      <c r="W1793" s="254" t="n">
        <v>84</v>
      </c>
      <c r="X1793" s="739" t="inlineStr">
        <is>
          <t>13.5%</t>
        </is>
      </c>
      <c r="Y1793" s="739" t="n">
        <v>0</v>
      </c>
      <c r="Z1793" s="739" t="n">
        <v>31851</v>
      </c>
      <c r="AA1793" s="739" t="n">
        <v>16654</v>
      </c>
      <c r="AB1793" s="739" t="n">
        <v>11102</v>
      </c>
      <c r="AC1793" s="214" t="n"/>
      <c r="AD1793" s="739" t="n">
        <v>612394</v>
      </c>
      <c r="AE1793" s="739" t="n">
        <v>61617002</v>
      </c>
      <c r="AF1793" s="214" t="n"/>
      <c r="AG1793" s="739" t="inlineStr">
        <is>
          <t>$5,100,000</t>
        </is>
      </c>
      <c r="AH1793" s="259" t="inlineStr">
        <is>
          <t>Empleado</t>
        </is>
      </c>
      <c r="AI1793" s="254" t="inlineStr">
        <is>
          <t>foto=retrato@hotmail.com</t>
        </is>
      </c>
      <c r="AJ1793" s="254" t="n">
        <v>3134727252</v>
      </c>
      <c r="AK1793" s="254" t="inlineStr">
        <is>
          <t>BOGOTA</t>
        </is>
      </c>
      <c r="AL1793" s="214" t="n"/>
      <c r="AM1793" s="220" t="n"/>
    </row>
    <row r="1794" ht="18" customHeight="1" thickBot="1">
      <c r="A1794" s="548" t="inlineStr">
        <is>
          <t>MARCO ANDRES MORALES BARBOSA</t>
        </is>
      </c>
      <c r="B1794" s="221" t="n">
        <v>90000367175</v>
      </c>
      <c r="C1794" s="240" t="n">
        <v>46045</v>
      </c>
      <c r="D1794" s="343" t="inlineStr">
        <is>
          <t>Pendiente</t>
        </is>
      </c>
      <c r="E1794" s="240" t="n">
        <v>46045</v>
      </c>
      <c r="F1794" s="241" t="inlineStr">
        <is>
          <t>BANCOLOMBIA</t>
        </is>
      </c>
      <c r="G1794" s="272" t="n"/>
      <c r="H1794" s="344" t="inlineStr">
        <is>
          <t>CM</t>
        </is>
      </c>
      <c r="I1794" s="225" t="n"/>
      <c r="J1794" s="225" t="n"/>
      <c r="K1794" s="225" t="n"/>
      <c r="L1794" s="225" t="n"/>
      <c r="M1794" s="225" t="n"/>
      <c r="N1794" s="225" t="n"/>
      <c r="O1794" s="225" t="n"/>
      <c r="P1794" s="225" t="n"/>
      <c r="Q1794" s="225" t="n"/>
      <c r="R1794" s="242" t="n">
        <v>1000473640</v>
      </c>
      <c r="S1794" s="246" t="inlineStr">
        <is>
          <t>Pesos</t>
        </is>
      </c>
      <c r="T1794" s="247" t="inlineStr">
        <is>
          <t>Hipotecario</t>
        </is>
      </c>
      <c r="U1794" s="741" t="n">
        <v>1587484</v>
      </c>
      <c r="V1794" s="242" t="n">
        <v>240</v>
      </c>
      <c r="W1794" s="242" t="n">
        <v>236</v>
      </c>
      <c r="X1794" s="741" t="inlineStr">
        <is>
          <t>11.6%</t>
        </is>
      </c>
      <c r="Y1794" s="741" t="n">
        <v>0</v>
      </c>
      <c r="Z1794" s="741" t="n">
        <v>10595</v>
      </c>
      <c r="AA1794" s="741" t="n">
        <v>18910</v>
      </c>
      <c r="AB1794" s="741" t="n">
        <v>12606</v>
      </c>
      <c r="AC1794" s="741" t="n">
        <v>176875</v>
      </c>
      <c r="AD1794" s="741" t="n">
        <v>1368497</v>
      </c>
      <c r="AE1794" s="741" t="n">
        <v>148857685</v>
      </c>
      <c r="AF1794" s="3661" t="n">
        <v>400</v>
      </c>
      <c r="AG1794" s="741" t="inlineStr">
        <is>
          <t>$7,900,000</t>
        </is>
      </c>
      <c r="AH1794" s="246" t="inlineStr">
        <is>
          <t>Independiente</t>
        </is>
      </c>
      <c r="AI1794" s="242" t="inlineStr">
        <is>
          <t>marcoandres417@gmail.com</t>
        </is>
      </c>
      <c r="AJ1794" s="242" t="inlineStr">
        <is>
          <t>305 7180354</t>
        </is>
      </c>
      <c r="AK1794" s="242" t="inlineStr">
        <is>
          <t>MADRID</t>
        </is>
      </c>
      <c r="AL1794" s="225" t="n"/>
      <c r="AM1794" s="231" t="n"/>
    </row>
    <row r="1795" ht="18" customHeight="1" thickBot="1">
      <c r="A1795" s="558" t="inlineStr">
        <is>
          <t>DIANA CAROLINA MORALES MONTEALEGRE</t>
        </is>
      </c>
      <c r="B1795" s="210" t="n">
        <v>90000046067</v>
      </c>
      <c r="C1795" s="251" t="n">
        <v>46045</v>
      </c>
      <c r="D1795" s="472" t="inlineStr">
        <is>
          <t>Mora</t>
        </is>
      </c>
      <c r="E1795" s="251" t="n">
        <v>46045</v>
      </c>
      <c r="F1795" s="267" t="inlineStr">
        <is>
          <t>BANCOLOMBIA</t>
        </is>
      </c>
      <c r="G1795" s="278" t="n"/>
      <c r="H1795" s="349" t="inlineStr">
        <is>
          <t>CM</t>
        </is>
      </c>
      <c r="I1795" s="214" t="n"/>
      <c r="J1795" s="214" t="n"/>
      <c r="K1795" s="214" t="n"/>
      <c r="L1795" s="214" t="n"/>
      <c r="M1795" s="214" t="n"/>
      <c r="N1795" s="214" t="n"/>
      <c r="O1795" s="214" t="n"/>
      <c r="P1795" s="214" t="n"/>
      <c r="Q1795" s="214" t="n"/>
      <c r="R1795" s="573" t="n">
        <v>1032371162</v>
      </c>
      <c r="S1795" s="257" t="inlineStr">
        <is>
          <t>Pesos</t>
        </is>
      </c>
      <c r="T1795" s="258" t="inlineStr">
        <is>
          <t>Hipotecario</t>
        </is>
      </c>
      <c r="U1795" s="739" t="n">
        <v>856973</v>
      </c>
      <c r="V1795" s="254" t="n">
        <v>123</v>
      </c>
      <c r="W1795" s="254" t="n">
        <v>37</v>
      </c>
      <c r="X1795" s="739" t="inlineStr">
        <is>
          <t>11.3%</t>
        </is>
      </c>
      <c r="Y1795" s="739" t="n">
        <v>0</v>
      </c>
      <c r="Z1795" s="739" t="n">
        <v>5371</v>
      </c>
      <c r="AA1795" s="739" t="n">
        <v>12889</v>
      </c>
      <c r="AB1795" s="739" t="n">
        <v>8592</v>
      </c>
      <c r="AC1795" s="739" t="n">
        <v>668722</v>
      </c>
      <c r="AD1795" s="739" t="n">
        <v>160791</v>
      </c>
      <c r="AE1795" s="739" t="n">
        <v>28513855</v>
      </c>
      <c r="AF1795" s="3660" t="n">
        <v>100</v>
      </c>
      <c r="AG1795" s="739" t="inlineStr">
        <is>
          <t>$8,000,000</t>
        </is>
      </c>
      <c r="AH1795" s="259" t="inlineStr">
        <is>
          <t>Empleado</t>
        </is>
      </c>
      <c r="AI1795" s="254" t="inlineStr">
        <is>
          <t>diani.morales@hotmail.com</t>
        </is>
      </c>
      <c r="AJ1795" s="254" t="inlineStr">
        <is>
          <t>311 8953144</t>
        </is>
      </c>
      <c r="AK1795" s="254" t="inlineStr">
        <is>
          <t>BOGOTA</t>
        </is>
      </c>
      <c r="AL1795" s="214" t="n"/>
      <c r="AM1795" s="220" t="n"/>
    </row>
    <row r="1796" ht="18" customHeight="1" thickBot="1">
      <c r="A1796" s="548" t="inlineStr">
        <is>
          <t>CARMEN ELENA SERNA GOMEZ</t>
        </is>
      </c>
      <c r="B1796" s="221" t="n">
        <v>90000049610</v>
      </c>
      <c r="C1796" s="240" t="n">
        <v>46045</v>
      </c>
      <c r="D1796" s="343" t="inlineStr">
        <is>
          <t>Pendiente</t>
        </is>
      </c>
      <c r="E1796" s="240" t="n">
        <v>46045</v>
      </c>
      <c r="F1796" s="241" t="inlineStr">
        <is>
          <t>BANCOLOMBIA</t>
        </is>
      </c>
      <c r="G1796" s="272" t="n"/>
      <c r="H1796" s="344" t="inlineStr">
        <is>
          <t>CM</t>
        </is>
      </c>
      <c r="I1796" s="225" t="n"/>
      <c r="J1796" s="225" t="n"/>
      <c r="K1796" s="225" t="n"/>
      <c r="L1796" s="225" t="n"/>
      <c r="M1796" s="242" t="inlineStr">
        <is>
          <t>GIOVANNA GARZON</t>
        </is>
      </c>
      <c r="N1796" s="225" t="n"/>
      <c r="O1796" s="225" t="n"/>
      <c r="P1796" s="225" t="n"/>
      <c r="Q1796" s="473" t="n"/>
      <c r="R1796" s="390" t="inlineStr">
        <is>
          <t>N/A</t>
        </is>
      </c>
      <c r="S1796" s="246" t="inlineStr">
        <is>
          <t>Pesos</t>
        </is>
      </c>
      <c r="T1796" s="247" t="inlineStr">
        <is>
          <t>Hipotecario</t>
        </is>
      </c>
      <c r="U1796" s="741" t="n">
        <v>2558794</v>
      </c>
      <c r="V1796" s="242" t="n">
        <v>240</v>
      </c>
      <c r="W1796" s="242" t="n">
        <v>155</v>
      </c>
      <c r="X1796" s="741" t="inlineStr">
        <is>
          <t>9.8%</t>
        </is>
      </c>
      <c r="Y1796" s="741" t="n">
        <v>0</v>
      </c>
      <c r="Z1796" s="741" t="n">
        <v>253407</v>
      </c>
      <c r="AA1796" s="741" t="n">
        <v>51672</v>
      </c>
      <c r="AB1796" s="741" t="n">
        <v>34446</v>
      </c>
      <c r="AC1796" s="741" t="n">
        <v>658241</v>
      </c>
      <c r="AD1796" s="741" t="n">
        <v>1561028</v>
      </c>
      <c r="AE1796" s="741" t="n">
        <v>200434498</v>
      </c>
      <c r="AF1796" s="3661" t="n">
        <v>800</v>
      </c>
      <c r="AG1796" s="741" t="inlineStr">
        <is>
          <t>$10,000,000</t>
        </is>
      </c>
      <c r="AH1796" s="248" t="inlineStr">
        <is>
          <t>Empleado</t>
        </is>
      </c>
      <c r="AI1796" s="242" t="inlineStr">
        <is>
          <t>helena200943@yahoo.es</t>
        </is>
      </c>
      <c r="AJ1796" s="242" t="inlineStr">
        <is>
          <t>300 6857354</t>
        </is>
      </c>
      <c r="AK1796" s="225" t="n"/>
      <c r="AL1796" s="225" t="n"/>
      <c r="AM1796" s="231" t="n"/>
    </row>
    <row r="1797" ht="18" customHeight="1" thickBot="1">
      <c r="A1797" s="558" t="inlineStr">
        <is>
          <t>JULIA ELVIRA TOVAR MEDINA</t>
        </is>
      </c>
      <c r="B1797" s="210" t="n">
        <v>133200885564</v>
      </c>
      <c r="C1797" s="251" t="n">
        <v>46045</v>
      </c>
      <c r="D1797" s="348" t="inlineStr">
        <is>
          <t>Pendiente</t>
        </is>
      </c>
      <c r="E1797" s="251" t="n">
        <v>46045</v>
      </c>
      <c r="F1797" s="259" t="inlineStr">
        <is>
          <t>CAJA SOCIAL</t>
        </is>
      </c>
      <c r="G1797" s="278" t="n"/>
      <c r="H1797" s="349" t="inlineStr">
        <is>
          <t>CM</t>
        </is>
      </c>
      <c r="I1797" s="214" t="n"/>
      <c r="J1797" s="214" t="n"/>
      <c r="K1797" s="214" t="n"/>
      <c r="L1797" s="214" t="n"/>
      <c r="M1797" s="214" t="n"/>
      <c r="N1797" s="214" t="n"/>
      <c r="O1797" s="214" t="n"/>
      <c r="P1797" s="214" t="n"/>
      <c r="Q1797" s="335" t="n"/>
      <c r="R1797" s="390" t="inlineStr">
        <is>
          <t>N/A</t>
        </is>
      </c>
      <c r="S1797" s="257" t="inlineStr">
        <is>
          <t>Pesos</t>
        </is>
      </c>
      <c r="T1797" s="258" t="inlineStr">
        <is>
          <t>Hipotecario</t>
        </is>
      </c>
      <c r="U1797" s="739" t="n">
        <v>1268139</v>
      </c>
      <c r="V1797" s="254" t="n">
        <v>86</v>
      </c>
      <c r="W1797" s="254" t="n">
        <v>40</v>
      </c>
      <c r="X1797" s="739" t="inlineStr">
        <is>
          <t>9.25%</t>
        </is>
      </c>
      <c r="Y1797" s="739" t="n">
        <v>386711</v>
      </c>
      <c r="Z1797" s="739" t="n">
        <v>52294</v>
      </c>
      <c r="AA1797" s="739" t="n">
        <v>47524</v>
      </c>
      <c r="AB1797" s="739" t="n">
        <v>42728</v>
      </c>
      <c r="AC1797" s="739" t="n">
        <v>1118178</v>
      </c>
      <c r="AD1797" s="739" t="n">
        <v>394125</v>
      </c>
      <c r="AE1797" s="739" t="n">
        <v>53262896</v>
      </c>
      <c r="AF1797" s="3660" t="n">
        <v>500</v>
      </c>
      <c r="AG1797" s="739" t="inlineStr">
        <is>
          <t>$4,000,000</t>
        </is>
      </c>
      <c r="AH1797" s="259" t="inlineStr">
        <is>
          <t>Empleado</t>
        </is>
      </c>
      <c r="AI1797" s="254" t="inlineStr">
        <is>
          <t>julit20072014@gmail.com</t>
        </is>
      </c>
      <c r="AJ1797" s="254" t="inlineStr">
        <is>
          <t>320 4036421</t>
        </is>
      </c>
      <c r="AK1797" s="254" t="inlineStr">
        <is>
          <t>BOGOTA</t>
        </is>
      </c>
      <c r="AL1797" s="214" t="n"/>
      <c r="AM1797" s="220" t="n"/>
    </row>
    <row r="1798" ht="18" customHeight="1" thickBot="1">
      <c r="A1798" s="548" t="inlineStr">
        <is>
          <t>NATALIA RAMIREZ GARZON</t>
        </is>
      </c>
      <c r="B1798" s="221" t="n">
        <v>134200224528</v>
      </c>
      <c r="C1798" s="240" t="n">
        <v>46045</v>
      </c>
      <c r="D1798" s="343" t="inlineStr">
        <is>
          <t>Pendiente</t>
        </is>
      </c>
      <c r="E1798" s="240" t="n">
        <v>46045</v>
      </c>
      <c r="F1798" s="248" t="inlineStr">
        <is>
          <t>CAJA SOCIAL</t>
        </is>
      </c>
      <c r="G1798" s="272" t="n"/>
      <c r="H1798" s="344" t="inlineStr">
        <is>
          <t>CM</t>
        </is>
      </c>
      <c r="I1798" s="225" t="n"/>
      <c r="J1798" s="225" t="n"/>
      <c r="K1798" s="225" t="n"/>
      <c r="L1798" s="225" t="n"/>
      <c r="M1798" s="225" t="n"/>
      <c r="N1798" s="225" t="n"/>
      <c r="O1798" s="225" t="n"/>
      <c r="P1798" s="225" t="n"/>
      <c r="Q1798" s="225" t="n"/>
      <c r="R1798" s="389" t="n">
        <v>1000468320</v>
      </c>
      <c r="S1798" s="246" t="inlineStr">
        <is>
          <t>Pesos</t>
        </is>
      </c>
      <c r="T1798" s="247" t="inlineStr">
        <is>
          <t>Hipotecario</t>
        </is>
      </c>
      <c r="U1798" s="741" t="n">
        <v>1140600</v>
      </c>
      <c r="V1798" s="242" t="n">
        <v>240</v>
      </c>
      <c r="W1798" s="242" t="n">
        <v>227</v>
      </c>
      <c r="X1798" s="741" t="inlineStr">
        <is>
          <t>10.8%</t>
        </is>
      </c>
      <c r="Y1798" s="741" t="n">
        <v>0</v>
      </c>
      <c r="Z1798" s="741" t="n">
        <v>22657</v>
      </c>
      <c r="AA1798" s="741" t="n">
        <v>28534</v>
      </c>
      <c r="AB1798" s="741" t="n">
        <v>25654</v>
      </c>
      <c r="AC1798" s="741" t="n">
        <v>151622</v>
      </c>
      <c r="AD1798" s="741" t="n">
        <v>912132</v>
      </c>
      <c r="AE1798" s="741" t="n">
        <v>106271962</v>
      </c>
      <c r="AF1798" s="3661" t="n">
        <v>300</v>
      </c>
      <c r="AG1798" s="741" t="inlineStr">
        <is>
          <t>$5,500,000</t>
        </is>
      </c>
      <c r="AH1798" s="248" t="inlineStr">
        <is>
          <t>Empleado</t>
        </is>
      </c>
      <c r="AI1798" s="242" t="inlineStr">
        <is>
          <t>nataramirez-09@hotmail.com</t>
        </is>
      </c>
      <c r="AJ1798" s="242" t="inlineStr">
        <is>
          <t>302 4565391</t>
        </is>
      </c>
      <c r="AK1798" s="242" t="inlineStr">
        <is>
          <t>BOGOTA</t>
        </is>
      </c>
      <c r="AL1798" s="225" t="n"/>
      <c r="AM1798" s="231" t="n"/>
    </row>
    <row r="1799" ht="18" customHeight="1" thickBot="1">
      <c r="A1799" s="558" t="inlineStr">
        <is>
          <t>MARITZA GONGORA VALENCIA</t>
        </is>
      </c>
      <c r="B1799" s="210" t="inlineStr">
        <is>
          <t>570101530010626-6</t>
        </is>
      </c>
      <c r="C1799" s="251" t="n">
        <v>46045</v>
      </c>
      <c r="D1799" s="348" t="inlineStr">
        <is>
          <t>Pendiente</t>
        </is>
      </c>
      <c r="E1799" s="251" t="n">
        <v>46045</v>
      </c>
      <c r="F1799" s="262" t="inlineStr">
        <is>
          <t>DAVIVIENDA</t>
        </is>
      </c>
      <c r="G1799" s="278" t="n"/>
      <c r="H1799" s="349" t="inlineStr">
        <is>
          <t>CM</t>
        </is>
      </c>
      <c r="I1799" s="214" t="n"/>
      <c r="J1799" s="214" t="n"/>
      <c r="K1799" s="214" t="n"/>
      <c r="L1799" s="214" t="n"/>
      <c r="M1799" s="214" t="n"/>
      <c r="N1799" s="214" t="n"/>
      <c r="O1799" s="214" t="n"/>
      <c r="P1799" s="214" t="n"/>
      <c r="Q1799" s="335" t="n"/>
      <c r="R1799" s="390" t="inlineStr">
        <is>
          <t>N/A</t>
        </is>
      </c>
      <c r="S1799" s="257" t="inlineStr">
        <is>
          <t>Pesos</t>
        </is>
      </c>
      <c r="T1799" s="258" t="inlineStr">
        <is>
          <t>Hipotecario</t>
        </is>
      </c>
      <c r="U1799" s="739" t="n">
        <v>2137000</v>
      </c>
      <c r="V1799" s="254" t="n">
        <v>240</v>
      </c>
      <c r="W1799" s="254" t="n">
        <v>153</v>
      </c>
      <c r="X1799" s="739" t="inlineStr">
        <is>
          <t>11.5%</t>
        </is>
      </c>
      <c r="Y1799" s="739" t="n">
        <v>0</v>
      </c>
      <c r="Z1799" s="739" t="n">
        <v>48942</v>
      </c>
      <c r="AA1799" s="739" t="n">
        <v>112204</v>
      </c>
      <c r="AB1799" s="739" t="n">
        <v>118537</v>
      </c>
      <c r="AC1799" s="739" t="n">
        <v>468156</v>
      </c>
      <c r="AD1799" s="739" t="n">
        <v>1389160</v>
      </c>
      <c r="AE1799" s="739" t="n">
        <v>153556150</v>
      </c>
      <c r="AF1799" s="3660" t="n">
        <v>800</v>
      </c>
      <c r="AG1799" s="739" t="inlineStr">
        <is>
          <t>$4,900,000</t>
        </is>
      </c>
      <c r="AH1799" s="259" t="inlineStr">
        <is>
          <t>Empleado</t>
        </is>
      </c>
      <c r="AI1799" s="254" t="inlineStr">
        <is>
          <t>marit8403@gmail.com</t>
        </is>
      </c>
      <c r="AJ1799" s="254" t="n">
        <v>3122889773</v>
      </c>
      <c r="AK1799" s="254" t="inlineStr">
        <is>
          <t>JAMUNDI</t>
        </is>
      </c>
      <c r="AL1799" s="214" t="n"/>
      <c r="AM1799" s="220" t="n"/>
    </row>
    <row r="1800" ht="18" customHeight="1" thickBot="1">
      <c r="A1800" s="544" t="inlineStr">
        <is>
          <t>CLAUDIA PATRICIA VEGA CALVETE</t>
        </is>
      </c>
      <c r="B1800" s="221" t="n">
        <v>759432063</v>
      </c>
      <c r="C1800" s="240" t="n">
        <v>46031</v>
      </c>
      <c r="D1800" s="343" t="inlineStr">
        <is>
          <t>Pendiente</t>
        </is>
      </c>
      <c r="E1800" s="240" t="n">
        <v>46046</v>
      </c>
      <c r="F1800" s="224" t="inlineStr">
        <is>
          <t>BANCO DE BOGOTA</t>
        </is>
      </c>
      <c r="G1800" s="272" t="n"/>
      <c r="H1800" s="344" t="inlineStr">
        <is>
          <t>CM</t>
        </is>
      </c>
      <c r="I1800" s="582" t="inlineStr">
        <is>
          <t>Falta perfilamiento - Bogota</t>
        </is>
      </c>
      <c r="J1800" s="225" t="n"/>
      <c r="K1800" s="225" t="n"/>
      <c r="L1800" s="440" t="inlineStr">
        <is>
          <t>Finanzas a otro nivel</t>
        </is>
      </c>
      <c r="M1800" s="242" t="inlineStr">
        <is>
          <t>NELLY ROA</t>
        </is>
      </c>
      <c r="N1800" s="240" t="n">
        <v>46035</v>
      </c>
      <c r="O1800" s="225" t="n"/>
      <c r="P1800" s="225" t="n"/>
      <c r="Q1800" s="225" t="n"/>
      <c r="R1800" s="389" t="n">
        <v>37862626</v>
      </c>
      <c r="S1800" s="246" t="inlineStr">
        <is>
          <t>Pesos</t>
        </is>
      </c>
      <c r="T1800" s="247" t="inlineStr">
        <is>
          <t>Hipotecario</t>
        </is>
      </c>
      <c r="U1800" s="741" t="n">
        <v>1058021</v>
      </c>
      <c r="V1800" s="242" t="n">
        <v>360</v>
      </c>
      <c r="W1800" s="242" t="n">
        <v>323</v>
      </c>
      <c r="X1800" s="741" t="inlineStr">
        <is>
          <t>12.02%</t>
        </is>
      </c>
      <c r="Y1800" s="741" t="n">
        <v>330312</v>
      </c>
      <c r="Z1800" s="741" t="n">
        <v>23812</v>
      </c>
      <c r="AA1800" s="741" t="n">
        <v>27609</v>
      </c>
      <c r="AB1800" s="741" t="n">
        <v>0</v>
      </c>
      <c r="AC1800" s="741" t="n">
        <v>47105</v>
      </c>
      <c r="AD1800" s="741" t="n">
        <v>1289807</v>
      </c>
      <c r="AE1800" s="741" t="n">
        <v>101475172</v>
      </c>
      <c r="AF1800" s="3661" t="n">
        <v>300</v>
      </c>
      <c r="AG1800" s="741" t="inlineStr">
        <is>
          <t>$3,000,000</t>
        </is>
      </c>
      <c r="AH1800" s="248" t="inlineStr">
        <is>
          <t>Empleado</t>
        </is>
      </c>
      <c r="AI1800" s="242" t="inlineStr">
        <is>
          <t>clapa2105@gmail.com</t>
        </is>
      </c>
      <c r="AJ1800" s="242" t="n">
        <v>3008286509</v>
      </c>
      <c r="AK1800" s="242" t="inlineStr">
        <is>
          <t>PIEDECUESTA</t>
        </is>
      </c>
      <c r="AL1800" s="225" t="n"/>
      <c r="AM1800" s="231" t="n"/>
    </row>
    <row r="1801" ht="18" customHeight="1" thickBot="1">
      <c r="A1801" s="558" t="inlineStr">
        <is>
          <t>YENNY LORENA MENDEZ MALDONADO</t>
        </is>
      </c>
      <c r="B1801" s="1987" t="n">
        <v>134200366814</v>
      </c>
      <c r="C1801" s="1917" t="n">
        <v>46042</v>
      </c>
      <c r="D1801" s="348" t="inlineStr">
        <is>
          <t>Pendiente</t>
        </is>
      </c>
      <c r="E1801" s="1988" t="n">
        <v>46046</v>
      </c>
      <c r="F1801" s="259" t="inlineStr">
        <is>
          <t>CAJA SOCIAL</t>
        </is>
      </c>
      <c r="G1801" s="278" t="n"/>
      <c r="H1801" s="914" t="inlineStr">
        <is>
          <t>CM</t>
        </is>
      </c>
      <c r="I1801" s="1989" t="inlineStr">
        <is>
          <t>Solicitar extracto legible</t>
        </is>
      </c>
      <c r="J1801" s="350" t="inlineStr">
        <is>
          <t>Cargada CRM</t>
        </is>
      </c>
      <c r="K1801" s="214" t="n"/>
      <c r="L1801" s="348" t="inlineStr">
        <is>
          <t>Soluciones Financieras</t>
        </is>
      </c>
      <c r="M1801" s="1918" t="inlineStr">
        <is>
          <t>LORENA SALINAS</t>
        </is>
      </c>
      <c r="N1801" s="214" t="n"/>
      <c r="O1801" s="214" t="n"/>
      <c r="P1801" s="214" t="n"/>
      <c r="Q1801" s="335" t="n"/>
      <c r="R1801" s="1919" t="inlineStr">
        <is>
          <t>N/A</t>
        </is>
      </c>
      <c r="S1801" s="257" t="inlineStr">
        <is>
          <t>Pesos</t>
        </is>
      </c>
      <c r="T1801" s="258" t="inlineStr">
        <is>
          <t>Hipotecario</t>
        </is>
      </c>
      <c r="U1801" s="1920" t="n">
        <v>2065070</v>
      </c>
      <c r="V1801" s="1918" t="n">
        <v>144</v>
      </c>
      <c r="W1801" s="1918" t="n">
        <v>142</v>
      </c>
      <c r="X1801" s="1920" t="inlineStr">
        <is>
          <t>11.5%</t>
        </is>
      </c>
      <c r="Y1801" s="1920" t="n">
        <v>0</v>
      </c>
      <c r="Z1801" s="1920" t="n">
        <v>37398</v>
      </c>
      <c r="AA1801" s="1920" t="n">
        <v>45579</v>
      </c>
      <c r="AB1801" s="1920" t="n">
        <v>39980</v>
      </c>
      <c r="AC1801" s="1920" t="n">
        <v>527955</v>
      </c>
      <c r="AD1801" s="1920" t="n">
        <v>1414157</v>
      </c>
      <c r="AE1801" s="1920" t="n">
        <v>154549834</v>
      </c>
      <c r="AF1801" s="3761" t="n">
        <v>500</v>
      </c>
      <c r="AG1801" s="1920" t="inlineStr">
        <is>
          <t>$7,845,000</t>
        </is>
      </c>
      <c r="AH1801" s="259" t="inlineStr">
        <is>
          <t>Empleado</t>
        </is>
      </c>
      <c r="AI1801" s="1918" t="inlineStr">
        <is>
          <t>loremendez30@gmail.com</t>
        </is>
      </c>
      <c r="AJ1801" s="1918" t="inlineStr">
        <is>
          <t>311 8004784</t>
        </is>
      </c>
      <c r="AK1801" s="214" t="n"/>
      <c r="AL1801" s="214" t="n"/>
      <c r="AM1801" s="220" t="n"/>
    </row>
    <row r="1802" ht="18" customHeight="1" thickBot="1">
      <c r="A1802" s="548" t="inlineStr">
        <is>
          <t>VICTOR LUIS PEREIRA BOSSIO</t>
        </is>
      </c>
      <c r="B1802" s="221" t="inlineStr">
        <is>
          <t>570303740075980-0</t>
        </is>
      </c>
      <c r="C1802" s="240" t="n">
        <v>46046</v>
      </c>
      <c r="D1802" s="343" t="inlineStr">
        <is>
          <t>Pendiente</t>
        </is>
      </c>
      <c r="E1802" s="240" t="n">
        <v>46046</v>
      </c>
      <c r="F1802" s="333" t="inlineStr">
        <is>
          <t>DAVIVIENDA</t>
        </is>
      </c>
      <c r="G1802" s="272" t="n"/>
      <c r="H1802" s="344" t="inlineStr">
        <is>
          <t>CM</t>
        </is>
      </c>
      <c r="I1802" s="225" t="n"/>
      <c r="J1802" s="225" t="n"/>
      <c r="K1802" s="225" t="n"/>
      <c r="L1802" s="225" t="n"/>
      <c r="M1802" s="225" t="n"/>
      <c r="N1802" s="225" t="n"/>
      <c r="O1802" s="225" t="n"/>
      <c r="P1802" s="225" t="n"/>
      <c r="Q1802" s="225" t="n"/>
      <c r="R1802" s="242" t="n">
        <v>98772980</v>
      </c>
      <c r="S1802" s="246" t="inlineStr">
        <is>
          <t>Pesos</t>
        </is>
      </c>
      <c r="T1802" s="247" t="inlineStr">
        <is>
          <t>Hipotecario</t>
        </is>
      </c>
      <c r="U1802" s="741" t="n">
        <v>3258000</v>
      </c>
      <c r="V1802" s="242" t="n">
        <v>240</v>
      </c>
      <c r="W1802" s="242" t="n">
        <v>234</v>
      </c>
      <c r="X1802" s="741" t="inlineStr">
        <is>
          <t>12.7%</t>
        </is>
      </c>
      <c r="Y1802" s="741" t="n">
        <v>0</v>
      </c>
      <c r="Z1802" s="741" t="n">
        <v>116423</v>
      </c>
      <c r="AA1802" s="741" t="n">
        <v>288712</v>
      </c>
      <c r="AB1802" s="741" t="n">
        <v>180663</v>
      </c>
      <c r="AC1802" s="741" t="n">
        <v>1014969</v>
      </c>
      <c r="AD1802" s="741" t="n">
        <v>2382932</v>
      </c>
      <c r="AE1802" s="741" t="n">
        <v>239362157</v>
      </c>
      <c r="AF1802" s="3661" t="n">
        <v>300</v>
      </c>
      <c r="AG1802" s="741" t="inlineStr">
        <is>
          <t>$12,000,000</t>
        </is>
      </c>
      <c r="AH1802" s="248" t="inlineStr">
        <is>
          <t>Empleado</t>
        </is>
      </c>
      <c r="AI1802" s="242" t="inlineStr">
        <is>
          <t>pereira.victorluis@gmail.com</t>
        </is>
      </c>
      <c r="AJ1802" s="242" t="n">
        <v>3014307401</v>
      </c>
      <c r="AK1802" s="242" t="inlineStr">
        <is>
          <t>BOGOTA</t>
        </is>
      </c>
      <c r="AL1802" s="225" t="n"/>
      <c r="AM1802" s="231" t="n"/>
    </row>
    <row r="1803" ht="18" customHeight="1" thickBot="1">
      <c r="A1803" s="558" t="inlineStr">
        <is>
          <t>JUAN CARLOS VALDELAMAR PLATA</t>
        </is>
      </c>
      <c r="B1803" s="210" t="inlineStr">
        <is>
          <t>600414620020986-8</t>
        </is>
      </c>
      <c r="C1803" s="251" t="n">
        <v>46046</v>
      </c>
      <c r="D1803" s="348" t="inlineStr">
        <is>
          <t>Pendiente</t>
        </is>
      </c>
      <c r="E1803" s="251" t="n">
        <v>46046</v>
      </c>
      <c r="F1803" s="262" t="inlineStr">
        <is>
          <t>DAVIVIENDA</t>
        </is>
      </c>
      <c r="G1803" s="278" t="n"/>
      <c r="H1803" s="349" t="inlineStr">
        <is>
          <t>CM</t>
        </is>
      </c>
      <c r="I1803" s="214" t="n"/>
      <c r="J1803" s="214" t="n"/>
      <c r="K1803" s="214" t="n"/>
      <c r="L1803" s="214" t="n"/>
      <c r="M1803" s="214" t="n"/>
      <c r="N1803" s="214" t="n"/>
      <c r="O1803" s="214" t="n"/>
      <c r="P1803" s="214" t="n"/>
      <c r="Q1803" s="214" t="n"/>
      <c r="R1803" s="254" t="n">
        <v>79794837</v>
      </c>
      <c r="S1803" s="257" t="inlineStr">
        <is>
          <t>Pesos</t>
        </is>
      </c>
      <c r="T1803" s="387" t="inlineStr">
        <is>
          <t>Leasing H.</t>
        </is>
      </c>
      <c r="U1803" s="739" t="n">
        <v>6234000</v>
      </c>
      <c r="V1803" s="254" t="n">
        <v>240</v>
      </c>
      <c r="W1803" s="254" t="n">
        <v>165</v>
      </c>
      <c r="X1803" s="739" t="inlineStr">
        <is>
          <t>8.1%</t>
        </is>
      </c>
      <c r="Y1803" s="739" t="n">
        <v>0</v>
      </c>
      <c r="Z1803" s="739" t="n">
        <v>256124</v>
      </c>
      <c r="AA1803" s="739" t="n">
        <v>203942</v>
      </c>
      <c r="AB1803" s="739" t="n">
        <v>0</v>
      </c>
      <c r="AC1803" s="739" t="n">
        <v>2838831</v>
      </c>
      <c r="AD1803" s="739" t="n">
        <v>2950105</v>
      </c>
      <c r="AE1803" s="739" t="n">
        <v>452045600</v>
      </c>
      <c r="AF1803" s="3660" t="n">
        <v>500</v>
      </c>
      <c r="AG1803" s="739" t="inlineStr">
        <is>
          <t>$40,000,000</t>
        </is>
      </c>
      <c r="AH1803" s="259" t="inlineStr">
        <is>
          <t>Empleado</t>
        </is>
      </c>
      <c r="AI1803" s="254" t="inlineStr">
        <is>
          <t>valdelamar@gmail.com</t>
        </is>
      </c>
      <c r="AJ1803" s="254" t="inlineStr">
        <is>
          <t>315 6010808</t>
        </is>
      </c>
      <c r="AK1803" s="254" t="inlineStr">
        <is>
          <t>BOGOTA</t>
        </is>
      </c>
      <c r="AL1803" s="214" t="n"/>
      <c r="AM1803" s="220" t="n"/>
    </row>
    <row r="1804" ht="18" customHeight="1" thickBot="1">
      <c r="A1804" s="548" t="inlineStr">
        <is>
          <t>LUZ MARY VIVAS ZAMBRANO</t>
        </is>
      </c>
      <c r="B1804" s="221" t="inlineStr">
        <is>
          <t>570101020029147-4</t>
        </is>
      </c>
      <c r="C1804" s="240" t="n">
        <v>46046</v>
      </c>
      <c r="D1804" s="343" t="inlineStr">
        <is>
          <t>Pendiente</t>
        </is>
      </c>
      <c r="E1804" s="240" t="n">
        <v>46046</v>
      </c>
      <c r="F1804" s="333" t="inlineStr">
        <is>
          <t>DAVIVIENDA</t>
        </is>
      </c>
      <c r="G1804" s="272" t="n"/>
      <c r="H1804" s="344" t="inlineStr">
        <is>
          <t>CM</t>
        </is>
      </c>
      <c r="I1804" s="225" t="n"/>
      <c r="J1804" s="225" t="n"/>
      <c r="K1804" s="225" t="n"/>
      <c r="L1804" s="225" t="n"/>
      <c r="M1804" s="225" t="n"/>
      <c r="N1804" s="225" t="n"/>
      <c r="O1804" s="225" t="n"/>
      <c r="P1804" s="225" t="n"/>
      <c r="Q1804" s="225" t="n"/>
      <c r="R1804" s="242" t="n">
        <v>66949738</v>
      </c>
      <c r="S1804" s="246" t="inlineStr">
        <is>
          <t>Pesos</t>
        </is>
      </c>
      <c r="T1804" s="247" t="inlineStr">
        <is>
          <t>Hipotecario</t>
        </is>
      </c>
      <c r="U1804" s="741" t="n">
        <v>1535000</v>
      </c>
      <c r="V1804" s="242" t="n">
        <v>240</v>
      </c>
      <c r="W1804" s="242" t="n">
        <v>160</v>
      </c>
      <c r="X1804" s="741" t="inlineStr">
        <is>
          <t>9.9%</t>
        </is>
      </c>
      <c r="Y1804" s="741" t="n">
        <v>0</v>
      </c>
      <c r="Z1804" s="741" t="n">
        <v>82864</v>
      </c>
      <c r="AA1804" s="741" t="n">
        <v>75458</v>
      </c>
      <c r="AB1804" s="741" t="n">
        <v>0</v>
      </c>
      <c r="AC1804" s="741" t="n">
        <v>775227</v>
      </c>
      <c r="AD1804" s="741" t="n">
        <v>1140307</v>
      </c>
      <c r="AE1804" s="741" t="n">
        <v>124623792</v>
      </c>
      <c r="AF1804" s="3661" t="n">
        <v>200</v>
      </c>
      <c r="AG1804" s="741" t="inlineStr">
        <is>
          <t>$8,000,000</t>
        </is>
      </c>
      <c r="AH1804" s="248" t="inlineStr">
        <is>
          <t>Empleado</t>
        </is>
      </c>
      <c r="AI1804" s="242" t="inlineStr">
        <is>
          <t>rodry2000@hotmail.com</t>
        </is>
      </c>
      <c r="AJ1804" s="242" t="inlineStr">
        <is>
          <t>310 6423502</t>
        </is>
      </c>
      <c r="AK1804" s="242" t="inlineStr">
        <is>
          <t>CALI</t>
        </is>
      </c>
      <c r="AL1804" s="225" t="n"/>
      <c r="AM1804" s="231" t="n"/>
    </row>
    <row r="1805" ht="18" customHeight="1" thickBot="1">
      <c r="A1805" s="552" t="inlineStr">
        <is>
          <t>ZAYDA CASTRO BARON</t>
        </is>
      </c>
      <c r="B1805" s="210" t="n">
        <v>134200344523</v>
      </c>
      <c r="C1805" s="251" t="n">
        <v>46046</v>
      </c>
      <c r="D1805" s="343" t="inlineStr">
        <is>
          <t>Pendiente</t>
        </is>
      </c>
      <c r="E1805" s="1266" t="n">
        <v>46046</v>
      </c>
      <c r="F1805" s="259" t="inlineStr">
        <is>
          <t>CAJA SOCIAL</t>
        </is>
      </c>
      <c r="G1805" s="214" t="n"/>
      <c r="H1805" s="349" t="inlineStr">
        <is>
          <t>CM</t>
        </is>
      </c>
      <c r="I1805" s="214" t="n"/>
      <c r="J1805" s="214" t="n"/>
      <c r="K1805" s="214" t="n"/>
      <c r="L1805" s="214" t="n"/>
      <c r="M1805" s="214" t="n"/>
      <c r="N1805" s="214" t="n"/>
      <c r="O1805" s="214" t="n"/>
      <c r="P1805" s="214" t="n"/>
      <c r="Q1805" s="214" t="n"/>
      <c r="R1805" s="573" t="n">
        <v>1098737318</v>
      </c>
      <c r="S1805" s="257" t="inlineStr">
        <is>
          <t>Pesos</t>
        </is>
      </c>
      <c r="T1805" s="258" t="inlineStr">
        <is>
          <t>Hipotecario</t>
        </is>
      </c>
      <c r="U1805" s="739" t="n">
        <v>1344877</v>
      </c>
      <c r="V1805" s="254" t="n">
        <v>240</v>
      </c>
      <c r="W1805" s="254" t="n">
        <v>238</v>
      </c>
      <c r="X1805" s="821" t="n">
        <v>0.1</v>
      </c>
      <c r="Y1805" s="739" t="n">
        <v>0</v>
      </c>
      <c r="Z1805" s="739" t="n">
        <v>72987</v>
      </c>
      <c r="AA1805" s="739" t="n">
        <v>0</v>
      </c>
      <c r="AB1805" s="739" t="n">
        <v>0</v>
      </c>
      <c r="AC1805" s="739" t="n">
        <v>192085</v>
      </c>
      <c r="AD1805" s="739" t="n">
        <v>1079805</v>
      </c>
      <c r="AE1805" s="739" t="n">
        <v>135221289</v>
      </c>
      <c r="AF1805" s="3660" t="n">
        <v>300</v>
      </c>
      <c r="AG1805" s="739" t="inlineStr">
        <is>
          <t>$4,000,000</t>
        </is>
      </c>
      <c r="AH1805" s="259" t="inlineStr">
        <is>
          <t>Empleado</t>
        </is>
      </c>
      <c r="AI1805" s="254" t="inlineStr">
        <is>
          <t>zayda.castro14@gmail.com</t>
        </is>
      </c>
      <c r="AJ1805" s="254" t="inlineStr">
        <is>
          <t>316 7820178</t>
        </is>
      </c>
      <c r="AK1805" s="254" t="inlineStr">
        <is>
          <t>CANDELARIA</t>
        </is>
      </c>
      <c r="AL1805" s="214" t="n"/>
      <c r="AM1805" s="220" t="n"/>
    </row>
    <row r="1806" ht="18" customHeight="1" thickBot="1">
      <c r="A1806" s="729" t="inlineStr">
        <is>
          <t>ALISON SABRINA VARGAS ROJAS</t>
        </is>
      </c>
      <c r="B1806" s="221" t="inlineStr">
        <is>
          <t>600000710130215-8</t>
        </is>
      </c>
      <c r="C1806" s="240" t="n">
        <v>46046</v>
      </c>
      <c r="D1806" s="343" t="inlineStr">
        <is>
          <t>Pendiente</t>
        </is>
      </c>
      <c r="E1806" s="240" t="n">
        <v>46046</v>
      </c>
      <c r="F1806" s="333" t="inlineStr">
        <is>
          <t>DAVIVIENDA</t>
        </is>
      </c>
      <c r="G1806" s="1224" t="n"/>
      <c r="H1806" s="344" t="inlineStr">
        <is>
          <t>CM</t>
        </is>
      </c>
      <c r="I1806" s="225" t="n"/>
      <c r="J1806" s="225" t="n"/>
      <c r="K1806" s="225" t="n"/>
      <c r="L1806" s="225" t="n"/>
      <c r="M1806" s="225" t="n"/>
      <c r="N1806" s="225" t="n"/>
      <c r="O1806" s="225" t="n"/>
      <c r="P1806" s="225" t="n"/>
      <c r="Q1806" s="473" t="n"/>
      <c r="R1806" s="390" t="inlineStr">
        <is>
          <t>N/A</t>
        </is>
      </c>
      <c r="S1806" s="246" t="inlineStr">
        <is>
          <t>Pesos</t>
        </is>
      </c>
      <c r="T1806" s="448" t="inlineStr">
        <is>
          <t>Leasing H.</t>
        </is>
      </c>
      <c r="U1806" s="741" t="n">
        <v>1624000</v>
      </c>
      <c r="V1806" s="242" t="n">
        <v>240</v>
      </c>
      <c r="W1806" s="242" t="n">
        <v>235</v>
      </c>
      <c r="X1806" s="811" t="n">
        <v>0.11</v>
      </c>
      <c r="Y1806" s="741" t="n">
        <v>0</v>
      </c>
      <c r="Z1806" s="741" t="n">
        <v>35214</v>
      </c>
      <c r="AA1806" s="741" t="n">
        <v>48760</v>
      </c>
      <c r="AB1806" s="741" t="n">
        <v>0</v>
      </c>
      <c r="AC1806" s="741" t="n">
        <v>196698</v>
      </c>
      <c r="AD1806" s="741" t="n">
        <v>1343301</v>
      </c>
      <c r="AE1806" s="741" t="n">
        <v>153678474</v>
      </c>
      <c r="AF1806" s="3661" t="n">
        <v>500</v>
      </c>
      <c r="AG1806" s="741" t="inlineStr">
        <is>
          <t>$18,000,000</t>
        </is>
      </c>
      <c r="AH1806" s="246" t="inlineStr">
        <is>
          <t>Independiente</t>
        </is>
      </c>
      <c r="AI1806" s="242" t="inlineStr">
        <is>
          <t>alison.sabrina.v.r@hotmail.com</t>
        </is>
      </c>
      <c r="AJ1806" s="242" t="inlineStr">
        <is>
          <t>317 6791852</t>
        </is>
      </c>
      <c r="AK1806" s="242" t="inlineStr">
        <is>
          <t>BOGOTA</t>
        </is>
      </c>
      <c r="AL1806" s="225" t="n"/>
      <c r="AM1806" s="231" t="n"/>
    </row>
    <row r="1807" ht="18" customHeight="1" thickBot="1">
      <c r="A1807" s="1093" t="inlineStr">
        <is>
          <t>DIANA CAROL BENITEZ RAMIREZ</t>
        </is>
      </c>
      <c r="B1807" s="210" t="inlineStr">
        <is>
          <t>570047290056783-8</t>
        </is>
      </c>
      <c r="C1807" s="251" t="n">
        <v>46046</v>
      </c>
      <c r="D1807" s="348" t="inlineStr">
        <is>
          <t>Pendiente</t>
        </is>
      </c>
      <c r="E1807" s="251" t="n">
        <v>46046</v>
      </c>
      <c r="F1807" s="262" t="inlineStr">
        <is>
          <t>DAVIVIENDA</t>
        </is>
      </c>
      <c r="G1807" s="278" t="n"/>
      <c r="H1807" s="349" t="inlineStr">
        <is>
          <t>CM</t>
        </is>
      </c>
      <c r="I1807" s="214" t="n"/>
      <c r="J1807" s="214" t="n"/>
      <c r="K1807" s="214" t="n"/>
      <c r="L1807" s="214" t="n"/>
      <c r="M1807" s="214" t="n"/>
      <c r="N1807" s="214" t="n"/>
      <c r="O1807" s="214" t="n"/>
      <c r="P1807" s="214" t="n"/>
      <c r="Q1807" s="214" t="n"/>
      <c r="R1807" s="573" t="n">
        <v>52957033</v>
      </c>
      <c r="S1807" s="257" t="inlineStr">
        <is>
          <t>Pesos</t>
        </is>
      </c>
      <c r="T1807" s="258" t="inlineStr">
        <is>
          <t>Hipotecario</t>
        </is>
      </c>
      <c r="U1807" s="739" t="n">
        <v>1080000</v>
      </c>
      <c r="V1807" s="254" t="n">
        <v>120</v>
      </c>
      <c r="W1807" s="254" t="n">
        <v>77</v>
      </c>
      <c r="X1807" s="739" t="inlineStr">
        <is>
          <t>13.5%</t>
        </is>
      </c>
      <c r="Y1807" s="739" t="n">
        <v>500000</v>
      </c>
      <c r="Z1807" s="739" t="n">
        <v>38893</v>
      </c>
      <c r="AA1807" s="739" t="n">
        <v>63380</v>
      </c>
      <c r="AB1807" s="739" t="n">
        <v>0</v>
      </c>
      <c r="AC1807" s="739" t="n">
        <v>653951</v>
      </c>
      <c r="AD1807" s="739" t="n">
        <v>324777</v>
      </c>
      <c r="AE1807" s="739" t="n">
        <v>78062796</v>
      </c>
      <c r="AF1807" s="3660" t="n">
        <v>250</v>
      </c>
      <c r="AG1807" s="739" t="inlineStr">
        <is>
          <t>$15,000,000</t>
        </is>
      </c>
      <c r="AH1807" s="259" t="inlineStr">
        <is>
          <t>Empleado</t>
        </is>
      </c>
      <c r="AI1807" s="254" t="inlineStr">
        <is>
          <t>dcbenitezr@hotmail.com</t>
        </is>
      </c>
      <c r="AJ1807" s="254" t="inlineStr">
        <is>
          <t>311 2582325</t>
        </is>
      </c>
      <c r="AK1807" s="254" t="inlineStr">
        <is>
          <t>CARTAGENA</t>
        </is>
      </c>
      <c r="AL1807" s="214" t="n"/>
      <c r="AM1807" s="220" t="n"/>
    </row>
    <row r="1808" ht="18" customHeight="1" thickBot="1">
      <c r="A1808" s="548" t="inlineStr">
        <is>
          <t>LINA VANESSA ALZATE CALVO</t>
        </is>
      </c>
      <c r="B1808" s="221" t="inlineStr">
        <is>
          <t>571212600180013-6</t>
        </is>
      </c>
      <c r="C1808" s="240" t="n">
        <v>46046</v>
      </c>
      <c r="D1808" s="343" t="inlineStr">
        <is>
          <t>Pendiente</t>
        </is>
      </c>
      <c r="E1808" s="240" t="n">
        <v>46046</v>
      </c>
      <c r="F1808" s="333" t="inlineStr">
        <is>
          <t>DAVIVIENDA</t>
        </is>
      </c>
      <c r="G1808" s="272" t="n"/>
      <c r="H1808" s="344" t="inlineStr">
        <is>
          <t>CM</t>
        </is>
      </c>
      <c r="I1808" s="225" t="n"/>
      <c r="J1808" s="225" t="n"/>
      <c r="K1808" s="225" t="n"/>
      <c r="L1808" s="225" t="n"/>
      <c r="M1808" s="225" t="n"/>
      <c r="N1808" s="225" t="n"/>
      <c r="O1808" s="225" t="n"/>
      <c r="P1808" s="225" t="n"/>
      <c r="Q1808" s="473" t="n"/>
      <c r="R1808" s="390" t="inlineStr">
        <is>
          <t>N/A</t>
        </is>
      </c>
      <c r="S1808" s="246" t="inlineStr">
        <is>
          <t>Pesos</t>
        </is>
      </c>
      <c r="T1808" s="247" t="inlineStr">
        <is>
          <t>Hipotecario</t>
        </is>
      </c>
      <c r="U1808" s="741" t="n">
        <v>2347000</v>
      </c>
      <c r="V1808" s="242" t="n">
        <v>180</v>
      </c>
      <c r="W1808" s="242" t="n">
        <v>128</v>
      </c>
      <c r="X1808" s="741" t="inlineStr">
        <is>
          <t>9.2%</t>
        </is>
      </c>
      <c r="Y1808" s="741" t="n">
        <v>0</v>
      </c>
      <c r="Z1808" s="741" t="n">
        <v>43004</v>
      </c>
      <c r="AA1808" s="741" t="n">
        <v>93204</v>
      </c>
      <c r="AB1808" s="741" t="n">
        <v>0</v>
      </c>
      <c r="AC1808" s="741" t="n">
        <v>859246</v>
      </c>
      <c r="AD1808" s="741" t="n">
        <v>1352693</v>
      </c>
      <c r="AE1808" s="741" t="n">
        <v>183491271</v>
      </c>
      <c r="AF1808" s="3661" t="n">
        <v>100</v>
      </c>
      <c r="AG1808" s="741" t="inlineStr">
        <is>
          <t>$1,000,000</t>
        </is>
      </c>
      <c r="AH1808" s="248" t="inlineStr">
        <is>
          <t>Empleado</t>
        </is>
      </c>
      <c r="AI1808" s="242" t="inlineStr">
        <is>
          <t>linav93@hotmail.com</t>
        </is>
      </c>
      <c r="AJ1808" s="242" t="inlineStr">
        <is>
          <t>322 5531403</t>
        </is>
      </c>
      <c r="AK1808" s="242" t="inlineStr">
        <is>
          <t>PEREIRA</t>
        </is>
      </c>
      <c r="AL1808" s="225" t="n"/>
      <c r="AM1808" s="231" t="n"/>
    </row>
    <row r="1809" ht="18" customHeight="1" thickBot="1">
      <c r="A1809" s="558" t="inlineStr">
        <is>
          <t>JAIME ALBERTO REYES CERON</t>
        </is>
      </c>
      <c r="B1809" s="210" t="n">
        <v>90000164661</v>
      </c>
      <c r="C1809" s="251" t="n">
        <v>46046</v>
      </c>
      <c r="D1809" s="348" t="inlineStr">
        <is>
          <t>Pendiente</t>
        </is>
      </c>
      <c r="E1809" s="251" t="n">
        <v>46046</v>
      </c>
      <c r="F1809" s="267" t="inlineStr">
        <is>
          <t>BANCOLOMBIA</t>
        </is>
      </c>
      <c r="G1809" s="278" t="n"/>
      <c r="H1809" s="349" t="inlineStr">
        <is>
          <t>CM</t>
        </is>
      </c>
      <c r="I1809" s="214" t="n"/>
      <c r="J1809" s="214" t="n"/>
      <c r="K1809" s="214" t="n"/>
      <c r="L1809" s="214" t="n"/>
      <c r="M1809" s="214" t="n"/>
      <c r="N1809" s="214" t="n"/>
      <c r="O1809" s="214" t="n"/>
      <c r="P1809" s="214" t="n"/>
      <c r="Q1809" s="335" t="n"/>
      <c r="R1809" s="390" t="inlineStr">
        <is>
          <t>N/A</t>
        </is>
      </c>
      <c r="S1809" s="257" t="inlineStr">
        <is>
          <t>Pesos</t>
        </is>
      </c>
      <c r="T1809" s="258" t="inlineStr">
        <is>
          <t>Hipotecario</t>
        </is>
      </c>
      <c r="U1809" s="739" t="n">
        <v>2526520</v>
      </c>
      <c r="V1809" s="254" t="n">
        <v>175</v>
      </c>
      <c r="W1809" s="254" t="n">
        <v>126</v>
      </c>
      <c r="X1809" s="739" t="inlineStr">
        <is>
          <t>8.7%</t>
        </is>
      </c>
      <c r="Y1809" s="739" t="n">
        <v>0</v>
      </c>
      <c r="Z1809" s="739" t="n">
        <v>94609</v>
      </c>
      <c r="AA1809" s="739" t="n">
        <v>38442</v>
      </c>
      <c r="AB1809" s="739" t="n">
        <v>25627</v>
      </c>
      <c r="AC1809" s="739" t="n">
        <v>979317</v>
      </c>
      <c r="AD1809" s="739" t="n">
        <v>1388525</v>
      </c>
      <c r="AE1809" s="739" t="n">
        <v>199088405</v>
      </c>
      <c r="AF1809" s="3660" t="n">
        <v>100</v>
      </c>
      <c r="AG1809" s="739" t="inlineStr">
        <is>
          <t>$10,000,000</t>
        </is>
      </c>
      <c r="AH1809" s="259" t="inlineStr">
        <is>
          <t>Empleado</t>
        </is>
      </c>
      <c r="AI1809" s="254" t="inlineStr">
        <is>
          <t>jaimeareyesc@gmail.com</t>
        </is>
      </c>
      <c r="AJ1809" s="254" t="inlineStr">
        <is>
          <t>311 3343092</t>
        </is>
      </c>
      <c r="AK1809" s="254" t="inlineStr">
        <is>
          <t>MEDELLIN</t>
        </is>
      </c>
      <c r="AL1809" s="214" t="n"/>
      <c r="AM1809" s="220" t="n"/>
    </row>
    <row r="1810" ht="18" customHeight="1" thickBot="1">
      <c r="A1810" s="548" t="inlineStr">
        <is>
          <t>MARIA FERNANDA JARAMILLO BELTRAN</t>
        </is>
      </c>
      <c r="B1810" s="221" t="inlineStr">
        <is>
          <t>571616310013931-0</t>
        </is>
      </c>
      <c r="C1810" s="240" t="n">
        <v>46046</v>
      </c>
      <c r="D1810" s="343" t="inlineStr">
        <is>
          <t>Pendiente</t>
        </is>
      </c>
      <c r="E1810" s="240" t="n">
        <v>46046</v>
      </c>
      <c r="F1810" s="333" t="inlineStr">
        <is>
          <t>DAVIVIENDA</t>
        </is>
      </c>
      <c r="G1810" s="272" t="n"/>
      <c r="H1810" s="344" t="inlineStr">
        <is>
          <t>CM</t>
        </is>
      </c>
      <c r="I1810" s="225" t="n"/>
      <c r="J1810" s="225" t="n"/>
      <c r="K1810" s="225" t="n"/>
      <c r="L1810" s="225" t="n"/>
      <c r="M1810" s="225" t="n"/>
      <c r="N1810" s="225" t="n"/>
      <c r="O1810" s="225" t="n"/>
      <c r="P1810" s="225" t="n"/>
      <c r="Q1810" s="473" t="n"/>
      <c r="R1810" s="390" t="inlineStr">
        <is>
          <t>N/A</t>
        </is>
      </c>
      <c r="S1810" s="246" t="inlineStr">
        <is>
          <t>Pesos</t>
        </is>
      </c>
      <c r="T1810" s="247" t="inlineStr">
        <is>
          <t>Hipotecario</t>
        </is>
      </c>
      <c r="U1810" s="741" t="n">
        <v>752000</v>
      </c>
      <c r="V1810" s="242" t="n">
        <v>240</v>
      </c>
      <c r="W1810" s="242" t="n">
        <v>227</v>
      </c>
      <c r="X1810" s="741" t="inlineStr">
        <is>
          <t>10.95%</t>
        </is>
      </c>
      <c r="Y1810" s="741" t="n">
        <v>0</v>
      </c>
      <c r="Z1810" s="741" t="n">
        <v>16764</v>
      </c>
      <c r="AA1810" s="741" t="n">
        <v>34460</v>
      </c>
      <c r="AB1810" s="741" t="n">
        <v>0</v>
      </c>
      <c r="AC1810" s="741" t="n">
        <v>99104</v>
      </c>
      <c r="AD1810" s="741" t="n">
        <v>597671</v>
      </c>
      <c r="AE1810" s="741" t="n">
        <v>68984747</v>
      </c>
      <c r="AF1810" s="3661" t="n">
        <v>200</v>
      </c>
      <c r="AG1810" s="741" t="inlineStr">
        <is>
          <t>$4,000,000</t>
        </is>
      </c>
      <c r="AH1810" s="248" t="inlineStr">
        <is>
          <t>Empleado</t>
        </is>
      </c>
      <c r="AI1810" s="242" t="inlineStr">
        <is>
          <t>mafetouch@hotmail.com</t>
        </is>
      </c>
      <c r="AJ1810" s="242" t="inlineStr">
        <is>
          <t>313 2691145</t>
        </is>
      </c>
      <c r="AK1810" s="242" t="inlineStr">
        <is>
          <t>FUSAGASUGA</t>
        </is>
      </c>
      <c r="AL1810" s="225" t="n"/>
      <c r="AM1810" s="231" t="n"/>
    </row>
    <row r="1811" ht="18" customHeight="1" thickBot="1">
      <c r="A1811" s="558" t="inlineStr">
        <is>
          <t>LUZ FARIDE MORENO NARANJO</t>
        </is>
      </c>
      <c r="B1811" s="210" t="inlineStr">
        <is>
          <t>601212230008494-9</t>
        </is>
      </c>
      <c r="C1811" s="251" t="n">
        <v>46046</v>
      </c>
      <c r="D1811" s="348" t="inlineStr">
        <is>
          <t>Pendiente</t>
        </is>
      </c>
      <c r="E1811" s="251" t="n">
        <v>46046</v>
      </c>
      <c r="F1811" s="262" t="inlineStr">
        <is>
          <t>DAVIVIENDA</t>
        </is>
      </c>
      <c r="G1811" s="278" t="n"/>
      <c r="H1811" s="349" t="inlineStr">
        <is>
          <t>CM</t>
        </is>
      </c>
      <c r="I1811" s="214" t="n"/>
      <c r="J1811" s="214" t="n"/>
      <c r="K1811" s="214" t="n"/>
      <c r="L1811" s="214" t="n"/>
      <c r="M1811" s="214" t="n"/>
      <c r="N1811" s="214" t="n"/>
      <c r="O1811" s="214" t="n"/>
      <c r="P1811" s="214" t="n"/>
      <c r="Q1811" s="335" t="n"/>
      <c r="R1811" s="390" t="inlineStr">
        <is>
          <t>N/A</t>
        </is>
      </c>
      <c r="S1811" s="257" t="inlineStr">
        <is>
          <t>Pesos</t>
        </is>
      </c>
      <c r="T1811" s="387" t="inlineStr">
        <is>
          <t>Leasing H.</t>
        </is>
      </c>
      <c r="U1811" s="739" t="n">
        <v>3452000</v>
      </c>
      <c r="V1811" s="254" t="n">
        <v>240</v>
      </c>
      <c r="W1811" s="254" t="n">
        <v>188</v>
      </c>
      <c r="X1811" s="739" t="inlineStr">
        <is>
          <t>8.7%</t>
        </is>
      </c>
      <c r="Y1811" s="739" t="n">
        <v>0</v>
      </c>
      <c r="Z1811" s="739" t="n">
        <v>418274</v>
      </c>
      <c r="AA1811" s="739" t="n">
        <v>291972</v>
      </c>
      <c r="AB1811" s="739" t="n">
        <v>0</v>
      </c>
      <c r="AC1811" s="739" t="n">
        <v>1605187</v>
      </c>
      <c r="AD1811" s="739" t="n">
        <v>4414969</v>
      </c>
      <c r="AE1811" s="739" t="n">
        <v>315724248</v>
      </c>
      <c r="AF1811" s="3660" t="n">
        <v>300</v>
      </c>
      <c r="AG1811" s="739" t="inlineStr">
        <is>
          <t>$7,000,000</t>
        </is>
      </c>
      <c r="AH1811" s="259" t="inlineStr">
        <is>
          <t>Empleado</t>
        </is>
      </c>
      <c r="AI1811" s="254" t="inlineStr">
        <is>
          <t>luz.toyota@hotmail.com</t>
        </is>
      </c>
      <c r="AJ1811" s="254" t="inlineStr">
        <is>
          <t>311 3581174</t>
        </is>
      </c>
      <c r="AK1811" s="254" t="inlineStr">
        <is>
          <t>PEREIRA</t>
        </is>
      </c>
      <c r="AL1811" s="214" t="n"/>
      <c r="AM1811" s="220" t="n"/>
    </row>
    <row r="1812" ht="18" customHeight="1" thickBot="1">
      <c r="A1812" s="896" t="inlineStr">
        <is>
          <t>SANDRA DELGADO BAUTISTA</t>
        </is>
      </c>
      <c r="B1812" s="221" t="n">
        <v>134200360311</v>
      </c>
      <c r="C1812" s="240" t="n">
        <v>46046</v>
      </c>
      <c r="D1812" s="343" t="inlineStr">
        <is>
          <t>Pendiente</t>
        </is>
      </c>
      <c r="E1812" s="240" t="n">
        <v>46046</v>
      </c>
      <c r="F1812" s="248" t="inlineStr">
        <is>
          <t>CAJA SOCIAL</t>
        </is>
      </c>
      <c r="G1812" s="272" t="n"/>
      <c r="H1812" s="344" t="inlineStr">
        <is>
          <t>CM</t>
        </is>
      </c>
      <c r="I1812" s="225" t="n"/>
      <c r="J1812" s="225" t="n"/>
      <c r="K1812" s="225" t="n"/>
      <c r="L1812" s="225" t="n"/>
      <c r="M1812" s="225" t="n"/>
      <c r="N1812" s="225" t="n"/>
      <c r="O1812" s="225" t="n"/>
      <c r="P1812" s="225" t="n"/>
      <c r="Q1812" s="225" t="n"/>
      <c r="R1812" s="242" t="n">
        <v>63492475</v>
      </c>
      <c r="S1812" s="246" t="inlineStr">
        <is>
          <t>Pesos</t>
        </is>
      </c>
      <c r="T1812" s="247" t="inlineStr">
        <is>
          <t>Hipotecario</t>
        </is>
      </c>
      <c r="U1812" s="741" t="n">
        <v>2995910</v>
      </c>
      <c r="V1812" s="242" t="n">
        <v>240</v>
      </c>
      <c r="W1812" s="242" t="n">
        <v>239</v>
      </c>
      <c r="X1812" s="811" t="n">
        <v>0.11</v>
      </c>
      <c r="Y1812" s="741" t="n">
        <v>0</v>
      </c>
      <c r="Z1812" s="741" t="n">
        <v>81383</v>
      </c>
      <c r="AA1812" s="741" t="n">
        <v>64284</v>
      </c>
      <c r="AB1812" s="741" t="n">
        <v>57796</v>
      </c>
      <c r="AC1812" s="741" t="n">
        <v>346305</v>
      </c>
      <c r="AD1812" s="741" t="n">
        <v>2445686</v>
      </c>
      <c r="AE1812" s="741" t="n">
        <v>280000000</v>
      </c>
      <c r="AF1812" s="3661" t="n">
        <v>250</v>
      </c>
      <c r="AG1812" s="741" t="inlineStr">
        <is>
          <t>$10,000,000</t>
        </is>
      </c>
      <c r="AH1812" s="248" t="inlineStr">
        <is>
          <t>Empleado</t>
        </is>
      </c>
      <c r="AI1812" s="242" t="inlineStr">
        <is>
          <t>sandelba@hotmail.com</t>
        </is>
      </c>
      <c r="AJ1812" s="242" t="inlineStr">
        <is>
          <t>316 2558864</t>
        </is>
      </c>
      <c r="AK1812" s="242" t="inlineStr">
        <is>
          <t>FLORIDABLANCA</t>
        </is>
      </c>
      <c r="AL1812" s="225" t="n"/>
      <c r="AM1812" s="231" t="n"/>
    </row>
    <row r="1813" ht="18" customFormat="1" customHeight="1" s="1438" thickBot="1">
      <c r="A1813" s="1994" t="inlineStr">
        <is>
          <t>LEIDY ALEJANDRA CHAVEZ MATEUS</t>
        </is>
      </c>
      <c r="B1813" s="1591" t="n">
        <v>90000175504</v>
      </c>
      <c r="C1813" s="1427" t="n">
        <v>46046</v>
      </c>
      <c r="D1813" s="1428" t="inlineStr">
        <is>
          <t>Pendiente</t>
        </is>
      </c>
      <c r="E1813" s="1427" t="n">
        <v>46046</v>
      </c>
      <c r="F1813" s="1432" t="inlineStr">
        <is>
          <t>BANCOLOMBIA</t>
        </is>
      </c>
      <c r="G1813" s="1431" t="n"/>
      <c r="H1813" s="1995" t="inlineStr">
        <is>
          <t>PROPIO</t>
        </is>
      </c>
      <c r="I1813" s="1431" t="n"/>
      <c r="J1813" s="1431" t="n"/>
      <c r="K1813" s="1431" t="n"/>
      <c r="L1813" s="1428" t="inlineStr">
        <is>
          <t>Soluciones Financieras</t>
        </is>
      </c>
      <c r="M1813" s="1433" t="inlineStr">
        <is>
          <t>LORENA SALINAS</t>
        </is>
      </c>
      <c r="N1813" s="1431" t="n"/>
      <c r="O1813" s="1431" t="n"/>
      <c r="P1813" s="1431" t="n"/>
      <c r="Q1813" s="1431" t="n"/>
      <c r="R1813" s="1433" t="n">
        <v>175504</v>
      </c>
      <c r="S1813" s="1434" t="inlineStr">
        <is>
          <t>Pesos</t>
        </is>
      </c>
      <c r="T1813" s="1435" t="inlineStr">
        <is>
          <t>Hipotecario</t>
        </is>
      </c>
      <c r="U1813" s="1436" t="n">
        <v>972823</v>
      </c>
      <c r="V1813" s="1433" t="n">
        <v>180</v>
      </c>
      <c r="W1813" s="1433" t="n">
        <v>127</v>
      </c>
      <c r="X1813" s="1436" t="inlineStr">
        <is>
          <t>10.28%</t>
        </is>
      </c>
      <c r="Y1813" s="1436" t="n">
        <v>242021</v>
      </c>
      <c r="Z1813" s="1436" t="n">
        <v>9481</v>
      </c>
      <c r="AA1813" s="1436" t="n">
        <v>14897</v>
      </c>
      <c r="AB1813" s="1436" t="n">
        <v>9931</v>
      </c>
      <c r="AC1813" s="1436" t="n">
        <v>330757</v>
      </c>
      <c r="AD1813" s="1436" t="n">
        <v>607757</v>
      </c>
      <c r="AE1813" s="1436" t="n">
        <v>74452424</v>
      </c>
      <c r="AF1813" s="1433" t="inlineStr">
        <is>
          <t>$100.000 EN ADELANTE</t>
        </is>
      </c>
      <c r="AG1813" s="1436" t="inlineStr">
        <is>
          <t>$4,500,000</t>
        </is>
      </c>
      <c r="AH1813" s="1430" t="inlineStr">
        <is>
          <t>Empleado</t>
        </is>
      </c>
      <c r="AI1813" s="1433" t="inlineStr">
        <is>
          <t>lealejandra6@gmail.com</t>
        </is>
      </c>
      <c r="AJ1813" s="1433" t="n">
        <v>3134187639</v>
      </c>
      <c r="AK1813" s="1433" t="inlineStr">
        <is>
          <t>BOGOTA</t>
        </is>
      </c>
      <c r="AL1813" s="1431" t="n"/>
      <c r="AM1813" s="1437" t="n"/>
    </row>
    <row r="1814" ht="18" customHeight="1" thickBot="1">
      <c r="A1814" s="824" t="inlineStr">
        <is>
          <t>JONATHAN MAURICIO FRANCO CASTAO</t>
        </is>
      </c>
      <c r="B1814" s="502" t="n">
        <v>556989319</v>
      </c>
      <c r="C1814" s="404" t="n">
        <v>46034</v>
      </c>
      <c r="D1814" s="405" t="inlineStr">
        <is>
          <t>Pendiente</t>
        </is>
      </c>
      <c r="E1814" s="404" t="n">
        <v>46047</v>
      </c>
      <c r="F1814" s="581" t="inlineStr">
        <is>
          <t>BANCO DE BOGOTA</t>
        </is>
      </c>
      <c r="G1814" s="590" t="inlineStr">
        <is>
          <t xml:space="preserve">Adjunto perfil del cliente para realizar estudio entre 200 y 500 mil por favor 
gracias
</t>
        </is>
      </c>
      <c r="H1814" s="407" t="inlineStr">
        <is>
          <t>WEB</t>
        </is>
      </c>
      <c r="I1814" s="410" t="n"/>
      <c r="J1814" s="410" t="n"/>
      <c r="K1814" s="410" t="n"/>
      <c r="L1814" s="410" t="n"/>
      <c r="M1814" s="410" t="n"/>
      <c r="N1814" s="404" t="n">
        <v>46035</v>
      </c>
      <c r="O1814" s="410" t="n"/>
      <c r="P1814" s="410" t="n"/>
      <c r="Q1814" s="816" t="n"/>
      <c r="R1814" s="817" t="inlineStr">
        <is>
          <t>N/A</t>
        </is>
      </c>
      <c r="S1814" s="412" t="inlineStr">
        <is>
          <t>Pesos</t>
        </is>
      </c>
      <c r="T1814" s="413" t="inlineStr">
        <is>
          <t>Hipotecario</t>
        </is>
      </c>
      <c r="U1814" s="818" t="n">
        <v>470572</v>
      </c>
      <c r="V1814" s="414" t="n">
        <v>240</v>
      </c>
      <c r="W1814" s="414" t="n">
        <v>174</v>
      </c>
      <c r="X1814" s="818" t="inlineStr">
        <is>
          <t>7.47%</t>
        </is>
      </c>
      <c r="Y1814" s="818" t="n">
        <v>146716</v>
      </c>
      <c r="Z1814" s="818" t="n">
        <v>28078</v>
      </c>
      <c r="AA1814" s="818" t="n">
        <v>27210</v>
      </c>
      <c r="AB1814" s="818" t="n">
        <v>0</v>
      </c>
      <c r="AC1814" s="818" t="n">
        <v>109157</v>
      </c>
      <c r="AD1814" s="818" t="n">
        <v>452843</v>
      </c>
      <c r="AE1814" s="818" t="n">
        <v>45055172</v>
      </c>
      <c r="AF1814" s="3670" t="n">
        <v>300</v>
      </c>
      <c r="AG1814" s="818" t="inlineStr">
        <is>
          <t>$3,000,000</t>
        </is>
      </c>
      <c r="AH1814" s="415" t="inlineStr">
        <is>
          <t>Empleado</t>
        </is>
      </c>
      <c r="AI1814" s="414" t="inlineStr">
        <is>
          <t>casfranjo@gmail.com</t>
        </is>
      </c>
      <c r="AJ1814" s="414" t="n">
        <v>3195203039</v>
      </c>
      <c r="AK1814" s="414" t="inlineStr">
        <is>
          <t>FUSAGASUGA</t>
        </is>
      </c>
      <c r="AL1814" s="410" t="n"/>
      <c r="AM1814" s="416" t="n"/>
    </row>
    <row r="1815" ht="18" customHeight="1" thickBot="1">
      <c r="A1815" s="745" t="inlineStr">
        <is>
          <t>MARIA CATALINA SANCHEZ VERGARA</t>
        </is>
      </c>
      <c r="B1815" s="221" t="inlineStr">
        <is>
          <t>600000190099035-4</t>
        </is>
      </c>
      <c r="C1815" s="240" t="n">
        <v>46039</v>
      </c>
      <c r="D1815" s="343" t="inlineStr">
        <is>
          <t>Pendiente</t>
        </is>
      </c>
      <c r="E1815" s="240" t="n">
        <v>46048</v>
      </c>
      <c r="F1815" s="333" t="inlineStr">
        <is>
          <t>DAVIVIENDA</t>
        </is>
      </c>
      <c r="G1815" s="1087" t="n"/>
      <c r="H1815" s="344" t="inlineStr">
        <is>
          <t>CM</t>
        </is>
      </c>
      <c r="I1815" s="242" t="inlineStr">
        <is>
          <t>Por política del banco solicitar extracto en la cuota 4/5</t>
        </is>
      </c>
      <c r="J1815" s="225" t="n"/>
      <c r="K1815" s="225" t="n"/>
      <c r="L1815" s="225" t="n"/>
      <c r="M1815" s="225" t="n"/>
      <c r="N1815" s="225" t="n"/>
      <c r="O1815" s="225" t="n"/>
      <c r="P1815" s="225" t="n"/>
      <c r="Q1815" s="225" t="n"/>
      <c r="R1815" s="242" t="n">
        <v>1020752910</v>
      </c>
      <c r="S1815" s="246" t="inlineStr">
        <is>
          <t>Pesos</t>
        </is>
      </c>
      <c r="T1815" s="448" t="inlineStr">
        <is>
          <t>Leasing H.</t>
        </is>
      </c>
      <c r="U1815" s="741" t="n">
        <v>5869000</v>
      </c>
      <c r="V1815" s="242" t="n">
        <v>240</v>
      </c>
      <c r="W1815" s="242" t="n">
        <v>237</v>
      </c>
      <c r="X1815" s="741" t="inlineStr">
        <is>
          <t>12.15%</t>
        </is>
      </c>
      <c r="Y1815" s="741" t="n">
        <v>0</v>
      </c>
      <c r="Z1815" s="741" t="n">
        <v>116794</v>
      </c>
      <c r="AA1815" s="741" t="n">
        <v>139546</v>
      </c>
      <c r="AB1815" s="741" t="n">
        <v>277345</v>
      </c>
      <c r="AC1815" s="741" t="n">
        <v>569367</v>
      </c>
      <c r="AD1815" s="741" t="n">
        <v>4765947</v>
      </c>
      <c r="AE1815" s="741" t="n">
        <v>499228825</v>
      </c>
      <c r="AF1815" s="3661" t="n">
        <v>300</v>
      </c>
      <c r="AG1815" s="741" t="inlineStr">
        <is>
          <t>$20,000,000</t>
        </is>
      </c>
      <c r="AH1815" s="248" t="inlineStr">
        <is>
          <t>Empleado</t>
        </is>
      </c>
      <c r="AI1815" s="242" t="inlineStr">
        <is>
          <t>mariacatalinasanchez10@gmail.com</t>
        </is>
      </c>
      <c r="AJ1815" s="242" t="n">
        <v>31028777012</v>
      </c>
      <c r="AK1815" s="242" t="inlineStr">
        <is>
          <t>BOGOTA</t>
        </is>
      </c>
      <c r="AL1815" s="225" t="n"/>
      <c r="AM1815" s="231" t="n"/>
    </row>
    <row r="1816" ht="18" customHeight="1" thickBot="1">
      <c r="A1816" s="558" t="inlineStr">
        <is>
          <t>LUZ ELENA ARBOLEDA ARBOLEDA</t>
        </is>
      </c>
      <c r="B1816" s="1034" t="n">
        <v>758370381</v>
      </c>
      <c r="C1816" s="251" t="n">
        <v>46042</v>
      </c>
      <c r="D1816" s="348" t="inlineStr">
        <is>
          <t>Pendiente</t>
        </is>
      </c>
      <c r="E1816" s="251" t="n">
        <v>46045</v>
      </c>
      <c r="F1816" s="576" t="inlineStr">
        <is>
          <t>BANCO DE BOGOTA</t>
        </is>
      </c>
      <c r="G1816" s="593" t="inlineStr">
        <is>
          <t>buenas tardes, adjunto perfilamiento para estudio.</t>
        </is>
      </c>
      <c r="H1816" s="349" t="inlineStr">
        <is>
          <t>CM</t>
        </is>
      </c>
      <c r="I1816" s="254" t="inlineStr">
        <is>
          <t>Falta perfilamiento - Bogota</t>
        </is>
      </c>
      <c r="J1816" s="214" t="n"/>
      <c r="K1816" s="214" t="n"/>
      <c r="L1816" s="348" t="inlineStr">
        <is>
          <t>Soluciones Financieras</t>
        </is>
      </c>
      <c r="M1816" s="254" t="inlineStr">
        <is>
          <t>MIRYAM ROA</t>
        </is>
      </c>
      <c r="N1816" s="251" t="n">
        <v>46042</v>
      </c>
      <c r="O1816" s="214" t="n"/>
      <c r="P1816" s="214" t="n"/>
      <c r="Q1816" s="214" t="n"/>
      <c r="R1816" s="254" t="n">
        <v>32554478</v>
      </c>
      <c r="S1816" s="257" t="inlineStr">
        <is>
          <t>Pesos</t>
        </is>
      </c>
      <c r="T1816" s="258" t="inlineStr">
        <is>
          <t>Hipotecario</t>
        </is>
      </c>
      <c r="U1816" s="739" t="n">
        <v>953851</v>
      </c>
      <c r="V1816" s="254" t="n">
        <v>240</v>
      </c>
      <c r="W1816" s="254" t="n">
        <v>188</v>
      </c>
      <c r="X1816" s="739" t="inlineStr">
        <is>
          <t>12.89%</t>
        </is>
      </c>
      <c r="Y1816" s="739" t="n">
        <v>500000</v>
      </c>
      <c r="Z1816" s="739" t="n">
        <v>122099</v>
      </c>
      <c r="AA1816" s="739" t="n">
        <v>0</v>
      </c>
      <c r="AB1816" s="739" t="n">
        <v>0</v>
      </c>
      <c r="AC1816" s="739" t="n">
        <v>287515</v>
      </c>
      <c r="AD1816" s="739" t="n">
        <v>840275</v>
      </c>
      <c r="AE1816" s="739" t="n">
        <v>129533847</v>
      </c>
      <c r="AF1816" s="3660" t="n">
        <v>500</v>
      </c>
      <c r="AG1816" s="739" t="inlineStr">
        <is>
          <t>$10,500,000</t>
        </is>
      </c>
      <c r="AH1816" s="257" t="inlineStr">
        <is>
          <t>Independiente</t>
        </is>
      </c>
      <c r="AI1816" s="254" t="inlineStr">
        <is>
          <t>luzmar10235@hotmail.com</t>
        </is>
      </c>
      <c r="AJ1816" s="254" t="inlineStr">
        <is>
          <t>320 6880721</t>
        </is>
      </c>
      <c r="AK1816" s="214" t="n"/>
      <c r="AL1816" s="214" t="n"/>
      <c r="AM1816" s="220" t="n"/>
    </row>
    <row r="1817" ht="18" customHeight="1" thickBot="1">
      <c r="A1817" s="548" t="inlineStr">
        <is>
          <t>LINA JAZMIN CASTRO MUÑOZ</t>
        </is>
      </c>
      <c r="B1817" s="221" t="n">
        <v>556671009</v>
      </c>
      <c r="C1817" s="240" t="n">
        <v>46044</v>
      </c>
      <c r="D1817" s="343" t="inlineStr">
        <is>
          <t>Pendiente</t>
        </is>
      </c>
      <c r="E1817" s="240" t="n">
        <v>46047</v>
      </c>
      <c r="F1817" s="576" t="inlineStr">
        <is>
          <t>BANCO DE BOGOTA</t>
        </is>
      </c>
      <c r="G1817" s="593" t="inlineStr">
        <is>
          <t xml:space="preserve">Adjunto pefil cliente de la referencia de CM para realizar el estudio en un abono inteligente rango 300 a 600 mil
</t>
        </is>
      </c>
      <c r="H1817" s="344" t="inlineStr">
        <is>
          <t>CM</t>
        </is>
      </c>
      <c r="I1817" s="242" t="inlineStr">
        <is>
          <t>Falta perfilamiento - Bogota</t>
        </is>
      </c>
      <c r="J1817" s="225" t="n"/>
      <c r="K1817" s="225" t="n"/>
      <c r="L1817" s="225" t="n"/>
      <c r="M1817" s="225" t="n"/>
      <c r="N1817" s="240" t="n">
        <v>46044</v>
      </c>
      <c r="O1817" s="225" t="n"/>
      <c r="P1817" s="225" t="n"/>
      <c r="Q1817" s="225" t="n"/>
      <c r="R1817" s="242" t="n">
        <v>1030558777</v>
      </c>
      <c r="S1817" s="246" t="inlineStr">
        <is>
          <t>Pesos</t>
        </is>
      </c>
      <c r="T1817" s="247" t="inlineStr">
        <is>
          <t>Hipotecario</t>
        </is>
      </c>
      <c r="U1817" s="741" t="n">
        <v>515037</v>
      </c>
      <c r="V1817" s="242" t="n">
        <v>240</v>
      </c>
      <c r="W1817" s="242" t="n">
        <v>175</v>
      </c>
      <c r="X1817" s="741" t="inlineStr">
        <is>
          <t>7.47%</t>
        </is>
      </c>
      <c r="Y1817" s="741" t="n">
        <v>160646</v>
      </c>
      <c r="Z1817" s="741" t="n">
        <v>30731</v>
      </c>
      <c r="AA1817" s="741" t="n">
        <v>30100</v>
      </c>
      <c r="AB1817" s="741" t="n">
        <v>0</v>
      </c>
      <c r="AC1817" s="741" t="n">
        <v>138732</v>
      </c>
      <c r="AD1817" s="741" t="n">
        <v>476120</v>
      </c>
      <c r="AE1817" s="741" t="n">
        <v>49313983</v>
      </c>
      <c r="AF1817" s="3661" t="n">
        <v>600</v>
      </c>
      <c r="AG1817" s="741" t="inlineStr">
        <is>
          <t>$2,500,000</t>
        </is>
      </c>
      <c r="AH1817" s="248" t="inlineStr">
        <is>
          <t>Empleado</t>
        </is>
      </c>
      <c r="AI1817" s="242" t="inlineStr">
        <is>
          <t>gondi_300@hotmail.com</t>
        </is>
      </c>
      <c r="AJ1817" s="242" t="n">
        <v>3124913682</v>
      </c>
      <c r="AK1817" s="242" t="inlineStr">
        <is>
          <t>BOGOTA</t>
        </is>
      </c>
      <c r="AL1817" s="225" t="n"/>
      <c r="AM1817" s="231" t="n"/>
    </row>
    <row r="1818" ht="18" customHeight="1" thickBot="1">
      <c r="A1818" s="869" t="inlineStr">
        <is>
          <t>LUZ MATEUS ROMERO</t>
        </is>
      </c>
      <c r="B1818" s="210" t="n">
        <v>134200336642</v>
      </c>
      <c r="C1818" s="251" t="n">
        <v>46047</v>
      </c>
      <c r="D1818" s="348" t="inlineStr">
        <is>
          <t>Pendiente</t>
        </is>
      </c>
      <c r="E1818" s="251" t="n">
        <v>46047</v>
      </c>
      <c r="F1818" s="259" t="inlineStr">
        <is>
          <t>CAJA SOCIAL</t>
        </is>
      </c>
      <c r="G1818" s="278" t="n"/>
      <c r="H1818" s="349" t="inlineStr">
        <is>
          <t>CM</t>
        </is>
      </c>
      <c r="I1818" s="214" t="n"/>
      <c r="J1818" s="214" t="n"/>
      <c r="K1818" s="214" t="n"/>
      <c r="L1818" s="214" t="n"/>
      <c r="M1818" s="214" t="n"/>
      <c r="N1818" s="214" t="n"/>
      <c r="O1818" s="214" t="n"/>
      <c r="P1818" s="214" t="n"/>
      <c r="Q1818" s="214" t="n"/>
      <c r="R1818" s="254" t="n">
        <v>1030543109</v>
      </c>
      <c r="S1818" s="257" t="inlineStr">
        <is>
          <t>Pesos</t>
        </is>
      </c>
      <c r="T1818" s="258" t="inlineStr">
        <is>
          <t>Hipotecario</t>
        </is>
      </c>
      <c r="U1818" s="739" t="n">
        <v>2979900</v>
      </c>
      <c r="V1818" s="254" t="n">
        <v>180</v>
      </c>
      <c r="W1818" s="254" t="n">
        <v>176</v>
      </c>
      <c r="X1818" s="739" t="inlineStr">
        <is>
          <t>10.8%</t>
        </is>
      </c>
      <c r="Y1818" s="739" t="n">
        <v>0</v>
      </c>
      <c r="Z1818" s="739" t="n">
        <v>119968</v>
      </c>
      <c r="AA1818" s="739" t="n">
        <v>65031</v>
      </c>
      <c r="AB1818" s="739" t="n">
        <v>58468</v>
      </c>
      <c r="AC1818" s="739" t="n">
        <v>602883</v>
      </c>
      <c r="AD1818" s="739" t="n">
        <v>2133549</v>
      </c>
      <c r="AE1818" s="739" t="n">
        <v>248578368</v>
      </c>
      <c r="AF1818" s="3660" t="n">
        <v>500</v>
      </c>
      <c r="AG1818" s="739" t="inlineStr">
        <is>
          <t>$16,000,000</t>
        </is>
      </c>
      <c r="AH1818" s="259" t="inlineStr">
        <is>
          <t>Empleado</t>
        </is>
      </c>
      <c r="AI1818" s="254" t="inlineStr">
        <is>
          <t>llmateusromero@gmail.com</t>
        </is>
      </c>
      <c r="AJ1818" s="254" t="n">
        <v>3142052021</v>
      </c>
      <c r="AK1818" s="254" t="inlineStr">
        <is>
          <t>BOGOTA</t>
        </is>
      </c>
      <c r="AL1818" s="214" t="n"/>
      <c r="AM1818" s="220" t="n"/>
    </row>
    <row r="1819" ht="18" customHeight="1" thickBot="1">
      <c r="A1819" s="1994" t="inlineStr">
        <is>
          <t>NAYLLIBE ANDREA MUÑETON VASQUEZ</t>
        </is>
      </c>
      <c r="B1819" s="221" t="n">
        <v>90000337390</v>
      </c>
      <c r="C1819" s="240" t="n">
        <v>46137</v>
      </c>
      <c r="D1819" s="343" t="inlineStr">
        <is>
          <t>Pendiente</t>
        </is>
      </c>
      <c r="E1819" s="240" t="n">
        <v>46047</v>
      </c>
      <c r="F1819" s="241" t="inlineStr">
        <is>
          <t>BANCOLOMBIA</t>
        </is>
      </c>
      <c r="G1819" s="272" t="n"/>
      <c r="H1819" s="344" t="inlineStr">
        <is>
          <t>CM</t>
        </is>
      </c>
      <c r="I1819" s="225" t="n"/>
      <c r="J1819" s="225" t="n"/>
      <c r="K1819" s="225" t="n"/>
      <c r="L1819" s="440" t="inlineStr">
        <is>
          <t>Finanzas a otro nivel</t>
        </is>
      </c>
      <c r="M1819" s="242" t="inlineStr">
        <is>
          <t>PAULA OSORNO</t>
        </is>
      </c>
      <c r="N1819" s="225" t="n"/>
      <c r="O1819" s="225" t="n"/>
      <c r="P1819" s="225" t="n"/>
      <c r="Q1819" s="225" t="n"/>
      <c r="R1819" s="389" t="n">
        <v>1017214419</v>
      </c>
      <c r="S1819" s="246" t="inlineStr">
        <is>
          <t>Pesos</t>
        </is>
      </c>
      <c r="T1819" s="247" t="inlineStr">
        <is>
          <t>Hipotecario</t>
        </is>
      </c>
      <c r="U1819" s="741" t="n">
        <v>1673423</v>
      </c>
      <c r="V1819" s="242" t="n">
        <v>219</v>
      </c>
      <c r="W1819" s="242" t="n">
        <v>209</v>
      </c>
      <c r="X1819" s="741" t="inlineStr">
        <is>
          <t>10.6%</t>
        </is>
      </c>
      <c r="Y1819" s="741" t="n">
        <v>0</v>
      </c>
      <c r="Z1819" s="741" t="n">
        <v>17695</v>
      </c>
      <c r="AA1819" s="741" t="n">
        <v>32762</v>
      </c>
      <c r="AB1819" s="741" t="n">
        <v>21840</v>
      </c>
      <c r="AC1819" s="741" t="n">
        <v>275031</v>
      </c>
      <c r="AD1819" s="741" t="n">
        <v>1326094</v>
      </c>
      <c r="AE1819" s="741" t="n">
        <v>157137827</v>
      </c>
      <c r="AF1819" s="3661" t="n">
        <v>500</v>
      </c>
      <c r="AG1819" s="741" t="inlineStr">
        <is>
          <t>$8,000,000</t>
        </is>
      </c>
      <c r="AH1819" s="248" t="inlineStr">
        <is>
          <t>Empleado</t>
        </is>
      </c>
      <c r="AI1819" s="242" t="inlineStr">
        <is>
          <t>nayllibe.andrea@gmail.com</t>
        </is>
      </c>
      <c r="AJ1819" s="242" t="n">
        <v>3004804624</v>
      </c>
      <c r="AK1819" s="242" t="inlineStr">
        <is>
          <t>MEDELLIN</t>
        </is>
      </c>
      <c r="AL1819" s="225" t="n"/>
      <c r="AM1819" s="231" t="n"/>
    </row>
    <row r="1820" ht="18" customHeight="1" thickBot="1">
      <c r="A1820" s="321" t="inlineStr">
        <is>
          <t>CAREN LIZETH DIAZ LUNA</t>
        </is>
      </c>
      <c r="B1820" s="210" t="inlineStr">
        <is>
          <t>570404620079806-5</t>
        </is>
      </c>
      <c r="C1820" s="251" t="n">
        <v>46047</v>
      </c>
      <c r="D1820" s="348" t="inlineStr">
        <is>
          <t>Pendiente</t>
        </is>
      </c>
      <c r="E1820" s="251" t="n">
        <v>46047</v>
      </c>
      <c r="F1820" s="262" t="inlineStr">
        <is>
          <t>DAVIVIENDA</t>
        </is>
      </c>
      <c r="G1820" s="278" t="n"/>
      <c r="H1820" s="349" t="inlineStr">
        <is>
          <t>CM</t>
        </is>
      </c>
      <c r="I1820" s="214" t="n"/>
      <c r="J1820" s="214" t="n"/>
      <c r="K1820" s="214" t="n"/>
      <c r="L1820" s="214" t="n"/>
      <c r="M1820" s="214" t="n"/>
      <c r="N1820" s="214" t="n"/>
      <c r="O1820" s="214" t="n"/>
      <c r="P1820" s="214" t="n"/>
      <c r="Q1820" s="335" t="n"/>
      <c r="R1820" s="390" t="inlineStr">
        <is>
          <t>N/A</t>
        </is>
      </c>
      <c r="S1820" s="257" t="inlineStr">
        <is>
          <t>Pesos</t>
        </is>
      </c>
      <c r="T1820" s="258" t="inlineStr">
        <is>
          <t>Hipotecario</t>
        </is>
      </c>
      <c r="U1820" s="739" t="n">
        <v>1312000</v>
      </c>
      <c r="V1820" s="254" t="n">
        <v>240</v>
      </c>
      <c r="W1820" s="254" t="n">
        <v>219</v>
      </c>
      <c r="X1820" s="739" t="inlineStr">
        <is>
          <t>10.3%</t>
        </is>
      </c>
      <c r="Y1820" s="739" t="n">
        <v>0</v>
      </c>
      <c r="Z1820" s="739" t="n">
        <v>28685</v>
      </c>
      <c r="AA1820" s="739" t="n">
        <v>34486</v>
      </c>
      <c r="AB1820" s="739" t="n">
        <v>0</v>
      </c>
      <c r="AC1820" s="739" t="n">
        <v>201120</v>
      </c>
      <c r="AD1820" s="739" t="n">
        <v>1009708</v>
      </c>
      <c r="AE1820" s="739" t="n">
        <v>123048861</v>
      </c>
      <c r="AF1820" s="3660" t="n">
        <v>250</v>
      </c>
      <c r="AG1820" s="739" t="inlineStr">
        <is>
          <t>$2,500,000</t>
        </is>
      </c>
      <c r="AH1820" s="259" t="inlineStr">
        <is>
          <t>Empleado</t>
        </is>
      </c>
      <c r="AI1820" s="254" t="inlineStr">
        <is>
          <t>carendiaz1306@gmail.com</t>
        </is>
      </c>
      <c r="AJ1820" s="254" t="n">
        <v>3153994036</v>
      </c>
      <c r="AK1820" s="254" t="inlineStr">
        <is>
          <t>PIEDECUESTA</t>
        </is>
      </c>
      <c r="AL1820" s="214" t="n"/>
      <c r="AM1820" s="220" t="n"/>
    </row>
    <row r="1821" ht="18" customFormat="1" customHeight="1" s="1438" thickBot="1">
      <c r="A1821" s="1996" t="inlineStr">
        <is>
          <t>DIANA MARIN</t>
        </is>
      </c>
      <c r="B1821" s="1518" t="n">
        <v>90000293202</v>
      </c>
      <c r="C1821" s="1519" t="n">
        <v>46048</v>
      </c>
      <c r="D1821" s="1520" t="inlineStr">
        <is>
          <t>Pendiente</t>
        </is>
      </c>
      <c r="E1821" s="1519" t="n">
        <v>46048</v>
      </c>
      <c r="F1821" s="1522" t="inlineStr">
        <is>
          <t>BANCOLOMBIA</t>
        </is>
      </c>
      <c r="G1821" s="1610" t="n"/>
      <c r="H1821" s="1997" t="inlineStr">
        <is>
          <t>CM</t>
        </is>
      </c>
      <c r="I1821" s="1523" t="n"/>
      <c r="J1821" s="1523" t="n"/>
      <c r="K1821" s="1523" t="n"/>
      <c r="L1821" s="1524" t="inlineStr">
        <is>
          <t>Finanzas a otro nivel</t>
        </is>
      </c>
      <c r="M1821" s="1525" t="inlineStr">
        <is>
          <t>PAULA OSORNO</t>
        </is>
      </c>
      <c r="N1821" s="1523" t="n"/>
      <c r="O1821" s="1523" t="n"/>
      <c r="P1821" s="1523" t="n"/>
      <c r="Q1821" s="1526" t="n"/>
      <c r="R1821" s="1916" t="inlineStr">
        <is>
          <t>N/A</t>
        </is>
      </c>
      <c r="S1821" s="1528" t="inlineStr">
        <is>
          <t>Pesos</t>
        </is>
      </c>
      <c r="T1821" s="1524" t="inlineStr">
        <is>
          <t>Hipotecario</t>
        </is>
      </c>
      <c r="U1821" s="1529" t="n">
        <v>735868</v>
      </c>
      <c r="V1821" s="1525" t="n">
        <v>240</v>
      </c>
      <c r="W1821" s="1525" t="n">
        <v>223</v>
      </c>
      <c r="X1821" s="1530" t="n">
        <v>0.11</v>
      </c>
      <c r="Y1821" s="1529" t="n">
        <v>0</v>
      </c>
      <c r="Z1821" s="1529" t="n">
        <v>5889</v>
      </c>
      <c r="AA1821" s="1529" t="n">
        <v>22221</v>
      </c>
      <c r="AB1821" s="1529" t="n">
        <v>14813</v>
      </c>
      <c r="AC1821" s="1529" t="n">
        <v>98780</v>
      </c>
      <c r="AD1821" s="1529" t="n">
        <v>488711</v>
      </c>
      <c r="AE1821" s="1529" t="n">
        <v>68365793</v>
      </c>
      <c r="AF1821" s="3700" t="n">
        <v>500</v>
      </c>
      <c r="AG1821" s="1529" t="inlineStr">
        <is>
          <t>$7,000,000</t>
        </is>
      </c>
      <c r="AH1821" s="1532" t="inlineStr">
        <is>
          <t>Empleado</t>
        </is>
      </c>
      <c r="AI1821" s="1525" t="inlineStr">
        <is>
          <t>dianavargas56@hotmail.com</t>
        </is>
      </c>
      <c r="AJ1821" s="1525" t="n">
        <v>3005419702</v>
      </c>
      <c r="AK1821" s="1525" t="inlineStr">
        <is>
          <t>MEDELLIN</t>
        </is>
      </c>
      <c r="AL1821" s="1523" t="n"/>
      <c r="AM1821" s="1533" t="n"/>
    </row>
    <row r="1822" ht="18" customHeight="1" thickBot="1">
      <c r="A1822" s="483" t="inlineStr">
        <is>
          <t>NATALIA YINETH GALINDO CASTANEDA</t>
        </is>
      </c>
      <c r="B1822" s="466" t="inlineStr">
        <is>
          <t>570040770121854-6</t>
        </is>
      </c>
      <c r="C1822" s="357" t="n">
        <v>46048</v>
      </c>
      <c r="D1822" s="358" t="inlineStr">
        <is>
          <t>Pendiente</t>
        </is>
      </c>
      <c r="E1822" s="357" t="n">
        <v>46048</v>
      </c>
      <c r="F1822" s="359" t="inlineStr">
        <is>
          <t>DAVIVIENDA</t>
        </is>
      </c>
      <c r="G1822" s="1540" t="n"/>
      <c r="H1822" s="361" t="inlineStr">
        <is>
          <t>CM</t>
        </is>
      </c>
      <c r="I1822" s="360" t="n"/>
      <c r="J1822" s="360" t="n"/>
      <c r="K1822" s="360" t="n"/>
      <c r="L1822" s="360" t="n"/>
      <c r="M1822" s="360" t="n"/>
      <c r="N1822" s="360" t="n"/>
      <c r="O1822" s="360" t="n"/>
      <c r="P1822" s="360" t="n"/>
      <c r="Q1822" s="822" t="n"/>
      <c r="R1822" s="817" t="inlineStr">
        <is>
          <t>N/A</t>
        </is>
      </c>
      <c r="S1822" s="365" t="inlineStr">
        <is>
          <t>Pesos</t>
        </is>
      </c>
      <c r="T1822" s="366" t="inlineStr">
        <is>
          <t>Hipotecario</t>
        </is>
      </c>
      <c r="U1822" s="808" t="n">
        <v>2923000</v>
      </c>
      <c r="V1822" s="363" t="n">
        <v>240</v>
      </c>
      <c r="W1822" s="363" t="n">
        <v>237</v>
      </c>
      <c r="X1822" s="808" t="inlineStr">
        <is>
          <t>11.55%</t>
        </is>
      </c>
      <c r="Y1822" s="808" t="n">
        <v>0</v>
      </c>
      <c r="Z1822" s="808" t="n">
        <v>126797</v>
      </c>
      <c r="AA1822" s="808" t="n">
        <v>194832</v>
      </c>
      <c r="AB1822" s="808" t="n">
        <v>0</v>
      </c>
      <c r="AC1822" s="808" t="n">
        <v>647404</v>
      </c>
      <c r="AD1822" s="808" t="n">
        <v>4878285</v>
      </c>
      <c r="AE1822" s="808" t="n">
        <v>267544772</v>
      </c>
      <c r="AF1822" s="3688" t="n">
        <v>100</v>
      </c>
      <c r="AG1822" s="808" t="inlineStr">
        <is>
          <t>$18,500,000</t>
        </is>
      </c>
      <c r="AH1822" s="401" t="inlineStr">
        <is>
          <t>Empleado</t>
        </is>
      </c>
      <c r="AI1822" s="363" t="inlineStr">
        <is>
          <t>naturalia.galindo@gmail.com</t>
        </is>
      </c>
      <c r="AJ1822" s="363" t="inlineStr">
        <is>
          <t>320 3249805</t>
        </is>
      </c>
      <c r="AK1822" s="363" t="inlineStr">
        <is>
          <t>BOGOTA</t>
        </is>
      </c>
      <c r="AL1822" s="360" t="n"/>
      <c r="AM1822" s="368" t="n"/>
    </row>
    <row r="1823" ht="18" customHeight="1" thickBot="1">
      <c r="A1823" s="321" t="inlineStr">
        <is>
          <t>ALEJANDRO CARDONA CUERVO</t>
        </is>
      </c>
      <c r="B1823" s="210" t="inlineStr">
        <is>
          <t>570040770074795-8</t>
        </is>
      </c>
      <c r="C1823" s="251" t="n">
        <v>46048</v>
      </c>
      <c r="D1823" s="348" t="inlineStr">
        <is>
          <t>Pendiente</t>
        </is>
      </c>
      <c r="E1823" s="251" t="n">
        <v>46048</v>
      </c>
      <c r="F1823" s="262" t="inlineStr">
        <is>
          <t>DAVIVIENDA</t>
        </is>
      </c>
      <c r="G1823" s="278" t="n"/>
      <c r="H1823" s="349" t="inlineStr">
        <is>
          <t>CM</t>
        </is>
      </c>
      <c r="I1823" s="214" t="n"/>
      <c r="J1823" s="214" t="n"/>
      <c r="K1823" s="214" t="n"/>
      <c r="L1823" s="214" t="n"/>
      <c r="M1823" s="214" t="n"/>
      <c r="N1823" s="214" t="n"/>
      <c r="O1823" s="214" t="n"/>
      <c r="P1823" s="214" t="n"/>
      <c r="Q1823" s="214" t="n"/>
      <c r="R1823" s="573" t="n">
        <v>75105791</v>
      </c>
      <c r="S1823" s="257" t="inlineStr">
        <is>
          <t>Pesos</t>
        </is>
      </c>
      <c r="T1823" s="258" t="inlineStr">
        <is>
          <t>Hipotecario</t>
        </is>
      </c>
      <c r="U1823" s="739" t="n">
        <v>1262000</v>
      </c>
      <c r="V1823" s="254" t="n">
        <v>240</v>
      </c>
      <c r="W1823" s="254" t="n">
        <v>213</v>
      </c>
      <c r="X1823" s="821" t="n">
        <v>0.12</v>
      </c>
      <c r="Y1823" s="739" t="n">
        <v>0</v>
      </c>
      <c r="Z1823" s="739" t="n">
        <v>77690</v>
      </c>
      <c r="AA1823" s="739" t="n">
        <v>31988</v>
      </c>
      <c r="AB1823" s="739" t="n">
        <v>0</v>
      </c>
      <c r="AC1823" s="739" t="n">
        <v>151497</v>
      </c>
      <c r="AD1823" s="739" t="n">
        <v>1000502</v>
      </c>
      <c r="AE1823" s="739" t="n">
        <v>105430864</v>
      </c>
      <c r="AF1823" s="3660" t="n">
        <v>300</v>
      </c>
      <c r="AG1823" s="739" t="inlineStr">
        <is>
          <t>$8,500,000</t>
        </is>
      </c>
      <c r="AH1823" s="259" t="inlineStr">
        <is>
          <t>Empleado</t>
        </is>
      </c>
      <c r="AI1823" s="254" t="inlineStr">
        <is>
          <t>mcieloquintero@gmail.com</t>
        </is>
      </c>
      <c r="AJ1823" s="254" t="inlineStr">
        <is>
          <t>300 6033415</t>
        </is>
      </c>
      <c r="AK1823" s="254" t="inlineStr">
        <is>
          <t>BOGOTA</t>
        </is>
      </c>
      <c r="AL1823" s="214" t="n"/>
      <c r="AM1823" s="220" t="n"/>
    </row>
    <row r="1824" ht="18" customHeight="1" thickBot="1">
      <c r="A1824" s="320" t="inlineStr">
        <is>
          <t>BELKIS TATIANA OROZCO DIAZ</t>
        </is>
      </c>
      <c r="B1824" s="221" t="n">
        <v>90000288141</v>
      </c>
      <c r="C1824" s="240" t="n">
        <v>46048</v>
      </c>
      <c r="D1824" s="343" t="inlineStr">
        <is>
          <t>Pendiente</t>
        </is>
      </c>
      <c r="E1824" s="240" t="n">
        <v>46048</v>
      </c>
      <c r="F1824" s="241" t="inlineStr">
        <is>
          <t>BANCOLOMBIA</t>
        </is>
      </c>
      <c r="G1824" s="272" t="n"/>
      <c r="H1824" s="344" t="inlineStr">
        <is>
          <t>CM</t>
        </is>
      </c>
      <c r="I1824" s="225" t="n"/>
      <c r="J1824" s="225" t="n"/>
      <c r="K1824" s="225" t="n"/>
      <c r="L1824" s="225" t="n"/>
      <c r="M1824" s="225" t="n"/>
      <c r="N1824" s="225" t="n"/>
      <c r="O1824" s="225" t="n"/>
      <c r="P1824" s="225" t="n"/>
      <c r="Q1824" s="473" t="n"/>
      <c r="R1824" s="390" t="inlineStr">
        <is>
          <t>N/A</t>
        </is>
      </c>
      <c r="S1824" s="246" t="inlineStr">
        <is>
          <t>Pesos</t>
        </is>
      </c>
      <c r="T1824" s="247" t="inlineStr">
        <is>
          <t>Hipotecario</t>
        </is>
      </c>
      <c r="U1824" s="741" t="n">
        <v>714492</v>
      </c>
      <c r="V1824" s="242" t="n">
        <v>240</v>
      </c>
      <c r="W1824" s="242" t="n">
        <v>221</v>
      </c>
      <c r="X1824" s="741" t="inlineStr">
        <is>
          <t>7.33%</t>
        </is>
      </c>
      <c r="Y1824" s="741" t="n">
        <v>275715</v>
      </c>
      <c r="Z1824" s="741" t="n">
        <v>7307</v>
      </c>
      <c r="AA1824" s="741" t="n">
        <v>13985</v>
      </c>
      <c r="AB1824" s="741" t="n">
        <v>9323</v>
      </c>
      <c r="AC1824" s="741" t="n">
        <v>184697</v>
      </c>
      <c r="AD1824" s="741" t="n">
        <v>492032</v>
      </c>
      <c r="AE1824" s="741" t="n">
        <v>84252408</v>
      </c>
      <c r="AF1824" s="3661" t="n">
        <v>200</v>
      </c>
      <c r="AG1824" s="741" t="inlineStr">
        <is>
          <t>$4,200,000</t>
        </is>
      </c>
      <c r="AH1824" s="248" t="inlineStr">
        <is>
          <t>Empleado</t>
        </is>
      </c>
      <c r="AI1824" s="242" t="inlineStr">
        <is>
          <t>belkis_orozco@outlook.com</t>
        </is>
      </c>
      <c r="AJ1824" s="242" t="inlineStr">
        <is>
          <t>301 5591631</t>
        </is>
      </c>
      <c r="AK1824" s="242" t="inlineStr">
        <is>
          <t>CARTAGENA</t>
        </is>
      </c>
      <c r="AL1824" s="225" t="n"/>
      <c r="AM1824" s="231" t="n"/>
    </row>
    <row r="1825" ht="18" customHeight="1" thickBot="1">
      <c r="A1825" s="558" t="inlineStr">
        <is>
          <t>WILLIAM ALBERTO BOHORQUEZ OJEDA</t>
        </is>
      </c>
      <c r="B1825" s="210" t="n">
        <v>132209898723</v>
      </c>
      <c r="C1825" s="251" t="n">
        <v>46048</v>
      </c>
      <c r="D1825" s="472" t="inlineStr">
        <is>
          <t>Mora</t>
        </is>
      </c>
      <c r="E1825" s="251" t="n">
        <v>46048</v>
      </c>
      <c r="F1825" s="259" t="inlineStr">
        <is>
          <t>CAJA SOCIAL</t>
        </is>
      </c>
      <c r="G1825" s="565" t="n"/>
      <c r="H1825" s="349" t="inlineStr">
        <is>
          <t>CM</t>
        </is>
      </c>
      <c r="I1825" s="214" t="n"/>
      <c r="J1825" s="214" t="n"/>
      <c r="K1825" s="214" t="n"/>
      <c r="L1825" s="214" t="n"/>
      <c r="M1825" s="214" t="n"/>
      <c r="N1825" s="214" t="n"/>
      <c r="O1825" s="214" t="n"/>
      <c r="P1825" s="214" t="n"/>
      <c r="Q1825" s="214" t="n"/>
      <c r="R1825" s="254" t="n">
        <v>79815148</v>
      </c>
      <c r="S1825" s="257" t="inlineStr">
        <is>
          <t>Pesos</t>
        </is>
      </c>
      <c r="T1825" s="258" t="inlineStr">
        <is>
          <t>Hipotecario</t>
        </is>
      </c>
      <c r="U1825" s="739" t="n">
        <v>1888940</v>
      </c>
      <c r="V1825" s="254" t="n">
        <v>182</v>
      </c>
      <c r="W1825" s="254" t="n">
        <v>103</v>
      </c>
      <c r="X1825" s="821" t="n">
        <v>0.08</v>
      </c>
      <c r="Y1825" s="739" t="n">
        <v>0</v>
      </c>
      <c r="Z1825" s="739" t="n">
        <v>123138</v>
      </c>
      <c r="AA1825" s="739" t="n">
        <v>47298</v>
      </c>
      <c r="AB1825" s="739" t="n">
        <v>42524</v>
      </c>
      <c r="AC1825" s="739" t="n">
        <v>857205</v>
      </c>
      <c r="AD1825" s="739" t="n">
        <v>813473</v>
      </c>
      <c r="AE1825" s="739" t="n">
        <v>63430092</v>
      </c>
      <c r="AF1825" s="3660" t="n">
        <v>300</v>
      </c>
      <c r="AG1825" s="739" t="inlineStr">
        <is>
          <t>$5,500,000</t>
        </is>
      </c>
      <c r="AH1825" s="259" t="inlineStr">
        <is>
          <t>Empleado</t>
        </is>
      </c>
      <c r="AI1825" s="254" t="inlineStr">
        <is>
          <t>w.1.planer@gmail.com</t>
        </is>
      </c>
      <c r="AJ1825" s="254" t="inlineStr">
        <is>
          <t>313 3888580</t>
        </is>
      </c>
      <c r="AK1825" s="254" t="inlineStr">
        <is>
          <t>BOGOTA</t>
        </is>
      </c>
      <c r="AL1825" s="214" t="n"/>
      <c r="AM1825" s="220" t="n"/>
    </row>
    <row r="1826" ht="18" customHeight="1" thickBot="1">
      <c r="A1826" s="548" t="inlineStr">
        <is>
          <t>LAURA DANIELA NUEZ VIASUS</t>
        </is>
      </c>
      <c r="B1826" s="221" t="n">
        <v>1058219905</v>
      </c>
      <c r="C1826" s="240" t="n">
        <v>46044</v>
      </c>
      <c r="D1826" s="343" t="inlineStr">
        <is>
          <t>Pendiente</t>
        </is>
      </c>
      <c r="E1826" s="240" t="n">
        <v>46048</v>
      </c>
      <c r="F1826" s="576" t="inlineStr">
        <is>
          <t>BANCO DE BOGOTA</t>
        </is>
      </c>
      <c r="G1826" s="593" t="inlineStr">
        <is>
          <t xml:space="preserve">Buenas tardes, envío perfilamiento del cliente del asunto para que puedan elaborar el estudio financiero.
</t>
        </is>
      </c>
      <c r="H1826" s="344" t="inlineStr">
        <is>
          <t>CM</t>
        </is>
      </c>
      <c r="I1826" s="242" t="inlineStr">
        <is>
          <t>Falta perfilamiento - Bogota</t>
        </is>
      </c>
      <c r="J1826" s="225" t="n"/>
      <c r="K1826" s="225" t="n"/>
      <c r="L1826" s="225" t="n"/>
      <c r="M1826" s="225" t="n"/>
      <c r="N1826" s="240" t="n">
        <v>46044</v>
      </c>
      <c r="O1826" s="225" t="n"/>
      <c r="P1826" s="225" t="n"/>
      <c r="Q1826" s="225" t="n"/>
      <c r="R1826" s="242" t="n">
        <v>1136881855</v>
      </c>
      <c r="S1826" s="246" t="inlineStr">
        <is>
          <t>Pesos</t>
        </is>
      </c>
      <c r="T1826" s="247" t="inlineStr">
        <is>
          <t>Hipotecario</t>
        </is>
      </c>
      <c r="U1826" s="741" t="n">
        <v>2617339</v>
      </c>
      <c r="V1826" s="242" t="n">
        <v>240</v>
      </c>
      <c r="W1826" s="242" t="n">
        <v>230</v>
      </c>
      <c r="X1826" s="741" t="inlineStr">
        <is>
          <t>9.94%</t>
        </is>
      </c>
      <c r="Y1826" s="741" t="n">
        <v>0</v>
      </c>
      <c r="Z1826" s="741" t="n">
        <v>68955</v>
      </c>
      <c r="AA1826" s="741" t="n">
        <v>0</v>
      </c>
      <c r="AB1826" s="741" t="n">
        <v>0</v>
      </c>
      <c r="AC1826" s="741" t="n">
        <v>0</v>
      </c>
      <c r="AD1826" s="741" t="n">
        <v>2548384</v>
      </c>
      <c r="AE1826" s="741" t="n">
        <v>271691739</v>
      </c>
      <c r="AF1826" s="3661" t="n">
        <v>200</v>
      </c>
      <c r="AG1826" s="741" t="inlineStr">
        <is>
          <t>$10,000,000</t>
        </is>
      </c>
      <c r="AH1826" s="248" t="inlineStr">
        <is>
          <t>Empleado</t>
        </is>
      </c>
      <c r="AI1826" s="242" t="inlineStr">
        <is>
          <t>laura.nunez.viasus@gmail.com</t>
        </is>
      </c>
      <c r="AJ1826" s="242" t="inlineStr">
        <is>
          <t>301 2649499</t>
        </is>
      </c>
      <c r="AK1826" s="242" t="inlineStr">
        <is>
          <t>SABANETA</t>
        </is>
      </c>
      <c r="AL1826" s="225" t="n"/>
      <c r="AM1826" s="231" t="n"/>
    </row>
    <row r="1827" ht="18" customHeight="1" thickBot="1">
      <c r="A1827" s="2000" t="inlineStr">
        <is>
          <t>ALEXANDER ACEVEDO CELY</t>
        </is>
      </c>
      <c r="B1827" s="502" t="n">
        <v>304110002380</v>
      </c>
      <c r="C1827" s="404" t="n">
        <v>46045</v>
      </c>
      <c r="D1827" s="405" t="inlineStr">
        <is>
          <t>Pendiente</t>
        </is>
      </c>
      <c r="E1827" s="404" t="n">
        <v>46048</v>
      </c>
      <c r="F1827" s="553" t="inlineStr">
        <is>
          <t>COLPATRIA</t>
        </is>
      </c>
      <c r="G1827" s="2002" t="n"/>
      <c r="H1827" s="409" t="inlineStr">
        <is>
          <t>CM</t>
        </is>
      </c>
      <c r="I1827" s="410" t="n"/>
      <c r="J1827" s="410" t="n"/>
      <c r="K1827" s="410" t="n"/>
      <c r="L1827" s="410" t="n"/>
      <c r="M1827" s="410" t="n"/>
      <c r="N1827" s="404" t="n">
        <v>46045</v>
      </c>
      <c r="O1827" s="410" t="n"/>
      <c r="P1827" s="410" t="n"/>
      <c r="Q1827" s="816" t="n"/>
      <c r="R1827" s="817" t="inlineStr">
        <is>
          <t>N/A</t>
        </is>
      </c>
      <c r="S1827" s="412" t="inlineStr">
        <is>
          <t>Pesos</t>
        </is>
      </c>
      <c r="T1827" s="413" t="inlineStr">
        <is>
          <t>Hipotecario</t>
        </is>
      </c>
      <c r="U1827" s="818" t="n">
        <v>1468899</v>
      </c>
      <c r="V1827" s="414" t="n">
        <v>235</v>
      </c>
      <c r="W1827" s="414" t="n">
        <v>150</v>
      </c>
      <c r="X1827" s="818" t="inlineStr">
        <is>
          <t>10.4%</t>
        </is>
      </c>
      <c r="Y1827" s="818" t="n">
        <v>0</v>
      </c>
      <c r="Z1827" s="818" t="n">
        <v>0</v>
      </c>
      <c r="AA1827" s="818" t="n">
        <v>0</v>
      </c>
      <c r="AB1827" s="818" t="n">
        <v>0</v>
      </c>
      <c r="AC1827" s="818" t="n">
        <v>470482</v>
      </c>
      <c r="AD1827" s="818" t="n">
        <v>998416</v>
      </c>
      <c r="AE1827" s="818" t="n">
        <v>131047172</v>
      </c>
      <c r="AF1827" s="3670" t="n">
        <v>200</v>
      </c>
      <c r="AG1827" s="818" t="inlineStr">
        <is>
          <t>$6,000,000</t>
        </is>
      </c>
      <c r="AH1827" s="415" t="inlineStr">
        <is>
          <t>Empleado</t>
        </is>
      </c>
      <c r="AI1827" s="414" t="inlineStr">
        <is>
          <t>sadieyomara@hotmail.com</t>
        </is>
      </c>
      <c r="AJ1827" s="414" t="inlineStr">
        <is>
          <t>315 3078068</t>
        </is>
      </c>
      <c r="AK1827" s="414" t="inlineStr">
        <is>
          <t>BUCARAMANGA</t>
        </is>
      </c>
      <c r="AL1827" s="410" t="n"/>
      <c r="AM1827" s="416" t="n"/>
    </row>
    <row r="1828" ht="18" customHeight="1" thickBot="1">
      <c r="A1828" s="548" t="inlineStr">
        <is>
          <t>DIANA MILENA JOYA POVEDA</t>
        </is>
      </c>
      <c r="B1828" s="221" t="n">
        <v>957135688</v>
      </c>
      <c r="C1828" s="240" t="n">
        <v>46045</v>
      </c>
      <c r="D1828" s="343" t="inlineStr">
        <is>
          <t>Pendiente</t>
        </is>
      </c>
      <c r="E1828" s="240" t="n">
        <v>46048</v>
      </c>
      <c r="F1828" s="224" t="inlineStr">
        <is>
          <t>BANCO DE BOGOTA</t>
        </is>
      </c>
      <c r="G1828" s="272" t="n"/>
      <c r="H1828" s="344" t="inlineStr">
        <is>
          <t>CM</t>
        </is>
      </c>
      <c r="I1828" s="242" t="inlineStr">
        <is>
          <t>Falta perfilamiento - Bogota.</t>
        </is>
      </c>
      <c r="J1828" s="225" t="n"/>
      <c r="K1828" s="225" t="n"/>
      <c r="L1828" s="225" t="n"/>
      <c r="M1828" s="225" t="n"/>
      <c r="N1828" s="240" t="n">
        <v>46045</v>
      </c>
      <c r="O1828" s="225" t="n"/>
      <c r="P1828" s="225" t="n"/>
      <c r="Q1828" s="225" t="n"/>
      <c r="R1828" s="389" t="n">
        <v>1030529564</v>
      </c>
      <c r="S1828" s="246" t="inlineStr">
        <is>
          <t>Pesos</t>
        </is>
      </c>
      <c r="T1828" s="247" t="inlineStr">
        <is>
          <t>Hipotecario</t>
        </is>
      </c>
      <c r="U1828" s="741" t="n">
        <v>1249304</v>
      </c>
      <c r="V1828" s="242" t="n">
        <v>180</v>
      </c>
      <c r="W1828" s="242" t="n">
        <v>159</v>
      </c>
      <c r="X1828" s="741" t="inlineStr">
        <is>
          <t>13.62%</t>
        </is>
      </c>
      <c r="Y1828" s="741" t="n">
        <v>0</v>
      </c>
      <c r="Z1828" s="741" t="n">
        <v>25633</v>
      </c>
      <c r="AA1828" s="741" t="n">
        <v>26492</v>
      </c>
      <c r="AB1828" s="741" t="n">
        <v>0</v>
      </c>
      <c r="AC1828" s="741" t="n">
        <v>217724</v>
      </c>
      <c r="AD1828" s="741" t="n">
        <v>979550</v>
      </c>
      <c r="AE1828" s="741" t="n">
        <v>92260633</v>
      </c>
      <c r="AF1828" s="741" t="inlineStr">
        <is>
          <t>$1,200,000</t>
        </is>
      </c>
      <c r="AG1828" s="741" t="inlineStr">
        <is>
          <t>$4,000,000</t>
        </is>
      </c>
      <c r="AH1828" s="248" t="inlineStr">
        <is>
          <t>Empleado</t>
        </is>
      </c>
      <c r="AI1828" s="242" t="inlineStr">
        <is>
          <t>dianita_11225@hotmail.com</t>
        </is>
      </c>
      <c r="AJ1828" s="242" t="inlineStr">
        <is>
          <t>313 4641010</t>
        </is>
      </c>
      <c r="AK1828" s="242" t="inlineStr">
        <is>
          <t>BOGOTA</t>
        </is>
      </c>
      <c r="AL1828" s="225" t="n"/>
      <c r="AM1828" s="231" t="n"/>
    </row>
    <row r="1829" ht="18" customFormat="1" customHeight="1" s="1438" thickBot="1">
      <c r="A1829" s="2001" t="inlineStr">
        <is>
          <t>DIANA MARIN</t>
        </is>
      </c>
      <c r="B1829" s="210" t="n">
        <v>90000293202</v>
      </c>
      <c r="C1829" s="251" t="n">
        <v>46048</v>
      </c>
      <c r="D1829" s="348" t="inlineStr">
        <is>
          <t>Pendiente</t>
        </is>
      </c>
      <c r="E1829" s="251" t="n">
        <v>46048</v>
      </c>
      <c r="F1829" s="267" t="inlineStr">
        <is>
          <t>BANCOLOMBIA</t>
        </is>
      </c>
      <c r="G1829" s="278" t="n"/>
      <c r="H1829" s="349" t="inlineStr">
        <is>
          <t>CM</t>
        </is>
      </c>
      <c r="I1829" s="214" t="n"/>
      <c r="J1829" s="214" t="n"/>
      <c r="K1829" s="214" t="n"/>
      <c r="L1829" s="392" t="inlineStr">
        <is>
          <t>Finanzas a otro nivel</t>
        </is>
      </c>
      <c r="M1829" s="254" t="inlineStr">
        <is>
          <t>PAULA OSORNO</t>
        </is>
      </c>
      <c r="N1829" s="214" t="n"/>
      <c r="O1829" s="214" t="n"/>
      <c r="P1829" s="214" t="n"/>
      <c r="Q1829" s="335" t="n"/>
      <c r="R1829" s="390" t="inlineStr">
        <is>
          <t>N/A</t>
        </is>
      </c>
      <c r="S1829" s="257" t="inlineStr">
        <is>
          <t>Pesos</t>
        </is>
      </c>
      <c r="T1829" s="258" t="inlineStr">
        <is>
          <t>Hipotecario</t>
        </is>
      </c>
      <c r="U1829" s="739" t="n">
        <v>735868</v>
      </c>
      <c r="V1829" s="254" t="n">
        <v>240</v>
      </c>
      <c r="W1829" s="254" t="n">
        <v>223</v>
      </c>
      <c r="X1829" s="821" t="n">
        <v>0.11</v>
      </c>
      <c r="Y1829" s="739" t="n">
        <v>0</v>
      </c>
      <c r="Z1829" s="739" t="n">
        <v>5889</v>
      </c>
      <c r="AA1829" s="739" t="n">
        <v>22221</v>
      </c>
      <c r="AB1829" s="739" t="n">
        <v>14813</v>
      </c>
      <c r="AC1829" s="739" t="n">
        <v>98780</v>
      </c>
      <c r="AD1829" s="739" t="n">
        <v>488711</v>
      </c>
      <c r="AE1829" s="739" t="n">
        <v>68365793</v>
      </c>
      <c r="AF1829" s="3660" t="n">
        <v>500</v>
      </c>
      <c r="AG1829" s="739" t="inlineStr">
        <is>
          <t>$7,000,000</t>
        </is>
      </c>
      <c r="AH1829" s="259" t="inlineStr">
        <is>
          <t>Empleado</t>
        </is>
      </c>
      <c r="AI1829" s="254" t="inlineStr">
        <is>
          <t>dianavargas56@hotmail.com</t>
        </is>
      </c>
      <c r="AJ1829" s="254" t="n">
        <v>3005419702</v>
      </c>
      <c r="AK1829" s="254" t="inlineStr">
        <is>
          <t>MEDELLIN</t>
        </is>
      </c>
      <c r="AL1829" s="214" t="n"/>
      <c r="AM1829" s="220" t="n"/>
    </row>
    <row r="1830" ht="18" customHeight="1" thickBot="1">
      <c r="A1830" s="320" t="inlineStr">
        <is>
          <t>NATALIA YINETH GALINDO CASTANEDA</t>
        </is>
      </c>
      <c r="B1830" s="221" t="inlineStr">
        <is>
          <t>570040770121854-6</t>
        </is>
      </c>
      <c r="C1830" s="240" t="n">
        <v>46048</v>
      </c>
      <c r="D1830" s="343" t="inlineStr">
        <is>
          <t>Pendiente</t>
        </is>
      </c>
      <c r="E1830" s="240" t="n">
        <v>46048</v>
      </c>
      <c r="F1830" s="333" t="inlineStr">
        <is>
          <t>DAVIVIENDA</t>
        </is>
      </c>
      <c r="G1830" s="272" t="n"/>
      <c r="H1830" s="344" t="inlineStr">
        <is>
          <t>CM</t>
        </is>
      </c>
      <c r="I1830" s="225" t="n"/>
      <c r="J1830" s="225" t="n"/>
      <c r="K1830" s="225" t="n"/>
      <c r="L1830" s="225" t="n"/>
      <c r="M1830" s="225" t="n"/>
      <c r="N1830" s="225" t="n"/>
      <c r="O1830" s="225" t="n"/>
      <c r="P1830" s="225" t="n"/>
      <c r="Q1830" s="473" t="n"/>
      <c r="R1830" s="390" t="inlineStr">
        <is>
          <t>N/A</t>
        </is>
      </c>
      <c r="S1830" s="246" t="inlineStr">
        <is>
          <t>Pesos</t>
        </is>
      </c>
      <c r="T1830" s="247" t="inlineStr">
        <is>
          <t>Hipotecario</t>
        </is>
      </c>
      <c r="U1830" s="741" t="n">
        <v>2923000</v>
      </c>
      <c r="V1830" s="242" t="n">
        <v>240</v>
      </c>
      <c r="W1830" s="242" t="n">
        <v>237</v>
      </c>
      <c r="X1830" s="741" t="inlineStr">
        <is>
          <t>11.55%</t>
        </is>
      </c>
      <c r="Y1830" s="741" t="n">
        <v>0</v>
      </c>
      <c r="Z1830" s="741" t="n">
        <v>126797</v>
      </c>
      <c r="AA1830" s="741" t="n">
        <v>194832</v>
      </c>
      <c r="AB1830" s="741" t="n">
        <v>0</v>
      </c>
      <c r="AC1830" s="741" t="n">
        <v>647404</v>
      </c>
      <c r="AD1830" s="741" t="n">
        <v>4878285</v>
      </c>
      <c r="AE1830" s="741" t="n">
        <v>267544772</v>
      </c>
      <c r="AF1830" s="3661" t="n">
        <v>100</v>
      </c>
      <c r="AG1830" s="741" t="inlineStr">
        <is>
          <t>$18,500,000</t>
        </is>
      </c>
      <c r="AH1830" s="248" t="inlineStr">
        <is>
          <t>Empleado</t>
        </is>
      </c>
      <c r="AI1830" s="242" t="inlineStr">
        <is>
          <t>naturalia.galindo@gmail.com</t>
        </is>
      </c>
      <c r="AJ1830" s="242" t="inlineStr">
        <is>
          <t>320 3249805</t>
        </is>
      </c>
      <c r="AK1830" s="242" t="inlineStr">
        <is>
          <t>BOGOTA</t>
        </is>
      </c>
      <c r="AL1830" s="225" t="n"/>
      <c r="AM1830" s="231" t="n"/>
    </row>
    <row r="1831" ht="18" customHeight="1" thickBot="1">
      <c r="A1831" s="321" t="inlineStr">
        <is>
          <t>ALEJANDRO CARDONA CUERVO</t>
        </is>
      </c>
      <c r="B1831" s="210" t="inlineStr">
        <is>
          <t>570040770074795-8</t>
        </is>
      </c>
      <c r="C1831" s="251" t="n">
        <v>46048</v>
      </c>
      <c r="D1831" s="348" t="inlineStr">
        <is>
          <t>Pendiente</t>
        </is>
      </c>
      <c r="E1831" s="251" t="n">
        <v>46048</v>
      </c>
      <c r="F1831" s="262" t="inlineStr">
        <is>
          <t>DAVIVIENDA</t>
        </is>
      </c>
      <c r="G1831" s="278" t="n"/>
      <c r="H1831" s="349" t="inlineStr">
        <is>
          <t>CM</t>
        </is>
      </c>
      <c r="I1831" s="214" t="n"/>
      <c r="J1831" s="214" t="n"/>
      <c r="K1831" s="214" t="n"/>
      <c r="L1831" s="214" t="n"/>
      <c r="M1831" s="214" t="n"/>
      <c r="N1831" s="214" t="n"/>
      <c r="O1831" s="214" t="n"/>
      <c r="P1831" s="214" t="n"/>
      <c r="Q1831" s="214" t="n"/>
      <c r="R1831" s="573" t="n">
        <v>75105791</v>
      </c>
      <c r="S1831" s="257" t="inlineStr">
        <is>
          <t>Pesos</t>
        </is>
      </c>
      <c r="T1831" s="258" t="inlineStr">
        <is>
          <t>Hipotecario</t>
        </is>
      </c>
      <c r="U1831" s="739" t="n">
        <v>1262000</v>
      </c>
      <c r="V1831" s="254" t="n">
        <v>240</v>
      </c>
      <c r="W1831" s="254" t="n">
        <v>213</v>
      </c>
      <c r="X1831" s="821" t="n">
        <v>0.12</v>
      </c>
      <c r="Y1831" s="739" t="n">
        <v>0</v>
      </c>
      <c r="Z1831" s="739" t="n">
        <v>77690</v>
      </c>
      <c r="AA1831" s="739" t="n">
        <v>31988</v>
      </c>
      <c r="AB1831" s="739" t="n">
        <v>0</v>
      </c>
      <c r="AC1831" s="739" t="n">
        <v>151497</v>
      </c>
      <c r="AD1831" s="739" t="n">
        <v>1000502</v>
      </c>
      <c r="AE1831" s="739" t="n">
        <v>105430864</v>
      </c>
      <c r="AF1831" s="3660" t="n">
        <v>300</v>
      </c>
      <c r="AG1831" s="739" t="inlineStr">
        <is>
          <t>$8,500,000</t>
        </is>
      </c>
      <c r="AH1831" s="259" t="inlineStr">
        <is>
          <t>Empleado</t>
        </is>
      </c>
      <c r="AI1831" s="254" t="inlineStr">
        <is>
          <t>mcieloquintero@gmail.com</t>
        </is>
      </c>
      <c r="AJ1831" s="254" t="inlineStr">
        <is>
          <t>300 6033415</t>
        </is>
      </c>
      <c r="AK1831" s="254" t="inlineStr">
        <is>
          <t>BOGOTA</t>
        </is>
      </c>
      <c r="AL1831" s="214" t="n"/>
      <c r="AM1831" s="220" t="n"/>
    </row>
    <row r="1832" ht="18" customHeight="1" thickBot="1">
      <c r="A1832" s="320" t="inlineStr">
        <is>
          <t>BELKIS TATIANA OROZCO DIAZ</t>
        </is>
      </c>
      <c r="B1832" s="221" t="n">
        <v>90000288141</v>
      </c>
      <c r="C1832" s="240" t="n">
        <v>46048</v>
      </c>
      <c r="D1832" s="343" t="inlineStr">
        <is>
          <t>Pendiente</t>
        </is>
      </c>
      <c r="E1832" s="240" t="n">
        <v>46048</v>
      </c>
      <c r="F1832" s="241" t="inlineStr">
        <is>
          <t>BANCOLOMBIA</t>
        </is>
      </c>
      <c r="G1832" s="272" t="n"/>
      <c r="H1832" s="344" t="inlineStr">
        <is>
          <t>CM</t>
        </is>
      </c>
      <c r="I1832" s="225" t="n"/>
      <c r="J1832" s="225" t="n"/>
      <c r="K1832" s="225" t="n"/>
      <c r="L1832" s="225" t="n"/>
      <c r="M1832" s="225" t="n"/>
      <c r="N1832" s="225" t="n"/>
      <c r="O1832" s="225" t="n"/>
      <c r="P1832" s="225" t="n"/>
      <c r="Q1832" s="473" t="n"/>
      <c r="R1832" s="390" t="inlineStr">
        <is>
          <t>N/A</t>
        </is>
      </c>
      <c r="S1832" s="246" t="inlineStr">
        <is>
          <t>Pesos</t>
        </is>
      </c>
      <c r="T1832" s="247" t="inlineStr">
        <is>
          <t>Hipotecario</t>
        </is>
      </c>
      <c r="U1832" s="741" t="n">
        <v>714492</v>
      </c>
      <c r="V1832" s="242" t="n">
        <v>240</v>
      </c>
      <c r="W1832" s="242" t="n">
        <v>221</v>
      </c>
      <c r="X1832" s="741" t="inlineStr">
        <is>
          <t>7.33%</t>
        </is>
      </c>
      <c r="Y1832" s="741" t="n">
        <v>275715</v>
      </c>
      <c r="Z1832" s="741" t="n">
        <v>7307</v>
      </c>
      <c r="AA1832" s="741" t="n">
        <v>13985</v>
      </c>
      <c r="AB1832" s="741" t="n">
        <v>9323</v>
      </c>
      <c r="AC1832" s="741" t="n">
        <v>184697</v>
      </c>
      <c r="AD1832" s="741" t="n">
        <v>492032</v>
      </c>
      <c r="AE1832" s="741" t="n">
        <v>84252408</v>
      </c>
      <c r="AF1832" s="3661" t="n">
        <v>200</v>
      </c>
      <c r="AG1832" s="741" t="inlineStr">
        <is>
          <t>$4,200,000</t>
        </is>
      </c>
      <c r="AH1832" s="248" t="inlineStr">
        <is>
          <t>Empleado</t>
        </is>
      </c>
      <c r="AI1832" s="242" t="inlineStr">
        <is>
          <t>belkis_orozco@outlook.com</t>
        </is>
      </c>
      <c r="AJ1832" s="242" t="inlineStr">
        <is>
          <t>301 5591631</t>
        </is>
      </c>
      <c r="AK1832" s="242" t="inlineStr">
        <is>
          <t>CARTAGENA</t>
        </is>
      </c>
      <c r="AL1832" s="225" t="n"/>
      <c r="AM1832" s="231" t="n"/>
    </row>
    <row r="1833" ht="18" customHeight="1" thickBot="1">
      <c r="A1833" s="869" t="inlineStr">
        <is>
          <t>WILLIAM ALBERTO BOHORQUEZ OJEDA</t>
        </is>
      </c>
      <c r="B1833" s="210" t="n">
        <v>132209898723</v>
      </c>
      <c r="C1833" s="251" t="n">
        <v>46048</v>
      </c>
      <c r="D1833" s="472" t="inlineStr">
        <is>
          <t>Mora</t>
        </is>
      </c>
      <c r="E1833" s="251" t="n">
        <v>46048</v>
      </c>
      <c r="F1833" s="259" t="inlineStr">
        <is>
          <t>CAJA SOCIAL</t>
        </is>
      </c>
      <c r="G1833" s="565" t="n"/>
      <c r="H1833" s="349" t="inlineStr">
        <is>
          <t>CM</t>
        </is>
      </c>
      <c r="I1833" s="214" t="n"/>
      <c r="J1833" s="214" t="n"/>
      <c r="K1833" s="214" t="n"/>
      <c r="L1833" s="214" t="n"/>
      <c r="M1833" s="214" t="n"/>
      <c r="N1833" s="214" t="n"/>
      <c r="O1833" s="214" t="n"/>
      <c r="P1833" s="214" t="n"/>
      <c r="Q1833" s="214" t="n"/>
      <c r="R1833" s="254" t="n">
        <v>79815148</v>
      </c>
      <c r="S1833" s="257" t="inlineStr">
        <is>
          <t>Pesos</t>
        </is>
      </c>
      <c r="T1833" s="258" t="inlineStr">
        <is>
          <t>Hipotecario</t>
        </is>
      </c>
      <c r="U1833" s="739" t="n">
        <v>1888940</v>
      </c>
      <c r="V1833" s="254" t="n">
        <v>182</v>
      </c>
      <c r="W1833" s="254" t="n">
        <v>103</v>
      </c>
      <c r="X1833" s="821" t="n">
        <v>0.08</v>
      </c>
      <c r="Y1833" s="739" t="n">
        <v>0</v>
      </c>
      <c r="Z1833" s="739" t="n">
        <v>123138</v>
      </c>
      <c r="AA1833" s="739" t="n">
        <v>47298</v>
      </c>
      <c r="AB1833" s="739" t="n">
        <v>42524</v>
      </c>
      <c r="AC1833" s="739" t="n">
        <v>857205</v>
      </c>
      <c r="AD1833" s="739" t="n">
        <v>813473</v>
      </c>
      <c r="AE1833" s="739" t="n">
        <v>63430092</v>
      </c>
      <c r="AF1833" s="3660" t="n">
        <v>300</v>
      </c>
      <c r="AG1833" s="739" t="inlineStr">
        <is>
          <t>$5,500,000</t>
        </is>
      </c>
      <c r="AH1833" s="259" t="inlineStr">
        <is>
          <t>Empleado</t>
        </is>
      </c>
      <c r="AI1833" s="254" t="inlineStr">
        <is>
          <t>w.1.planer@gmail.com</t>
        </is>
      </c>
      <c r="AJ1833" s="254" t="inlineStr">
        <is>
          <t>313 3888580</t>
        </is>
      </c>
      <c r="AK1833" s="254" t="inlineStr">
        <is>
          <t>BOGOTA</t>
        </is>
      </c>
      <c r="AL1833" s="214" t="n"/>
      <c r="AM1833" s="220" t="n"/>
    </row>
    <row r="1834" ht="18" customHeight="1" thickBot="1">
      <c r="A1834" s="1999" t="inlineStr">
        <is>
          <t>KARINA CANDELARIA ACEVEDO VERGARA</t>
        </is>
      </c>
      <c r="B1834" s="221" t="n">
        <v>2318294914</v>
      </c>
      <c r="C1834" s="240" t="n">
        <v>46048</v>
      </c>
      <c r="D1834" s="343" t="inlineStr">
        <is>
          <t>Pendiente</t>
        </is>
      </c>
      <c r="E1834" s="240" t="n">
        <v>46048</v>
      </c>
      <c r="F1834" s="839" t="inlineStr">
        <is>
          <t>FNA (Fondo Nacional del Ahorro)</t>
        </is>
      </c>
      <c r="G1834" s="593" t="inlineStr">
        <is>
          <t xml:space="preserve">Para tener en cuenta
La cliente informa que inicialmente tenían el crédito en UVR a 30 años, el valor inicial fue de $76 millones, lo pasaron a pesos por un valor aproximado de $90 millones, por tanto la ultima cuota de subsidio frech es en septiembre, como aparece en el plan de pagos que la cliente adjunto y esta en el CRM/*/Atentamente solicito realizar el estudio de la cliente relacionada en el asunto, con abono inteligente de $50.000 a $300.000, adjunto perfilamiento y extracto.
</t>
        </is>
      </c>
      <c r="H1834" s="344" t="inlineStr">
        <is>
          <t>CM</t>
        </is>
      </c>
      <c r="I1834" s="225" t="n"/>
      <c r="J1834" s="225" t="n"/>
      <c r="K1834" s="225" t="n"/>
      <c r="L1834" s="346" t="inlineStr">
        <is>
          <t>Guardianes Del Ahorro</t>
        </is>
      </c>
      <c r="M1834" s="242" t="inlineStr">
        <is>
          <t>YISSEL LEON</t>
        </is>
      </c>
      <c r="N1834" s="225" t="n"/>
      <c r="O1834" s="225" t="n"/>
      <c r="P1834" s="225" t="n"/>
      <c r="Q1834" s="225" t="n"/>
      <c r="R1834" s="2003" t="n">
        <v>23182949</v>
      </c>
      <c r="S1834" s="246" t="inlineStr">
        <is>
          <t>Pesos</t>
        </is>
      </c>
      <c r="T1834" s="247" t="inlineStr">
        <is>
          <t>Hipotecario</t>
        </is>
      </c>
      <c r="U1834" s="741" t="n">
        <v>494585</v>
      </c>
      <c r="V1834" s="242" t="n">
        <v>240</v>
      </c>
      <c r="W1834" s="242" t="n">
        <v>204</v>
      </c>
      <c r="X1834" s="741" t="inlineStr">
        <is>
          <t>7.5%</t>
        </is>
      </c>
      <c r="Y1834" s="741" t="n">
        <v>275967</v>
      </c>
      <c r="Z1834" s="741" t="n">
        <v>27101</v>
      </c>
      <c r="AA1834" s="741" t="n">
        <v>24952</v>
      </c>
      <c r="AB1834" s="741" t="n">
        <v>0</v>
      </c>
      <c r="AC1834" s="741" t="n">
        <v>208928</v>
      </c>
      <c r="AD1834" s="741" t="n">
        <v>509570</v>
      </c>
      <c r="AE1834" s="741" t="n">
        <v>84297247</v>
      </c>
      <c r="AF1834" s="227" t="inlineStr">
        <is>
          <t>$50.000 a $300.000</t>
        </is>
      </c>
      <c r="AG1834" s="741" t="inlineStr">
        <is>
          <t>$3,200,000</t>
        </is>
      </c>
      <c r="AH1834" s="248" t="inlineStr">
        <is>
          <t>Empleado</t>
        </is>
      </c>
      <c r="AI1834" s="242" t="inlineStr">
        <is>
          <t>acevedojun23@gmail.com</t>
        </is>
      </c>
      <c r="AJ1834" s="242" t="n">
        <v>3107355906</v>
      </c>
      <c r="AK1834" s="242" t="inlineStr">
        <is>
          <t>BOGOTA</t>
        </is>
      </c>
      <c r="AL1834" s="225" t="n"/>
      <c r="AM1834" s="231" t="n"/>
    </row>
    <row r="1835" ht="18" customFormat="1" customHeight="1" s="1314" thickBot="1">
      <c r="A1835" s="1998" t="inlineStr">
        <is>
          <t>DUBER ESCOBAR JOJOA</t>
        </is>
      </c>
      <c r="B1835" s="1321" t="n">
        <v>90000384138</v>
      </c>
      <c r="C1835" s="1322" t="n">
        <v>46048</v>
      </c>
      <c r="D1835" s="1326" t="inlineStr">
        <is>
          <t>Pendiente</t>
        </is>
      </c>
      <c r="E1835" s="1322" t="n">
        <v>46048</v>
      </c>
      <c r="F1835" s="1325" t="inlineStr">
        <is>
          <t>BANCOLOMBIA</t>
        </is>
      </c>
      <c r="G1835" s="1305" t="n"/>
      <c r="H1835" s="1306" t="inlineStr">
        <is>
          <t>CM</t>
        </is>
      </c>
      <c r="I1835" s="1305" t="n"/>
      <c r="J1835" s="1305" t="n"/>
      <c r="K1835" s="1305" t="n"/>
      <c r="L1835" s="1308" t="inlineStr">
        <is>
          <t>Finanzas a otro nivel</t>
        </is>
      </c>
      <c r="M1835" s="1307" t="inlineStr">
        <is>
          <t>PAULA OSORNO</t>
        </is>
      </c>
      <c r="N1835" s="1305" t="n"/>
      <c r="O1835" s="1305" t="n"/>
      <c r="P1835" s="1305" t="n"/>
      <c r="Q1835" s="2004" t="n"/>
      <c r="R1835" s="2005" t="n">
        <v>89009457</v>
      </c>
      <c r="S1835" s="1311" t="inlineStr">
        <is>
          <t>Pesos</t>
        </is>
      </c>
      <c r="T1835" s="1308" t="inlineStr">
        <is>
          <t>Hipotecario</t>
        </is>
      </c>
      <c r="U1835" s="1310" t="n">
        <v>1887741</v>
      </c>
      <c r="V1835" s="1307" t="n">
        <v>240</v>
      </c>
      <c r="W1835" s="1307" t="n">
        <v>240</v>
      </c>
      <c r="X1835" s="1310" t="inlineStr">
        <is>
          <t>11.9%</t>
        </is>
      </c>
      <c r="Y1835" s="1310" t="n">
        <v>0</v>
      </c>
      <c r="Z1835" s="1310" t="n">
        <v>98260</v>
      </c>
      <c r="AA1835" s="1310" t="n">
        <v>21089</v>
      </c>
      <c r="AB1835" s="1310" t="n">
        <v>14059</v>
      </c>
      <c r="AC1835" s="1310" t="n">
        <v>0</v>
      </c>
      <c r="AD1835" s="1310" t="n">
        <v>0</v>
      </c>
      <c r="AE1835" s="1310" t="n">
        <v>168160897</v>
      </c>
      <c r="AF1835" s="3691" t="n">
        <v>400</v>
      </c>
      <c r="AG1835" s="1310" t="inlineStr">
        <is>
          <t>$5,000,000</t>
        </is>
      </c>
      <c r="AH1835" s="1311" t="inlineStr">
        <is>
          <t>Independiente</t>
        </is>
      </c>
      <c r="AI1835" s="1307" t="inlineStr">
        <is>
          <t>nlopemes@gmail.com</t>
        </is>
      </c>
      <c r="AJ1835" s="1307" t="inlineStr">
        <is>
          <t>304 6034150</t>
        </is>
      </c>
      <c r="AK1835" s="1307" t="inlineStr">
        <is>
          <t>MEDELLIN</t>
        </is>
      </c>
      <c r="AL1835" s="1305" t="n"/>
      <c r="AM1835" s="1313" t="n"/>
    </row>
    <row r="1836" ht="18" customHeight="1" thickBot="1">
      <c r="A1836" s="842" t="inlineStr">
        <is>
          <t>HEIDI CAROLINA ESPITIA ROBLES</t>
        </is>
      </c>
      <c r="B1836" s="2249" t="n">
        <v>350263</v>
      </c>
      <c r="C1836" s="2250" t="n">
        <v>46082</v>
      </c>
      <c r="D1836" s="935" t="inlineStr">
        <is>
          <t>Pendiente</t>
        </is>
      </c>
      <c r="E1836" s="936" t="n">
        <v>46069</v>
      </c>
      <c r="F1836" s="1111" t="inlineStr">
        <is>
          <t>BANCOLOMBIA</t>
        </is>
      </c>
      <c r="G1836" s="2251" t="inlineStr">
        <is>
          <t>se envia cuenta de cobro y plan de pagos para que por favor realicen el estudio de este credito de bancolombia es otro credito diferente
Quedo a tenta que se genere el estudio de bancolombia</t>
        </is>
      </c>
      <c r="H1836" s="1121" t="inlineStr">
        <is>
          <t>PROPIO</t>
        </is>
      </c>
      <c r="I1836" s="938" t="n"/>
      <c r="J1836" s="2252" t="n"/>
      <c r="K1836" s="2172" t="n"/>
      <c r="L1836" s="1122" t="inlineStr">
        <is>
          <t>Finanzas a otro nivel</t>
        </is>
      </c>
      <c r="M1836" s="944" t="inlineStr">
        <is>
          <t>NELLY ROA</t>
        </is>
      </c>
      <c r="N1836" s="938" t="n"/>
      <c r="O1836" s="938" t="n"/>
      <c r="P1836" s="938" t="n"/>
      <c r="Q1836" s="1112" t="n"/>
      <c r="R1836" s="2253" t="n">
        <v>1140868186</v>
      </c>
      <c r="S1836" s="941" t="inlineStr">
        <is>
          <t>Pesos</t>
        </is>
      </c>
      <c r="T1836" s="1585" t="inlineStr">
        <is>
          <t>Leasing H.</t>
        </is>
      </c>
      <c r="U1836" s="943" t="n">
        <v>2709534</v>
      </c>
      <c r="V1836" s="943" t="n">
        <v>240</v>
      </c>
      <c r="W1836" s="943" t="n">
        <v>235</v>
      </c>
      <c r="X1836" s="945" t="n">
        <v>10</v>
      </c>
      <c r="Y1836" s="943" t="n">
        <v>0</v>
      </c>
      <c r="Z1836" s="943" t="n">
        <v>108240</v>
      </c>
      <c r="AA1836" s="943" t="n">
        <v>0</v>
      </c>
      <c r="AB1836" s="943" t="n">
        <v>0</v>
      </c>
      <c r="AC1836" s="943" t="n">
        <v>436887</v>
      </c>
      <c r="AD1836" s="943" t="n">
        <v>2174282</v>
      </c>
      <c r="AE1836" s="943" t="n">
        <v>272200313</v>
      </c>
      <c r="AF1836" s="938" t="n"/>
      <c r="AG1836" s="943" t="inlineStr">
        <is>
          <t>$7,000,000</t>
        </is>
      </c>
      <c r="AH1836" s="2254" t="inlineStr">
        <is>
          <t>Empleado</t>
        </is>
      </c>
      <c r="AI1836" s="764" t="inlineStr">
        <is>
          <t>heidi2589@hotmail.com</t>
        </is>
      </c>
      <c r="AJ1836" s="2253" t="n">
        <v>3232920873</v>
      </c>
      <c r="AK1836" s="944" t="inlineStr">
        <is>
          <t>BARRANQUILLA</t>
        </is>
      </c>
      <c r="AL1836" s="938" t="n"/>
      <c r="AM1836" s="948" t="n"/>
    </row>
    <row r="1837" ht="18" customHeight="1" thickBot="1">
      <c r="A1837" s="527" t="inlineStr">
        <is>
          <t>RICARDO LEON CANO CARDONA</t>
        </is>
      </c>
      <c r="B1837" s="1038" t="inlineStr">
        <is>
          <t>571313330002772-5</t>
        </is>
      </c>
      <c r="C1837" s="828" t="n">
        <v>46296</v>
      </c>
      <c r="D1837" s="899" t="inlineStr">
        <is>
          <t>Pendiente</t>
        </is>
      </c>
      <c r="E1837" s="900" t="n">
        <v>46069</v>
      </c>
      <c r="F1837" s="829" t="inlineStr">
        <is>
          <t>DAVIVIENDA</t>
        </is>
      </c>
      <c r="G1837" s="578" t="inlineStr">
        <is>
          <t>Buenas tardes, envío el último extracto del crédito para que puedan actualizar el estudio financiero.
El cliente está en capacidad de incrementar a capital $300.000
Gracias
Paula O.</t>
        </is>
      </c>
      <c r="H1837" s="830" t="inlineStr">
        <is>
          <t>CM</t>
        </is>
      </c>
      <c r="I1837" s="505" t="n"/>
      <c r="J1837" s="2196" t="n"/>
      <c r="K1837" s="2255" t="n">
        <v>46299</v>
      </c>
      <c r="L1837" s="505" t="n"/>
      <c r="M1837" s="505" t="n"/>
      <c r="N1837" s="828" t="n">
        <v>46301</v>
      </c>
      <c r="O1837" s="505" t="n"/>
      <c r="P1837" s="1902" t="inlineStr">
        <is>
          <t>https://tinyurl.com/5at6mzxb</t>
        </is>
      </c>
      <c r="Q1837" s="505" t="n"/>
      <c r="R1837" s="835" t="n">
        <v>71878357</v>
      </c>
      <c r="S1837" s="833" t="inlineStr">
        <is>
          <t>Pesos</t>
        </is>
      </c>
      <c r="T1837" s="834" t="inlineStr">
        <is>
          <t>Hipotecario</t>
        </is>
      </c>
      <c r="U1837" s="835" t="n">
        <v>916000</v>
      </c>
      <c r="V1837" s="835" t="n">
        <v>240</v>
      </c>
      <c r="W1837" s="835" t="n">
        <v>234</v>
      </c>
      <c r="X1837" s="835" t="inlineStr">
        <is>
          <t>11.3%</t>
        </is>
      </c>
      <c r="Y1837" s="835" t="n">
        <v>0</v>
      </c>
      <c r="Z1837" s="835" t="n">
        <v>25098</v>
      </c>
      <c r="AA1837" s="835" t="n">
        <v>26680</v>
      </c>
      <c r="AB1837" s="835" t="n">
        <v>0</v>
      </c>
      <c r="AC1837" s="835" t="n">
        <v>105993</v>
      </c>
      <c r="AD1837" s="835" t="n">
        <v>758006</v>
      </c>
      <c r="AE1837" s="835" t="n">
        <v>84554958</v>
      </c>
      <c r="AF1837" s="3689" t="n">
        <v>300</v>
      </c>
      <c r="AG1837" s="835" t="inlineStr">
        <is>
          <t>$3,500,000</t>
        </is>
      </c>
      <c r="AH1837" s="837" t="inlineStr">
        <is>
          <t>Empleado</t>
        </is>
      </c>
      <c r="AI1837" s="832" t="inlineStr">
        <is>
          <t>ricardocano997@gmail.com</t>
        </is>
      </c>
      <c r="AJ1837" s="835" t="n">
        <v>3216333135</v>
      </c>
      <c r="AK1837" s="832" t="inlineStr">
        <is>
          <t>MEDELLIN</t>
        </is>
      </c>
      <c r="AL1837" s="505" t="n"/>
      <c r="AM1837" s="838" t="n"/>
    </row>
    <row r="1838" ht="18" customHeight="1" thickBot="1">
      <c r="A1838" s="548" t="inlineStr">
        <is>
          <t>BREINER CAMILO PEREZ LOZANO</t>
        </is>
      </c>
      <c r="B1838" s="221" t="n">
        <v>1154826024</v>
      </c>
      <c r="C1838" s="240" t="n">
        <v>46030</v>
      </c>
      <c r="D1838" s="343" t="inlineStr">
        <is>
          <t>Actualizar</t>
        </is>
      </c>
      <c r="E1838" s="240" t="n">
        <v>46069</v>
      </c>
      <c r="F1838" s="576" t="inlineStr">
        <is>
          <t>BANCO DE BOGOTA</t>
        </is>
      </c>
      <c r="G1838" s="593" t="inlineStr">
        <is>
          <t>16/02/206 Buen día al cliente le subieron el sueldo en febrero y ahora si puede hacer el proceso, envié a extactos@mejorahora.net el último extracto y perfilamiento para que por favor le hagan nuevamente el estudio, en el estudio anterior la opción 6 era dejandolo a 9 años, él desea ver opciones por debajo de 9 años, hacer una opción en el plazo mínimo que lo pueda dejar según reglamentación, desea pagar el crédito lo más rápido posible.
Quedo atenta al estudio.
Mil gracias./ //Buen día a extractos@mejorahora.net envié último extracto del crédito y perfilamiento, favor generar estudio tenemos cita para el martes. CLAVE: 1091672178. Mil</t>
        </is>
      </c>
      <c r="H1838" s="243" t="inlineStr">
        <is>
          <t>VK 30%</t>
        </is>
      </c>
      <c r="I1838" s="225" t="n"/>
      <c r="J1838" s="2256" t="inlineStr">
        <is>
          <t>Resuelta</t>
        </is>
      </c>
      <c r="K1838" s="2257" t="n">
        <v>46030</v>
      </c>
      <c r="L1838" s="459" t="inlineStr">
        <is>
          <t>Visionarios</t>
        </is>
      </c>
      <c r="M1838" s="242" t="inlineStr">
        <is>
          <t>PAOLA HERNANDEZ</t>
        </is>
      </c>
      <c r="N1838" s="240" t="n">
        <v>46031</v>
      </c>
      <c r="O1838" s="225" t="n"/>
      <c r="P1838" s="245" t="inlineStr">
        <is>
          <t>https://tinyurl.com/22238xhr</t>
        </is>
      </c>
      <c r="Q1838" s="225" t="n"/>
      <c r="R1838" s="389" t="n">
        <v>1091672178</v>
      </c>
      <c r="S1838" s="246" t="inlineStr">
        <is>
          <t>Pesos</t>
        </is>
      </c>
      <c r="T1838" s="247" t="inlineStr">
        <is>
          <t>Hipotecario</t>
        </is>
      </c>
      <c r="U1838" s="741" t="n">
        <v>1825229</v>
      </c>
      <c r="V1838" s="242" t="n">
        <v>180</v>
      </c>
      <c r="W1838" s="242" t="n">
        <v>177</v>
      </c>
      <c r="X1838" s="741" t="inlineStr">
        <is>
          <t>12.41%</t>
        </is>
      </c>
      <c r="Y1838" s="741" t="n">
        <v>0</v>
      </c>
      <c r="Z1838" s="741" t="n">
        <v>24948</v>
      </c>
      <c r="AA1838" s="741" t="n">
        <v>38693</v>
      </c>
      <c r="AB1838" s="741" t="n">
        <v>32550</v>
      </c>
      <c r="AC1838" s="741" t="n">
        <v>775899</v>
      </c>
      <c r="AD1838" s="741" t="n">
        <v>953866</v>
      </c>
      <c r="AE1838" s="741" t="n">
        <v>146553000</v>
      </c>
      <c r="AF1838" s="225" t="n"/>
      <c r="AG1838" s="741" t="inlineStr">
        <is>
          <t>$7,023,000</t>
        </is>
      </c>
      <c r="AH1838" s="248" t="inlineStr">
        <is>
          <t>Empleado</t>
        </is>
      </c>
      <c r="AI1838" s="242" t="inlineStr">
        <is>
          <t>nerbrey@gmail.com</t>
        </is>
      </c>
      <c r="AJ1838" s="242" t="n">
        <v>3184307609</v>
      </c>
      <c r="AK1838" s="242" t="inlineStr">
        <is>
          <t>MEDELLIN</t>
        </is>
      </c>
      <c r="AL1838" s="225" t="n"/>
      <c r="AM1838" s="231" t="n"/>
    </row>
    <row r="1839" ht="18" customHeight="1" thickBot="1">
      <c r="A1839" s="444" t="inlineStr">
        <is>
          <t>LUIS DAVID GUEVARA HENAO</t>
        </is>
      </c>
      <c r="B1839" s="210" t="n">
        <v>758526776</v>
      </c>
      <c r="C1839" s="386" t="n">
        <v>46060</v>
      </c>
      <c r="D1839" s="348" t="inlineStr">
        <is>
          <t>Pendiente</t>
        </is>
      </c>
      <c r="E1839" s="386" t="n">
        <v>46069</v>
      </c>
      <c r="F1839" s="213" t="inlineStr">
        <is>
          <t>BANCO DE BOGOTA</t>
        </is>
      </c>
      <c r="G1839" s="278" t="n"/>
      <c r="H1839" s="349" t="inlineStr">
        <is>
          <t>CM</t>
        </is>
      </c>
      <c r="I1839" s="254" t="inlineStr">
        <is>
          <t>Falta perfilamiento - Bogota</t>
        </is>
      </c>
      <c r="J1839" s="2118" t="n"/>
      <c r="K1839" s="2117" t="n"/>
      <c r="L1839" s="392" t="inlineStr">
        <is>
          <t>Finanzas a otro nivel</t>
        </is>
      </c>
      <c r="M1839" s="254" t="inlineStr">
        <is>
          <t>NELLY ROA</t>
        </is>
      </c>
      <c r="N1839" s="214" t="n"/>
      <c r="O1839" s="214" t="n"/>
      <c r="P1839" s="214" t="n"/>
      <c r="Q1839" s="335" t="n"/>
      <c r="R1839" s="2040" t="inlineStr">
        <is>
          <t>N/A</t>
        </is>
      </c>
      <c r="S1839" s="257" t="inlineStr">
        <is>
          <t>Pesos</t>
        </is>
      </c>
      <c r="T1839" s="258" t="inlineStr">
        <is>
          <t>Hipotecario</t>
        </is>
      </c>
      <c r="U1839" s="739" t="n">
        <v>408301</v>
      </c>
      <c r="V1839" s="739" t="n">
        <v>360</v>
      </c>
      <c r="W1839" s="739" t="n">
        <v>319</v>
      </c>
      <c r="X1839" s="739" t="inlineStr">
        <is>
          <t>8.43%</t>
        </is>
      </c>
      <c r="Y1839" s="739" t="n">
        <v>203037</v>
      </c>
      <c r="Z1839" s="739" t="n">
        <v>8572</v>
      </c>
      <c r="AA1839" s="739" t="n">
        <v>18288</v>
      </c>
      <c r="AB1839" s="739" t="n">
        <v>0</v>
      </c>
      <c r="AC1839" s="739" t="n">
        <v>44119</v>
      </c>
      <c r="AD1839" s="739" t="n">
        <v>540359</v>
      </c>
      <c r="AE1839" s="739" t="n">
        <v>50058575</v>
      </c>
      <c r="AF1839" s="3660" t="n">
        <v>100</v>
      </c>
      <c r="AG1839" s="739" t="inlineStr">
        <is>
          <t>$3,000,000</t>
        </is>
      </c>
      <c r="AH1839" s="259" t="inlineStr">
        <is>
          <t>Empleado</t>
        </is>
      </c>
      <c r="AI1839" s="254" t="inlineStr">
        <is>
          <t>luisdavidguevara1308@gmail.com</t>
        </is>
      </c>
      <c r="AJ1839" s="254" t="inlineStr">
        <is>
          <t>322 7448441</t>
        </is>
      </c>
      <c r="AK1839" s="254" t="inlineStr">
        <is>
          <t>CALI</t>
        </is>
      </c>
      <c r="AL1839" s="214" t="n"/>
      <c r="AM1839" s="220" t="n"/>
    </row>
    <row r="1840" ht="18" customHeight="1" thickBot="1">
      <c r="A1840" s="544" t="inlineStr">
        <is>
          <t>WILLIAM JUNIOR MARTINEZ COTES</t>
        </is>
      </c>
      <c r="B1840" s="221" t="n">
        <v>1058881396</v>
      </c>
      <c r="C1840" s="240" t="n">
        <v>46062</v>
      </c>
      <c r="D1840" s="343" t="inlineStr">
        <is>
          <t>Pendiente</t>
        </is>
      </c>
      <c r="E1840" s="240" t="n">
        <v>46069</v>
      </c>
      <c r="F1840" s="224" t="inlineStr">
        <is>
          <t>BANCO DE BOGOTA</t>
        </is>
      </c>
      <c r="G1840" s="1087" t="n"/>
      <c r="H1840" s="344" t="inlineStr">
        <is>
          <t>CM</t>
        </is>
      </c>
      <c r="I1840" s="242" t="inlineStr">
        <is>
          <t>Falta perfilamiento - Bogota</t>
        </is>
      </c>
      <c r="J1840" s="2116" t="n"/>
      <c r="K1840" s="2117" t="n"/>
      <c r="L1840" s="440" t="inlineStr">
        <is>
          <t>Finanzas a otro nivel</t>
        </is>
      </c>
      <c r="M1840" s="242" t="inlineStr">
        <is>
          <t>NELLY ROA</t>
        </is>
      </c>
      <c r="N1840" s="240" t="n">
        <v>46064</v>
      </c>
      <c r="O1840" s="225" t="n"/>
      <c r="P1840" s="225" t="n"/>
      <c r="Q1840" s="473" t="n"/>
      <c r="R1840" s="390" t="inlineStr">
        <is>
          <t>N/A</t>
        </is>
      </c>
      <c r="S1840" s="246" t="inlineStr">
        <is>
          <t>Pesos</t>
        </is>
      </c>
      <c r="T1840" s="448" t="inlineStr">
        <is>
          <t>Leasing H.</t>
        </is>
      </c>
      <c r="U1840" s="741" t="n">
        <v>2722086</v>
      </c>
      <c r="V1840" s="242" t="n">
        <v>240</v>
      </c>
      <c r="W1840" s="242" t="n">
        <v>237</v>
      </c>
      <c r="X1840" s="741" t="inlineStr">
        <is>
          <t>12.41%</t>
        </is>
      </c>
      <c r="Y1840" s="741" t="n">
        <v>0</v>
      </c>
      <c r="Z1840" s="741" t="n">
        <v>61800</v>
      </c>
      <c r="AA1840" s="741" t="n">
        <v>60960</v>
      </c>
      <c r="AB1840" s="741" t="n">
        <v>0</v>
      </c>
      <c r="AC1840" s="741" t="n">
        <v>877431</v>
      </c>
      <c r="AD1840" s="741" t="n">
        <v>1723017</v>
      </c>
      <c r="AE1840" s="741" t="n">
        <v>240869720</v>
      </c>
      <c r="AF1840" s="3661" t="n">
        <v>400</v>
      </c>
      <c r="AG1840" s="741" t="inlineStr">
        <is>
          <t>$8,000,000</t>
        </is>
      </c>
      <c r="AH1840" s="248" t="inlineStr">
        <is>
          <t>Empleado</t>
        </is>
      </c>
      <c r="AI1840" s="242" t="inlineStr">
        <is>
          <t>willmartin2810@gmail.com</t>
        </is>
      </c>
      <c r="AJ1840" s="242" t="inlineStr">
        <is>
          <t>312 3634158</t>
        </is>
      </c>
      <c r="AK1840" s="242" t="inlineStr">
        <is>
          <t>BARRANQUILLA</t>
        </is>
      </c>
      <c r="AL1840" s="225" t="n"/>
      <c r="AM1840" s="231" t="n"/>
    </row>
    <row r="1841" ht="18" customHeight="1" thickBot="1">
      <c r="A1841" s="1504" t="inlineStr">
        <is>
          <t>WILMAR ALFONSO OSORIO VELASQUEZ</t>
        </is>
      </c>
      <c r="B1841" s="210" t="inlineStr">
        <is>
          <t>570046670056071-2</t>
        </is>
      </c>
      <c r="C1841" s="251" t="n">
        <v>46064</v>
      </c>
      <c r="D1841" s="348" t="inlineStr">
        <is>
          <t>Actualizar</t>
        </is>
      </c>
      <c r="E1841" s="386" t="n">
        <v>46069</v>
      </c>
      <c r="F1841" s="569" t="inlineStr">
        <is>
          <t>DAVIVIENDA</t>
        </is>
      </c>
      <c r="G1841" s="593" t="inlineStr">
        <is>
          <t>Se envio por correo extractos el perfilamiento para Actualizar el Estuio.
Credito VIS</t>
        </is>
      </c>
      <c r="H1841" s="349" t="inlineStr">
        <is>
          <t>CM</t>
        </is>
      </c>
      <c r="I1841" s="254" t="inlineStr">
        <is>
          <t>Validar si la vivienda es VIS o no VIS para ingresos</t>
        </is>
      </c>
      <c r="J1841" s="2258" t="inlineStr">
        <is>
          <t>Cargada CRM</t>
        </is>
      </c>
      <c r="K1841" s="2257" t="n">
        <v>46066</v>
      </c>
      <c r="L1841" s="214" t="n"/>
      <c r="M1841" s="214" t="n"/>
      <c r="N1841" s="214" t="n"/>
      <c r="O1841" s="251" t="n">
        <v>46066</v>
      </c>
      <c r="P1841" s="256" t="inlineStr">
        <is>
          <t>https://tinyurl.com/2w8u7thn</t>
        </is>
      </c>
      <c r="Q1841" s="214" t="n"/>
      <c r="R1841" s="254" t="n">
        <v>1055918734</v>
      </c>
      <c r="S1841" s="257" t="inlineStr">
        <is>
          <t>Pesos</t>
        </is>
      </c>
      <c r="T1841" s="258" t="inlineStr">
        <is>
          <t>Hipotecario</t>
        </is>
      </c>
      <c r="U1841" s="739" t="n">
        <v>874000</v>
      </c>
      <c r="V1841" s="254" t="n">
        <v>240</v>
      </c>
      <c r="W1841" s="254" t="n">
        <v>229</v>
      </c>
      <c r="X1841" s="739" t="inlineStr">
        <is>
          <t>11.6%</t>
        </is>
      </c>
      <c r="Y1841" s="739" t="n">
        <v>0</v>
      </c>
      <c r="Z1841" s="739" t="n">
        <v>25609</v>
      </c>
      <c r="AA1841" s="739" t="n">
        <v>29154</v>
      </c>
      <c r="AB1841" s="739" t="n">
        <v>0</v>
      </c>
      <c r="AC1841" s="739" t="n">
        <v>99952</v>
      </c>
      <c r="AD1841" s="739" t="n">
        <v>719563</v>
      </c>
      <c r="AE1841" s="739" t="n">
        <v>78271746</v>
      </c>
      <c r="AF1841" s="3660" t="n">
        <v>300</v>
      </c>
      <c r="AG1841" s="739" t="inlineStr">
        <is>
          <t>$3,800,000</t>
        </is>
      </c>
      <c r="AH1841" s="458" t="inlineStr">
        <is>
          <t>Vis Davivienda</t>
        </is>
      </c>
      <c r="AI1841" s="254" t="inlineStr">
        <is>
          <t>wilmarosorio95@hotmail.com</t>
        </is>
      </c>
      <c r="AJ1841" s="254" t="inlineStr">
        <is>
          <t>312 3115897</t>
        </is>
      </c>
      <c r="AK1841" s="214" t="n"/>
      <c r="AL1841" s="214" t="n"/>
      <c r="AM1841" s="220" t="n"/>
    </row>
    <row r="1842" ht="18" customHeight="1" thickBot="1">
      <c r="A1842" s="548" t="inlineStr">
        <is>
          <t>ANDRES FELIPE SIERRA CORREA</t>
        </is>
      </c>
      <c r="B1842" s="221" t="n">
        <v>90000133191</v>
      </c>
      <c r="C1842" s="240" t="n">
        <v>46069</v>
      </c>
      <c r="D1842" s="343" t="inlineStr">
        <is>
          <t>Pendiente</t>
        </is>
      </c>
      <c r="E1842" s="378" t="n">
        <v>46069</v>
      </c>
      <c r="F1842" s="241" t="inlineStr">
        <is>
          <t>BANCOLOMBIA</t>
        </is>
      </c>
      <c r="G1842" s="1087" t="n"/>
      <c r="H1842" s="344" t="inlineStr">
        <is>
          <t>CM</t>
        </is>
      </c>
      <c r="I1842" s="225" t="n"/>
      <c r="J1842" s="2116" t="n"/>
      <c r="K1842" s="2117" t="n"/>
      <c r="L1842" s="343" t="inlineStr">
        <is>
          <t>Soluciones Financieras</t>
        </is>
      </c>
      <c r="M1842" s="242" t="inlineStr">
        <is>
          <t>LORENA SALINAS</t>
        </is>
      </c>
      <c r="N1842" s="225" t="n"/>
      <c r="O1842" s="225" t="n"/>
      <c r="P1842" s="225" t="n"/>
      <c r="Q1842" s="225" t="n"/>
      <c r="R1842" s="389" t="n">
        <v>1069737049</v>
      </c>
      <c r="S1842" s="246" t="inlineStr">
        <is>
          <t>Pesos</t>
        </is>
      </c>
      <c r="T1842" s="247" t="inlineStr">
        <is>
          <t>Hipotecario</t>
        </is>
      </c>
      <c r="U1842" s="741" t="n">
        <v>606774</v>
      </c>
      <c r="V1842" s="242" t="n">
        <v>240</v>
      </c>
      <c r="W1842" s="242" t="n">
        <v>184</v>
      </c>
      <c r="X1842" s="741" t="inlineStr">
        <is>
          <t>5.6%</t>
        </is>
      </c>
      <c r="Y1842" s="741" t="n">
        <v>234820</v>
      </c>
      <c r="Z1842" s="741" t="n">
        <v>9856</v>
      </c>
      <c r="AA1842" s="741" t="n">
        <v>12405</v>
      </c>
      <c r="AB1842" s="741" t="n">
        <v>8270</v>
      </c>
      <c r="AC1842" s="741" t="n">
        <v>248922</v>
      </c>
      <c r="AD1842" s="741" t="n">
        <v>327320</v>
      </c>
      <c r="AE1842" s="741" t="n">
        <v>71991469</v>
      </c>
      <c r="AF1842" s="3661" t="n">
        <v>400</v>
      </c>
      <c r="AG1842" s="741" t="inlineStr">
        <is>
          <t>$8,800,000</t>
        </is>
      </c>
      <c r="AH1842" s="248" t="inlineStr">
        <is>
          <t>Empleado</t>
        </is>
      </c>
      <c r="AI1842" s="242" t="inlineStr">
        <is>
          <t>andres.sierra.ing@gmail.com</t>
        </is>
      </c>
      <c r="AJ1842" s="242" t="n">
        <v>3115717805</v>
      </c>
      <c r="AK1842" s="242" t="inlineStr">
        <is>
          <t>BOGOTA</t>
        </is>
      </c>
      <c r="AL1842" s="225" t="n"/>
      <c r="AM1842" s="231" t="n"/>
    </row>
    <row r="1843" ht="18" customHeight="1" thickBot="1">
      <c r="A1843" s="558" t="inlineStr">
        <is>
          <t>JAIRO ARNOY ROJAS MORALES</t>
        </is>
      </c>
      <c r="B1843" s="210" t="inlineStr">
        <is>
          <t>600000980115033-3</t>
        </is>
      </c>
      <c r="C1843" s="251" t="n">
        <v>46069</v>
      </c>
      <c r="D1843" s="343" t="inlineStr">
        <is>
          <t>Pendiente</t>
        </is>
      </c>
      <c r="E1843" s="1222" t="n">
        <v>46069</v>
      </c>
      <c r="F1843" s="569" t="inlineStr">
        <is>
          <t>DAVIVIENDA</t>
        </is>
      </c>
      <c r="G1843" s="593" t="inlineStr">
        <is>
          <t xml:space="preserve">buenas tardes, se envió el extracto y el perfilamiento del cliente al correo, sin embargo, la cuota está diferente ya que parece que el cliente adelantó cuota.
</t>
        </is>
      </c>
      <c r="H1843" s="349" t="inlineStr">
        <is>
          <t>CM</t>
        </is>
      </c>
      <c r="I1843" s="214" t="n"/>
      <c r="J1843" s="2118" t="n"/>
      <c r="K1843" s="2117" t="n"/>
      <c r="L1843" s="348" t="inlineStr">
        <is>
          <t>Soluciones Financieras</t>
        </is>
      </c>
      <c r="M1843" s="254" t="inlineStr">
        <is>
          <t>MIRYAM ROA</t>
        </is>
      </c>
      <c r="N1843" s="214" t="n"/>
      <c r="O1843" s="214" t="n"/>
      <c r="P1843" s="214" t="n"/>
      <c r="Q1843" s="335" t="n"/>
      <c r="R1843" s="390" t="inlineStr">
        <is>
          <t>N/A</t>
        </is>
      </c>
      <c r="S1843" s="257" t="inlineStr">
        <is>
          <t>Pesos</t>
        </is>
      </c>
      <c r="T1843" s="387" t="inlineStr">
        <is>
          <t>Leasing H.</t>
        </is>
      </c>
      <c r="U1843" s="739" t="n">
        <v>490000</v>
      </c>
      <c r="V1843" s="254" t="n">
        <v>240</v>
      </c>
      <c r="W1843" s="254" t="n">
        <v>236</v>
      </c>
      <c r="X1843" s="739" t="inlineStr">
        <is>
          <t>12.2%</t>
        </is>
      </c>
      <c r="Y1843" s="739" t="n">
        <v>0</v>
      </c>
      <c r="Z1843" s="739" t="n">
        <v>113479</v>
      </c>
      <c r="AA1843" s="739" t="n">
        <v>77028</v>
      </c>
      <c r="AB1843" s="739" t="n">
        <v>0</v>
      </c>
      <c r="AC1843" s="739" t="n">
        <v>263350</v>
      </c>
      <c r="AD1843" s="739" t="n">
        <v>2277359</v>
      </c>
      <c r="AE1843" s="739" t="n">
        <v>237116779</v>
      </c>
      <c r="AF1843" s="214" t="n"/>
      <c r="AG1843" s="739" t="inlineStr">
        <is>
          <t>$7,000,000</t>
        </is>
      </c>
      <c r="AH1843" s="259" t="inlineStr">
        <is>
          <t>Empleado</t>
        </is>
      </c>
      <c r="AI1843" s="254" t="inlineStr">
        <is>
          <t>jairoarnoy@hotmail.com</t>
        </is>
      </c>
      <c r="AJ1843" s="254" t="n">
        <v>3112856824</v>
      </c>
      <c r="AK1843" s="254" t="inlineStr">
        <is>
          <t>BOGOTA</t>
        </is>
      </c>
      <c r="AL1843" s="214" t="n"/>
      <c r="AM1843" s="220" t="n"/>
    </row>
    <row r="1844" ht="18" customFormat="1" customHeight="1" s="1314" thickBot="1">
      <c r="A1844" s="1923" t="inlineStr">
        <is>
          <t>LUZ NEIDA TORRES SOSA</t>
        </is>
      </c>
      <c r="B1844" s="1469" t="inlineStr">
        <is>
          <t>570040770095564-3</t>
        </is>
      </c>
      <c r="C1844" s="1470" t="n">
        <v>46069</v>
      </c>
      <c r="D1844" s="1337" t="inlineStr">
        <is>
          <t>Pendiente</t>
        </is>
      </c>
      <c r="E1844" s="1303" t="n">
        <v>46069</v>
      </c>
      <c r="F1844" s="1542" t="inlineStr">
        <is>
          <t>DAVIVIENDA</t>
        </is>
      </c>
      <c r="G1844" s="1471" t="n"/>
      <c r="H1844" s="1543" t="inlineStr">
        <is>
          <t>PROPIO</t>
        </is>
      </c>
      <c r="I1844" s="1339" t="n"/>
      <c r="J1844" s="2259" t="n"/>
      <c r="K1844" s="2158" t="n"/>
      <c r="L1844" s="1342" t="inlineStr">
        <is>
          <t>Finanzas a otro nivel</t>
        </is>
      </c>
      <c r="M1844" s="1341" t="inlineStr">
        <is>
          <t>NELLY ROA</t>
        </is>
      </c>
      <c r="N1844" s="1339" t="n"/>
      <c r="O1844" s="1339" t="n"/>
      <c r="P1844" s="1339" t="n"/>
      <c r="Q1844" s="1339" t="n"/>
      <c r="R1844" s="1341" t="n">
        <v>35476660</v>
      </c>
      <c r="S1844" s="1345" t="inlineStr">
        <is>
          <t>Pesos</t>
        </is>
      </c>
      <c r="T1844" s="1342" t="inlineStr">
        <is>
          <t>Hipotecario</t>
        </is>
      </c>
      <c r="U1844" s="1344" t="n">
        <v>198021</v>
      </c>
      <c r="V1844" s="1341" t="n">
        <v>240</v>
      </c>
      <c r="W1844" s="1341" t="n">
        <v>215</v>
      </c>
      <c r="X1844" s="1344" t="inlineStr">
        <is>
          <t>10.3%</t>
        </is>
      </c>
      <c r="Y1844" s="1344" t="n">
        <v>106978</v>
      </c>
      <c r="Z1844" s="1344" t="n">
        <v>52188</v>
      </c>
      <c r="AA1844" s="1344" t="n">
        <v>20456</v>
      </c>
      <c r="AB1844" s="1344" t="n">
        <v>0</v>
      </c>
      <c r="AC1844" s="1344" t="n">
        <v>40194</v>
      </c>
      <c r="AD1844" s="1344" t="n">
        <v>107953</v>
      </c>
      <c r="AE1844" s="1344" t="n">
        <v>26305041</v>
      </c>
      <c r="AF1844" s="1341" t="inlineStr">
        <is>
          <t>100-500</t>
        </is>
      </c>
      <c r="AG1844" s="1344" t="inlineStr">
        <is>
          <t>$2,000,000</t>
        </is>
      </c>
      <c r="AH1844" s="1513" t="inlineStr">
        <is>
          <t>Vis Davivienda</t>
        </is>
      </c>
      <c r="AI1844" s="1341" t="inlineStr">
        <is>
          <t>torresluz926@gmail.com</t>
        </is>
      </c>
      <c r="AJ1844" s="1341" t="n">
        <v>3115434122</v>
      </c>
      <c r="AK1844" s="1339" t="n"/>
      <c r="AL1844" s="1339" t="n"/>
      <c r="AM1844" s="1347" t="n"/>
    </row>
    <row r="1845" ht="18" customHeight="1" thickBot="1">
      <c r="A1845" s="745" t="inlineStr">
        <is>
          <t>LINDA YIZELL SCARPETTA CHAVARRO</t>
        </is>
      </c>
      <c r="B1845" s="221" t="inlineStr">
        <is>
          <t>600707800020546-4</t>
        </is>
      </c>
      <c r="C1845" s="240" t="n">
        <v>45860</v>
      </c>
      <c r="D1845" s="902" t="inlineStr">
        <is>
          <t>Pendiente</t>
        </is>
      </c>
      <c r="E1845" s="903" t="n">
        <v>45860</v>
      </c>
      <c r="F1845" s="333" t="inlineStr">
        <is>
          <t>DAVIVIENDA</t>
        </is>
      </c>
      <c r="G1845" s="225" t="n"/>
      <c r="H1845" s="344" t="inlineStr">
        <is>
          <t>CM</t>
        </is>
      </c>
      <c r="I1845" s="225" t="n"/>
      <c r="J1845" s="225" t="n"/>
      <c r="K1845" s="225" t="n"/>
      <c r="L1845" s="225" t="n"/>
      <c r="M1845" s="225" t="n"/>
      <c r="N1845" s="225" t="n"/>
      <c r="O1845" s="225" t="n"/>
      <c r="P1845" s="225" t="n"/>
      <c r="Q1845" s="225" t="n"/>
      <c r="R1845" s="389" t="n">
        <v>1075257013</v>
      </c>
      <c r="S1845" s="246" t="inlineStr">
        <is>
          <t>Pesos</t>
        </is>
      </c>
      <c r="T1845" s="448" t="inlineStr">
        <is>
          <t>Leasing H.</t>
        </is>
      </c>
      <c r="U1845" s="741" t="n">
        <v>1351000</v>
      </c>
      <c r="V1845" s="242" t="n">
        <v>240</v>
      </c>
      <c r="W1845" s="242" t="n">
        <v>227</v>
      </c>
      <c r="X1845" s="741" t="inlineStr">
        <is>
          <t>12.9%</t>
        </is>
      </c>
      <c r="Y1845" s="741" t="n">
        <v>0</v>
      </c>
      <c r="Z1845" s="741" t="n">
        <v>26573</v>
      </c>
      <c r="AA1845" s="741" t="n">
        <v>30204</v>
      </c>
      <c r="AB1845" s="741" t="n">
        <v>0</v>
      </c>
      <c r="AC1845" s="741" t="n">
        <v>129844</v>
      </c>
      <c r="AD1845" s="741" t="n">
        <v>1164818</v>
      </c>
      <c r="AE1845" s="741" t="n">
        <v>114590164</v>
      </c>
      <c r="AF1845" s="3661" t="n">
        <v>500</v>
      </c>
      <c r="AG1845" s="741" t="inlineStr">
        <is>
          <t>$3,900,000</t>
        </is>
      </c>
      <c r="AH1845" s="248" t="inlineStr">
        <is>
          <t>Empleado</t>
        </is>
      </c>
      <c r="AI1845" s="242" t="inlineStr">
        <is>
          <t>lindascarpetta@gmail.com</t>
        </is>
      </c>
      <c r="AJ1845" s="242" t="n">
        <v>3118286037</v>
      </c>
      <c r="AK1845" s="242" t="inlineStr">
        <is>
          <t>PITALITO</t>
        </is>
      </c>
      <c r="AL1845" s="225" t="n"/>
      <c r="AM1845" s="231" t="n"/>
    </row>
    <row r="1846" ht="18" customHeight="1" thickBot="1">
      <c r="A1846" s="558" t="inlineStr">
        <is>
          <t>LUZ NELLY MONTES CASTRILLON</t>
        </is>
      </c>
      <c r="B1846" s="210" t="n">
        <v>4210375511</v>
      </c>
      <c r="C1846" s="251" t="n">
        <v>45860</v>
      </c>
      <c r="D1846" s="902" t="inlineStr">
        <is>
          <t>Pendiente</t>
        </is>
      </c>
      <c r="E1846" s="903" t="n">
        <v>45860</v>
      </c>
      <c r="F1846" s="232" t="inlineStr">
        <is>
          <t>FNA (Fondo Nacional del Ahorro)</t>
        </is>
      </c>
      <c r="G1846" s="214" t="n"/>
      <c r="H1846" s="457" t="inlineStr">
        <is>
          <t>VK 30%</t>
        </is>
      </c>
      <c r="I1846" s="214" t="n"/>
      <c r="J1846" s="214" t="n"/>
      <c r="K1846" s="214" t="n"/>
      <c r="L1846" s="392" t="inlineStr">
        <is>
          <t>Finanzas a otro nivel</t>
        </is>
      </c>
      <c r="M1846" s="254" t="inlineStr">
        <is>
          <t>NELLY ROA</t>
        </is>
      </c>
      <c r="N1846" s="214" t="n"/>
      <c r="O1846" s="214" t="n"/>
      <c r="P1846" s="214" t="n"/>
      <c r="Q1846" s="335" t="n"/>
      <c r="R1846" s="390" t="inlineStr">
        <is>
          <t>N/A</t>
        </is>
      </c>
      <c r="S1846" s="257" t="inlineStr">
        <is>
          <t>Pesos</t>
        </is>
      </c>
      <c r="T1846" s="258" t="inlineStr">
        <is>
          <t>Hipotecario</t>
        </is>
      </c>
      <c r="U1846" s="739" t="n">
        <v>666573</v>
      </c>
      <c r="V1846" s="254" t="n">
        <v>240</v>
      </c>
      <c r="W1846" s="254" t="n">
        <v>225</v>
      </c>
      <c r="X1846" s="821" t="n">
        <v>0.09</v>
      </c>
      <c r="Y1846" s="739" t="n">
        <v>0</v>
      </c>
      <c r="Z1846" s="739" t="n">
        <v>22988</v>
      </c>
      <c r="AA1846" s="739" t="n">
        <v>26044</v>
      </c>
      <c r="AB1846" s="739" t="n">
        <v>0</v>
      </c>
      <c r="AC1846" s="739" t="n">
        <v>126764</v>
      </c>
      <c r="AD1846" s="739" t="n">
        <v>515532</v>
      </c>
      <c r="AE1846" s="739" t="n">
        <v>71528945</v>
      </c>
      <c r="AF1846" s="214" t="n"/>
      <c r="AG1846" s="739" t="inlineStr">
        <is>
          <t>$3,650,000</t>
        </is>
      </c>
      <c r="AH1846" s="392" t="inlineStr">
        <is>
          <t>Emp/Ind</t>
        </is>
      </c>
      <c r="AI1846" s="254" t="inlineStr">
        <is>
          <t>montesnelly291@gmail.com</t>
        </is>
      </c>
      <c r="AJ1846" s="254" t="n">
        <v>3146205218</v>
      </c>
      <c r="AK1846" s="254" t="inlineStr">
        <is>
          <t>PEREIRA</t>
        </is>
      </c>
      <c r="AL1846" s="214" t="n"/>
      <c r="AM1846" s="220" t="n"/>
    </row>
    <row r="1847" ht="18" customHeight="1" thickBot="1">
      <c r="A1847" s="548" t="inlineStr">
        <is>
          <t>ANDREA MARITZA CASTAÑEDA ROJAS</t>
        </is>
      </c>
      <c r="B1847" s="221" t="n">
        <v>754515509</v>
      </c>
      <c r="C1847" s="240" t="n">
        <v>45849</v>
      </c>
      <c r="D1847" s="343" t="inlineStr">
        <is>
          <t>Pendiente</t>
        </is>
      </c>
      <c r="E1847" s="378" t="n">
        <v>45861</v>
      </c>
      <c r="F1847" s="224" t="inlineStr">
        <is>
          <t>BANCO DE BOGOTA</t>
        </is>
      </c>
      <c r="G1847" s="225" t="n"/>
      <c r="H1847" s="344" t="inlineStr">
        <is>
          <t>CM</t>
        </is>
      </c>
      <c r="I1847" s="242" t="inlineStr">
        <is>
          <t>Falta perfilamiento - Bogota.</t>
        </is>
      </c>
      <c r="J1847" s="225" t="n"/>
      <c r="K1847" s="225" t="n"/>
      <c r="L1847" s="225" t="n"/>
      <c r="M1847" s="225" t="n"/>
      <c r="N1847" s="240" t="n">
        <v>45849</v>
      </c>
      <c r="O1847" s="225" t="n"/>
      <c r="P1847" s="225" t="n"/>
      <c r="Q1847" s="225" t="n"/>
      <c r="R1847" s="242" t="n">
        <v>1010164010</v>
      </c>
      <c r="S1847" s="246" t="inlineStr">
        <is>
          <t>Pesos</t>
        </is>
      </c>
      <c r="T1847" s="247" t="inlineStr">
        <is>
          <t>Hipotecario</t>
        </is>
      </c>
      <c r="U1847" s="741" t="n">
        <v>478475</v>
      </c>
      <c r="V1847" s="242" t="n">
        <v>360</v>
      </c>
      <c r="W1847" s="242" t="n">
        <v>323</v>
      </c>
      <c r="X1847" s="741" t="inlineStr">
        <is>
          <t>8.11%</t>
        </is>
      </c>
      <c r="Y1847" s="741" t="n">
        <v>193032</v>
      </c>
      <c r="Z1847" s="741" t="n">
        <v>15400</v>
      </c>
      <c r="AA1847" s="741" t="n">
        <v>24860</v>
      </c>
      <c r="AB1847" s="741" t="n">
        <v>0</v>
      </c>
      <c r="AC1847" s="741" t="n">
        <v>53401</v>
      </c>
      <c r="AD1847" s="741" t="n">
        <v>577845</v>
      </c>
      <c r="AE1847" s="741" t="n">
        <v>59215076</v>
      </c>
      <c r="AF1847" s="3661" t="n">
        <v>130</v>
      </c>
      <c r="AG1847" s="741" t="inlineStr">
        <is>
          <t>$2,500,000</t>
        </is>
      </c>
      <c r="AH1847" s="248" t="inlineStr">
        <is>
          <t>Empleado</t>
        </is>
      </c>
      <c r="AI1847" s="242" t="inlineStr">
        <is>
          <t>andreamaritzacastaneda@gmail.com</t>
        </is>
      </c>
      <c r="AJ1847" s="242" t="n">
        <v>3142167024</v>
      </c>
      <c r="AK1847" s="242" t="inlineStr">
        <is>
          <t>BOGOTA</t>
        </is>
      </c>
      <c r="AL1847" s="225" t="n"/>
      <c r="AM1847" s="231" t="n"/>
    </row>
    <row r="1848" ht="18" customHeight="1" thickBot="1">
      <c r="A1848" s="552" t="inlineStr">
        <is>
          <t>CLAUDIA ELENA HERNANDEZ ROMERO</t>
        </is>
      </c>
      <c r="B1848" s="1034" t="inlineStr">
        <is>
          <t>600909840008140-4</t>
        </is>
      </c>
      <c r="C1848" s="251" t="n">
        <v>45861</v>
      </c>
      <c r="D1848" s="348" t="inlineStr">
        <is>
          <t>Pendiente</t>
        </is>
      </c>
      <c r="E1848" s="386" t="n">
        <v>45861</v>
      </c>
      <c r="F1848" s="262" t="inlineStr">
        <is>
          <t>DAVIVIENDA</t>
        </is>
      </c>
      <c r="G1848" s="214" t="n"/>
      <c r="H1848" s="349" t="inlineStr">
        <is>
          <t>CM</t>
        </is>
      </c>
      <c r="I1848" s="214" t="n"/>
      <c r="J1848" s="214" t="n"/>
      <c r="K1848" s="214" t="n"/>
      <c r="L1848" s="214" t="n"/>
      <c r="M1848" s="214" t="n"/>
      <c r="N1848" s="214" t="n"/>
      <c r="O1848" s="214" t="n"/>
      <c r="P1848" s="214" t="n"/>
      <c r="Q1848" s="214" t="n"/>
      <c r="R1848" s="254" t="n">
        <v>52165344</v>
      </c>
      <c r="S1848" s="257" t="inlineStr">
        <is>
          <t>Pesos</t>
        </is>
      </c>
      <c r="T1848" s="387" t="inlineStr">
        <is>
          <t>Leasing H.</t>
        </is>
      </c>
      <c r="U1848" s="739" t="n">
        <v>3105000</v>
      </c>
      <c r="V1848" s="254" t="n">
        <v>240</v>
      </c>
      <c r="W1848" s="254" t="n">
        <v>191</v>
      </c>
      <c r="X1848" s="739" t="inlineStr">
        <is>
          <t>8.7%</t>
        </is>
      </c>
      <c r="Y1848" s="739" t="n">
        <v>0</v>
      </c>
      <c r="Z1848" s="739" t="n">
        <v>102247</v>
      </c>
      <c r="AA1848" s="739" t="n">
        <v>112868</v>
      </c>
      <c r="AB1848" s="739" t="n">
        <v>0</v>
      </c>
      <c r="AC1848" s="739" t="n">
        <v>768092</v>
      </c>
      <c r="AD1848" s="739" t="n">
        <v>2122792</v>
      </c>
      <c r="AE1848" s="739" t="n">
        <v>305119682</v>
      </c>
      <c r="AF1848" s="3660" t="n">
        <v>500</v>
      </c>
      <c r="AG1848" s="739" t="inlineStr">
        <is>
          <t>$10,500,000</t>
        </is>
      </c>
      <c r="AH1848" s="259" t="inlineStr">
        <is>
          <t>Empleado</t>
        </is>
      </c>
      <c r="AI1848" s="254" t="inlineStr">
        <is>
          <t>cehr30@yahoo.com</t>
        </is>
      </c>
      <c r="AJ1848" s="254" t="n">
        <v>3125868308</v>
      </c>
      <c r="AK1848" s="254" t="inlineStr">
        <is>
          <t>BOGOTA</t>
        </is>
      </c>
      <c r="AL1848" s="214" t="n"/>
      <c r="AM1848" s="220" t="n"/>
    </row>
    <row r="1849" ht="18" customHeight="1" thickBot="1">
      <c r="A1849" s="1024" t="inlineStr">
        <is>
          <t>JOSE NELSON POLANIA TAMAYO</t>
        </is>
      </c>
      <c r="B1849" s="221" t="inlineStr">
        <is>
          <t>600707690015240-6</t>
        </is>
      </c>
      <c r="C1849" s="240" t="n">
        <v>45861</v>
      </c>
      <c r="D1849" s="343" t="inlineStr">
        <is>
          <t>Pendiente</t>
        </is>
      </c>
      <c r="E1849" s="378" t="n">
        <v>45861</v>
      </c>
      <c r="F1849" s="333" t="inlineStr">
        <is>
          <t>DAVIVIENDA</t>
        </is>
      </c>
      <c r="G1849" s="225" t="n"/>
      <c r="H1849" s="397" t="inlineStr">
        <is>
          <t>PROPIO</t>
        </is>
      </c>
      <c r="I1849" s="225" t="n"/>
      <c r="J1849" s="225" t="n"/>
      <c r="K1849" s="225" t="n"/>
      <c r="L1849" s="346" t="inlineStr">
        <is>
          <t>Guardianes Del Ahorro</t>
        </is>
      </c>
      <c r="M1849" s="242" t="inlineStr">
        <is>
          <t>Juan Carlos Hidalgo</t>
        </is>
      </c>
      <c r="N1849" s="225" t="n"/>
      <c r="O1849" s="225" t="n"/>
      <c r="P1849" s="225" t="n"/>
      <c r="Q1849" s="225" t="n"/>
      <c r="R1849" s="242" t="n">
        <v>12191185</v>
      </c>
      <c r="S1849" s="246" t="inlineStr">
        <is>
          <t>Pesos</t>
        </is>
      </c>
      <c r="T1849" s="448" t="inlineStr">
        <is>
          <t>Leasing H.</t>
        </is>
      </c>
      <c r="U1849" s="741" t="n">
        <v>3661000</v>
      </c>
      <c r="V1849" s="242" t="n">
        <v>240</v>
      </c>
      <c r="W1849" s="242" t="n">
        <v>162</v>
      </c>
      <c r="X1849" s="741" t="inlineStr">
        <is>
          <t>9.8%</t>
        </is>
      </c>
      <c r="Y1849" s="741" t="n">
        <v>0</v>
      </c>
      <c r="Z1849" s="741" t="n">
        <v>0</v>
      </c>
      <c r="AA1849" s="741" t="n">
        <v>0</v>
      </c>
      <c r="AB1849" s="741" t="n">
        <v>0</v>
      </c>
      <c r="AC1849" s="741" t="n">
        <v>1957236</v>
      </c>
      <c r="AD1849" s="741" t="n">
        <v>5351664</v>
      </c>
      <c r="AE1849" s="741" t="n">
        <v>346027248</v>
      </c>
      <c r="AF1849" s="242" t="inlineStr">
        <is>
          <t>$600.000 a $900.000</t>
        </is>
      </c>
      <c r="AG1849" s="741" t="inlineStr">
        <is>
          <t>$37,000,000</t>
        </is>
      </c>
      <c r="AH1849" s="248" t="inlineStr">
        <is>
          <t>Empleado</t>
        </is>
      </c>
      <c r="AI1849" s="242" t="inlineStr">
        <is>
          <t>jnpolaniat@hotmail.com</t>
        </is>
      </c>
      <c r="AJ1849" s="242" t="n">
        <v>3102907065</v>
      </c>
      <c r="AK1849" s="225" t="n"/>
      <c r="AL1849" s="225" t="n"/>
      <c r="AM1849" s="231" t="n"/>
    </row>
    <row r="1850" ht="18" customHeight="1" thickBot="1">
      <c r="A1850" s="1033" t="inlineStr">
        <is>
          <t>BEATRIZ ELENA ALZATE TABARES</t>
        </is>
      </c>
      <c r="B1850" s="210" t="n">
        <v>90000307470</v>
      </c>
      <c r="C1850" s="251" t="n">
        <v>45861</v>
      </c>
      <c r="D1850" s="348" t="inlineStr">
        <is>
          <t>Pendiente</t>
        </is>
      </c>
      <c r="E1850" s="386" t="n">
        <v>45861</v>
      </c>
      <c r="F1850" s="259" t="inlineStr">
        <is>
          <t>CAJA SOCIAL</t>
        </is>
      </c>
      <c r="G1850" s="214" t="n"/>
      <c r="H1850" s="349" t="inlineStr">
        <is>
          <t>CM</t>
        </is>
      </c>
      <c r="I1850" s="214" t="n"/>
      <c r="J1850" s="214" t="n"/>
      <c r="K1850" s="214" t="n"/>
      <c r="L1850" s="214" t="n"/>
      <c r="M1850" s="214" t="n"/>
      <c r="N1850" s="214" t="n"/>
      <c r="O1850" s="214" t="n"/>
      <c r="P1850" s="214" t="n"/>
      <c r="Q1850" s="214" t="n"/>
      <c r="R1850" s="573" t="n">
        <v>33966107</v>
      </c>
      <c r="S1850" s="257" t="inlineStr">
        <is>
          <t>Pesos</t>
        </is>
      </c>
      <c r="T1850" s="258" t="inlineStr">
        <is>
          <t>Hipotecario</t>
        </is>
      </c>
      <c r="U1850" s="739" t="n">
        <v>534959</v>
      </c>
      <c r="V1850" s="254" t="n">
        <v>240</v>
      </c>
      <c r="W1850" s="254" t="n">
        <v>232</v>
      </c>
      <c r="X1850" s="739" t="inlineStr">
        <is>
          <t>4.4%</t>
        </is>
      </c>
      <c r="Y1850" s="739" t="n">
        <v>321293</v>
      </c>
      <c r="Z1850" s="739" t="n">
        <v>16171</v>
      </c>
      <c r="AA1850" s="739" t="n">
        <v>10262</v>
      </c>
      <c r="AB1850" s="739" t="n">
        <v>6841</v>
      </c>
      <c r="AC1850" s="739" t="n">
        <v>0</v>
      </c>
      <c r="AD1850" s="739" t="n">
        <v>0</v>
      </c>
      <c r="AE1850" s="739" t="n">
        <v>79178602</v>
      </c>
      <c r="AF1850" s="3660" t="n">
        <v>100</v>
      </c>
      <c r="AG1850" s="739" t="inlineStr">
        <is>
          <t>$3,600,000</t>
        </is>
      </c>
      <c r="AH1850" s="259" t="inlineStr">
        <is>
          <t>Empleado</t>
        </is>
      </c>
      <c r="AI1850" s="254" t="inlineStr">
        <is>
          <t>bealzatet@gmail.com</t>
        </is>
      </c>
      <c r="AJ1850" s="254" t="n">
        <v>3146270147</v>
      </c>
      <c r="AK1850" s="254" t="inlineStr">
        <is>
          <t>SANTA ROSA DE CABAL</t>
        </is>
      </c>
      <c r="AL1850" s="214" t="n"/>
      <c r="AM1850" s="220" t="n"/>
    </row>
    <row r="1851" ht="18" customHeight="1" thickBot="1">
      <c r="A1851" s="548" t="inlineStr">
        <is>
          <t>JOSE NOLBERTO SEPULVEDA ANDRADE</t>
        </is>
      </c>
      <c r="B1851" s="221" t="inlineStr">
        <is>
          <t>570040770107365-1</t>
        </is>
      </c>
      <c r="C1851" s="240" t="n">
        <v>45861</v>
      </c>
      <c r="D1851" s="343" t="inlineStr">
        <is>
          <t>Pendiente</t>
        </is>
      </c>
      <c r="E1851" s="378" t="n">
        <v>45861</v>
      </c>
      <c r="F1851" s="333" t="inlineStr">
        <is>
          <t>DAVIVIENDA</t>
        </is>
      </c>
      <c r="G1851" s="225" t="n"/>
      <c r="H1851" s="344" t="inlineStr">
        <is>
          <t>CM</t>
        </is>
      </c>
      <c r="I1851" s="225" t="n"/>
      <c r="J1851" s="225" t="n"/>
      <c r="K1851" s="225" t="n"/>
      <c r="L1851" s="343" t="inlineStr">
        <is>
          <t>Soluciones Financieras</t>
        </is>
      </c>
      <c r="M1851" s="242" t="inlineStr">
        <is>
          <t>LORENA SALINAS</t>
        </is>
      </c>
      <c r="N1851" s="225" t="n"/>
      <c r="O1851" s="225" t="n"/>
      <c r="P1851" s="225" t="n"/>
      <c r="Q1851" s="473" t="n"/>
      <c r="R1851" s="390" t="inlineStr">
        <is>
          <t>N/A</t>
        </is>
      </c>
      <c r="S1851" s="246" t="inlineStr">
        <is>
          <t>Pesos</t>
        </is>
      </c>
      <c r="T1851" s="247" t="inlineStr">
        <is>
          <t>Hipotecario</t>
        </is>
      </c>
      <c r="U1851" s="741" t="n">
        <v>1294000</v>
      </c>
      <c r="V1851" s="242" t="n">
        <v>240</v>
      </c>
      <c r="W1851" s="242" t="n">
        <v>231</v>
      </c>
      <c r="X1851" s="741" t="inlineStr">
        <is>
          <t>10.95%</t>
        </is>
      </c>
      <c r="Y1851" s="741" t="n">
        <v>0</v>
      </c>
      <c r="Z1851" s="741" t="n">
        <v>25716</v>
      </c>
      <c r="AA1851" s="741" t="n">
        <v>36238</v>
      </c>
      <c r="AB1851" s="741" t="n">
        <v>71777</v>
      </c>
      <c r="AC1851" s="741" t="n">
        <v>315607</v>
      </c>
      <c r="AD1851" s="741" t="n">
        <v>1798762</v>
      </c>
      <c r="AE1851" s="741" t="n">
        <v>115560425</v>
      </c>
      <c r="AF1851" s="3661" t="n">
        <v>200</v>
      </c>
      <c r="AG1851" s="741" t="inlineStr">
        <is>
          <t>$4,500,000</t>
        </is>
      </c>
      <c r="AH1851" s="346" t="inlineStr">
        <is>
          <t>Vis Davivienda</t>
        </is>
      </c>
      <c r="AI1851" s="242" t="inlineStr">
        <is>
          <t>disneymovistar47@gmail.com</t>
        </is>
      </c>
      <c r="AJ1851" s="242" t="n">
        <v>3113949934</v>
      </c>
      <c r="AK1851" s="242" t="inlineStr">
        <is>
          <t>BOGOTA</t>
        </is>
      </c>
      <c r="AL1851" s="225" t="n"/>
      <c r="AM1851" s="231" t="n"/>
    </row>
    <row r="1852" ht="18" customHeight="1" thickBot="1">
      <c r="A1852" s="552" t="inlineStr">
        <is>
          <t>ANA MARIA CORTES AMAYA</t>
        </is>
      </c>
      <c r="B1852" s="210" t="inlineStr">
        <is>
          <t>570047820038991-4</t>
        </is>
      </c>
      <c r="C1852" s="251" t="n">
        <v>45861</v>
      </c>
      <c r="D1852" s="348" t="inlineStr">
        <is>
          <t>Pendiente</t>
        </is>
      </c>
      <c r="E1852" s="386" t="n">
        <v>45861</v>
      </c>
      <c r="F1852" s="262" t="inlineStr">
        <is>
          <t>DAVIVIENDA</t>
        </is>
      </c>
      <c r="G1852" s="214" t="n"/>
      <c r="H1852" s="460" t="inlineStr">
        <is>
          <t>WEB</t>
        </is>
      </c>
      <c r="I1852" s="214" t="n"/>
      <c r="J1852" s="214" t="n"/>
      <c r="K1852" s="214" t="n"/>
      <c r="L1852" s="348" t="inlineStr">
        <is>
          <t>Soluciones Financieras</t>
        </is>
      </c>
      <c r="M1852" s="254" t="inlineStr">
        <is>
          <t>JOSE ROJAS</t>
        </is>
      </c>
      <c r="N1852" s="214" t="n"/>
      <c r="O1852" s="214" t="n"/>
      <c r="P1852" s="214" t="n"/>
      <c r="Q1852" s="214" t="n"/>
      <c r="R1852" s="254" t="n">
        <v>1070952796</v>
      </c>
      <c r="S1852" s="257" t="inlineStr">
        <is>
          <t>Pesos</t>
        </is>
      </c>
      <c r="T1852" s="258" t="inlineStr">
        <is>
          <t>Hipotecario</t>
        </is>
      </c>
      <c r="U1852" s="739" t="n">
        <v>1363000</v>
      </c>
      <c r="V1852" s="254" t="n">
        <v>240</v>
      </c>
      <c r="W1852" s="254" t="n">
        <v>237</v>
      </c>
      <c r="X1852" s="739" t="inlineStr">
        <is>
          <t>11.2%</t>
        </is>
      </c>
      <c r="Y1852" s="739" t="n">
        <v>0</v>
      </c>
      <c r="Z1852" s="739" t="n">
        <v>44459</v>
      </c>
      <c r="AA1852" s="739" t="n">
        <v>41380</v>
      </c>
      <c r="AB1852" s="739" t="n">
        <v>0</v>
      </c>
      <c r="AC1852" s="739" t="n">
        <v>154801</v>
      </c>
      <c r="AD1852" s="739" t="n">
        <v>1122198</v>
      </c>
      <c r="AE1852" s="739" t="n">
        <v>126332282</v>
      </c>
      <c r="AF1852" s="3660" t="n">
        <v>300</v>
      </c>
      <c r="AG1852" s="739" t="inlineStr">
        <is>
          <t>$11,000,000</t>
        </is>
      </c>
      <c r="AH1852" s="259" t="inlineStr">
        <is>
          <t>Empleado</t>
        </is>
      </c>
      <c r="AI1852" s="254" t="inlineStr">
        <is>
          <t>coama18@hotmail.com</t>
        </is>
      </c>
      <c r="AJ1852" s="254" t="n">
        <v>3108161900</v>
      </c>
      <c r="AK1852" s="254" t="inlineStr">
        <is>
          <t>FACATATIVA</t>
        </is>
      </c>
      <c r="AL1852" s="214" t="n"/>
      <c r="AM1852" s="220" t="n"/>
    </row>
    <row r="1853" ht="18" customHeight="1" thickBot="1">
      <c r="A1853" s="745" t="inlineStr">
        <is>
          <t>CAROLINA BERRIO RAMIREZ</t>
        </is>
      </c>
      <c r="B1853" s="221" t="inlineStr">
        <is>
          <t>571616310002140-1</t>
        </is>
      </c>
      <c r="C1853" s="240" t="n">
        <v>45859</v>
      </c>
      <c r="D1853" s="456" t="inlineStr">
        <is>
          <t>Mora</t>
        </is>
      </c>
      <c r="E1853" s="922" t="n">
        <v>45859</v>
      </c>
      <c r="F1853" s="333" t="inlineStr">
        <is>
          <t>DAVIVIENDA</t>
        </is>
      </c>
      <c r="G1853" s="225" t="n"/>
      <c r="H1853" s="397" t="inlineStr">
        <is>
          <t>PROPIO</t>
        </is>
      </c>
      <c r="I1853" s="225" t="n"/>
      <c r="J1853" s="225" t="n"/>
      <c r="K1853" s="225" t="n"/>
      <c r="L1853" s="343" t="inlineStr">
        <is>
          <t>Soluciones Financieras</t>
        </is>
      </c>
      <c r="M1853" s="242" t="inlineStr">
        <is>
          <t>LORENA SALINAS</t>
        </is>
      </c>
      <c r="N1853" s="225" t="n"/>
      <c r="O1853" s="225" t="n"/>
      <c r="P1853" s="225" t="n"/>
      <c r="Q1853" s="225" t="n"/>
      <c r="R1853" s="242" t="n">
        <v>100021401</v>
      </c>
      <c r="S1853" s="246" t="inlineStr">
        <is>
          <t>Pesos</t>
        </is>
      </c>
      <c r="T1853" s="247" t="inlineStr">
        <is>
          <t>Hipotecario</t>
        </is>
      </c>
      <c r="U1853" s="741" t="n">
        <v>422227</v>
      </c>
      <c r="V1853" s="242" t="n">
        <v>240</v>
      </c>
      <c r="W1853" s="242" t="n">
        <v>166</v>
      </c>
      <c r="X1853" s="811" t="n">
        <v>0.12</v>
      </c>
      <c r="Y1853" s="741" t="n">
        <v>131772</v>
      </c>
      <c r="Z1853" s="741" t="n">
        <v>76533</v>
      </c>
      <c r="AA1853" s="741" t="n">
        <v>0</v>
      </c>
      <c r="AB1853" s="741" t="n">
        <v>0</v>
      </c>
      <c r="AC1853" s="741" t="n">
        <v>132080</v>
      </c>
      <c r="AD1853" s="741" t="n">
        <v>382830</v>
      </c>
      <c r="AE1853" s="741" t="n">
        <v>40345677</v>
      </c>
      <c r="AF1853" s="242" t="inlineStr">
        <is>
          <t>50-300</t>
        </is>
      </c>
      <c r="AG1853" s="741" t="inlineStr">
        <is>
          <t>$3,500,000</t>
        </is>
      </c>
      <c r="AH1853" s="248" t="inlineStr">
        <is>
          <t>Empleado</t>
        </is>
      </c>
      <c r="AI1853" s="242" t="inlineStr">
        <is>
          <t>carolinaberrios369@gmail.com</t>
        </is>
      </c>
      <c r="AJ1853" s="242" t="n">
        <v>61497093194</v>
      </c>
      <c r="AK1853" s="225" t="n"/>
      <c r="AL1853" s="225" t="n"/>
      <c r="AM1853" s="231" t="n"/>
    </row>
    <row r="1854" ht="18" customHeight="1" thickBot="1">
      <c r="A1854" s="1007" t="inlineStr">
        <is>
          <t>ANTHONNY ALFONSO AGUILAR SANMIGEL</t>
        </is>
      </c>
      <c r="B1854" s="274" t="n">
        <v>2980470600</v>
      </c>
      <c r="C1854" s="420" t="n">
        <v>45861</v>
      </c>
      <c r="D1854" s="923" t="inlineStr">
        <is>
          <t>Pendiente</t>
        </is>
      </c>
      <c r="E1854" s="1006" t="n"/>
      <c r="F1854" s="426" t="inlineStr">
        <is>
          <t>BANCOOMEVA</t>
        </is>
      </c>
      <c r="G1854" s="278" t="n"/>
      <c r="H1854" s="446" t="inlineStr">
        <is>
          <t>VK 30%</t>
        </is>
      </c>
      <c r="I1854" s="278" t="n"/>
      <c r="J1854" s="278" t="n"/>
      <c r="K1854" s="278" t="n"/>
      <c r="L1854" s="421" t="inlineStr">
        <is>
          <t>Soluciones Financieras</t>
        </is>
      </c>
      <c r="M1854" s="425" t="inlineStr">
        <is>
          <t>Giovanni Moreno Ramirez</t>
        </is>
      </c>
      <c r="N1854" s="278" t="n"/>
      <c r="O1854" s="278" t="n"/>
      <c r="P1854" s="278" t="n"/>
      <c r="Q1854" s="278" t="n"/>
      <c r="R1854" s="425" t="n">
        <v>80200029</v>
      </c>
      <c r="S1854" s="426" t="inlineStr">
        <is>
          <t>Pesos</t>
        </is>
      </c>
      <c r="T1854" s="427" t="inlineStr">
        <is>
          <t>Hipotecario</t>
        </is>
      </c>
      <c r="U1854" s="742" t="n">
        <v>2961924</v>
      </c>
      <c r="V1854" s="425" t="n">
        <v>240</v>
      </c>
      <c r="W1854" s="425" t="n">
        <v>234</v>
      </c>
      <c r="X1854" s="742" t="inlineStr">
        <is>
          <t>15.8%</t>
        </is>
      </c>
      <c r="Y1854" s="742" t="n">
        <v>272921</v>
      </c>
      <c r="Z1854" s="742" t="n">
        <v>0</v>
      </c>
      <c r="AA1854" s="742" t="n">
        <v>0</v>
      </c>
      <c r="AB1854" s="742" t="n">
        <v>0</v>
      </c>
      <c r="AC1854" s="742" t="n">
        <v>180684</v>
      </c>
      <c r="AD1854" s="742" t="n">
        <v>2780921</v>
      </c>
      <c r="AE1854" s="742" t="n">
        <v>247767228</v>
      </c>
      <c r="AF1854" s="425" t="inlineStr">
        <is>
          <t>50-300</t>
        </is>
      </c>
      <c r="AG1854" s="742" t="inlineStr">
        <is>
          <t>$14,600,000</t>
        </is>
      </c>
      <c r="AH1854" s="428" t="inlineStr">
        <is>
          <t>Empleado</t>
        </is>
      </c>
      <c r="AI1854" s="425" t="inlineStr">
        <is>
          <t>ingaas84@hotmail.com</t>
        </is>
      </c>
      <c r="AJ1854" s="425" t="n">
        <v>3007540258</v>
      </c>
      <c r="AK1854" s="278" t="n"/>
      <c r="AL1854" s="278" t="n"/>
      <c r="AM1854" s="286" t="n"/>
    </row>
    <row r="1855" ht="18" customHeight="1" thickBot="1">
      <c r="A1855" s="824" t="inlineStr">
        <is>
          <t>GIOVANNY QUINTERO SANCHEZ</t>
        </is>
      </c>
      <c r="B1855" s="502" t="inlineStr">
        <is>
          <t>570119460028299-2</t>
        </is>
      </c>
      <c r="C1855" s="404" t="n">
        <v>45861</v>
      </c>
      <c r="D1855" s="921" t="inlineStr">
        <is>
          <t>Pendiente</t>
        </is>
      </c>
      <c r="E1855" s="900" t="n">
        <v>45861</v>
      </c>
      <c r="F1855" s="503" t="inlineStr">
        <is>
          <t>DAVIVIENDA</t>
        </is>
      </c>
      <c r="G1855" s="410" t="n"/>
      <c r="H1855" s="539" t="inlineStr">
        <is>
          <t>PROPIO</t>
        </is>
      </c>
      <c r="I1855" s="410" t="n"/>
      <c r="J1855" s="410" t="n"/>
      <c r="K1855" s="410" t="n"/>
      <c r="L1855" s="553" t="inlineStr">
        <is>
          <t>Visionarios</t>
        </is>
      </c>
      <c r="M1855" s="414" t="inlineStr">
        <is>
          <t>PAOLA MILENA HERNANDEZ PAJOY</t>
        </is>
      </c>
      <c r="N1855" s="410" t="n"/>
      <c r="O1855" s="410" t="n"/>
      <c r="P1855" s="410" t="n"/>
      <c r="Q1855" s="816" t="n"/>
      <c r="R1855" s="817" t="inlineStr">
        <is>
          <t>N/A</t>
        </is>
      </c>
      <c r="S1855" s="412" t="inlineStr">
        <is>
          <t>Pesos</t>
        </is>
      </c>
      <c r="T1855" s="413" t="inlineStr">
        <is>
          <t>Hipotecario</t>
        </is>
      </c>
      <c r="U1855" s="818" t="n">
        <v>271095</v>
      </c>
      <c r="V1855" s="414" t="n">
        <v>180</v>
      </c>
      <c r="W1855" s="414" t="n">
        <v>141</v>
      </c>
      <c r="X1855" s="818" t="inlineStr">
        <is>
          <t>12.05%</t>
        </is>
      </c>
      <c r="Y1855" s="818" t="n">
        <v>114904</v>
      </c>
      <c r="Z1855" s="818" t="n">
        <v>12905</v>
      </c>
      <c r="AA1855" s="818" t="n">
        <v>30884</v>
      </c>
      <c r="AB1855" s="818" t="n">
        <v>0</v>
      </c>
      <c r="AC1855" s="818" t="n">
        <v>188125</v>
      </c>
      <c r="AD1855" s="818" t="n">
        <v>298114</v>
      </c>
      <c r="AE1855" s="818" t="n">
        <v>28225265</v>
      </c>
      <c r="AF1855" s="414" t="inlineStr">
        <is>
          <t>Acorde al estado del Crédito</t>
        </is>
      </c>
      <c r="AG1855" s="818" t="inlineStr">
        <is>
          <t>$3,100,000</t>
        </is>
      </c>
      <c r="AH1855" s="415" t="inlineStr">
        <is>
          <t>Empleado</t>
        </is>
      </c>
      <c r="AI1855" s="414" t="inlineStr">
        <is>
          <t>giovanny353@hotmail.com</t>
        </is>
      </c>
      <c r="AJ1855" s="414" t="n">
        <v>3225648815</v>
      </c>
      <c r="AK1855" s="410" t="n"/>
      <c r="AL1855" s="410" t="n"/>
      <c r="AM1855" s="416" t="n"/>
    </row>
    <row r="1856" ht="18" customHeight="1" thickBot="1">
      <c r="A1856" s="745" t="inlineStr">
        <is>
          <t>LUZ ADRIANA ALARCON GALVIS</t>
        </is>
      </c>
      <c r="B1856" s="221" t="n">
        <v>654796887</v>
      </c>
      <c r="C1856" s="240" t="n">
        <v>45852</v>
      </c>
      <c r="D1856" s="902" t="inlineStr">
        <is>
          <t>Pendiente</t>
        </is>
      </c>
      <c r="E1856" s="903" t="n">
        <v>45862</v>
      </c>
      <c r="F1856" s="224" t="inlineStr">
        <is>
          <t>BANCO DE BOGOTA</t>
        </is>
      </c>
      <c r="G1856" s="560" t="n"/>
      <c r="H1856" s="344" t="inlineStr">
        <is>
          <t>CM</t>
        </is>
      </c>
      <c r="I1856" s="242" t="inlineStr">
        <is>
          <t>Falta perfilamiento - Bogota</t>
        </is>
      </c>
      <c r="J1856" s="225" t="n"/>
      <c r="K1856" s="225" t="n"/>
      <c r="L1856" s="225" t="n"/>
      <c r="M1856" s="225" t="n"/>
      <c r="N1856" s="240" t="n">
        <v>45854</v>
      </c>
      <c r="O1856" s="225" t="n"/>
      <c r="P1856" s="225" t="n"/>
      <c r="Q1856" s="225" t="n"/>
      <c r="R1856" s="242" t="n">
        <v>1022407135</v>
      </c>
      <c r="S1856" s="246" t="inlineStr">
        <is>
          <t>Pesos</t>
        </is>
      </c>
      <c r="T1856" s="247" t="inlineStr">
        <is>
          <t>Hipotecario</t>
        </is>
      </c>
      <c r="U1856" s="741" t="n">
        <v>562482</v>
      </c>
      <c r="V1856" s="242" t="n">
        <v>360</v>
      </c>
      <c r="W1856" s="242" t="n">
        <v>302</v>
      </c>
      <c r="X1856" s="741" t="inlineStr">
        <is>
          <t>11.74%</t>
        </is>
      </c>
      <c r="Y1856" s="741" t="n">
        <v>0</v>
      </c>
      <c r="Z1856" s="741" t="n">
        <v>10210</v>
      </c>
      <c r="AA1856" s="741" t="n">
        <v>21336</v>
      </c>
      <c r="AB1856" s="741" t="n">
        <v>0</v>
      </c>
      <c r="AC1856" s="741" t="n">
        <v>32099</v>
      </c>
      <c r="AD1856" s="741" t="n">
        <v>498836</v>
      </c>
      <c r="AE1856" s="741" t="n">
        <v>53907498</v>
      </c>
      <c r="AF1856" s="3661" t="n">
        <v>200</v>
      </c>
      <c r="AG1856" s="741" t="inlineStr">
        <is>
          <t>$5,000,000</t>
        </is>
      </c>
      <c r="AH1856" s="248" t="inlineStr">
        <is>
          <t>Empleado</t>
        </is>
      </c>
      <c r="AI1856" s="242" t="inlineStr">
        <is>
          <t>adriana05-95@hotmail.com</t>
        </is>
      </c>
      <c r="AJ1856" s="242" t="n">
        <v>3114550610</v>
      </c>
      <c r="AK1856" s="242" t="inlineStr">
        <is>
          <t>BOGOTA</t>
        </is>
      </c>
      <c r="AL1856" s="225" t="n"/>
      <c r="AM1856" s="231" t="n"/>
    </row>
    <row r="1857" ht="18" customHeight="1" thickBot="1">
      <c r="A1857" s="552" t="inlineStr">
        <is>
          <t>ANGELA MARIA SANDOVAL GALVEZ</t>
        </is>
      </c>
      <c r="B1857" s="210" t="inlineStr">
        <is>
          <t>571616600207750-4</t>
        </is>
      </c>
      <c r="C1857" s="251" t="n">
        <v>45859</v>
      </c>
      <c r="D1857" s="902" t="inlineStr">
        <is>
          <t>Actualizar</t>
        </is>
      </c>
      <c r="E1857" s="903" t="n">
        <v>45862</v>
      </c>
      <c r="F1857" s="569" t="inlineStr">
        <is>
          <t>DAVIVIENDA</t>
        </is>
      </c>
      <c r="G1857" s="593" t="inlineStr">
        <is>
          <t>buen día, solicito de su amble colaboración realizando nuevamente el estudio con abonos desde 50 mil pesos en adelante ya que el estudio esta con abonos muy grandes y no le alcanzan los ingresos para demostrar al banco muchas gracias @Soluciones Jurídico Financieras</t>
        </is>
      </c>
      <c r="H1857" s="349" t="inlineStr">
        <is>
          <t>CM</t>
        </is>
      </c>
      <c r="I1857" s="214" t="n"/>
      <c r="J1857" s="214" t="n"/>
      <c r="K1857" s="386" t="n">
        <v>45861</v>
      </c>
      <c r="L1857" s="392" t="inlineStr">
        <is>
          <t>Finanzas a otro nivel</t>
        </is>
      </c>
      <c r="M1857" s="254" t="inlineStr">
        <is>
          <t>CAROLINA MORA</t>
        </is>
      </c>
      <c r="N1857" s="251" t="n">
        <v>45861</v>
      </c>
      <c r="O1857" s="214" t="n"/>
      <c r="P1857" s="256" t="inlineStr">
        <is>
          <t>https://tinyurl.com/mr29p2du</t>
        </is>
      </c>
      <c r="Q1857" s="214" t="n"/>
      <c r="R1857" s="254" t="n">
        <v>65755124</v>
      </c>
      <c r="S1857" s="257" t="inlineStr">
        <is>
          <t>Pesos</t>
        </is>
      </c>
      <c r="T1857" s="258" t="inlineStr">
        <is>
          <t>Hipotecario</t>
        </is>
      </c>
      <c r="U1857" s="739" t="n">
        <v>1298000</v>
      </c>
      <c r="V1857" s="254" t="n">
        <v>240</v>
      </c>
      <c r="W1857" s="254" t="n">
        <v>234</v>
      </c>
      <c r="X1857" s="739" t="inlineStr">
        <is>
          <t>10.95%</t>
        </is>
      </c>
      <c r="Y1857" s="739" t="n">
        <v>0</v>
      </c>
      <c r="Z1857" s="739" t="n">
        <v>116325</v>
      </c>
      <c r="AA1857" s="739" t="n">
        <v>103386</v>
      </c>
      <c r="AB1857" s="739" t="n">
        <v>0</v>
      </c>
      <c r="AC1857" s="739" t="n">
        <v>476513</v>
      </c>
      <c r="AD1857" s="739" t="n">
        <v>3190477</v>
      </c>
      <c r="AE1857" s="739" t="n">
        <v>122190937</v>
      </c>
      <c r="AF1857" s="3660" t="n">
        <v>600</v>
      </c>
      <c r="AG1857" s="739" t="inlineStr">
        <is>
          <t>$5,500,000</t>
        </is>
      </c>
      <c r="AH1857" s="259" t="inlineStr">
        <is>
          <t>Empleado</t>
        </is>
      </c>
      <c r="AI1857" s="254" t="inlineStr">
        <is>
          <t>angelaterapia@hotmail.com</t>
        </is>
      </c>
      <c r="AJ1857" s="254" t="n">
        <v>3172586521</v>
      </c>
      <c r="AK1857" s="254" t="inlineStr">
        <is>
          <t>IBAGUE</t>
        </is>
      </c>
      <c r="AL1857" s="214" t="n"/>
      <c r="AM1857" s="220" t="n"/>
    </row>
    <row r="1858" ht="18" customHeight="1" thickBot="1">
      <c r="A1858" s="842" t="inlineStr">
        <is>
          <t>HERMES ALEJANDRO OSPINA DUQUE</t>
        </is>
      </c>
      <c r="B1858" s="221" t="n">
        <v>664110000331</v>
      </c>
      <c r="C1858" s="240" t="n">
        <v>45861</v>
      </c>
      <c r="D1858" s="902" t="inlineStr">
        <is>
          <t>Pendiente</t>
        </is>
      </c>
      <c r="E1858" s="903" t="n">
        <v>45862</v>
      </c>
      <c r="F1858" s="459" t="inlineStr">
        <is>
          <t>COLPATRIA</t>
        </is>
      </c>
      <c r="G1858" s="225" t="n"/>
      <c r="H1858" s="397" t="inlineStr">
        <is>
          <t>PROPIO</t>
        </is>
      </c>
      <c r="I1858" s="242" t="inlineStr">
        <is>
          <t>ADJUNTO PERFILAMIENTO ANTIGUO</t>
        </is>
      </c>
      <c r="J1858" s="225" t="n"/>
      <c r="K1858" s="225" t="n"/>
      <c r="L1858" s="246" t="inlineStr">
        <is>
          <t>Lideres del futuro</t>
        </is>
      </c>
      <c r="M1858" s="242" t="inlineStr">
        <is>
          <t>INGRID VASQUEZ MUÑOS</t>
        </is>
      </c>
      <c r="N1858" s="225" t="n"/>
      <c r="O1858" s="225" t="n"/>
      <c r="P1858" s="225" t="n"/>
      <c r="Q1858" s="225" t="n"/>
      <c r="R1858" s="242" t="n">
        <v>9727279</v>
      </c>
      <c r="S1858" s="246" t="inlineStr">
        <is>
          <t>Pesos</t>
        </is>
      </c>
      <c r="T1858" s="247" t="inlineStr">
        <is>
          <t>Hipotecario</t>
        </is>
      </c>
      <c r="U1858" s="741" t="n">
        <v>2333819</v>
      </c>
      <c r="V1858" s="242" t="n">
        <v>240</v>
      </c>
      <c r="W1858" s="242" t="n">
        <v>227</v>
      </c>
      <c r="X1858" s="741" t="inlineStr">
        <is>
          <t>18.62%</t>
        </is>
      </c>
      <c r="Y1858" s="741" t="n">
        <v>0</v>
      </c>
      <c r="Z1858" s="741" t="n">
        <v>119597</v>
      </c>
      <c r="AA1858" s="741" t="n">
        <v>0</v>
      </c>
      <c r="AB1858" s="741" t="n">
        <v>0</v>
      </c>
      <c r="AC1858" s="741" t="n">
        <v>267359</v>
      </c>
      <c r="AD1858" s="741" t="n">
        <v>1946862</v>
      </c>
      <c r="AE1858" s="741" t="n">
        <v>208379118</v>
      </c>
      <c r="AF1858" s="242" t="inlineStr">
        <is>
          <t>50-300</t>
        </is>
      </c>
      <c r="AG1858" s="741" t="inlineStr">
        <is>
          <t>$16,800,000</t>
        </is>
      </c>
      <c r="AH1858" s="248" t="inlineStr">
        <is>
          <t>Empleado</t>
        </is>
      </c>
      <c r="AI1858" s="242" t="inlineStr">
        <is>
          <t>ALEJOSPINA16@GMAIL.COM</t>
        </is>
      </c>
      <c r="AJ1858" s="242" t="n">
        <v>3196567917</v>
      </c>
      <c r="AK1858" s="225" t="n"/>
      <c r="AL1858" s="225" t="n"/>
      <c r="AM1858" s="231" t="n"/>
    </row>
    <row r="1859" ht="18" customHeight="1" thickBot="1">
      <c r="A1859" s="843" t="inlineStr">
        <is>
          <t>PATRICIA MONROY ROMERO</t>
        </is>
      </c>
      <c r="B1859" s="210" t="inlineStr">
        <is>
          <t>570202660040100-9</t>
        </is>
      </c>
      <c r="C1859" s="251" t="n">
        <v>45862</v>
      </c>
      <c r="D1859" s="902" t="inlineStr">
        <is>
          <t>Pendiente</t>
        </is>
      </c>
      <c r="E1859" s="903" t="n">
        <v>45862</v>
      </c>
      <c r="F1859" s="262" t="inlineStr">
        <is>
          <t>DAVIVIENDA</t>
        </is>
      </c>
      <c r="G1859" s="565" t="n"/>
      <c r="H1859" s="457" t="inlineStr">
        <is>
          <t>VK 30%</t>
        </is>
      </c>
      <c r="I1859" s="214" t="n"/>
      <c r="J1859" s="214" t="n"/>
      <c r="K1859" s="214" t="n"/>
      <c r="L1859" s="348" t="inlineStr">
        <is>
          <t>Soluciones Financieras</t>
        </is>
      </c>
      <c r="M1859" s="254" t="inlineStr">
        <is>
          <t>Giovanni Moreno Ramirez</t>
        </is>
      </c>
      <c r="N1859" s="214" t="n"/>
      <c r="O1859" s="214" t="n"/>
      <c r="P1859" s="214" t="n"/>
      <c r="Q1859" s="214" t="n"/>
      <c r="R1859" s="254" t="n">
        <v>32770903</v>
      </c>
      <c r="S1859" s="257" t="inlineStr">
        <is>
          <t>Pesos</t>
        </is>
      </c>
      <c r="T1859" s="258" t="inlineStr">
        <is>
          <t>Hipotecario</t>
        </is>
      </c>
      <c r="U1859" s="739" t="n">
        <v>352000</v>
      </c>
      <c r="V1859" s="254" t="n">
        <v>240</v>
      </c>
      <c r="W1859" s="254" t="n">
        <v>140</v>
      </c>
      <c r="X1859" s="739" t="inlineStr">
        <is>
          <t>12.75%</t>
        </is>
      </c>
      <c r="Y1859" s="739" t="n">
        <v>0</v>
      </c>
      <c r="Z1859" s="739" t="n">
        <v>16906</v>
      </c>
      <c r="AA1859" s="739" t="n">
        <v>20410</v>
      </c>
      <c r="AB1859" s="739" t="n">
        <v>0</v>
      </c>
      <c r="AC1859" s="739" t="n">
        <v>77787</v>
      </c>
      <c r="AD1859" s="739" t="n">
        <v>236896</v>
      </c>
      <c r="AE1859" s="739" t="n">
        <v>23743042</v>
      </c>
      <c r="AF1859" s="254" t="inlineStr">
        <is>
          <t>50-300</t>
        </is>
      </c>
      <c r="AG1859" s="739" t="inlineStr">
        <is>
          <t>$3,800,000</t>
        </is>
      </c>
      <c r="AH1859" s="458" t="inlineStr">
        <is>
          <t>Vis Davivienda</t>
        </is>
      </c>
      <c r="AI1859" s="254" t="inlineStr">
        <is>
          <t>tilcia50@hotmail.com</t>
        </is>
      </c>
      <c r="AJ1859" s="254" t="n">
        <v>3016438383</v>
      </c>
      <c r="AK1859" s="214" t="n"/>
      <c r="AL1859" s="214" t="n"/>
      <c r="AM1859" s="220" t="n"/>
    </row>
    <row r="1860" ht="18" customHeight="1" thickBot="1">
      <c r="A1860" s="745" t="inlineStr">
        <is>
          <t>LUIS MIGUEL GUEVARA PLATA</t>
        </is>
      </c>
      <c r="B1860" s="221" t="inlineStr">
        <is>
          <t>570000730112990-1</t>
        </is>
      </c>
      <c r="C1860" s="240" t="n">
        <v>45862</v>
      </c>
      <c r="D1860" s="902" t="inlineStr">
        <is>
          <t>Pendiente</t>
        </is>
      </c>
      <c r="E1860" s="903" t="n">
        <v>45862</v>
      </c>
      <c r="F1860" s="569" t="inlineStr">
        <is>
          <t>DAVIVIENDA</t>
        </is>
      </c>
      <c r="G1860" s="593" t="inlineStr">
        <is>
          <t>Agradezco puedan dar prioridad al estudio, por empresa NOVAVENTA</t>
        </is>
      </c>
      <c r="H1860" s="397" t="inlineStr">
        <is>
          <t>PROPIO</t>
        </is>
      </c>
      <c r="I1860" s="225" t="n"/>
      <c r="J1860" s="225" t="n"/>
      <c r="K1860" s="225" t="n"/>
      <c r="L1860" s="346" t="inlineStr">
        <is>
          <t>Guardianes Del Ahorro</t>
        </is>
      </c>
      <c r="M1860" s="242" t="inlineStr">
        <is>
          <t>SANDRA MILENA JAUREGUI AREVALO</t>
        </is>
      </c>
      <c r="N1860" s="225" t="n"/>
      <c r="O1860" s="225" t="n"/>
      <c r="P1860" s="225" t="n"/>
      <c r="Q1860" s="225" t="n"/>
      <c r="R1860" s="242" t="n">
        <v>80162317</v>
      </c>
      <c r="S1860" s="246" t="inlineStr">
        <is>
          <t>Pesos</t>
        </is>
      </c>
      <c r="T1860" s="247" t="inlineStr">
        <is>
          <t>Hipotecario</t>
        </is>
      </c>
      <c r="U1860" s="741" t="n">
        <v>908000</v>
      </c>
      <c r="V1860" s="242" t="n">
        <v>240</v>
      </c>
      <c r="W1860" s="242" t="n">
        <v>230</v>
      </c>
      <c r="X1860" s="741" t="inlineStr">
        <is>
          <t>10.95%</t>
        </is>
      </c>
      <c r="Y1860" s="741" t="n">
        <v>0</v>
      </c>
      <c r="Z1860" s="741" t="n">
        <v>40626</v>
      </c>
      <c r="AA1860" s="741" t="n">
        <v>40610</v>
      </c>
      <c r="AB1860" s="741" t="n">
        <v>0</v>
      </c>
      <c r="AC1860" s="741" t="n">
        <v>113272</v>
      </c>
      <c r="AD1860" s="741" t="n">
        <v>713491</v>
      </c>
      <c r="AE1860" s="741" t="n">
        <v>82112965</v>
      </c>
      <c r="AF1860" s="242" t="inlineStr">
        <is>
          <t>Acorde al estado del Crédito</t>
        </is>
      </c>
      <c r="AG1860" s="741" t="inlineStr">
        <is>
          <t>$4,200,000</t>
        </is>
      </c>
      <c r="AH1860" s="346" t="inlineStr">
        <is>
          <t>Vis Davivienda</t>
        </is>
      </c>
      <c r="AI1860" s="242" t="inlineStr">
        <is>
          <t>luchoguevara@gmail.com</t>
        </is>
      </c>
      <c r="AJ1860" s="242" t="n">
        <v>3204152991</v>
      </c>
      <c r="AK1860" s="225" t="n"/>
      <c r="AL1860" s="225" t="n"/>
      <c r="AM1860" s="231" t="n"/>
    </row>
    <row r="1861" ht="18" customHeight="1" thickBot="1">
      <c r="A1861" s="552" t="inlineStr">
        <is>
          <t>SANDRA MILENA QUEZADA ZARTA</t>
        </is>
      </c>
      <c r="B1861" s="210" t="n">
        <v>5279174611</v>
      </c>
      <c r="C1861" s="251" t="n">
        <v>45862</v>
      </c>
      <c r="D1861" s="902" t="inlineStr">
        <is>
          <t>Pendiente</t>
        </is>
      </c>
      <c r="E1861" s="903" t="n">
        <v>45862</v>
      </c>
      <c r="F1861" s="232" t="inlineStr">
        <is>
          <t>FNA (Fondo Nacional del Ahorro)</t>
        </is>
      </c>
      <c r="G1861" s="565" t="n"/>
      <c r="H1861" s="352" t="inlineStr">
        <is>
          <t>PROPIO</t>
        </is>
      </c>
      <c r="I1861" s="214" t="n"/>
      <c r="J1861" s="214" t="n"/>
      <c r="K1861" s="214" t="n"/>
      <c r="L1861" s="348" t="inlineStr">
        <is>
          <t>Soluciones Financieras</t>
        </is>
      </c>
      <c r="M1861" s="254" t="inlineStr">
        <is>
          <t>Giovanni Moreno Ramírez</t>
        </is>
      </c>
      <c r="N1861" s="214" t="n"/>
      <c r="O1861" s="214" t="n"/>
      <c r="P1861" s="214" t="n"/>
      <c r="Q1861" s="214" t="n"/>
      <c r="R1861" s="254" t="n">
        <v>52791746</v>
      </c>
      <c r="S1861" s="257" t="inlineStr">
        <is>
          <t>Pesos</t>
        </is>
      </c>
      <c r="T1861" s="258" t="inlineStr">
        <is>
          <t>Hipotecario</t>
        </is>
      </c>
      <c r="U1861" s="739" t="n">
        <v>1122374</v>
      </c>
      <c r="V1861" s="254" t="n">
        <v>240</v>
      </c>
      <c r="W1861" s="254" t="n">
        <v>234</v>
      </c>
      <c r="X1861" s="821" t="n">
        <v>0.11</v>
      </c>
      <c r="Y1861" s="739" t="n">
        <v>0</v>
      </c>
      <c r="Z1861" s="739" t="n">
        <v>34018</v>
      </c>
      <c r="AA1861" s="739" t="n">
        <v>26536</v>
      </c>
      <c r="AB1861" s="739" t="n">
        <v>0</v>
      </c>
      <c r="AC1861" s="739" t="n">
        <v>137607</v>
      </c>
      <c r="AD1861" s="739" t="n">
        <v>924214</v>
      </c>
      <c r="AE1861" s="739" t="n">
        <v>105810374</v>
      </c>
      <c r="AF1861" s="254" t="inlineStr">
        <is>
          <t>50-300</t>
        </is>
      </c>
      <c r="AG1861" s="739" t="inlineStr">
        <is>
          <t>$4,200,000</t>
        </is>
      </c>
      <c r="AH1861" s="392" t="inlineStr">
        <is>
          <t>Emp/Ind</t>
        </is>
      </c>
      <c r="AI1861" s="254" t="inlineStr">
        <is>
          <t>quezadasandra50@gmail.com</t>
        </is>
      </c>
      <c r="AJ1861" s="254" t="n">
        <v>3004250551</v>
      </c>
      <c r="AK1861" s="214" t="n"/>
      <c r="AL1861" s="214" t="n"/>
      <c r="AM1861" s="220" t="n"/>
    </row>
    <row r="1862" ht="18" customHeight="1" thickBot="1">
      <c r="A1862" s="745" t="inlineStr">
        <is>
          <t>CINDI XIOMARA NOVOA MORA</t>
        </is>
      </c>
      <c r="B1862" s="221" t="n">
        <v>657952363</v>
      </c>
      <c r="C1862" s="240" t="n">
        <v>45862</v>
      </c>
      <c r="D1862" s="902" t="inlineStr">
        <is>
          <t>Pendiente</t>
        </is>
      </c>
      <c r="E1862" s="903" t="n">
        <v>45862</v>
      </c>
      <c r="F1862" s="576" t="inlineStr">
        <is>
          <t>BANCO DE BOGOTA</t>
        </is>
      </c>
      <c r="G1862" s="593" t="inlineStr">
        <is>
          <t xml:space="preserve">Buen día Adjunto Extracto y perfilamiento de la señora CINDI XIOMARA NOVOA MORA, para actualizar estudio, clave 1024519449, ella estuvo reportada ya está a paz y salvo con los productos.
</t>
        </is>
      </c>
      <c r="H1862" s="397" t="inlineStr">
        <is>
          <t>PROPIO</t>
        </is>
      </c>
      <c r="I1862" s="225" t="n"/>
      <c r="J1862" s="225" t="n"/>
      <c r="K1862" s="225" t="n"/>
      <c r="L1862" s="440" t="inlineStr">
        <is>
          <t>Finanzas a otro nivel</t>
        </is>
      </c>
      <c r="M1862" s="242" t="inlineStr">
        <is>
          <t>MIREYA TOLOZA</t>
        </is>
      </c>
      <c r="N1862" s="225" t="n"/>
      <c r="O1862" s="225" t="n"/>
      <c r="P1862" s="225" t="n"/>
      <c r="Q1862" s="225" t="n"/>
      <c r="R1862" s="389" t="n">
        <v>1024519449</v>
      </c>
      <c r="S1862" s="246" t="inlineStr">
        <is>
          <t>Pesos</t>
        </is>
      </c>
      <c r="T1862" s="247" t="inlineStr">
        <is>
          <t>Hipotecario</t>
        </is>
      </c>
      <c r="U1862" s="741" t="n">
        <v>702579</v>
      </c>
      <c r="V1862" s="242" t="n">
        <v>360</v>
      </c>
      <c r="W1862" s="242" t="n">
        <v>315</v>
      </c>
      <c r="X1862" s="741" t="inlineStr">
        <is>
          <t>11.74%</t>
        </is>
      </c>
      <c r="Y1862" s="741" t="n">
        <v>0</v>
      </c>
      <c r="Z1862" s="741" t="n">
        <v>14172</v>
      </c>
      <c r="AA1862" s="741" t="n">
        <v>24828</v>
      </c>
      <c r="AB1862" s="741" t="n">
        <v>0</v>
      </c>
      <c r="AC1862" s="741" t="n">
        <v>35716</v>
      </c>
      <c r="AD1862" s="741" t="n">
        <v>627814</v>
      </c>
      <c r="AE1862" s="741" t="n">
        <v>67874798</v>
      </c>
      <c r="AF1862" s="225" t="n"/>
      <c r="AG1862" s="741" t="inlineStr">
        <is>
          <t>$3,900,000</t>
        </is>
      </c>
      <c r="AH1862" s="248" t="inlineStr">
        <is>
          <t>Empleado</t>
        </is>
      </c>
      <c r="AI1862" s="242" t="inlineStr">
        <is>
          <t>xiominovoa@hotmail.com</t>
        </is>
      </c>
      <c r="AJ1862" s="242" t="n">
        <v>3123357471</v>
      </c>
      <c r="AK1862" s="242" t="inlineStr">
        <is>
          <t>BOGOTA</t>
        </is>
      </c>
      <c r="AL1862" s="225" t="n"/>
      <c r="AM1862" s="231" t="n"/>
    </row>
    <row r="1863" ht="18" customHeight="1" thickBot="1">
      <c r="A1863" s="444" t="inlineStr">
        <is>
          <t>GINA PAOLA CANO RUIZ</t>
        </is>
      </c>
      <c r="B1863" s="210" t="inlineStr">
        <is>
          <t>570707670042450-5</t>
        </is>
      </c>
      <c r="C1863" s="251" t="n">
        <v>45862</v>
      </c>
      <c r="D1863" s="902" t="inlineStr">
        <is>
          <t>Pendiente</t>
        </is>
      </c>
      <c r="E1863" s="903" t="n">
        <v>45862</v>
      </c>
      <c r="F1863" s="262" t="inlineStr">
        <is>
          <t>DAVIVIENDA</t>
        </is>
      </c>
      <c r="G1863" s="214" t="n"/>
      <c r="H1863" s="349" t="inlineStr">
        <is>
          <t>CM</t>
        </is>
      </c>
      <c r="I1863" s="214" t="n"/>
      <c r="J1863" s="214" t="n"/>
      <c r="K1863" s="214" t="n"/>
      <c r="L1863" s="214" t="n"/>
      <c r="M1863" s="214" t="n"/>
      <c r="N1863" s="214" t="n"/>
      <c r="O1863" s="214" t="n"/>
      <c r="P1863" s="214" t="n"/>
      <c r="Q1863" s="335" t="n"/>
      <c r="R1863" s="390" t="inlineStr">
        <is>
          <t>N/A</t>
        </is>
      </c>
      <c r="S1863" s="257" t="inlineStr">
        <is>
          <t>Pesos</t>
        </is>
      </c>
      <c r="T1863" s="258" t="inlineStr">
        <is>
          <t>Hipotecario</t>
        </is>
      </c>
      <c r="U1863" s="739" t="n">
        <v>157883</v>
      </c>
      <c r="V1863" s="254" t="n">
        <v>240</v>
      </c>
      <c r="W1863" s="254" t="n">
        <v>230</v>
      </c>
      <c r="X1863" s="739" t="inlineStr">
        <is>
          <t>10.95%</t>
        </is>
      </c>
      <c r="Y1863" s="739" t="n">
        <v>157883</v>
      </c>
      <c r="Z1863" s="739" t="n">
        <v>0</v>
      </c>
      <c r="AA1863" s="739" t="n">
        <v>0</v>
      </c>
      <c r="AB1863" s="739" t="n">
        <v>0</v>
      </c>
      <c r="AC1863" s="739" t="n">
        <v>82337</v>
      </c>
      <c r="AD1863" s="739" t="n">
        <v>179443</v>
      </c>
      <c r="AE1863" s="739" t="n">
        <v>38752940</v>
      </c>
      <c r="AF1863" s="3660" t="n">
        <v>100</v>
      </c>
      <c r="AG1863" s="739" t="inlineStr">
        <is>
          <t>$4,000,000</t>
        </is>
      </c>
      <c r="AH1863" s="259" t="inlineStr">
        <is>
          <t>Empleado</t>
        </is>
      </c>
      <c r="AI1863" s="254" t="inlineStr">
        <is>
          <t>ginapaolacanoruiz@gmail.com</t>
        </is>
      </c>
      <c r="AJ1863" s="254" t="n">
        <v>3229127818</v>
      </c>
      <c r="AK1863" s="254" t="inlineStr">
        <is>
          <t>PITALITO</t>
        </is>
      </c>
      <c r="AL1863" s="214" t="n"/>
      <c r="AM1863" s="220" t="n"/>
    </row>
    <row r="1864" ht="18" customHeight="1" thickBot="1">
      <c r="A1864" s="1012" t="inlineStr">
        <is>
          <t>PAOLA ANDREA SALGADO SOLARTE</t>
        </is>
      </c>
      <c r="B1864" s="221" t="n">
        <v>90000182883</v>
      </c>
      <c r="C1864" s="240" t="n">
        <v>45862</v>
      </c>
      <c r="D1864" s="456" t="inlineStr">
        <is>
          <t>Mora</t>
        </is>
      </c>
      <c r="E1864" s="378" t="n">
        <v>45862</v>
      </c>
      <c r="F1864" s="241" t="inlineStr">
        <is>
          <t>BANCOLOMBIA</t>
        </is>
      </c>
      <c r="G1864" s="225" t="n"/>
      <c r="H1864" s="344" t="inlineStr">
        <is>
          <t>CM</t>
        </is>
      </c>
      <c r="I1864" s="225" t="n"/>
      <c r="J1864" s="225" t="n"/>
      <c r="K1864" s="225" t="n"/>
      <c r="L1864" s="225" t="n"/>
      <c r="M1864" s="225" t="n"/>
      <c r="N1864" s="225" t="n"/>
      <c r="O1864" s="225" t="n"/>
      <c r="P1864" s="225" t="n"/>
      <c r="Q1864" s="225" t="n"/>
      <c r="R1864" s="242" t="n">
        <v>1026555150</v>
      </c>
      <c r="S1864" s="246" t="inlineStr">
        <is>
          <t>Pesos</t>
        </is>
      </c>
      <c r="T1864" s="247" t="inlineStr">
        <is>
          <t>Hipotecario</t>
        </is>
      </c>
      <c r="U1864" s="741" t="n">
        <v>2230606</v>
      </c>
      <c r="V1864" s="242" t="n">
        <v>300</v>
      </c>
      <c r="W1864" s="242" t="n">
        <v>261</v>
      </c>
      <c r="X1864" s="741" t="inlineStr">
        <is>
          <t>14.95%</t>
        </is>
      </c>
      <c r="Y1864" s="741" t="n">
        <v>0</v>
      </c>
      <c r="Z1864" s="741" t="n">
        <v>20634</v>
      </c>
      <c r="AA1864" s="741" t="n">
        <v>27910</v>
      </c>
      <c r="AB1864" s="741" t="n">
        <v>18606</v>
      </c>
      <c r="AC1864" s="741" t="n">
        <v>576851</v>
      </c>
      <c r="AD1864" s="741" t="n">
        <v>1535754</v>
      </c>
      <c r="AE1864" s="741" t="n">
        <v>131642078</v>
      </c>
      <c r="AF1864" s="3661" t="n">
        <v>500</v>
      </c>
      <c r="AG1864" s="741" t="inlineStr">
        <is>
          <t>$3,000,000</t>
        </is>
      </c>
      <c r="AH1864" s="248" t="inlineStr">
        <is>
          <t>Empleado</t>
        </is>
      </c>
      <c r="AI1864" s="242" t="inlineStr">
        <is>
          <t>patani22@hotmail.com</t>
        </is>
      </c>
      <c r="AJ1864" s="242" t="n">
        <v>3005332453</v>
      </c>
      <c r="AK1864" s="242" t="inlineStr">
        <is>
          <t>MOSQUERA</t>
        </is>
      </c>
      <c r="AL1864" s="225" t="n"/>
      <c r="AM1864" s="231" t="n"/>
    </row>
    <row r="1865" ht="18" customHeight="1" thickBot="1">
      <c r="A1865" s="807" t="inlineStr">
        <is>
          <t>NATALY GUTIERREZ PATIÑO</t>
        </is>
      </c>
      <c r="B1865" s="466" t="n">
        <v>90000325465</v>
      </c>
      <c r="C1865" s="357" t="n">
        <v>45863</v>
      </c>
      <c r="D1865" s="358" t="inlineStr">
        <is>
          <t>Pendiente</t>
        </is>
      </c>
      <c r="E1865" s="400" t="n">
        <v>45863</v>
      </c>
      <c r="F1865" s="442" t="inlineStr">
        <is>
          <t>BANCOLOMBIA</t>
        </is>
      </c>
      <c r="G1865" s="564" t="n"/>
      <c r="H1865" s="464" t="inlineStr">
        <is>
          <t>PROPIO</t>
        </is>
      </c>
      <c r="I1865" s="360" t="n"/>
      <c r="J1865" s="360" t="n"/>
      <c r="K1865" s="360" t="n"/>
      <c r="L1865" s="477" t="inlineStr">
        <is>
          <t>Finanzas a otro nivel</t>
        </is>
      </c>
      <c r="M1865" s="363" t="inlineStr">
        <is>
          <t>PAULA ANDREA OSORNO VALENCIA</t>
        </is>
      </c>
      <c r="N1865" s="360" t="n"/>
      <c r="O1865" s="360" t="n"/>
      <c r="P1865" s="360" t="n"/>
      <c r="Q1865" s="360" t="n"/>
      <c r="R1865" s="363" t="n">
        <v>1088017933</v>
      </c>
      <c r="S1865" s="365" t="inlineStr">
        <is>
          <t>Pesos</t>
        </is>
      </c>
      <c r="T1865" s="366" t="inlineStr">
        <is>
          <t>Hipotecario</t>
        </is>
      </c>
      <c r="U1865" s="808" t="n">
        <v>579080</v>
      </c>
      <c r="V1865" s="363" t="n">
        <v>300</v>
      </c>
      <c r="W1865" s="363" t="n">
        <v>278</v>
      </c>
      <c r="X1865" s="808" t="inlineStr">
        <is>
          <t>7.67%</t>
        </is>
      </c>
      <c r="Y1865" s="808" t="n">
        <v>238836</v>
      </c>
      <c r="Z1865" s="808" t="n">
        <v>8017</v>
      </c>
      <c r="AA1865" s="808" t="n">
        <v>12412</v>
      </c>
      <c r="AB1865" s="808" t="n">
        <v>8274</v>
      </c>
      <c r="AC1865" s="808" t="n">
        <v>99051</v>
      </c>
      <c r="AD1865" s="808" t="n">
        <v>406983</v>
      </c>
      <c r="AE1865" s="808" t="n">
        <v>73195117</v>
      </c>
      <c r="AF1865" s="363" t="inlineStr">
        <is>
          <t>50-300</t>
        </is>
      </c>
      <c r="AG1865" s="808" t="inlineStr">
        <is>
          <t>$3,000,000</t>
        </is>
      </c>
      <c r="AH1865" s="401" t="inlineStr">
        <is>
          <t>Empleado</t>
        </is>
      </c>
      <c r="AI1865" s="363" t="inlineStr">
        <is>
          <t>natalygutieerrez@gmail.com</t>
        </is>
      </c>
      <c r="AJ1865" s="363" t="n">
        <v>3116961259</v>
      </c>
      <c r="AK1865" s="360" t="n"/>
      <c r="AL1865" s="360" t="n"/>
      <c r="AM1865" s="368" t="n"/>
    </row>
    <row r="1866" ht="18" customHeight="1" thickBot="1">
      <c r="A1866" s="552" t="inlineStr">
        <is>
          <t>ANDRES FELIPE HERNANDEZ</t>
        </is>
      </c>
      <c r="B1866" s="210" t="n">
        <v>102454473401</v>
      </c>
      <c r="C1866" s="251" t="n">
        <v>45863</v>
      </c>
      <c r="D1866" s="348" t="inlineStr">
        <is>
          <t>Pendiente</t>
        </is>
      </c>
      <c r="E1866" s="386" t="n">
        <v>45863</v>
      </c>
      <c r="F1866" s="232" t="inlineStr">
        <is>
          <t>FNA (Fondo Nacional del Ahorro)</t>
        </is>
      </c>
      <c r="G1866" s="214" t="n"/>
      <c r="H1866" s="352" t="inlineStr">
        <is>
          <t>PROPIO</t>
        </is>
      </c>
      <c r="I1866" s="214" t="n"/>
      <c r="J1866" s="214" t="n"/>
      <c r="K1866" s="214" t="n"/>
      <c r="L1866" s="392" t="inlineStr">
        <is>
          <t>Finanzas a otro nivel</t>
        </is>
      </c>
      <c r="M1866" s="254" t="inlineStr">
        <is>
          <t>NELLY ROA</t>
        </is>
      </c>
      <c r="N1866" s="214" t="n"/>
      <c r="O1866" s="214" t="n"/>
      <c r="P1866" s="214" t="n"/>
      <c r="Q1866" s="214" t="n"/>
      <c r="R1866" s="573" t="n">
        <v>80902833</v>
      </c>
      <c r="S1866" s="257" t="inlineStr">
        <is>
          <t>Pesos</t>
        </is>
      </c>
      <c r="T1866" s="258" t="inlineStr">
        <is>
          <t>Hipotecario</t>
        </is>
      </c>
      <c r="U1866" s="739" t="n">
        <v>1607688</v>
      </c>
      <c r="V1866" s="254" t="n">
        <v>240</v>
      </c>
      <c r="W1866" s="254" t="n">
        <v>228</v>
      </c>
      <c r="X1866" s="739" t="inlineStr">
        <is>
          <t>11.33%</t>
        </is>
      </c>
      <c r="Y1866" s="739" t="n">
        <v>0</v>
      </c>
      <c r="Z1866" s="739" t="n">
        <v>143862</v>
      </c>
      <c r="AA1866" s="739" t="n">
        <v>0</v>
      </c>
      <c r="AB1866" s="739" t="n">
        <v>0</v>
      </c>
      <c r="AC1866" s="739" t="n">
        <v>187534</v>
      </c>
      <c r="AD1866" s="739" t="n">
        <v>1276281</v>
      </c>
      <c r="AE1866" s="739" t="n">
        <v>142058168</v>
      </c>
      <c r="AF1866" s="254" t="inlineStr">
        <is>
          <t>100000 a 800000</t>
        </is>
      </c>
      <c r="AG1866" s="739" t="inlineStr">
        <is>
          <t>$8,000,000</t>
        </is>
      </c>
      <c r="AH1866" s="259" t="inlineStr">
        <is>
          <t>Empleado</t>
        </is>
      </c>
      <c r="AI1866" s="254" t="inlineStr">
        <is>
          <t>andresfhdez@gmail.com</t>
        </is>
      </c>
      <c r="AJ1866" s="254" t="n">
        <v>3136477169</v>
      </c>
      <c r="AK1866" s="214" t="n"/>
      <c r="AL1866" s="214" t="n"/>
      <c r="AM1866" s="220" t="n"/>
    </row>
    <row r="1867" ht="18" customHeight="1" thickBot="1">
      <c r="A1867" s="745" t="inlineStr">
        <is>
          <t>HECTOR JULIO NAVARRO VELASQUEZ</t>
        </is>
      </c>
      <c r="B1867" s="221" t="inlineStr">
        <is>
          <t>570404600274430-9</t>
        </is>
      </c>
      <c r="C1867" s="240" t="n">
        <v>45863</v>
      </c>
      <c r="D1867" s="343" t="inlineStr">
        <is>
          <t>Pendiente</t>
        </is>
      </c>
      <c r="E1867" s="378" t="n">
        <v>45863</v>
      </c>
      <c r="F1867" s="333" t="inlineStr">
        <is>
          <t>DAVIVIENDA</t>
        </is>
      </c>
      <c r="G1867" s="225" t="n"/>
      <c r="H1867" s="344" t="inlineStr">
        <is>
          <t>CM</t>
        </is>
      </c>
      <c r="I1867" s="225" t="n"/>
      <c r="J1867" s="225" t="n"/>
      <c r="K1867" s="225" t="n"/>
      <c r="L1867" s="225" t="n"/>
      <c r="M1867" s="225" t="n"/>
      <c r="N1867" s="225" t="n"/>
      <c r="O1867" s="225" t="n"/>
      <c r="P1867" s="225" t="n"/>
      <c r="Q1867" s="473" t="n"/>
      <c r="R1867" s="390" t="inlineStr">
        <is>
          <t>N/A</t>
        </is>
      </c>
      <c r="S1867" s="246" t="inlineStr">
        <is>
          <t>Pesos</t>
        </is>
      </c>
      <c r="T1867" s="247" t="inlineStr">
        <is>
          <t>Hipotecario</t>
        </is>
      </c>
      <c r="U1867" s="741" t="n">
        <v>4321000</v>
      </c>
      <c r="V1867" s="242" t="n">
        <v>240</v>
      </c>
      <c r="W1867" s="242" t="n">
        <v>238</v>
      </c>
      <c r="X1867" s="811" t="n">
        <v>0.11</v>
      </c>
      <c r="Y1867" s="741" t="n">
        <v>0</v>
      </c>
      <c r="Z1867" s="741" t="n">
        <v>130953</v>
      </c>
      <c r="AA1867" s="741" t="n">
        <v>132550</v>
      </c>
      <c r="AB1867" s="741" t="n">
        <v>0</v>
      </c>
      <c r="AC1867" s="741" t="n">
        <v>503676</v>
      </c>
      <c r="AD1867" s="741" t="n">
        <v>3553323</v>
      </c>
      <c r="AE1867" s="741" t="n">
        <v>406924469</v>
      </c>
      <c r="AF1867" s="741" t="inlineStr">
        <is>
          <t>$1,200,000</t>
        </is>
      </c>
      <c r="AG1867" s="741" t="inlineStr">
        <is>
          <t>$16,000,000</t>
        </is>
      </c>
      <c r="AH1867" s="248" t="inlineStr">
        <is>
          <t>Empleado</t>
        </is>
      </c>
      <c r="AI1867" s="242" t="inlineStr">
        <is>
          <t>trosky15@hotmail.com</t>
        </is>
      </c>
      <c r="AJ1867" s="242" t="n">
        <v>34606088876</v>
      </c>
      <c r="AK1867" s="242" t="inlineStr">
        <is>
          <t>ESPAÑA</t>
        </is>
      </c>
      <c r="AL1867" s="225" t="n"/>
      <c r="AM1867" s="231" t="n"/>
    </row>
    <row r="1868" ht="18" customHeight="1" thickBot="1">
      <c r="A1868" s="1007" t="inlineStr">
        <is>
          <t>NATALIA CUESTA GAITAN</t>
        </is>
      </c>
      <c r="B1868" s="210" t="inlineStr">
        <is>
          <t>570040770084888-9</t>
        </is>
      </c>
      <c r="C1868" s="251" t="n">
        <v>45863</v>
      </c>
      <c r="D1868" s="348" t="inlineStr">
        <is>
          <t>Pendiente</t>
        </is>
      </c>
      <c r="E1868" s="386" t="n">
        <v>45863</v>
      </c>
      <c r="F1868" s="262" t="inlineStr">
        <is>
          <t>DAVIVIENDA</t>
        </is>
      </c>
      <c r="G1868" s="214" t="n"/>
      <c r="H1868" s="349" t="inlineStr">
        <is>
          <t>CM</t>
        </is>
      </c>
      <c r="I1868" s="214" t="n"/>
      <c r="J1868" s="214" t="n"/>
      <c r="K1868" s="214" t="n"/>
      <c r="L1868" s="214" t="n"/>
      <c r="M1868" s="214" t="n"/>
      <c r="N1868" s="214" t="n"/>
      <c r="O1868" s="214" t="n"/>
      <c r="P1868" s="214" t="n"/>
      <c r="Q1868" s="335" t="n"/>
      <c r="R1868" s="390" t="inlineStr">
        <is>
          <t>N/A</t>
        </is>
      </c>
      <c r="S1868" s="257" t="inlineStr">
        <is>
          <t>Pesos</t>
        </is>
      </c>
      <c r="T1868" s="258" t="inlineStr">
        <is>
          <t>Hipotecario</t>
        </is>
      </c>
      <c r="U1868" s="739" t="n">
        <v>1113000</v>
      </c>
      <c r="V1868" s="254" t="n">
        <v>240</v>
      </c>
      <c r="W1868" s="254" t="n">
        <v>229</v>
      </c>
      <c r="X1868" s="821" t="n">
        <v>0.11</v>
      </c>
      <c r="Y1868" s="739" t="n">
        <v>0</v>
      </c>
      <c r="Z1868" s="739" t="n">
        <v>23427</v>
      </c>
      <c r="AA1868" s="739" t="n">
        <v>40610</v>
      </c>
      <c r="AB1868" s="739" t="n">
        <v>0</v>
      </c>
      <c r="AC1868" s="739" t="n">
        <v>143261</v>
      </c>
      <c r="AD1868" s="739" t="n">
        <v>905701</v>
      </c>
      <c r="AE1868" s="739" t="n">
        <v>103743475</v>
      </c>
      <c r="AF1868" s="3660" t="n">
        <v>400</v>
      </c>
      <c r="AG1868" s="739" t="inlineStr">
        <is>
          <t>$4,000,000</t>
        </is>
      </c>
      <c r="AH1868" s="259" t="inlineStr">
        <is>
          <t>Empleado</t>
        </is>
      </c>
      <c r="AI1868" s="254" t="inlineStr">
        <is>
          <t>nataliacuestag@gmail.com</t>
        </is>
      </c>
      <c r="AJ1868" s="254" t="n">
        <v>3192973628</v>
      </c>
      <c r="AK1868" s="254" t="inlineStr">
        <is>
          <t>CHIA</t>
        </is>
      </c>
      <c r="AL1868" s="214" t="n"/>
      <c r="AM1868" s="220" t="n"/>
    </row>
    <row r="1869" ht="18" customHeight="1" thickBot="1">
      <c r="A1869" s="1017" t="inlineStr">
        <is>
          <t>WILLIAM ESNEIDER MARTINEZ PEREZ</t>
        </is>
      </c>
      <c r="B1869" s="502" t="n">
        <v>1056268641</v>
      </c>
      <c r="C1869" s="404" t="n">
        <v>45859</v>
      </c>
      <c r="D1869" s="921" t="inlineStr">
        <is>
          <t>Pendiente</t>
        </is>
      </c>
      <c r="E1869" s="900" t="n">
        <v>45862</v>
      </c>
      <c r="F1869" s="538" t="inlineStr">
        <is>
          <t>BANCO DE BOGOTA</t>
        </is>
      </c>
      <c r="G1869" s="410" t="n"/>
      <c r="H1869" s="409" t="inlineStr">
        <is>
          <t>CM</t>
        </is>
      </c>
      <c r="I1869" s="410" t="n"/>
      <c r="J1869" s="410" t="n"/>
      <c r="K1869" s="410" t="n"/>
      <c r="L1869" s="410" t="n"/>
      <c r="M1869" s="410" t="n"/>
      <c r="N1869" s="404" t="n">
        <v>45859</v>
      </c>
      <c r="O1869" s="410" t="n"/>
      <c r="P1869" s="410" t="n"/>
      <c r="Q1869" s="816" t="n"/>
      <c r="R1869" s="817" t="inlineStr">
        <is>
          <t>N/A</t>
        </is>
      </c>
      <c r="S1869" s="412" t="inlineStr">
        <is>
          <t>Pesos</t>
        </is>
      </c>
      <c r="T1869" s="413" t="inlineStr">
        <is>
          <t>Hipotecario</t>
        </is>
      </c>
      <c r="U1869" s="818" t="n">
        <v>645218</v>
      </c>
      <c r="V1869" s="414" t="n">
        <v>240</v>
      </c>
      <c r="W1869" s="414" t="n">
        <v>233</v>
      </c>
      <c r="X1869" s="818" t="inlineStr">
        <is>
          <t>15.38%</t>
        </is>
      </c>
      <c r="Y1869" s="818" t="n">
        <v>0</v>
      </c>
      <c r="Z1869" s="818" t="n">
        <v>8780</v>
      </c>
      <c r="AA1869" s="818" t="n">
        <v>0</v>
      </c>
      <c r="AB1869" s="818" t="n">
        <v>0</v>
      </c>
      <c r="AC1869" s="818" t="n">
        <v>0</v>
      </c>
      <c r="AD1869" s="818" t="n">
        <v>636438</v>
      </c>
      <c r="AE1869" s="818" t="n">
        <v>50216050</v>
      </c>
      <c r="AF1869" s="3670" t="n">
        <v>500</v>
      </c>
      <c r="AG1869" s="818" t="inlineStr">
        <is>
          <t>$3,800,000</t>
        </is>
      </c>
      <c r="AH1869" s="823" t="inlineStr">
        <is>
          <t>Empleado</t>
        </is>
      </c>
      <c r="AI1869" s="817" t="inlineStr">
        <is>
          <t>martinezwilliame@hotmail.com</t>
        </is>
      </c>
      <c r="AJ1869" s="817" t="n">
        <v>3105585859</v>
      </c>
      <c r="AK1869" s="414" t="inlineStr">
        <is>
          <t>BOGOTA</t>
        </is>
      </c>
      <c r="AL1869" s="410" t="n"/>
      <c r="AM1869" s="416" t="n"/>
    </row>
    <row r="1870" ht="18" customHeight="1" thickBot="1">
      <c r="A1870" s="1005" t="inlineStr">
        <is>
          <t>WILLIAM ESNEIDER MARTINEZ PEREZ</t>
        </is>
      </c>
      <c r="B1870" s="221" t="n">
        <v>957080479</v>
      </c>
      <c r="C1870" s="240" t="n">
        <v>45859</v>
      </c>
      <c r="D1870" s="902" t="inlineStr">
        <is>
          <t>Pendiente</t>
        </is>
      </c>
      <c r="E1870" s="903" t="n">
        <v>45862</v>
      </c>
      <c r="F1870" s="224" t="inlineStr">
        <is>
          <t>BANCO DE BOGOTA</t>
        </is>
      </c>
      <c r="G1870" s="225" t="n"/>
      <c r="H1870" s="344" t="inlineStr">
        <is>
          <t>CM</t>
        </is>
      </c>
      <c r="I1870" s="225" t="n"/>
      <c r="J1870" s="225" t="n"/>
      <c r="K1870" s="225" t="n"/>
      <c r="L1870" s="225" t="n"/>
      <c r="M1870" s="225" t="n"/>
      <c r="N1870" s="240" t="n">
        <v>45859</v>
      </c>
      <c r="O1870" s="225" t="n"/>
      <c r="P1870" s="225" t="n"/>
      <c r="Q1870" s="473" t="n"/>
      <c r="R1870" s="390" t="inlineStr">
        <is>
          <t>N/A</t>
        </is>
      </c>
      <c r="S1870" s="246" t="inlineStr">
        <is>
          <t>Pesos</t>
        </is>
      </c>
      <c r="T1870" s="247" t="inlineStr">
        <is>
          <t>Hipotecario</t>
        </is>
      </c>
      <c r="U1870" s="741" t="n">
        <v>779159</v>
      </c>
      <c r="V1870" s="242" t="n">
        <v>240</v>
      </c>
      <c r="W1870" s="242" t="n">
        <v>223</v>
      </c>
      <c r="X1870" s="741" t="inlineStr">
        <is>
          <t>10.72%</t>
        </is>
      </c>
      <c r="Y1870" s="741" t="n">
        <v>240362</v>
      </c>
      <c r="Z1870" s="741" t="n">
        <v>12958</v>
      </c>
      <c r="AA1870" s="741" t="n">
        <v>30244</v>
      </c>
      <c r="AB1870" s="741" t="n">
        <v>0</v>
      </c>
      <c r="AC1870" s="741" t="n">
        <v>0</v>
      </c>
      <c r="AD1870" s="741" t="n">
        <v>976319</v>
      </c>
      <c r="AE1870" s="741" t="n">
        <v>74003320</v>
      </c>
      <c r="AF1870" s="3661" t="n">
        <v>500</v>
      </c>
      <c r="AG1870" s="741" t="inlineStr">
        <is>
          <t>$3,800,000</t>
        </is>
      </c>
      <c r="AH1870" s="894" t="inlineStr">
        <is>
          <t>Empleado</t>
        </is>
      </c>
      <c r="AI1870" s="390" t="inlineStr">
        <is>
          <t>martinezwilliame@hotmail.com</t>
        </is>
      </c>
      <c r="AJ1870" s="390" t="n">
        <v>3105585859</v>
      </c>
      <c r="AK1870" s="242" t="inlineStr">
        <is>
          <t>BOGOTA</t>
        </is>
      </c>
      <c r="AL1870" s="225" t="n"/>
      <c r="AM1870" s="231" t="n"/>
    </row>
    <row r="1871" ht="18" customHeight="1" thickBot="1">
      <c r="A1871" s="563" t="inlineStr">
        <is>
          <t>LUZ DERLY MARTINEZ SILVA</t>
        </is>
      </c>
      <c r="B1871" s="466" t="n">
        <v>185200017867</v>
      </c>
      <c r="C1871" s="357" t="n">
        <v>45863</v>
      </c>
      <c r="D1871" s="921" t="inlineStr">
        <is>
          <t>Pendiente</t>
        </is>
      </c>
      <c r="E1871" s="900" t="n">
        <v>45863</v>
      </c>
      <c r="F1871" s="401" t="inlineStr">
        <is>
          <t>CAJA SOCIAL</t>
        </is>
      </c>
      <c r="G1871" s="360" t="n"/>
      <c r="H1871" s="480" t="inlineStr">
        <is>
          <t>MA 33%</t>
        </is>
      </c>
      <c r="I1871" s="360" t="n"/>
      <c r="J1871" s="360" t="n"/>
      <c r="K1871" s="360" t="n"/>
      <c r="L1871" s="360" t="n"/>
      <c r="M1871" s="363" t="inlineStr">
        <is>
          <t>LUZ ADRIANA ROMERO RODRIGUEZ</t>
        </is>
      </c>
      <c r="N1871" s="360" t="n"/>
      <c r="O1871" s="360" t="n"/>
      <c r="P1871" s="360" t="n"/>
      <c r="Q1871" s="822" t="n"/>
      <c r="R1871" s="817" t="inlineStr">
        <is>
          <t>N/A</t>
        </is>
      </c>
      <c r="S1871" s="365" t="inlineStr">
        <is>
          <t>Pesos</t>
        </is>
      </c>
      <c r="T1871" s="366" t="inlineStr">
        <is>
          <t>Hipotecario</t>
        </is>
      </c>
      <c r="U1871" s="808" t="n">
        <v>850580</v>
      </c>
      <c r="V1871" s="363" t="n">
        <v>202</v>
      </c>
      <c r="W1871" s="363" t="n">
        <v>92</v>
      </c>
      <c r="X1871" s="808" t="inlineStr">
        <is>
          <t>10.75%</t>
        </is>
      </c>
      <c r="Y1871" s="808" t="n">
        <v>0</v>
      </c>
      <c r="Z1871" s="808" t="n">
        <v>24010</v>
      </c>
      <c r="AA1871" s="808" t="n">
        <v>27021</v>
      </c>
      <c r="AB1871" s="808" t="n">
        <v>24293</v>
      </c>
      <c r="AC1871" s="808" t="n">
        <v>336506</v>
      </c>
      <c r="AD1871" s="808" t="n">
        <v>438749</v>
      </c>
      <c r="AE1871" s="808" t="n">
        <v>47368529</v>
      </c>
      <c r="AF1871" s="3688" t="n">
        <v>400</v>
      </c>
      <c r="AG1871" s="808" t="inlineStr">
        <is>
          <t>$3,000,000</t>
        </is>
      </c>
      <c r="AH1871" s="401" t="inlineStr">
        <is>
          <t>Empleado</t>
        </is>
      </c>
      <c r="AI1871" s="363" t="inlineStr">
        <is>
          <t>fredysaenz5457@gmail.com</t>
        </is>
      </c>
      <c r="AJ1871" s="363" t="n">
        <v>3102598360</v>
      </c>
      <c r="AK1871" s="363" t="inlineStr">
        <is>
          <t>BOGOTA</t>
        </is>
      </c>
      <c r="AL1871" s="360" t="n"/>
      <c r="AM1871" s="368" t="n"/>
    </row>
    <row r="1872" ht="18" customHeight="1" thickBot="1">
      <c r="A1872" s="552" t="inlineStr">
        <is>
          <t>YEIDY CASTRO PARADA</t>
        </is>
      </c>
      <c r="B1872" s="210" t="n">
        <v>134200121403</v>
      </c>
      <c r="C1872" s="251" t="n">
        <v>45692</v>
      </c>
      <c r="D1872" s="348" t="inlineStr">
        <is>
          <t>Actualizar</t>
        </is>
      </c>
      <c r="E1872" s="386" t="n">
        <v>45864</v>
      </c>
      <c r="F1872" s="259" t="inlineStr">
        <is>
          <t>CAJA SOCIAL</t>
        </is>
      </c>
      <c r="G1872" s="214" t="n"/>
      <c r="H1872" s="349" t="inlineStr">
        <is>
          <t>CM</t>
        </is>
      </c>
      <c r="I1872" s="214" t="n"/>
      <c r="J1872" s="214" t="n"/>
      <c r="K1872" s="386" t="n">
        <v>45699</v>
      </c>
      <c r="L1872" s="351" t="inlineStr">
        <is>
          <t>CM</t>
        </is>
      </c>
      <c r="M1872" s="254" t="inlineStr">
        <is>
          <t>LORENA SALINAS</t>
        </is>
      </c>
      <c r="N1872" s="251" t="n">
        <v>45699</v>
      </c>
      <c r="O1872" s="214" t="n"/>
      <c r="P1872" s="256" t="inlineStr">
        <is>
          <t>https://tinyurl.com/4ed9ypxn</t>
        </is>
      </c>
      <c r="Q1872" s="214" t="n"/>
      <c r="R1872" s="254" t="n">
        <v>1007618403</v>
      </c>
      <c r="S1872" s="257" t="inlineStr">
        <is>
          <t>Pesos</t>
        </is>
      </c>
      <c r="T1872" s="258" t="inlineStr">
        <is>
          <t>Hipotecario</t>
        </is>
      </c>
      <c r="U1872" s="739" t="n">
        <v>448092</v>
      </c>
      <c r="V1872" s="254" t="n">
        <v>240</v>
      </c>
      <c r="W1872" s="254" t="n">
        <v>220</v>
      </c>
      <c r="X1872" s="821" t="n">
        <v>0.16</v>
      </c>
      <c r="Y1872" s="739" t="n">
        <v>130548</v>
      </c>
      <c r="Z1872" s="739" t="n">
        <v>6541</v>
      </c>
      <c r="AA1872" s="739" t="n">
        <v>15304</v>
      </c>
      <c r="AB1872" s="739" t="n">
        <v>13759</v>
      </c>
      <c r="AC1872" s="739" t="n">
        <v>29964</v>
      </c>
      <c r="AD1872" s="739" t="n">
        <v>513071</v>
      </c>
      <c r="AE1872" s="739" t="n">
        <v>32043218</v>
      </c>
      <c r="AF1872" s="3660" t="n">
        <v>200</v>
      </c>
      <c r="AG1872" s="739" t="inlineStr">
        <is>
          <t>$2,800,000</t>
        </is>
      </c>
      <c r="AH1872" s="259" t="inlineStr">
        <is>
          <t>Empleado</t>
        </is>
      </c>
      <c r="AI1872" s="254" t="inlineStr">
        <is>
          <t>yeidy.castro@unipamplona.edu.co</t>
        </is>
      </c>
      <c r="AJ1872" s="254" t="n">
        <v>3185945133</v>
      </c>
      <c r="AK1872" s="254" t="inlineStr">
        <is>
          <t>CUCUTA</t>
        </is>
      </c>
      <c r="AL1872" s="214" t="n"/>
      <c r="AM1872" s="220" t="n"/>
    </row>
    <row r="1873" ht="18" customHeight="1" thickBot="1">
      <c r="A1873" s="1008" t="inlineStr">
        <is>
          <t>FANNY DEL SOCORRO CONTRERAS DE HERNANDEZ</t>
        </is>
      </c>
      <c r="B1873" s="221" t="n">
        <v>2890443700</v>
      </c>
      <c r="C1873" s="240" t="n">
        <v>45864</v>
      </c>
      <c r="D1873" s="343" t="inlineStr">
        <is>
          <t>Pendiente</t>
        </is>
      </c>
      <c r="E1873" s="378" t="n">
        <v>45864</v>
      </c>
      <c r="F1873" s="246" t="inlineStr">
        <is>
          <t>BANCOOMEVA</t>
        </is>
      </c>
      <c r="G1873" s="225" t="n"/>
      <c r="H1873" s="397" t="inlineStr">
        <is>
          <t>PROPIO</t>
        </is>
      </c>
      <c r="I1873" s="225" t="n"/>
      <c r="J1873" s="225" t="n"/>
      <c r="K1873" s="225" t="n"/>
      <c r="L1873" s="459" t="inlineStr">
        <is>
          <t>Visionarios</t>
        </is>
      </c>
      <c r="M1873" s="242" t="inlineStr">
        <is>
          <t>PAOLA MILENA HERNANDEZ PAJOY</t>
        </is>
      </c>
      <c r="N1873" s="225" t="n"/>
      <c r="O1873" s="225" t="n"/>
      <c r="P1873" s="225" t="n"/>
      <c r="Q1873" s="225" t="n"/>
      <c r="R1873" s="389" t="n">
        <v>41396105</v>
      </c>
      <c r="S1873" s="246" t="inlineStr">
        <is>
          <t>Pesos</t>
        </is>
      </c>
      <c r="T1873" s="247" t="inlineStr">
        <is>
          <t>Hipotecario</t>
        </is>
      </c>
      <c r="U1873" s="741" t="n">
        <v>1663840</v>
      </c>
      <c r="V1873" s="242" t="n">
        <v>240</v>
      </c>
      <c r="W1873" s="242" t="n">
        <v>153</v>
      </c>
      <c r="X1873" s="741" t="inlineStr">
        <is>
          <t>9.77%</t>
        </is>
      </c>
      <c r="Y1873" s="741" t="n">
        <v>0</v>
      </c>
      <c r="Z1873" s="741" t="n">
        <v>0</v>
      </c>
      <c r="AA1873" s="741" t="n">
        <v>0</v>
      </c>
      <c r="AB1873" s="741" t="n">
        <v>0</v>
      </c>
      <c r="AC1873" s="741" t="n">
        <v>498266</v>
      </c>
      <c r="AD1873" s="741" t="n">
        <v>1162958</v>
      </c>
      <c r="AE1873" s="741" t="n">
        <v>148598939</v>
      </c>
      <c r="AF1873" s="242" t="inlineStr">
        <is>
          <t>QUE OPCIÓN 6 SEA MÁXIMO 3 MILLONES</t>
        </is>
      </c>
      <c r="AG1873" s="741" t="inlineStr">
        <is>
          <t>$10,800,000</t>
        </is>
      </c>
      <c r="AH1873" s="248" t="inlineStr">
        <is>
          <t>Empleado</t>
        </is>
      </c>
      <c r="AI1873" s="242" t="inlineStr">
        <is>
          <t>robinheran@yahoo.com.ar</t>
        </is>
      </c>
      <c r="AJ1873" s="242" t="n">
        <v>3136527344</v>
      </c>
      <c r="AK1873" s="225" t="n"/>
      <c r="AL1873" s="225" t="n"/>
      <c r="AM1873" s="231" t="n"/>
    </row>
    <row r="1874" ht="18" customHeight="1" thickBot="1">
      <c r="A1874" t="inlineStr">
        <is>
          <t>JUAN SEBASTIAN MARTIN ORDOÑEZ</t>
        </is>
      </c>
      <c r="B1874" s="466" t="n">
        <v>90000228142</v>
      </c>
      <c r="C1874" s="357" t="n">
        <v>45866</v>
      </c>
      <c r="D1874" s="479" t="inlineStr">
        <is>
          <t>Mora</t>
        </is>
      </c>
      <c r="E1874" s="400" t="n">
        <v>45866</v>
      </c>
      <c r="F1874" s="442" t="inlineStr">
        <is>
          <t>BANCOLOMBIA</t>
        </is>
      </c>
      <c r="G1874" s="360" t="n"/>
      <c r="H1874" s="361" t="inlineStr">
        <is>
          <t>CM</t>
        </is>
      </c>
      <c r="I1874" s="360" t="n"/>
      <c r="J1874" s="360" t="n"/>
      <c r="K1874" s="360" t="n"/>
      <c r="L1874" s="360" t="n"/>
      <c r="M1874" s="360" t="n"/>
      <c r="N1874" s="360" t="n"/>
      <c r="O1874" s="360" t="n"/>
      <c r="P1874" s="360" t="n"/>
      <c r="Q1874" s="360" t="n"/>
      <c r="R1874" s="531" t="n">
        <v>1110596427</v>
      </c>
      <c r="S1874" s="365" t="inlineStr">
        <is>
          <t>Pesos</t>
        </is>
      </c>
      <c r="T1874" s="366" t="inlineStr">
        <is>
          <t>Hipotecario</t>
        </is>
      </c>
      <c r="U1874" s="808" t="n">
        <v>1401654</v>
      </c>
      <c r="V1874" s="363" t="n">
        <v>240</v>
      </c>
      <c r="W1874" s="363" t="n">
        <v>212</v>
      </c>
      <c r="X1874" s="808" t="inlineStr">
        <is>
          <t>17.75%</t>
        </is>
      </c>
      <c r="Y1874" s="808" t="n">
        <v>0</v>
      </c>
      <c r="Z1874" s="808" t="n">
        <v>30840</v>
      </c>
      <c r="AA1874" s="808" t="n">
        <v>14178</v>
      </c>
      <c r="AB1874" s="808" t="n">
        <v>9451</v>
      </c>
      <c r="AC1874" s="808" t="n">
        <v>139019</v>
      </c>
      <c r="AD1874" s="808" t="n">
        <v>1207801</v>
      </c>
      <c r="AE1874" s="808" t="n">
        <v>89838428</v>
      </c>
      <c r="AF1874" s="3688" t="n">
        <v>30</v>
      </c>
      <c r="AG1874" s="808" t="inlineStr">
        <is>
          <t>$6,000,000</t>
        </is>
      </c>
      <c r="AH1874" s="401" t="inlineStr">
        <is>
          <t>Empleado</t>
        </is>
      </c>
      <c r="AI1874" s="363" t="inlineStr">
        <is>
          <t>tritonestudio.co@gmail.com</t>
        </is>
      </c>
      <c r="AJ1874" s="363" t="n">
        <v>3228183671</v>
      </c>
      <c r="AK1874" s="363" t="inlineStr">
        <is>
          <t>IBAGUE</t>
        </is>
      </c>
      <c r="AL1874" s="360" t="n"/>
      <c r="AM1874" s="368" t="n"/>
    </row>
    <row r="1875" ht="18" customHeight="1" thickBot="1">
      <c r="A1875" s="807" t="inlineStr">
        <is>
          <t>DIANA XIMENA URREGO GONGORA</t>
        </is>
      </c>
      <c r="B1875" s="466" t="inlineStr">
        <is>
          <t>570040770096698-8</t>
        </is>
      </c>
      <c r="C1875" s="357" t="n">
        <v>45866</v>
      </c>
      <c r="D1875" s="921" t="inlineStr">
        <is>
          <t>Pendiente</t>
        </is>
      </c>
      <c r="E1875" s="900" t="n">
        <v>45866</v>
      </c>
      <c r="F1875" s="359" t="inlineStr">
        <is>
          <t>DAVIVIENDA</t>
        </is>
      </c>
      <c r="G1875" s="360" t="n"/>
      <c r="H1875" s="480" t="inlineStr">
        <is>
          <t>VK 30%</t>
        </is>
      </c>
      <c r="I1875" s="360" t="n"/>
      <c r="J1875" s="360" t="n"/>
      <c r="K1875" s="360" t="n"/>
      <c r="L1875" s="365" t="inlineStr">
        <is>
          <t>Lideres del futuro</t>
        </is>
      </c>
      <c r="M1875" s="363" t="inlineStr">
        <is>
          <t>Ingrid Yanneth Vasquez Muñoz</t>
        </is>
      </c>
      <c r="N1875" s="360" t="n"/>
      <c r="O1875" s="360" t="n"/>
      <c r="P1875" s="360" t="n"/>
      <c r="Q1875" s="360" t="n"/>
      <c r="R1875" s="531" t="n">
        <v>1030612385</v>
      </c>
      <c r="S1875" s="365" t="inlineStr">
        <is>
          <t>Pesos</t>
        </is>
      </c>
      <c r="T1875" s="366" t="inlineStr">
        <is>
          <t>Hipotecario</t>
        </is>
      </c>
      <c r="U1875" s="808" t="n">
        <v>1763000</v>
      </c>
      <c r="V1875" s="363" t="n">
        <v>180</v>
      </c>
      <c r="W1875" s="363" t="n">
        <v>172</v>
      </c>
      <c r="X1875" s="808" t="inlineStr">
        <is>
          <t>10.95%</t>
        </is>
      </c>
      <c r="Y1875" s="808" t="n">
        <v>0</v>
      </c>
      <c r="Z1875" s="808" t="n">
        <v>49546</v>
      </c>
      <c r="AA1875" s="808" t="n">
        <v>38290</v>
      </c>
      <c r="AB1875" s="808" t="n">
        <v>0</v>
      </c>
      <c r="AC1875" s="808" t="n">
        <v>371418</v>
      </c>
      <c r="AD1875" s="808" t="n">
        <v>1302581</v>
      </c>
      <c r="AE1875" s="808" t="n">
        <v>149537315</v>
      </c>
      <c r="AF1875" s="363" t="inlineStr">
        <is>
          <t>50-300</t>
        </is>
      </c>
      <c r="AG1875" s="808" t="inlineStr">
        <is>
          <t>$16,800,000</t>
        </is>
      </c>
      <c r="AH1875" s="401" t="inlineStr">
        <is>
          <t>Empleado</t>
        </is>
      </c>
      <c r="AI1875" s="363" t="inlineStr">
        <is>
          <t>dianix.07@hotmail.com</t>
        </is>
      </c>
      <c r="AJ1875" s="363" t="n">
        <v>3214218803</v>
      </c>
      <c r="AK1875" s="360" t="n"/>
      <c r="AL1875" s="360" t="n"/>
      <c r="AM1875" s="368" t="n"/>
    </row>
    <row r="1876" ht="18" customHeight="1" thickBot="1">
      <c r="A1876" s="552" t="inlineStr">
        <is>
          <t>JUANA ANDREA ESCOBAR MARULANDA</t>
        </is>
      </c>
      <c r="B1876" s="210" t="n">
        <v>958676253</v>
      </c>
      <c r="C1876" s="251" t="n">
        <v>45866</v>
      </c>
      <c r="D1876" s="902" t="inlineStr">
        <is>
          <t>Pendiente</t>
        </is>
      </c>
      <c r="E1876" s="903" t="n">
        <v>45866</v>
      </c>
      <c r="F1876" s="213" t="inlineStr">
        <is>
          <t>BANCO DE BOGOTA</t>
        </is>
      </c>
      <c r="G1876" s="214" t="n"/>
      <c r="H1876" s="457" t="inlineStr">
        <is>
          <t>VK 30%</t>
        </is>
      </c>
      <c r="I1876" s="214" t="n"/>
      <c r="J1876" s="214" t="n"/>
      <c r="K1876" s="214" t="n"/>
      <c r="L1876" s="392" t="inlineStr">
        <is>
          <t>Finanzas a otro nivel</t>
        </is>
      </c>
      <c r="M1876" s="254" t="inlineStr">
        <is>
          <t>CAROLINA MORA</t>
        </is>
      </c>
      <c r="N1876" s="214" t="n"/>
      <c r="O1876" s="214" t="n"/>
      <c r="P1876" s="214" t="n"/>
      <c r="Q1876" s="335" t="n"/>
      <c r="R1876" s="390" t="inlineStr">
        <is>
          <t>N/A</t>
        </is>
      </c>
      <c r="S1876" s="257" t="inlineStr">
        <is>
          <t>Pesos</t>
        </is>
      </c>
      <c r="T1876" s="258" t="inlineStr">
        <is>
          <t>Hipotecario</t>
        </is>
      </c>
      <c r="U1876" s="739" t="n">
        <v>2657221</v>
      </c>
      <c r="V1876" s="254" t="n">
        <v>240</v>
      </c>
      <c r="W1876" s="254" t="n">
        <v>229</v>
      </c>
      <c r="X1876" s="739" t="inlineStr">
        <is>
          <t>11.02%</t>
        </is>
      </c>
      <c r="Y1876" s="739" t="n">
        <v>0</v>
      </c>
      <c r="Z1876" s="739" t="n">
        <v>109088</v>
      </c>
      <c r="AA1876" s="739" t="n">
        <v>63163</v>
      </c>
      <c r="AB1876" s="739" t="n">
        <v>0</v>
      </c>
      <c r="AC1876" s="739" t="n">
        <v>335141</v>
      </c>
      <c r="AD1876" s="739" t="n">
        <v>2149829</v>
      </c>
      <c r="AE1876" s="739" t="n">
        <v>247085252</v>
      </c>
      <c r="AF1876" s="254" t="inlineStr">
        <is>
          <t>50-300</t>
        </is>
      </c>
      <c r="AG1876" s="739" t="inlineStr">
        <is>
          <t>$10,000,000</t>
        </is>
      </c>
      <c r="AH1876" s="259" t="inlineStr">
        <is>
          <t>Empleado</t>
        </is>
      </c>
      <c r="AI1876" s="254" t="inlineStr">
        <is>
          <t>dr.humbertoparra@outlook.com</t>
        </is>
      </c>
      <c r="AJ1876" s="254" t="n">
        <v>3192275898</v>
      </c>
      <c r="AK1876" s="214" t="n"/>
      <c r="AL1876" s="214" t="n"/>
      <c r="AM1876" s="220" t="n"/>
    </row>
    <row r="1877" ht="18" customHeight="1" thickBot="1">
      <c r="A1877" s="745" t="inlineStr">
        <is>
          <t>LEIDY YURLEY LOPEZ CRUZ</t>
        </is>
      </c>
      <c r="B1877" s="221" t="inlineStr">
        <is>
          <t>600909660066663-6</t>
        </is>
      </c>
      <c r="C1877" s="240" t="n">
        <v>45866</v>
      </c>
      <c r="D1877" s="902" t="inlineStr">
        <is>
          <t>Pendiente</t>
        </is>
      </c>
      <c r="E1877" s="903" t="n">
        <v>45866</v>
      </c>
      <c r="F1877" s="333" t="inlineStr">
        <is>
          <t>DAVIVIENDA</t>
        </is>
      </c>
      <c r="G1877" s="225" t="n"/>
      <c r="H1877" s="344" t="inlineStr">
        <is>
          <t>CM</t>
        </is>
      </c>
      <c r="I1877" s="225" t="n"/>
      <c r="J1877" s="225" t="n"/>
      <c r="K1877" s="225" t="n"/>
      <c r="L1877" s="225" t="n"/>
      <c r="M1877" s="225" t="n"/>
      <c r="N1877" s="225" t="n"/>
      <c r="O1877" s="225" t="n"/>
      <c r="P1877" s="225" t="n"/>
      <c r="Q1877" s="225" t="n"/>
      <c r="R1877" s="242" t="n">
        <v>1071303948</v>
      </c>
      <c r="S1877" s="246" t="inlineStr">
        <is>
          <t>Pesos</t>
        </is>
      </c>
      <c r="T1877" s="448" t="inlineStr">
        <is>
          <t>Leasing H.</t>
        </is>
      </c>
      <c r="U1877" s="741" t="n">
        <v>1612000</v>
      </c>
      <c r="V1877" s="242" t="n">
        <v>240</v>
      </c>
      <c r="W1877" s="242" t="n">
        <v>231</v>
      </c>
      <c r="X1877" s="741" t="inlineStr">
        <is>
          <t>10.95%</t>
        </is>
      </c>
      <c r="Y1877" s="741" t="n">
        <v>0</v>
      </c>
      <c r="Z1877" s="741" t="n">
        <v>48170</v>
      </c>
      <c r="AA1877" s="741" t="n">
        <v>66260</v>
      </c>
      <c r="AB1877" s="741" t="n">
        <v>0</v>
      </c>
      <c r="AC1877" s="741" t="n">
        <v>246188</v>
      </c>
      <c r="AD1877" s="741" t="n">
        <v>1294754</v>
      </c>
      <c r="AE1877" s="741" t="n">
        <v>149095656</v>
      </c>
      <c r="AF1877" s="741" t="inlineStr">
        <is>
          <t>$1,200,000</t>
        </is>
      </c>
      <c r="AG1877" s="741" t="inlineStr">
        <is>
          <t>$5,000,000</t>
        </is>
      </c>
      <c r="AH1877" s="248" t="inlineStr">
        <is>
          <t>Empleado</t>
        </is>
      </c>
      <c r="AI1877" s="242" t="inlineStr">
        <is>
          <t>yurley2229@yahoo.es</t>
        </is>
      </c>
      <c r="AJ1877" s="242" t="n">
        <v>3213204918</v>
      </c>
      <c r="AK1877" s="242" t="inlineStr">
        <is>
          <t>QUETAME</t>
        </is>
      </c>
      <c r="AL1877" s="225" t="n"/>
      <c r="AM1877" s="231" t="n"/>
    </row>
    <row r="1878" ht="18" customHeight="1" thickBot="1">
      <c r="A1878" s="1007" t="inlineStr">
        <is>
          <t>ANDREA YERALDIN MAYORGA NIÑO</t>
        </is>
      </c>
      <c r="B1878" s="274" t="n">
        <v>90000349052</v>
      </c>
      <c r="C1878" s="420" t="n">
        <v>45866</v>
      </c>
      <c r="D1878" s="923" t="inlineStr">
        <is>
          <t>Pendiente</t>
        </is>
      </c>
      <c r="E1878" s="903" t="n">
        <v>45866</v>
      </c>
      <c r="F1878" s="484" t="inlineStr">
        <is>
          <t>BANCOLOMBIA</t>
        </is>
      </c>
      <c r="G1878" s="278" t="n"/>
      <c r="H1878" s="435" t="inlineStr">
        <is>
          <t>CM</t>
        </is>
      </c>
      <c r="I1878" s="278" t="n"/>
      <c r="J1878" s="278" t="n"/>
      <c r="K1878" s="278" t="n"/>
      <c r="L1878" s="278" t="n"/>
      <c r="M1878" s="278" t="n"/>
      <c r="N1878" s="278" t="n"/>
      <c r="O1878" s="278" t="n"/>
      <c r="P1878" s="278" t="n"/>
      <c r="Q1878" s="278" t="n"/>
      <c r="R1878" s="425" t="n">
        <v>1022988038</v>
      </c>
      <c r="S1878" s="426" t="inlineStr">
        <is>
          <t>Pesos</t>
        </is>
      </c>
      <c r="T1878" s="427" t="inlineStr">
        <is>
          <t>Hipotecario</t>
        </is>
      </c>
      <c r="U1878" s="742" t="n">
        <v>1063936</v>
      </c>
      <c r="V1878" s="425" t="n">
        <v>240</v>
      </c>
      <c r="W1878" s="425" t="n">
        <v>239</v>
      </c>
      <c r="X1878" s="742" t="inlineStr">
        <is>
          <t>5.9%</t>
        </is>
      </c>
      <c r="Y1878" s="742" t="n">
        <v>0</v>
      </c>
      <c r="Z1878" s="742" t="n">
        <v>15709</v>
      </c>
      <c r="AA1878" s="742" t="n">
        <v>21100</v>
      </c>
      <c r="AB1878" s="742" t="n">
        <v>14066</v>
      </c>
      <c r="AC1878" s="742" t="n">
        <v>321896</v>
      </c>
      <c r="AD1878" s="742" t="n">
        <v>691165</v>
      </c>
      <c r="AE1878" s="742" t="n">
        <v>144838902</v>
      </c>
      <c r="AF1878" s="3663" t="n">
        <v>300</v>
      </c>
      <c r="AG1878" s="742" t="inlineStr">
        <is>
          <t>$2,000,000</t>
        </is>
      </c>
      <c r="AH1878" s="428" t="inlineStr">
        <is>
          <t>Empleado</t>
        </is>
      </c>
      <c r="AI1878" s="425" t="inlineStr">
        <is>
          <t>yeral.117@hotmail.com</t>
        </is>
      </c>
      <c r="AJ1878" s="425" t="n">
        <v>3134134409</v>
      </c>
      <c r="AK1878" s="425" t="inlineStr">
        <is>
          <t>BOGOTA</t>
        </is>
      </c>
      <c r="AL1878" s="278" t="n"/>
      <c r="AM1878" s="286" t="n"/>
    </row>
    <row r="1879" ht="18" customHeight="1" thickBot="1">
      <c r="A1879" s="807" t="inlineStr">
        <is>
          <t>JULIO ANDREY MARTINEZ MENDEZ</t>
        </is>
      </c>
      <c r="B1879" s="466" t="inlineStr">
        <is>
          <t>570040770094762-4</t>
        </is>
      </c>
      <c r="C1879" s="357" t="n">
        <v>45866</v>
      </c>
      <c r="D1879" s="479" t="inlineStr">
        <is>
          <t>Mora</t>
        </is>
      </c>
      <c r="E1879" s="1011" t="n">
        <v>45866</v>
      </c>
      <c r="F1879" s="359" t="inlineStr">
        <is>
          <t>DAVIVIENDA</t>
        </is>
      </c>
      <c r="G1879" s="360" t="n"/>
      <c r="H1879" s="480" t="inlineStr">
        <is>
          <t>VK 30%</t>
        </is>
      </c>
      <c r="I1879" s="360" t="n"/>
      <c r="J1879" s="360" t="n"/>
      <c r="K1879" s="360" t="n"/>
      <c r="L1879" s="477" t="inlineStr">
        <is>
          <t>Finanzas a otro nivel</t>
        </is>
      </c>
      <c r="M1879" s="363" t="inlineStr">
        <is>
          <t>CAROLINA MORA</t>
        </is>
      </c>
      <c r="N1879" s="360" t="n"/>
      <c r="O1879" s="360" t="n"/>
      <c r="P1879" s="360" t="n"/>
      <c r="Q1879" s="360" t="n"/>
      <c r="R1879" s="363" t="n">
        <v>111110</v>
      </c>
      <c r="S1879" s="365" t="inlineStr">
        <is>
          <t>Pesos</t>
        </is>
      </c>
      <c r="T1879" s="366" t="inlineStr">
        <is>
          <t>Hipotecario</t>
        </is>
      </c>
      <c r="U1879" s="808" t="n">
        <v>1662000</v>
      </c>
      <c r="V1879" s="363" t="n">
        <v>240</v>
      </c>
      <c r="W1879" s="363" t="n">
        <v>225</v>
      </c>
      <c r="X1879" s="808" t="inlineStr">
        <is>
          <t>13.25%</t>
        </is>
      </c>
      <c r="Y1879" s="808" t="n">
        <v>0</v>
      </c>
      <c r="Z1879" s="808" t="n">
        <v>65345</v>
      </c>
      <c r="AA1879" s="808" t="n">
        <v>38290</v>
      </c>
      <c r="AB1879" s="808" t="n">
        <v>0</v>
      </c>
      <c r="AC1879" s="808" t="n">
        <v>146751</v>
      </c>
      <c r="AD1879" s="808" t="n">
        <v>1410248</v>
      </c>
      <c r="AE1879" s="808" t="n">
        <v>136774219</v>
      </c>
      <c r="AF1879" s="363" t="inlineStr">
        <is>
          <t>50-300</t>
        </is>
      </c>
      <c r="AG1879" s="808" t="inlineStr">
        <is>
          <t>$6,500,000</t>
        </is>
      </c>
      <c r="AH1879" s="367" t="inlineStr">
        <is>
          <t>Vis Davivienda</t>
        </is>
      </c>
      <c r="AI1879" s="363" t="inlineStr">
        <is>
          <t>juliandreymartinez@gmail.com</t>
        </is>
      </c>
      <c r="AJ1879" s="363" t="n">
        <v>3124551601</v>
      </c>
      <c r="AK1879" s="360" t="n"/>
      <c r="AL1879" s="360" t="n"/>
      <c r="AM1879" s="368" t="n"/>
    </row>
    <row r="1880" ht="18" customHeight="1" thickBot="1">
      <c r="A1880" s="558" t="inlineStr">
        <is>
          <t>PAOLA ANDREA SALGADO SOLARTE</t>
        </is>
      </c>
      <c r="B1880" s="210" t="n">
        <v>90000182883</v>
      </c>
      <c r="C1880" s="251" t="n">
        <v>45862</v>
      </c>
      <c r="D1880" s="902" t="inlineStr">
        <is>
          <t>Pendiente</t>
        </is>
      </c>
      <c r="E1880" s="903" t="n">
        <v>45866</v>
      </c>
      <c r="F1880" s="267" t="inlineStr">
        <is>
          <t>BANCOLOMBIA</t>
        </is>
      </c>
      <c r="G1880" s="214" t="n"/>
      <c r="H1880" s="349" t="inlineStr">
        <is>
          <t>CM</t>
        </is>
      </c>
      <c r="I1880" s="254" t="inlineStr">
        <is>
          <t>Solicitar extracto al dia</t>
        </is>
      </c>
      <c r="J1880" s="350" t="inlineStr">
        <is>
          <t>Cargada CRM</t>
        </is>
      </c>
      <c r="K1880" s="386" t="n">
        <v>45864</v>
      </c>
      <c r="L1880" s="214" t="n"/>
      <c r="M1880" s="214" t="n"/>
      <c r="N1880" s="214" t="n"/>
      <c r="O1880" s="214" t="n"/>
      <c r="P1880" s="214" t="n"/>
      <c r="Q1880" s="214" t="n"/>
      <c r="R1880" s="573" t="n">
        <v>1026555150</v>
      </c>
      <c r="S1880" s="257" t="inlineStr">
        <is>
          <t>Pesos</t>
        </is>
      </c>
      <c r="T1880" s="258" t="inlineStr">
        <is>
          <t>Hipotecario</t>
        </is>
      </c>
      <c r="U1880" s="739" t="n">
        <v>2205160</v>
      </c>
      <c r="V1880" s="254" t="n">
        <v>300</v>
      </c>
      <c r="W1880" s="254" t="n">
        <v>261</v>
      </c>
      <c r="X1880" s="739" t="inlineStr">
        <is>
          <t>14.95%</t>
        </is>
      </c>
      <c r="Y1880" s="739" t="n">
        <v>0</v>
      </c>
      <c r="Z1880" s="739" t="n">
        <v>20634</v>
      </c>
      <c r="AA1880" s="739" t="n">
        <v>27910</v>
      </c>
      <c r="AB1880" s="739" t="n">
        <v>18606</v>
      </c>
      <c r="AC1880" s="739" t="n">
        <v>595303</v>
      </c>
      <c r="AD1880" s="739" t="n">
        <v>1542706</v>
      </c>
      <c r="AE1880" s="739" t="n">
        <v>132248591</v>
      </c>
      <c r="AF1880" s="3660" t="n">
        <v>500</v>
      </c>
      <c r="AG1880" s="739" t="inlineStr">
        <is>
          <t>$3,000,000</t>
        </is>
      </c>
      <c r="AH1880" s="259" t="inlineStr">
        <is>
          <t>Empleado</t>
        </is>
      </c>
      <c r="AI1880" s="254" t="inlineStr">
        <is>
          <t>patani22@hotmail.com</t>
        </is>
      </c>
      <c r="AJ1880" s="254" t="n">
        <v>3005332453</v>
      </c>
      <c r="AK1880" s="254" t="inlineStr">
        <is>
          <t>MOSQUERA</t>
        </is>
      </c>
      <c r="AL1880" s="214" t="n"/>
      <c r="AM1880" s="220" t="n"/>
    </row>
    <row r="1881" ht="18" customHeight="1" thickBot="1">
      <c r="A1881" s="548" t="inlineStr">
        <is>
          <t>TATIANA BERMUDEZ CAVIEDES</t>
        </is>
      </c>
      <c r="B1881" s="221" t="inlineStr">
        <is>
          <t>571212310004199-3</t>
        </is>
      </c>
      <c r="C1881" s="240" t="n">
        <v>45866</v>
      </c>
      <c r="D1881" s="902" t="inlineStr">
        <is>
          <t>Pendiente</t>
        </is>
      </c>
      <c r="E1881" s="903" t="n">
        <v>45866</v>
      </c>
      <c r="F1881" s="333" t="inlineStr">
        <is>
          <t>DAVIVIENDA</t>
        </is>
      </c>
      <c r="G1881" s="225" t="n"/>
      <c r="H1881" s="344" t="inlineStr">
        <is>
          <t>CM</t>
        </is>
      </c>
      <c r="I1881" s="225" t="n"/>
      <c r="J1881" s="225" t="n"/>
      <c r="K1881" s="225" t="n"/>
      <c r="L1881" s="440" t="inlineStr">
        <is>
          <t>Finanzas a otro nivel</t>
        </is>
      </c>
      <c r="M1881" s="242" t="inlineStr">
        <is>
          <t>PAULA OSORNO</t>
        </is>
      </c>
      <c r="N1881" s="225" t="n"/>
      <c r="O1881" s="225" t="n"/>
      <c r="P1881" s="225" t="n"/>
      <c r="Q1881" s="473" t="n"/>
      <c r="R1881" s="390" t="inlineStr">
        <is>
          <t>N/A</t>
        </is>
      </c>
      <c r="S1881" s="246" t="inlineStr">
        <is>
          <t>Pesos</t>
        </is>
      </c>
      <c r="T1881" s="247" t="inlineStr">
        <is>
          <t>Hipotecario</t>
        </is>
      </c>
      <c r="U1881" s="741" t="n">
        <v>716353</v>
      </c>
      <c r="V1881" s="242" t="n">
        <v>240</v>
      </c>
      <c r="W1881" s="242" t="n">
        <v>225</v>
      </c>
      <c r="X1881" s="811" t="n">
        <v>0.14</v>
      </c>
      <c r="Y1881" s="741" t="n">
        <v>230646</v>
      </c>
      <c r="Z1881" s="741" t="n">
        <v>16128</v>
      </c>
      <c r="AA1881" s="741" t="n">
        <v>31326</v>
      </c>
      <c r="AB1881" s="741" t="n">
        <v>52529</v>
      </c>
      <c r="AC1881" s="741" t="n">
        <v>79049</v>
      </c>
      <c r="AD1881" s="741" t="n">
        <v>537568</v>
      </c>
      <c r="AE1881" s="741" t="n">
        <v>70571505</v>
      </c>
      <c r="AF1881" s="3661" t="n">
        <v>500</v>
      </c>
      <c r="AG1881" s="741" t="inlineStr">
        <is>
          <t>$6,000,000</t>
        </is>
      </c>
      <c r="AH1881" s="248" t="inlineStr">
        <is>
          <t>Empleado</t>
        </is>
      </c>
      <c r="AI1881" s="242" t="inlineStr">
        <is>
          <t>sabogalbiomedico@gmail.com</t>
        </is>
      </c>
      <c r="AJ1881" s="242" t="n">
        <v>3117011364</v>
      </c>
      <c r="AK1881" s="242" t="inlineStr">
        <is>
          <t>PEREIRA</t>
        </is>
      </c>
      <c r="AL1881" s="225" t="n"/>
      <c r="AM1881" s="231" t="n"/>
    </row>
    <row r="1882" ht="18" customHeight="1" thickBot="1">
      <c r="A1882" s="1007" t="inlineStr">
        <is>
          <t>ADRIANA MARCELA GORDILLO GONZALEZ</t>
        </is>
      </c>
      <c r="B1882" s="210" t="inlineStr">
        <is>
          <t>570040770110252-6</t>
        </is>
      </c>
      <c r="C1882" s="251" t="n">
        <v>45866</v>
      </c>
      <c r="D1882" s="902" t="inlineStr">
        <is>
          <t>Pendiente</t>
        </is>
      </c>
      <c r="E1882" s="903" t="n">
        <v>45866</v>
      </c>
      <c r="F1882" s="262" t="inlineStr">
        <is>
          <t>DAVIVIENDA</t>
        </is>
      </c>
      <c r="G1882" s="214" t="n"/>
      <c r="H1882" s="349" t="inlineStr">
        <is>
          <t>CM</t>
        </is>
      </c>
      <c r="I1882" s="214" t="n"/>
      <c r="J1882" s="214" t="n"/>
      <c r="K1882" s="214" t="n"/>
      <c r="L1882" s="348" t="inlineStr">
        <is>
          <t>Soluciones Financieras</t>
        </is>
      </c>
      <c r="M1882" s="254" t="inlineStr">
        <is>
          <t>LORENA SALINAS</t>
        </is>
      </c>
      <c r="N1882" s="214" t="n"/>
      <c r="O1882" s="214" t="n"/>
      <c r="P1882" s="214" t="n"/>
      <c r="Q1882" s="214" t="n"/>
      <c r="R1882" s="254" t="n">
        <v>7044</v>
      </c>
      <c r="S1882" s="257" t="inlineStr">
        <is>
          <t>Pesos</t>
        </is>
      </c>
      <c r="T1882" s="258" t="inlineStr">
        <is>
          <t>Hipotecario</t>
        </is>
      </c>
      <c r="U1882" s="739" t="n">
        <v>1277000</v>
      </c>
      <c r="V1882" s="254" t="n">
        <v>240</v>
      </c>
      <c r="W1882" s="254" t="n">
        <v>233</v>
      </c>
      <c r="X1882" s="739" t="inlineStr">
        <is>
          <t>10.95%</t>
        </is>
      </c>
      <c r="Y1882" s="739" t="n">
        <v>0</v>
      </c>
      <c r="Z1882" s="739" t="n">
        <v>38481</v>
      </c>
      <c r="AA1882" s="739" t="n">
        <v>38290</v>
      </c>
      <c r="AB1882" s="739" t="n">
        <v>0</v>
      </c>
      <c r="AC1882" s="739" t="n">
        <v>207896</v>
      </c>
      <c r="AD1882" s="739" t="n">
        <v>1042248</v>
      </c>
      <c r="AE1882" s="739" t="n">
        <v>119763031</v>
      </c>
      <c r="AF1882" s="3660" t="n">
        <v>400</v>
      </c>
      <c r="AG1882" s="739" t="inlineStr">
        <is>
          <t>$12,000,000</t>
        </is>
      </c>
      <c r="AH1882" s="259" t="inlineStr">
        <is>
          <t>Empleado</t>
        </is>
      </c>
      <c r="AI1882" s="254" t="inlineStr">
        <is>
          <t>adriana-gordillo@hotmail.com</t>
        </is>
      </c>
      <c r="AJ1882" s="254" t="n">
        <v>3202571662</v>
      </c>
      <c r="AK1882" s="254" t="inlineStr">
        <is>
          <t>BOGOTA</t>
        </is>
      </c>
      <c r="AL1882" s="214" t="n"/>
      <c r="AM1882" s="220" t="n"/>
    </row>
    <row r="1883" ht="18" customHeight="1" thickBot="1">
      <c r="A1883" s="1035" t="inlineStr">
        <is>
          <t>GERONIMO TORRES CHAVEZ</t>
        </is>
      </c>
      <c r="B1883" s="466" t="inlineStr">
        <is>
          <t>570032306682136-2</t>
        </is>
      </c>
      <c r="C1883" s="357" t="n">
        <v>45867</v>
      </c>
      <c r="D1883" s="358" t="inlineStr">
        <is>
          <t>Pendiente</t>
        </is>
      </c>
      <c r="E1883" s="927" t="n">
        <v>45867</v>
      </c>
      <c r="F1883" s="359" t="inlineStr">
        <is>
          <t>DAVIVIENDA</t>
        </is>
      </c>
      <c r="G1883" s="360" t="n"/>
      <c r="H1883" s="361" t="inlineStr">
        <is>
          <t>CM</t>
        </is>
      </c>
      <c r="I1883" s="360" t="n"/>
      <c r="J1883" s="360" t="n"/>
      <c r="K1883" s="360" t="n"/>
      <c r="L1883" s="358" t="inlineStr">
        <is>
          <t>Soluciones Financieras</t>
        </is>
      </c>
      <c r="M1883" s="363" t="inlineStr">
        <is>
          <t>LORENA SALINAS</t>
        </is>
      </c>
      <c r="N1883" s="360" t="n"/>
      <c r="O1883" s="360" t="n"/>
      <c r="P1883" s="360" t="n"/>
      <c r="Q1883" s="822" t="n"/>
      <c r="R1883" s="817" t="inlineStr">
        <is>
          <t>N/A</t>
        </is>
      </c>
      <c r="S1883" s="365" t="inlineStr">
        <is>
          <t>Pesos</t>
        </is>
      </c>
      <c r="T1883" s="366" t="inlineStr">
        <is>
          <t>Hipotecario</t>
        </is>
      </c>
      <c r="U1883" s="808" t="n">
        <v>2456000</v>
      </c>
      <c r="V1883" s="363" t="n">
        <v>240</v>
      </c>
      <c r="W1883" s="363" t="n">
        <v>238</v>
      </c>
      <c r="X1883" s="808" t="inlineStr">
        <is>
          <t>12.1%</t>
        </is>
      </c>
      <c r="Y1883" s="808" t="n">
        <v>0</v>
      </c>
      <c r="Z1883" s="808" t="n">
        <v>77276</v>
      </c>
      <c r="AA1883" s="808" t="n">
        <v>80898</v>
      </c>
      <c r="AB1883" s="808" t="n">
        <v>0</v>
      </c>
      <c r="AC1883" s="808" t="n">
        <v>234903</v>
      </c>
      <c r="AD1883" s="808" t="n">
        <v>2062922</v>
      </c>
      <c r="AE1883" s="808" t="n">
        <v>215759954</v>
      </c>
      <c r="AF1883" s="3688" t="n">
        <v>200</v>
      </c>
      <c r="AG1883" s="808" t="inlineStr">
        <is>
          <t>$8,500,000</t>
        </is>
      </c>
      <c r="AH1883" s="401" t="inlineStr">
        <is>
          <t>Empleado</t>
        </is>
      </c>
      <c r="AI1883" s="886" t="inlineStr">
        <is>
          <t>fachavez1987@outlook.com</t>
        </is>
      </c>
      <c r="AJ1883" s="886" t="n">
        <v>7866200570</v>
      </c>
      <c r="AK1883" s="363" t="inlineStr">
        <is>
          <t>BOGOTA</t>
        </is>
      </c>
      <c r="AL1883" s="360" t="n"/>
      <c r="AM1883" s="368" t="n"/>
    </row>
    <row r="1884" ht="18" customHeight="1" thickBot="1">
      <c r="A1884" s="1007" t="inlineStr">
        <is>
          <t>GUSTAVO JOSE FERIA RODRIGUEZ</t>
        </is>
      </c>
      <c r="B1884" s="210" t="inlineStr">
        <is>
          <t>570121600034239-7</t>
        </is>
      </c>
      <c r="C1884" s="251" t="n">
        <v>45867</v>
      </c>
      <c r="D1884" s="348" t="inlineStr">
        <is>
          <t>Pendiente</t>
        </is>
      </c>
      <c r="E1884" s="386" t="n">
        <v>45867</v>
      </c>
      <c r="F1884" s="262" t="inlineStr">
        <is>
          <t>DAVIVIENDA</t>
        </is>
      </c>
      <c r="G1884" s="214" t="n"/>
      <c r="H1884" s="349" t="inlineStr">
        <is>
          <t>CM</t>
        </is>
      </c>
      <c r="I1884" s="214" t="n"/>
      <c r="J1884" s="214" t="n"/>
      <c r="K1884" s="214" t="n"/>
      <c r="L1884" s="214" t="n"/>
      <c r="M1884" s="214" t="n"/>
      <c r="N1884" s="214" t="n"/>
      <c r="O1884" s="214" t="n"/>
      <c r="P1884" s="214" t="n"/>
      <c r="Q1884" s="335" t="n"/>
      <c r="R1884" s="390" t="inlineStr">
        <is>
          <t>N/A</t>
        </is>
      </c>
      <c r="S1884" s="257" t="inlineStr">
        <is>
          <t>Pesos</t>
        </is>
      </c>
      <c r="T1884" s="258" t="inlineStr">
        <is>
          <t>Hipotecario</t>
        </is>
      </c>
      <c r="U1884" s="739" t="n">
        <v>298089</v>
      </c>
      <c r="V1884" s="254" t="n">
        <v>240</v>
      </c>
      <c r="W1884" s="254" t="n">
        <v>182</v>
      </c>
      <c r="X1884" s="821" t="n">
        <v>0.12</v>
      </c>
      <c r="Y1884" s="739" t="n">
        <v>98910</v>
      </c>
      <c r="Z1884" s="739" t="n">
        <v>14686</v>
      </c>
      <c r="AA1884" s="739" t="n">
        <v>32128</v>
      </c>
      <c r="AB1884" s="739" t="n">
        <v>0</v>
      </c>
      <c r="AC1884" s="739" t="n">
        <v>62717</v>
      </c>
      <c r="AD1884" s="739" t="n">
        <v>188167</v>
      </c>
      <c r="AE1884" s="739" t="n">
        <v>30260162</v>
      </c>
      <c r="AF1884" s="3660" t="n">
        <v>250</v>
      </c>
      <c r="AG1884" s="739" t="inlineStr">
        <is>
          <t>$1,423,500</t>
        </is>
      </c>
      <c r="AH1884" s="259" t="inlineStr">
        <is>
          <t>Empleado</t>
        </is>
      </c>
      <c r="AI1884" s="254" t="inlineStr">
        <is>
          <t>gustavoferia2705@gmail.com</t>
        </is>
      </c>
      <c r="AJ1884" s="254" t="n">
        <v>3184465586</v>
      </c>
      <c r="AK1884" s="254" t="inlineStr">
        <is>
          <t>CALI</t>
        </is>
      </c>
      <c r="AL1884" s="214" t="n"/>
      <c r="AM1884" s="220" t="n"/>
    </row>
    <row r="1885" ht="18" customHeight="1" thickBot="1">
      <c r="A1885" s="554" t="inlineStr">
        <is>
          <t>JACQUELINE ESTHER MERCADO CORTES</t>
        </is>
      </c>
      <c r="B1885" s="502" t="n">
        <v>953425819</v>
      </c>
      <c r="C1885" s="404" t="n">
        <v>45860</v>
      </c>
      <c r="D1885" s="921" t="inlineStr">
        <is>
          <t>Pendiente</t>
        </is>
      </c>
      <c r="E1885" s="900" t="n">
        <v>45867</v>
      </c>
      <c r="F1885" s="538" t="inlineStr">
        <is>
          <t>BANCO DE BOGOTA</t>
        </is>
      </c>
      <c r="G1885" s="410" t="n"/>
      <c r="H1885" s="407" t="inlineStr">
        <is>
          <t>WEB</t>
        </is>
      </c>
      <c r="I1885" s="410" t="n"/>
      <c r="J1885" s="410" t="n"/>
      <c r="K1885" s="410" t="n"/>
      <c r="L1885" s="410" t="n"/>
      <c r="M1885" s="410" t="n"/>
      <c r="N1885" s="404" t="n">
        <v>45860</v>
      </c>
      <c r="O1885" s="410" t="n"/>
      <c r="P1885" s="410" t="n"/>
      <c r="Q1885" s="410" t="n"/>
      <c r="R1885" s="928" t="n">
        <v>32722825</v>
      </c>
      <c r="S1885" s="412" t="inlineStr">
        <is>
          <t>Pesos</t>
        </is>
      </c>
      <c r="T1885" s="413" t="inlineStr">
        <is>
          <t>Hipotecario</t>
        </is>
      </c>
      <c r="U1885" s="818" t="n">
        <v>579244</v>
      </c>
      <c r="V1885" s="414" t="n">
        <v>360</v>
      </c>
      <c r="W1885" s="414" t="n">
        <v>339</v>
      </c>
      <c r="X1885" s="818" t="inlineStr">
        <is>
          <t>12.85%</t>
        </is>
      </c>
      <c r="Y1885" s="818" t="n">
        <v>143600</v>
      </c>
      <c r="Z1885" s="818" t="n">
        <v>43835</v>
      </c>
      <c r="AA1885" s="818" t="n">
        <v>30844</v>
      </c>
      <c r="AB1885" s="818" t="n">
        <v>39903</v>
      </c>
      <c r="AC1885" s="818" t="n">
        <v>6144</v>
      </c>
      <c r="AD1885" s="818" t="n">
        <v>602117</v>
      </c>
      <c r="AE1885" s="818" t="n">
        <v>44230849</v>
      </c>
      <c r="AF1885" s="3670" t="n">
        <v>100</v>
      </c>
      <c r="AG1885" s="818" t="inlineStr">
        <is>
          <t>$2,225,000</t>
        </is>
      </c>
      <c r="AH1885" s="415" t="inlineStr">
        <is>
          <t>Empleado</t>
        </is>
      </c>
      <c r="AI1885" s="414" t="inlineStr">
        <is>
          <t>jacquelinemercado2806@gmail.com</t>
        </is>
      </c>
      <c r="AJ1885" s="414" t="n">
        <v>3006772933</v>
      </c>
      <c r="AK1885" s="414" t="inlineStr">
        <is>
          <t>BARRANQUILLA</t>
        </is>
      </c>
      <c r="AL1885" s="410" t="n"/>
      <c r="AM1885" s="416" t="n"/>
    </row>
    <row r="1886" ht="18" customHeight="1" thickBot="1">
      <c r="A1886" s="548" t="inlineStr">
        <is>
          <t>FREDY ALEJANDRO ARENAS RODRIGUEZ</t>
        </is>
      </c>
      <c r="B1886" s="221" t="n">
        <v>858304264</v>
      </c>
      <c r="C1886" s="240" t="n">
        <v>45866</v>
      </c>
      <c r="D1886" s="902" t="inlineStr">
        <is>
          <t>Pendiente</t>
        </is>
      </c>
      <c r="E1886" s="903" t="n">
        <v>45867</v>
      </c>
      <c r="F1886" s="224" t="inlineStr">
        <is>
          <t>BANCO DE BOGOTA</t>
        </is>
      </c>
      <c r="G1886" s="225" t="n"/>
      <c r="H1886" s="344" t="inlineStr">
        <is>
          <t>CM</t>
        </is>
      </c>
      <c r="I1886" s="242" t="inlineStr">
        <is>
          <t>Falta perfilamiento - Bogota</t>
        </is>
      </c>
      <c r="J1886" s="225" t="n"/>
      <c r="K1886" s="225" t="n"/>
      <c r="L1886" s="225" t="n"/>
      <c r="M1886" s="225" t="n"/>
      <c r="N1886" s="240" t="n">
        <v>45866</v>
      </c>
      <c r="O1886" s="225" t="n"/>
      <c r="P1886" s="225" t="n"/>
      <c r="Q1886" s="473" t="n"/>
      <c r="R1886" s="390" t="inlineStr">
        <is>
          <t>N/A</t>
        </is>
      </c>
      <c r="S1886" s="246" t="inlineStr">
        <is>
          <t>Pesos</t>
        </is>
      </c>
      <c r="T1886" s="247" t="inlineStr">
        <is>
          <t>Hipotecario</t>
        </is>
      </c>
      <c r="U1886" s="741" t="n">
        <v>579290</v>
      </c>
      <c r="V1886" s="242" t="n">
        <v>240</v>
      </c>
      <c r="W1886" s="242" t="n">
        <v>187</v>
      </c>
      <c r="X1886" s="741" t="inlineStr">
        <is>
          <t>11.35%</t>
        </is>
      </c>
      <c r="Y1886" s="741" t="n">
        <v>0</v>
      </c>
      <c r="Z1886" s="741" t="n">
        <v>11146</v>
      </c>
      <c r="AA1886" s="741" t="n">
        <v>45325</v>
      </c>
      <c r="AB1886" s="741" t="n">
        <v>0</v>
      </c>
      <c r="AC1886" s="741" t="n">
        <v>69439</v>
      </c>
      <c r="AD1886" s="741" t="n">
        <v>453379</v>
      </c>
      <c r="AE1886" s="741" t="n">
        <v>47538524</v>
      </c>
      <c r="AF1886" s="3661" t="n">
        <v>300</v>
      </c>
      <c r="AG1886" s="741" t="inlineStr">
        <is>
          <t>$7,000,000</t>
        </is>
      </c>
      <c r="AH1886" s="248" t="inlineStr">
        <is>
          <t>Empleado</t>
        </is>
      </c>
      <c r="AI1886" s="242" t="inlineStr">
        <is>
          <t>trabajoaa85@gmail.com</t>
        </is>
      </c>
      <c r="AJ1886" s="242" t="n">
        <v>3502529905</v>
      </c>
      <c r="AK1886" s="242" t="inlineStr">
        <is>
          <t>BOGOTA</t>
        </is>
      </c>
      <c r="AL1886" s="225" t="n"/>
      <c r="AM1886" s="231" t="n"/>
    </row>
    <row r="1887" ht="18" customHeight="1" thickBot="1">
      <c r="A1887" s="552" t="inlineStr">
        <is>
          <t>LEIDY VIVIANA RODRIGUEZ RINCON</t>
        </is>
      </c>
      <c r="B1887" s="210" t="n">
        <v>757486605</v>
      </c>
      <c r="C1887" s="251" t="n">
        <v>45867</v>
      </c>
      <c r="D1887" s="902" t="inlineStr">
        <is>
          <t>Pendiente</t>
        </is>
      </c>
      <c r="E1887" s="903" t="n">
        <v>45867</v>
      </c>
      <c r="F1887" s="213" t="inlineStr">
        <is>
          <t>BANCO DE BOGOTA</t>
        </is>
      </c>
      <c r="G1887" s="214" t="n"/>
      <c r="H1887" s="349" t="inlineStr">
        <is>
          <t>CM</t>
        </is>
      </c>
      <c r="I1887" s="254" t="inlineStr">
        <is>
          <t>Falta perfilamiento - Bogota</t>
        </is>
      </c>
      <c r="J1887" s="214" t="n"/>
      <c r="K1887" s="214" t="n"/>
      <c r="L1887" s="392" t="inlineStr">
        <is>
          <t>Finanzas a otro nivel</t>
        </is>
      </c>
      <c r="M1887" s="254" t="inlineStr">
        <is>
          <t>CATALINA MORENO</t>
        </is>
      </c>
      <c r="N1887" s="251" t="n">
        <v>45867</v>
      </c>
      <c r="O1887" s="214" t="n"/>
      <c r="P1887" s="214" t="n"/>
      <c r="Q1887" s="214" t="n"/>
      <c r="R1887" s="254" t="n">
        <v>1000987013</v>
      </c>
      <c r="S1887" s="257" t="inlineStr">
        <is>
          <t>Pesos</t>
        </is>
      </c>
      <c r="T1887" s="258" t="inlineStr">
        <is>
          <t>Hipotecario</t>
        </is>
      </c>
      <c r="U1887" s="739" t="n">
        <v>571035</v>
      </c>
      <c r="V1887" s="254" t="n">
        <v>240</v>
      </c>
      <c r="W1887" s="254" t="n">
        <v>202</v>
      </c>
      <c r="X1887" s="739" t="inlineStr">
        <is>
          <t>13.38%</t>
        </is>
      </c>
      <c r="Y1887" s="739" t="n">
        <v>0</v>
      </c>
      <c r="Z1887" s="739" t="n">
        <v>7522</v>
      </c>
      <c r="AA1887" s="739" t="n">
        <v>20359</v>
      </c>
      <c r="AB1887" s="739" t="n">
        <v>37695</v>
      </c>
      <c r="AC1887" s="739" t="n">
        <v>60822</v>
      </c>
      <c r="AD1887" s="739" t="n">
        <v>444612</v>
      </c>
      <c r="AE1887" s="739" t="n">
        <v>42564575</v>
      </c>
      <c r="AF1887" s="3660" t="n">
        <v>500</v>
      </c>
      <c r="AG1887" s="739" t="inlineStr">
        <is>
          <t>$4,000,000</t>
        </is>
      </c>
      <c r="AH1887" s="259" t="inlineStr">
        <is>
          <t>Empleado</t>
        </is>
      </c>
      <c r="AI1887" s="254" t="inlineStr">
        <is>
          <t>edemirebr17@gmail.com</t>
        </is>
      </c>
      <c r="AJ1887" s="254" t="n">
        <v>3232827027</v>
      </c>
      <c r="AK1887" s="254" t="inlineStr">
        <is>
          <t>BOGOTA</t>
        </is>
      </c>
      <c r="AL1887" s="214" t="n"/>
      <c r="AM1887" s="220" t="n"/>
    </row>
    <row r="1888" ht="18" customHeight="1" thickBot="1">
      <c r="A1888" s="1008" t="inlineStr">
        <is>
          <t>DIANA PATRICIA RODRIGUEZ MONTIEL</t>
        </is>
      </c>
      <c r="B1888" s="221" t="n">
        <v>33127835</v>
      </c>
      <c r="C1888" s="240" t="n">
        <v>45867</v>
      </c>
      <c r="D1888" s="902" t="inlineStr">
        <is>
          <t>Pendiente</t>
        </is>
      </c>
      <c r="E1888" s="903" t="n">
        <v>45867</v>
      </c>
      <c r="F1888" s="346" t="inlineStr">
        <is>
          <t>AV VILLAS</t>
        </is>
      </c>
      <c r="G1888" s="225" t="n"/>
      <c r="H1888" s="344" t="inlineStr">
        <is>
          <t>CM</t>
        </is>
      </c>
      <c r="I1888" s="242" t="inlineStr">
        <is>
          <t>Falta perfilamiento - AV VILLAS</t>
        </is>
      </c>
      <c r="J1888" s="225" t="n"/>
      <c r="K1888" s="225" t="n"/>
      <c r="L1888" s="343" t="inlineStr">
        <is>
          <t>Soluciones Financieras</t>
        </is>
      </c>
      <c r="M1888" s="242" t="inlineStr">
        <is>
          <t>LORENA SALINAS</t>
        </is>
      </c>
      <c r="N1888" s="240" t="n">
        <v>45867</v>
      </c>
      <c r="O1888" s="225" t="n"/>
      <c r="P1888" s="225" t="n"/>
      <c r="Q1888" s="225" t="n"/>
      <c r="R1888" s="389" t="n">
        <v>53178332</v>
      </c>
      <c r="S1888" s="246" t="inlineStr">
        <is>
          <t>Pesos</t>
        </is>
      </c>
      <c r="T1888" s="247" t="inlineStr">
        <is>
          <t>Hipotecario</t>
        </is>
      </c>
      <c r="U1888" s="741" t="n">
        <v>1518490</v>
      </c>
      <c r="V1888" s="242" t="n">
        <v>156</v>
      </c>
      <c r="W1888" s="242" t="n">
        <v>120</v>
      </c>
      <c r="X1888" s="741" t="inlineStr">
        <is>
          <t>10.2%</t>
        </is>
      </c>
      <c r="Y1888" s="741" t="n">
        <v>0</v>
      </c>
      <c r="Z1888" s="741" t="n">
        <v>44605</v>
      </c>
      <c r="AA1888" s="741" t="n">
        <v>45446</v>
      </c>
      <c r="AB1888" s="741" t="n">
        <v>0</v>
      </c>
      <c r="AC1888" s="741" t="n">
        <v>541362</v>
      </c>
      <c r="AD1888" s="741" t="n">
        <v>888523</v>
      </c>
      <c r="AE1888" s="741" t="n">
        <v>109333335</v>
      </c>
      <c r="AF1888" s="3661" t="n">
        <v>200</v>
      </c>
      <c r="AG1888" s="741" t="inlineStr">
        <is>
          <t>$8,000,000</t>
        </is>
      </c>
      <c r="AH1888" s="248" t="inlineStr">
        <is>
          <t>Empleado</t>
        </is>
      </c>
      <c r="AI1888" s="242" t="inlineStr">
        <is>
          <t>hlozanogomez@hotmail.com</t>
        </is>
      </c>
      <c r="AJ1888" s="242" t="n">
        <v>3204261399</v>
      </c>
      <c r="AK1888" s="242" t="inlineStr">
        <is>
          <t>BOGOTA</t>
        </is>
      </c>
      <c r="AL1888" s="225" t="n"/>
      <c r="AM1888" s="231" t="n"/>
    </row>
    <row r="1889" ht="18" customHeight="1" thickBot="1">
      <c r="A1889" s="744" t="inlineStr">
        <is>
          <t>STEVAN GUILLERMO CASTIBLANCO MARTINEZ</t>
        </is>
      </c>
      <c r="B1889" s="684" t="inlineStr">
        <is>
          <t>570040770070789-5</t>
        </is>
      </c>
      <c r="C1889" s="685" t="n">
        <v>45867</v>
      </c>
      <c r="D1889" s="686" t="inlineStr">
        <is>
          <t>Pendiente</t>
        </is>
      </c>
      <c r="E1889" s="906" t="n">
        <v>45867</v>
      </c>
      <c r="F1889" s="700" t="inlineStr">
        <is>
          <t>BANCOLOMBIA</t>
        </is>
      </c>
      <c r="G1889" s="688" t="n"/>
      <c r="H1889" s="697" t="inlineStr">
        <is>
          <t>PROPIO</t>
        </is>
      </c>
      <c r="I1889" s="688" t="n"/>
      <c r="J1889" s="688" t="n"/>
      <c r="K1889" s="688" t="n"/>
      <c r="L1889" s="686" t="inlineStr">
        <is>
          <t>Soluciones Financieras</t>
        </is>
      </c>
      <c r="M1889" s="691" t="inlineStr">
        <is>
          <t>LORENA SALINAS</t>
        </is>
      </c>
      <c r="N1889" s="688" t="n"/>
      <c r="O1889" s="688" t="n"/>
      <c r="P1889" s="688" t="n"/>
      <c r="Q1889" s="688" t="n"/>
      <c r="R1889" s="733" t="n">
        <v>1018448790</v>
      </c>
      <c r="S1889" s="692" t="inlineStr">
        <is>
          <t>Pesos</t>
        </is>
      </c>
      <c r="T1889" s="693" t="inlineStr">
        <is>
          <t>Hipotecario</t>
        </is>
      </c>
      <c r="U1889" s="694" t="n">
        <v>1288000</v>
      </c>
      <c r="V1889" s="691" t="n">
        <v>240</v>
      </c>
      <c r="W1889" s="691" t="n">
        <v>218</v>
      </c>
      <c r="X1889" s="694" t="inlineStr">
        <is>
          <t>10.3%</t>
        </is>
      </c>
      <c r="Y1889" s="694" t="n">
        <v>0</v>
      </c>
      <c r="Z1889" s="694" t="n">
        <v>57346</v>
      </c>
      <c r="AA1889" s="694" t="n">
        <v>75936</v>
      </c>
      <c r="AB1889" s="694" t="n">
        <v>0</v>
      </c>
      <c r="AC1889" s="694" t="n">
        <v>351655</v>
      </c>
      <c r="AD1889" s="694" t="n">
        <v>2286942</v>
      </c>
      <c r="AE1889" s="694" t="n">
        <v>123998029</v>
      </c>
      <c r="AF1889" s="691" t="inlineStr">
        <is>
          <t>50-300</t>
        </is>
      </c>
      <c r="AG1889" s="694" t="inlineStr">
        <is>
          <t>$9,000,000</t>
        </is>
      </c>
      <c r="AH1889" s="721" t="inlineStr">
        <is>
          <t>Vis Davivienda</t>
        </is>
      </c>
      <c r="AI1889" s="691" t="inlineStr">
        <is>
          <t>stevan09_13@hotmail.com</t>
        </is>
      </c>
      <c r="AJ1889" s="691" t="n">
        <v>3203903595</v>
      </c>
      <c r="AK1889" s="688" t="n"/>
      <c r="AL1889" s="688" t="n"/>
      <c r="AM1889" s="410" t="n"/>
    </row>
    <row r="1890" ht="18" customHeight="1" thickBot="1">
      <c r="A1890" s="842" t="inlineStr">
        <is>
          <t>DIANA PAOLA PIAMBA CARVAJAL</t>
        </is>
      </c>
      <c r="B1890" s="221" t="n">
        <v>758271112</v>
      </c>
      <c r="C1890" s="240" t="n">
        <v>45867</v>
      </c>
      <c r="D1890" s="902" t="inlineStr">
        <is>
          <t>Pendiente</t>
        </is>
      </c>
      <c r="E1890" s="903" t="n">
        <v>45867</v>
      </c>
      <c r="F1890" s="224" t="inlineStr">
        <is>
          <t>BANCO DE BOGOTA</t>
        </is>
      </c>
      <c r="G1890" s="560" t="n"/>
      <c r="H1890" s="397" t="inlineStr">
        <is>
          <t>PROPIO</t>
        </is>
      </c>
      <c r="I1890" s="225" t="n"/>
      <c r="J1890" s="225" t="n"/>
      <c r="K1890" s="225" t="n"/>
      <c r="L1890" s="459" t="inlineStr">
        <is>
          <t>Visionarios</t>
        </is>
      </c>
      <c r="M1890" s="242" t="inlineStr">
        <is>
          <t>Daniel Fernandez</t>
        </is>
      </c>
      <c r="N1890" s="225" t="n"/>
      <c r="O1890" s="225" t="n"/>
      <c r="P1890" s="225" t="n"/>
      <c r="Q1890" s="225" t="n"/>
      <c r="R1890" s="242" t="n">
        <v>1075273038</v>
      </c>
      <c r="S1890" s="246" t="inlineStr">
        <is>
          <t>Pesos</t>
        </is>
      </c>
      <c r="T1890" s="247" t="inlineStr">
        <is>
          <t>Hipotecario</t>
        </is>
      </c>
      <c r="U1890" s="741" t="n">
        <v>986662</v>
      </c>
      <c r="V1890" s="242" t="n">
        <v>360</v>
      </c>
      <c r="W1890" s="242" t="n">
        <v>255</v>
      </c>
      <c r="X1890" s="741" t="inlineStr">
        <is>
          <t>10.91%</t>
        </is>
      </c>
      <c r="Y1890" s="741" t="n">
        <v>316350</v>
      </c>
      <c r="Z1890" s="741" t="n">
        <v>19418</v>
      </c>
      <c r="AA1890" s="741" t="n">
        <v>25953</v>
      </c>
      <c r="AB1890" s="741" t="n">
        <v>0</v>
      </c>
      <c r="AC1890" s="741" t="n">
        <v>103480</v>
      </c>
      <c r="AD1890" s="741" t="n">
        <v>1154160</v>
      </c>
      <c r="AE1890" s="741" t="n">
        <v>97152843</v>
      </c>
      <c r="AF1890" s="242" t="inlineStr">
        <is>
          <t>50-300</t>
        </is>
      </c>
      <c r="AG1890" s="741" t="inlineStr">
        <is>
          <t>$3,200,000</t>
        </is>
      </c>
      <c r="AH1890" s="248" t="inlineStr">
        <is>
          <t>Empleado</t>
        </is>
      </c>
      <c r="AI1890" s="242" t="inlineStr">
        <is>
          <t>dianapiamba2012@gmail.com</t>
        </is>
      </c>
      <c r="AJ1890" s="242" t="n">
        <v>3209784740</v>
      </c>
      <c r="AK1890" s="225" t="n"/>
      <c r="AL1890" s="225" t="n"/>
      <c r="AM1890" s="231" t="n"/>
    </row>
    <row r="1891" ht="18" customHeight="1" thickBot="1">
      <c r="A1891" s="1014" t="inlineStr">
        <is>
          <t>RODRIGO VALENCIA LOPEZ</t>
        </is>
      </c>
      <c r="B1891" s="1034" t="inlineStr">
        <is>
          <t>570404900006504-0</t>
        </is>
      </c>
      <c r="C1891" s="251" t="n">
        <v>45867</v>
      </c>
      <c r="D1891" s="902" t="inlineStr">
        <is>
          <t>Pendiente</t>
        </is>
      </c>
      <c r="E1891" s="903" t="n">
        <v>45867</v>
      </c>
      <c r="F1891" s="569" t="inlineStr">
        <is>
          <t>DAVIVIENDA</t>
        </is>
      </c>
      <c r="G1891" s="593" t="inlineStr">
        <is>
          <t xml:space="preserve">Buenas tardes, envío extracto reciente y perfilamiento del cliente del asunto para que puedan actualizar el estudio financiero, ya que desea retomar el proceso de reducción.
Favor elaborar propuestas con incremento a capital hasta $400.000
Gracias
</t>
        </is>
      </c>
      <c r="H1891" s="349" t="inlineStr">
        <is>
          <t>CM</t>
        </is>
      </c>
      <c r="I1891" s="214" t="n"/>
      <c r="J1891" s="214" t="n"/>
      <c r="K1891" s="214" t="n"/>
      <c r="L1891" s="392" t="inlineStr">
        <is>
          <t>Finanzas a otro nivel</t>
        </is>
      </c>
      <c r="M1891" s="254" t="inlineStr">
        <is>
          <t>PAULA OSORNO</t>
        </is>
      </c>
      <c r="N1891" s="214" t="n"/>
      <c r="O1891" s="214" t="n"/>
      <c r="P1891" s="214" t="n"/>
      <c r="Q1891" s="214" t="n"/>
      <c r="R1891" s="254" t="n">
        <v>1032446563</v>
      </c>
      <c r="S1891" s="257" t="inlineStr">
        <is>
          <t>Pesos</t>
        </is>
      </c>
      <c r="T1891" s="258" t="inlineStr">
        <is>
          <t>Hipotecario</t>
        </is>
      </c>
      <c r="U1891" s="739" t="n">
        <v>368453</v>
      </c>
      <c r="V1891" s="254" t="n">
        <v>180</v>
      </c>
      <c r="W1891" s="254" t="n">
        <v>132</v>
      </c>
      <c r="X1891" s="739" t="inlineStr">
        <is>
          <t>9.5%</t>
        </is>
      </c>
      <c r="Y1891" s="739" t="n">
        <v>173546</v>
      </c>
      <c r="Z1891" s="739" t="n">
        <v>9890</v>
      </c>
      <c r="AA1891" s="739" t="n">
        <v>20424</v>
      </c>
      <c r="AB1891" s="739" t="n">
        <v>0</v>
      </c>
      <c r="AC1891" s="739" t="n">
        <v>186888</v>
      </c>
      <c r="AD1891" s="739" t="n">
        <v>150489</v>
      </c>
      <c r="AE1891" s="739" t="n">
        <v>42632476</v>
      </c>
      <c r="AF1891" s="3660" t="n">
        <v>400</v>
      </c>
      <c r="AG1891" s="739" t="inlineStr">
        <is>
          <t>$4,000,000</t>
        </is>
      </c>
      <c r="AH1891" s="458" t="inlineStr">
        <is>
          <t>Vis Davivienda</t>
        </is>
      </c>
      <c r="AI1891" s="254" t="inlineStr">
        <is>
          <t>rodri_1019@hotmail.com</t>
        </is>
      </c>
      <c r="AJ1891" s="254" t="n">
        <v>3138795381</v>
      </c>
      <c r="AK1891" s="254" t="inlineStr">
        <is>
          <t>OIBA</t>
        </is>
      </c>
      <c r="AL1891" s="214" t="n"/>
      <c r="AM1891" s="220" t="n"/>
    </row>
    <row r="1892" ht="18" customHeight="1" thickBot="1">
      <c r="A1892" t="inlineStr">
        <is>
          <t>MARIA FERNANDA ARIAS CATANO</t>
        </is>
      </c>
      <c r="B1892" s="466" t="inlineStr">
        <is>
          <t>570119460040249-1</t>
        </is>
      </c>
      <c r="C1892" s="357" t="n">
        <v>45868</v>
      </c>
      <c r="D1892" s="358" t="inlineStr">
        <is>
          <t>Pendiente</t>
        </is>
      </c>
      <c r="E1892" s="400" t="n">
        <v>45868</v>
      </c>
      <c r="F1892" s="359" t="inlineStr">
        <is>
          <t>DAVIVIENDA</t>
        </is>
      </c>
      <c r="G1892" s="360" t="n"/>
      <c r="H1892" s="361" t="inlineStr">
        <is>
          <t>CM</t>
        </is>
      </c>
      <c r="I1892" s="360" t="n"/>
      <c r="J1892" s="360" t="n"/>
      <c r="K1892" s="360" t="n"/>
      <c r="L1892" s="360" t="n"/>
      <c r="M1892" s="360" t="n"/>
      <c r="N1892" s="360" t="n"/>
      <c r="O1892" s="360" t="n"/>
      <c r="P1892" s="360" t="n"/>
      <c r="Q1892" s="822" t="n"/>
      <c r="R1892" s="817" t="inlineStr">
        <is>
          <t>N/A</t>
        </is>
      </c>
      <c r="S1892" s="365" t="inlineStr">
        <is>
          <t>Pesos</t>
        </is>
      </c>
      <c r="T1892" s="366" t="inlineStr">
        <is>
          <t>Hipotecario</t>
        </is>
      </c>
      <c r="U1892" s="808" t="n">
        <v>1108000</v>
      </c>
      <c r="V1892" s="363" t="n">
        <v>240</v>
      </c>
      <c r="W1892" s="363" t="n">
        <v>218</v>
      </c>
      <c r="X1892" s="819" t="n">
        <v>0.14</v>
      </c>
      <c r="Y1892" s="808" t="n">
        <v>0</v>
      </c>
      <c r="Z1892" s="808" t="n">
        <v>38025</v>
      </c>
      <c r="AA1892" s="808" t="n">
        <v>32174</v>
      </c>
      <c r="AB1892" s="808" t="n">
        <v>0</v>
      </c>
      <c r="AC1892" s="808" t="n">
        <v>94945</v>
      </c>
      <c r="AD1892" s="808" t="n">
        <v>942054</v>
      </c>
      <c r="AE1892" s="808" t="n">
        <v>85781736</v>
      </c>
      <c r="AF1892" s="3688" t="n">
        <v>300</v>
      </c>
      <c r="AG1892" s="808" t="inlineStr">
        <is>
          <t>$5,000,000</t>
        </is>
      </c>
      <c r="AH1892" s="401" t="inlineStr">
        <is>
          <t>Empleado</t>
        </is>
      </c>
      <c r="AI1892" s="363" t="inlineStr">
        <is>
          <t>ginna.arias@correounivalle.edu.co</t>
        </is>
      </c>
      <c r="AJ1892" s="363" t="n">
        <v>3205808934</v>
      </c>
      <c r="AK1892" s="363" t="inlineStr">
        <is>
          <t>CALI</t>
        </is>
      </c>
      <c r="AL1892" s="360" t="n"/>
      <c r="AM1892" s="368" t="n"/>
    </row>
    <row r="1893" ht="18" customHeight="1" thickBot="1">
      <c r="A1893" s="554" t="inlineStr">
        <is>
          <t>FELIPE ALEXANDER CIFUENTES DIAZ</t>
        </is>
      </c>
      <c r="B1893" s="502" t="n">
        <v>958873940</v>
      </c>
      <c r="C1893" s="404" t="n">
        <v>45769</v>
      </c>
      <c r="D1893" s="921" t="inlineStr">
        <is>
          <t>Actualizar</t>
        </is>
      </c>
      <c r="E1893" s="900" t="n">
        <v>45868</v>
      </c>
      <c r="F1893" s="581" t="inlineStr">
        <is>
          <t>BANCO DE BOGOTA</t>
        </is>
      </c>
      <c r="G1893" s="590" t="inlineStr">
        <is>
          <t>Extracto: Felipe Alexander Cifuentes Diaz
Por favor actualizar estudio para retomar cierre 
El número de cuotas pendientes no concuerda//se envia extracto al correo el 12 de mayo, por favor realizar nuevamente el estudio con reducción de tasa a 11.25 y tener en cuenta las cuotas pendientes que estan mal en el extracto 180 menos 9 es 171 cuotas pendientes y no 168</t>
        </is>
      </c>
      <c r="H1893" s="539" t="inlineStr">
        <is>
          <t>PROPIO</t>
        </is>
      </c>
      <c r="I1893" s="410" t="n"/>
      <c r="J1893" s="1036" t="inlineStr">
        <is>
          <t>Resuelta</t>
        </is>
      </c>
      <c r="K1893" s="406" t="n">
        <v>45791</v>
      </c>
      <c r="L1893" s="405" t="inlineStr">
        <is>
          <t>Soluciones Financieras</t>
        </is>
      </c>
      <c r="M1893" s="414" t="inlineStr">
        <is>
          <t>LORENA SALINAS</t>
        </is>
      </c>
      <c r="N1893" s="404" t="n">
        <v>45791</v>
      </c>
      <c r="O1893" s="410" t="n"/>
      <c r="P1893" s="595" t="inlineStr">
        <is>
          <t>https://acortar.link/oolk3S</t>
        </is>
      </c>
      <c r="Q1893" s="410" t="n"/>
      <c r="R1893" s="414" t="n">
        <v>8873940</v>
      </c>
      <c r="S1893" s="412" t="inlineStr">
        <is>
          <t>Pesos</t>
        </is>
      </c>
      <c r="T1893" s="413" t="inlineStr">
        <is>
          <t>Hipotecario</t>
        </is>
      </c>
      <c r="U1893" s="410" t="n"/>
      <c r="V1893" s="414" t="n">
        <v>180</v>
      </c>
      <c r="W1893" s="414" t="n">
        <v>165</v>
      </c>
      <c r="X1893" s="818" t="inlineStr">
        <is>
          <t>11.25%</t>
        </is>
      </c>
      <c r="Y1893" s="818" t="n">
        <v>0</v>
      </c>
      <c r="Z1893" s="818" t="n">
        <v>33620</v>
      </c>
      <c r="AA1893" s="818" t="n">
        <v>34443</v>
      </c>
      <c r="AB1893" s="818" t="n">
        <v>0</v>
      </c>
      <c r="AC1893" s="818" t="n">
        <v>497910</v>
      </c>
      <c r="AD1893" s="818" t="n">
        <v>1012589</v>
      </c>
      <c r="AE1893" s="818" t="n">
        <v>130955278</v>
      </c>
      <c r="AF1893" s="414" t="inlineStr">
        <is>
          <t>ABONO DE $200.000</t>
        </is>
      </c>
      <c r="AG1893" s="818" t="inlineStr">
        <is>
          <t>$6,500,000</t>
        </is>
      </c>
      <c r="AH1893" s="415" t="inlineStr">
        <is>
          <t>Empleado</t>
        </is>
      </c>
      <c r="AI1893" s="414" t="inlineStr">
        <is>
          <t>jenny.alvarez.castaneda@gmail.com</t>
        </is>
      </c>
      <c r="AJ1893" s="414" t="n">
        <v>3208261676</v>
      </c>
      <c r="AK1893" s="414" t="inlineStr">
        <is>
          <t>BOGOTA</t>
        </is>
      </c>
      <c r="AL1893" s="410" t="n"/>
      <c r="AM1893" s="416" t="n"/>
    </row>
    <row r="1894" ht="18" customHeight="1" thickBot="1">
      <c r="A1894" s="548" t="inlineStr">
        <is>
          <t>DOLLY ROCIO GUALDRON CORREDOR</t>
        </is>
      </c>
      <c r="B1894" s="221" t="n">
        <v>858741666</v>
      </c>
      <c r="C1894" s="240" t="n">
        <v>45803</v>
      </c>
      <c r="D1894" s="902" t="inlineStr">
        <is>
          <t>Pendiente</t>
        </is>
      </c>
      <c r="E1894" s="903" t="n">
        <v>45868</v>
      </c>
      <c r="F1894" s="224" t="inlineStr">
        <is>
          <t>BANCO DE BOGOTA</t>
        </is>
      </c>
      <c r="G1894" s="225" t="n"/>
      <c r="H1894" s="397" t="inlineStr">
        <is>
          <t>PROPIO</t>
        </is>
      </c>
      <c r="I1894" s="225" t="n"/>
      <c r="J1894" s="225" t="n"/>
      <c r="K1894" s="378" t="n">
        <v>45806</v>
      </c>
      <c r="L1894" s="459" t="inlineStr">
        <is>
          <t>Visionarios</t>
        </is>
      </c>
      <c r="M1894" s="242" t="inlineStr">
        <is>
          <t>Adriana Castellanos Herrera</t>
        </is>
      </c>
      <c r="N1894" s="240" t="n">
        <v>45806</v>
      </c>
      <c r="O1894" s="225" t="n"/>
      <c r="P1894" s="245" t="inlineStr">
        <is>
          <t>https://tinyurl.com/46vu7tyk</t>
        </is>
      </c>
      <c r="Q1894" s="225" t="n"/>
      <c r="R1894" s="242" t="n">
        <v>63545016</v>
      </c>
      <c r="S1894" s="246" t="inlineStr">
        <is>
          <t>Pesos</t>
        </is>
      </c>
      <c r="T1894" s="247" t="inlineStr">
        <is>
          <t>Hipotecario</t>
        </is>
      </c>
      <c r="U1894" s="741" t="n">
        <v>467378</v>
      </c>
      <c r="V1894" s="242" t="n">
        <v>360</v>
      </c>
      <c r="W1894" s="242" t="n">
        <v>330</v>
      </c>
      <c r="X1894" s="741" t="inlineStr">
        <is>
          <t>9.64%</t>
        </is>
      </c>
      <c r="Y1894" s="741" t="n">
        <v>166012</v>
      </c>
      <c r="Z1894" s="741" t="n">
        <v>16080</v>
      </c>
      <c r="AA1894" s="741" t="n">
        <v>27018</v>
      </c>
      <c r="AB1894" s="741" t="n">
        <v>0</v>
      </c>
      <c r="AC1894" s="741" t="n">
        <v>0</v>
      </c>
      <c r="AD1894" s="741" t="n">
        <v>590293</v>
      </c>
      <c r="AE1894" s="741" t="n">
        <v>51164448</v>
      </c>
      <c r="AF1894" s="242" t="inlineStr">
        <is>
          <t>50-300</t>
        </is>
      </c>
      <c r="AG1894" s="741" t="inlineStr">
        <is>
          <t>$1,600,000</t>
        </is>
      </c>
      <c r="AH1894" s="248" t="inlineStr">
        <is>
          <t>Empleado</t>
        </is>
      </c>
      <c r="AI1894" s="242" t="inlineStr">
        <is>
          <t>gualdrondolly@gmail.com</t>
        </is>
      </c>
      <c r="AJ1894" s="242" t="n">
        <v>3158440264</v>
      </c>
      <c r="AK1894" s="242" t="inlineStr">
        <is>
          <t>BUCARAMANGA</t>
        </is>
      </c>
      <c r="AL1894" s="225" t="n"/>
      <c r="AM1894" s="231" t="n"/>
    </row>
    <row r="1895" ht="18" customHeight="1" thickBot="1">
      <c r="A1895" s="552" t="inlineStr">
        <is>
          <t>CARLOS ERNESTO GOMEZ ANDRADE</t>
        </is>
      </c>
      <c r="B1895" s="210" t="n">
        <v>1055828511</v>
      </c>
      <c r="C1895" s="251" t="n">
        <v>45868</v>
      </c>
      <c r="D1895" s="902" t="inlineStr">
        <is>
          <t>Pendiente</t>
        </is>
      </c>
      <c r="E1895" s="903" t="n">
        <v>45868</v>
      </c>
      <c r="F1895" s="213" t="inlineStr">
        <is>
          <t>BANCO DE BOGOTA</t>
        </is>
      </c>
      <c r="G1895" s="214" t="n"/>
      <c r="H1895" s="352" t="inlineStr">
        <is>
          <t>PROPIO</t>
        </is>
      </c>
      <c r="I1895" s="214" t="n"/>
      <c r="J1895" s="214" t="n"/>
      <c r="K1895" s="214" t="n"/>
      <c r="L1895" s="392" t="inlineStr">
        <is>
          <t>Finanzas a otro nivel</t>
        </is>
      </c>
      <c r="M1895" s="254" t="inlineStr">
        <is>
          <t>YULY HENANDERZ</t>
        </is>
      </c>
      <c r="N1895" s="214" t="n"/>
      <c r="O1895" s="214" t="n"/>
      <c r="P1895" s="214" t="n"/>
      <c r="Q1895" s="214" t="n"/>
      <c r="R1895" s="254" t="n">
        <v>79792095</v>
      </c>
      <c r="S1895" s="257" t="inlineStr">
        <is>
          <t>Pesos</t>
        </is>
      </c>
      <c r="T1895" s="258" t="inlineStr">
        <is>
          <t>Hipotecario</t>
        </is>
      </c>
      <c r="U1895" s="739" t="n">
        <v>2190365</v>
      </c>
      <c r="V1895" s="254" t="n">
        <v>120</v>
      </c>
      <c r="W1895" s="254" t="n">
        <v>115</v>
      </c>
      <c r="X1895" s="739" t="inlineStr">
        <is>
          <t>12.01%</t>
        </is>
      </c>
      <c r="Y1895" s="739" t="n">
        <v>0</v>
      </c>
      <c r="Z1895" s="739" t="n">
        <v>72440</v>
      </c>
      <c r="AA1895" s="739" t="n">
        <v>37873</v>
      </c>
      <c r="AB1895" s="739" t="n">
        <v>21700</v>
      </c>
      <c r="AC1895" s="739" t="n">
        <v>642228</v>
      </c>
      <c r="AD1895" s="739" t="n">
        <v>1416123</v>
      </c>
      <c r="AE1895" s="739" t="n">
        <v>145211350</v>
      </c>
      <c r="AF1895" s="254" t="inlineStr">
        <is>
          <t>900-1200</t>
        </is>
      </c>
      <c r="AG1895" s="739" t="inlineStr">
        <is>
          <t>$9,950,000</t>
        </is>
      </c>
      <c r="AH1895" s="259" t="inlineStr">
        <is>
          <t>Empleado</t>
        </is>
      </c>
      <c r="AI1895" s="254" t="inlineStr">
        <is>
          <t>cargomand@yahoo.com</t>
        </is>
      </c>
      <c r="AJ1895" s="254" t="n">
        <v>3229705331</v>
      </c>
      <c r="AK1895" s="214" t="n"/>
      <c r="AL1895" s="214" t="n"/>
      <c r="AM1895" s="220" t="n"/>
    </row>
    <row r="1896" ht="18" customHeight="1" thickBot="1">
      <c r="A1896" s="745" t="inlineStr">
        <is>
          <t>LEYLI FERNANDA CANDELO ANGULO</t>
        </is>
      </c>
      <c r="B1896" s="221" t="inlineStr">
        <is>
          <t>570000450079184-7</t>
        </is>
      </c>
      <c r="C1896" s="240" t="n">
        <v>45868</v>
      </c>
      <c r="D1896" s="902" t="inlineStr">
        <is>
          <t>Pendiente</t>
        </is>
      </c>
      <c r="E1896" s="903" t="n">
        <v>45868</v>
      </c>
      <c r="F1896" s="333" t="inlineStr">
        <is>
          <t>DAVIVIENDA</t>
        </is>
      </c>
      <c r="G1896" s="560" t="n"/>
      <c r="H1896" s="344" t="inlineStr">
        <is>
          <t>CM</t>
        </is>
      </c>
      <c r="I1896" s="225" t="n"/>
      <c r="J1896" s="225" t="n"/>
      <c r="K1896" s="225" t="n"/>
      <c r="L1896" s="343" t="inlineStr">
        <is>
          <t>Soluciones Financieras</t>
        </is>
      </c>
      <c r="M1896" s="242" t="inlineStr">
        <is>
          <t>LORENA SALINAS</t>
        </is>
      </c>
      <c r="N1896" s="225" t="n"/>
      <c r="O1896" s="225" t="n"/>
      <c r="P1896" s="225" t="n"/>
      <c r="Q1896" s="225" t="n"/>
      <c r="R1896" s="242" t="n">
        <v>1032481584</v>
      </c>
      <c r="S1896" s="246" t="inlineStr">
        <is>
          <t>Pesos</t>
        </is>
      </c>
      <c r="T1896" s="247" t="inlineStr">
        <is>
          <t>Hipotecario</t>
        </is>
      </c>
      <c r="U1896" s="741" t="n">
        <v>1923000</v>
      </c>
      <c r="V1896" s="242" t="n">
        <v>240</v>
      </c>
      <c r="W1896" s="242" t="n">
        <v>236</v>
      </c>
      <c r="X1896" s="811" t="n">
        <v>0.11</v>
      </c>
      <c r="Y1896" s="741" t="n">
        <v>0</v>
      </c>
      <c r="Z1896" s="741" t="n">
        <v>41475</v>
      </c>
      <c r="AA1896" s="741" t="n">
        <v>57004</v>
      </c>
      <c r="AB1896" s="741" t="n">
        <v>0</v>
      </c>
      <c r="AC1896" s="741" t="n">
        <v>231014</v>
      </c>
      <c r="AD1896" s="741" t="n">
        <v>1593506</v>
      </c>
      <c r="AE1896" s="741" t="n">
        <v>182304018</v>
      </c>
      <c r="AF1896" s="3661" t="n">
        <v>500</v>
      </c>
      <c r="AG1896" s="741" t="inlineStr">
        <is>
          <t>$8,000,000</t>
        </is>
      </c>
      <c r="AH1896" s="248" t="inlineStr">
        <is>
          <t>Empleado</t>
        </is>
      </c>
      <c r="AI1896" s="242" t="inlineStr">
        <is>
          <t>fercandelo24@gmail.com</t>
        </is>
      </c>
      <c r="AJ1896" s="242" t="n">
        <v>3224536279</v>
      </c>
      <c r="AK1896" s="242" t="inlineStr">
        <is>
          <t>BOGOTA</t>
        </is>
      </c>
      <c r="AL1896" s="225" t="n"/>
      <c r="AM1896" s="231" t="n"/>
    </row>
    <row r="1897" ht="18" customHeight="1" thickBot="1">
      <c r="A1897" s="1007" t="inlineStr">
        <is>
          <t>ADRIANA MARCELA POVEDA GOMEZ</t>
        </is>
      </c>
      <c r="B1897" s="274" t="n">
        <v>108302581518</v>
      </c>
      <c r="C1897" s="420" t="n">
        <v>45868</v>
      </c>
      <c r="D1897" s="923" t="inlineStr">
        <is>
          <t>Pendiente</t>
        </is>
      </c>
      <c r="E1897" s="903" t="n">
        <v>45868</v>
      </c>
      <c r="F1897" s="561" t="inlineStr">
        <is>
          <t>FNA (Fondo Nacional del Ahorro)</t>
        </is>
      </c>
      <c r="G1897" s="593" t="inlineStr">
        <is>
          <t>Inicialmente fue en UVR por 47.000.000 y luego se pasó a PESOS por el valor reflejado en el extracto adjuntado.</t>
        </is>
      </c>
      <c r="H1897" s="424" t="inlineStr">
        <is>
          <t>PROPIO</t>
        </is>
      </c>
      <c r="I1897" s="278" t="n"/>
      <c r="J1897" s="278" t="n"/>
      <c r="K1897" s="278" t="n"/>
      <c r="L1897" s="426" t="inlineStr">
        <is>
          <t>Lideres del futuro</t>
        </is>
      </c>
      <c r="M1897" s="425" t="inlineStr">
        <is>
          <t>Gustavo Enrique Manjarres Olmos</t>
        </is>
      </c>
      <c r="N1897" s="278" t="n"/>
      <c r="O1897" s="278" t="n"/>
      <c r="P1897" s="278" t="n"/>
      <c r="Q1897" s="278" t="n"/>
      <c r="R1897" s="425" t="n">
        <v>1083025815</v>
      </c>
      <c r="S1897" s="426" t="inlineStr">
        <is>
          <t>Pesos</t>
        </is>
      </c>
      <c r="T1897" s="427" t="inlineStr">
        <is>
          <t>Hipotecario</t>
        </is>
      </c>
      <c r="U1897" s="742" t="n">
        <v>1125676</v>
      </c>
      <c r="V1897" s="425" t="n">
        <v>240</v>
      </c>
      <c r="W1897" s="425" t="n">
        <v>238</v>
      </c>
      <c r="X1897" s="742" t="inlineStr">
        <is>
          <t>12.5%</t>
        </is>
      </c>
      <c r="Y1897" s="742" t="n">
        <v>192255</v>
      </c>
      <c r="Z1897" s="742" t="n">
        <v>19084</v>
      </c>
      <c r="AA1897" s="742" t="n">
        <v>22973</v>
      </c>
      <c r="AB1897" s="742" t="n">
        <v>0</v>
      </c>
      <c r="AC1897" s="742" t="n">
        <v>61348</v>
      </c>
      <c r="AD1897" s="742" t="n">
        <v>579255</v>
      </c>
      <c r="AE1897" s="742" t="n">
        <v>58787443</v>
      </c>
      <c r="AF1897" s="425" t="inlineStr">
        <is>
          <t>50-300</t>
        </is>
      </c>
      <c r="AG1897" s="742" t="inlineStr">
        <is>
          <t>$2,600,000</t>
        </is>
      </c>
      <c r="AH1897" s="428" t="inlineStr">
        <is>
          <t>Empleado</t>
        </is>
      </c>
      <c r="AI1897" s="425" t="inlineStr">
        <is>
          <t>adrianapoveda-9706@hotmail.com</t>
        </is>
      </c>
      <c r="AJ1897" s="425" t="n">
        <v>3155536347</v>
      </c>
      <c r="AK1897" s="278" t="n"/>
      <c r="AL1897" s="278" t="n"/>
      <c r="AM1897" s="286" t="n"/>
    </row>
    <row r="1898" ht="18" customHeight="1" thickBot="1">
      <c r="A1898" s="1037" t="inlineStr">
        <is>
          <t>JENNIFER PAULINE GARZON CALVACHE</t>
        </is>
      </c>
      <c r="B1898" s="466" t="n">
        <v>90000331107</v>
      </c>
      <c r="C1898" s="357" t="n">
        <v>45751</v>
      </c>
      <c r="D1898" s="921" t="inlineStr">
        <is>
          <t>Actualizar</t>
        </is>
      </c>
      <c r="E1898" s="900" t="n">
        <v>45869</v>
      </c>
      <c r="F1898" s="589" t="inlineStr">
        <is>
          <t>BANCOLOMBIA</t>
        </is>
      </c>
      <c r="G1898" s="590" t="inlineStr">
        <is>
          <t>Buen día, por favor me pueden ayudar refrescando el estudio de esta cliente, ella estaba en Chile y acordamos retomar el tema a su regreso, así que por eso estoy solicitando el estudio nuevamente, ella está muy interesada. A extractos@mejorahora.net envié último extracto. Mil gracias.</t>
        </is>
      </c>
      <c r="H1898" s="361" t="inlineStr">
        <is>
          <t>CM</t>
        </is>
      </c>
      <c r="I1898" s="360" t="n"/>
      <c r="J1898" s="360" t="n"/>
      <c r="K1898" s="360" t="n"/>
      <c r="L1898" s="524" t="inlineStr">
        <is>
          <t>Visionarios</t>
        </is>
      </c>
      <c r="M1898" s="363" t="inlineStr">
        <is>
          <t>PAOLA HERNANDEZ</t>
        </is>
      </c>
      <c r="N1898" s="357" t="n">
        <v>45755</v>
      </c>
      <c r="O1898" s="360" t="n"/>
      <c r="P1898" s="364" t="inlineStr">
        <is>
          <t>https://tinyurl.com/4u2uvf2h</t>
        </is>
      </c>
      <c r="Q1898" s="360" t="n"/>
      <c r="R1898" s="363" t="n">
        <v>1061751124</v>
      </c>
      <c r="S1898" s="365" t="inlineStr">
        <is>
          <t>Pesos</t>
        </is>
      </c>
      <c r="T1898" s="366" t="inlineStr">
        <is>
          <t>Hipotecario</t>
        </is>
      </c>
      <c r="U1898" s="808" t="n">
        <v>859008</v>
      </c>
      <c r="V1898" s="363" t="n">
        <v>240</v>
      </c>
      <c r="W1898" s="363" t="n">
        <v>235</v>
      </c>
      <c r="X1898" s="808" t="inlineStr">
        <is>
          <t>8.2%</t>
        </is>
      </c>
      <c r="Y1898" s="808" t="n">
        <v>0</v>
      </c>
      <c r="Z1898" s="808" t="n">
        <v>11055</v>
      </c>
      <c r="AA1898" s="808" t="n">
        <v>15474</v>
      </c>
      <c r="AB1898" s="808" t="n">
        <v>10316</v>
      </c>
      <c r="AC1898" s="808" t="n">
        <v>174510</v>
      </c>
      <c r="AD1898" s="808" t="n">
        <v>647652</v>
      </c>
      <c r="AE1898" s="808" t="n">
        <v>98115372</v>
      </c>
      <c r="AF1898" s="3688" t="n">
        <v>300</v>
      </c>
      <c r="AG1898" s="808" t="inlineStr">
        <is>
          <t>$6,000,000</t>
        </is>
      </c>
      <c r="AH1898" s="365" t="inlineStr">
        <is>
          <t>Independiente</t>
        </is>
      </c>
      <c r="AI1898" s="363" t="inlineStr">
        <is>
          <t>jpgarzon17@gmail.com</t>
        </is>
      </c>
      <c r="AJ1898" s="363" t="n">
        <v>3217981601</v>
      </c>
      <c r="AK1898" s="363" t="inlineStr">
        <is>
          <t>POPAYAN</t>
        </is>
      </c>
      <c r="AL1898" s="360" t="n"/>
      <c r="AM1898" s="368" t="n"/>
    </row>
    <row r="1899" ht="18" customHeight="1" thickBot="1">
      <c r="A1899" s="558" t="inlineStr">
        <is>
          <t>WALTER FABIAN LOPEZ HENAO</t>
        </is>
      </c>
      <c r="B1899" s="210" t="n">
        <v>349004</v>
      </c>
      <c r="C1899" s="251" t="n">
        <v>45866</v>
      </c>
      <c r="D1899" s="902" t="inlineStr">
        <is>
          <t>Pendiente</t>
        </is>
      </c>
      <c r="E1899" s="903" t="n">
        <v>45869</v>
      </c>
      <c r="F1899" s="267" t="inlineStr">
        <is>
          <t>BANCOLOMBIA</t>
        </is>
      </c>
      <c r="G1899" s="565" t="n"/>
      <c r="H1899" s="349" t="inlineStr">
        <is>
          <t>CM</t>
        </is>
      </c>
      <c r="I1899" s="254" t="inlineStr">
        <is>
          <t>Falta plan de pagos es leasing bancolombia</t>
        </is>
      </c>
      <c r="J1899" s="214" t="n"/>
      <c r="K1899" s="214" t="n"/>
      <c r="L1899" s="214" t="n"/>
      <c r="M1899" s="214" t="n"/>
      <c r="N1899" s="251" t="n">
        <v>45866</v>
      </c>
      <c r="O1899" s="214" t="n"/>
      <c r="P1899" s="214" t="n"/>
      <c r="Q1899" s="214" t="n"/>
      <c r="R1899" s="573" t="n">
        <v>1094914639</v>
      </c>
      <c r="S1899" s="257" t="inlineStr">
        <is>
          <t>Pesos</t>
        </is>
      </c>
      <c r="T1899" s="387" t="inlineStr">
        <is>
          <t>Leasing H.</t>
        </is>
      </c>
      <c r="U1899" s="739" t="n">
        <v>1423808</v>
      </c>
      <c r="V1899" s="254" t="n">
        <v>240</v>
      </c>
      <c r="W1899" s="254" t="n">
        <v>230</v>
      </c>
      <c r="X1899" s="821" t="n">
        <v>0.1</v>
      </c>
      <c r="Y1899" s="739" t="n">
        <v>0</v>
      </c>
      <c r="Z1899" s="739" t="n">
        <v>52929</v>
      </c>
      <c r="AA1899" s="739" t="n">
        <v>0</v>
      </c>
      <c r="AB1899" s="739" t="n">
        <v>0</v>
      </c>
      <c r="AC1899" s="739" t="n">
        <v>201181</v>
      </c>
      <c r="AD1899" s="739" t="n">
        <v>1079441</v>
      </c>
      <c r="AE1899" s="739" t="n">
        <v>144858467</v>
      </c>
      <c r="AF1899" s="3660" t="n">
        <v>150</v>
      </c>
      <c r="AG1899" s="214" t="n"/>
      <c r="AH1899" s="259" t="inlineStr">
        <is>
          <t>Empleado</t>
        </is>
      </c>
      <c r="AI1899" s="254" t="inlineStr">
        <is>
          <t>waldolopezh@gmail.com</t>
        </is>
      </c>
      <c r="AJ1899" s="254" t="n">
        <v>3165760098</v>
      </c>
      <c r="AK1899" s="254" t="inlineStr">
        <is>
          <t>VALLEDUPAR</t>
        </is>
      </c>
      <c r="AL1899" s="214" t="n"/>
      <c r="AM1899" s="220" t="n"/>
    </row>
    <row r="1900" ht="18" customHeight="1" thickBot="1">
      <c r="A1900" s="896" t="inlineStr">
        <is>
          <t>FREDY ALEJANDRO ARENAS RODRIGUEZ</t>
        </is>
      </c>
      <c r="B1900" s="221" t="n">
        <v>858304264</v>
      </c>
      <c r="C1900" s="240" t="n">
        <v>45866</v>
      </c>
      <c r="D1900" s="902" t="inlineStr">
        <is>
          <t>Pendiente</t>
        </is>
      </c>
      <c r="E1900" s="903" t="n">
        <v>45869</v>
      </c>
      <c r="F1900" s="576" t="inlineStr">
        <is>
          <t>BANCO DE BOGOTA</t>
        </is>
      </c>
      <c r="G1900" s="593" t="inlineStr">
        <is>
          <t>EL SEÑOR INFORMA QUE ES 49 MESES</t>
        </is>
      </c>
      <c r="H1900" s="344" t="inlineStr">
        <is>
          <t>CM</t>
        </is>
      </c>
      <c r="I1900" s="242" t="inlineStr">
        <is>
          <t>por favor validar con tu cliente el plazo pendiente del credito, ya que en el extracto no coincide.</t>
        </is>
      </c>
      <c r="J1900" s="394" t="inlineStr">
        <is>
          <t>Cargada CRM</t>
        </is>
      </c>
      <c r="K1900" s="378" t="n">
        <v>45868</v>
      </c>
      <c r="L1900" s="225" t="n"/>
      <c r="M1900" s="225" t="n"/>
      <c r="N1900" s="240" t="n">
        <v>45866</v>
      </c>
      <c r="O1900" s="225" t="n"/>
      <c r="P1900" s="225" t="n"/>
      <c r="Q1900" s="473" t="n"/>
      <c r="R1900" s="390" t="inlineStr">
        <is>
          <t>N/A</t>
        </is>
      </c>
      <c r="S1900" s="246" t="inlineStr">
        <is>
          <t>Pesos</t>
        </is>
      </c>
      <c r="T1900" s="247" t="inlineStr">
        <is>
          <t>Hipotecario</t>
        </is>
      </c>
      <c r="U1900" s="741" t="n">
        <v>579290</v>
      </c>
      <c r="V1900" s="242" t="n">
        <v>240</v>
      </c>
      <c r="W1900" s="242" t="n">
        <v>187</v>
      </c>
      <c r="X1900" s="741" t="inlineStr">
        <is>
          <t>11.35%</t>
        </is>
      </c>
      <c r="Y1900" s="741" t="n">
        <v>0</v>
      </c>
      <c r="Z1900" s="741" t="n">
        <v>11146</v>
      </c>
      <c r="AA1900" s="741" t="n">
        <v>45325</v>
      </c>
      <c r="AB1900" s="741" t="n">
        <v>0</v>
      </c>
      <c r="AC1900" s="741" t="n">
        <v>69439</v>
      </c>
      <c r="AD1900" s="741" t="n">
        <v>453379</v>
      </c>
      <c r="AE1900" s="741" t="n">
        <v>47538524</v>
      </c>
      <c r="AF1900" s="3661" t="n">
        <v>300</v>
      </c>
      <c r="AG1900" s="741" t="inlineStr">
        <is>
          <t>$7,000,000</t>
        </is>
      </c>
      <c r="AH1900" s="248" t="inlineStr">
        <is>
          <t>Empleado</t>
        </is>
      </c>
      <c r="AI1900" s="242" t="inlineStr">
        <is>
          <t>trabajoaa85@gmail.com</t>
        </is>
      </c>
      <c r="AJ1900" s="242" t="n">
        <v>3502529905</v>
      </c>
      <c r="AK1900" s="242" t="inlineStr">
        <is>
          <t>BOGOTA</t>
        </is>
      </c>
      <c r="AL1900" s="225" t="n"/>
      <c r="AM1900" s="231" t="n"/>
    </row>
    <row r="1901" ht="18" customHeight="1" thickBot="1">
      <c r="A1901" s="843" t="inlineStr">
        <is>
          <t>DIANA PAOLA PIAMBA CARVAJAL</t>
        </is>
      </c>
      <c r="B1901" s="210" t="n">
        <v>758271112</v>
      </c>
      <c r="C1901" s="251" t="n">
        <v>45867</v>
      </c>
      <c r="D1901" s="902" t="inlineStr">
        <is>
          <t>Pendiente</t>
        </is>
      </c>
      <c r="E1901" s="903" t="n">
        <v>45869</v>
      </c>
      <c r="F1901" s="576" t="inlineStr">
        <is>
          <t>BANCO DE BOGOTA</t>
        </is>
      </c>
      <c r="G1901" s="593" t="inlineStr">
        <is>
          <t>La Señora dice que ha hecho abonos a capital hace 1 año, que le solocito
Gracias</t>
        </is>
      </c>
      <c r="H1901" s="352" t="inlineStr">
        <is>
          <t>PROPIO</t>
        </is>
      </c>
      <c r="I1901" s="254" t="inlineStr">
        <is>
          <t>por favor validar con tu cliente el plazo pendiente del credito, ya que en el extracto no coincide.</t>
        </is>
      </c>
      <c r="J1901" s="350" t="inlineStr">
        <is>
          <t>Cargada CRM</t>
        </is>
      </c>
      <c r="K1901" s="386" t="n">
        <v>45868</v>
      </c>
      <c r="L1901" s="398" t="inlineStr">
        <is>
          <t>Visionarios</t>
        </is>
      </c>
      <c r="M1901" s="254" t="inlineStr">
        <is>
          <t>Daniel Fernandez</t>
        </is>
      </c>
      <c r="N1901" s="214" t="n"/>
      <c r="O1901" s="214" t="n"/>
      <c r="P1901" s="214" t="n"/>
      <c r="Q1901" s="214" t="n"/>
      <c r="R1901" s="573" t="n">
        <v>1075273038</v>
      </c>
      <c r="S1901" s="257" t="inlineStr">
        <is>
          <t>Pesos</t>
        </is>
      </c>
      <c r="T1901" s="258" t="inlineStr">
        <is>
          <t>Hipotecario</t>
        </is>
      </c>
      <c r="U1901" s="739" t="n">
        <v>986662</v>
      </c>
      <c r="V1901" s="254" t="n">
        <v>360</v>
      </c>
      <c r="W1901" s="254" t="n">
        <v>255</v>
      </c>
      <c r="X1901" s="739" t="inlineStr">
        <is>
          <t>10.91%</t>
        </is>
      </c>
      <c r="Y1901" s="739" t="n">
        <v>316350</v>
      </c>
      <c r="Z1901" s="739" t="n">
        <v>19418</v>
      </c>
      <c r="AA1901" s="739" t="n">
        <v>25953</v>
      </c>
      <c r="AB1901" s="739" t="n">
        <v>0</v>
      </c>
      <c r="AC1901" s="739" t="n">
        <v>103480</v>
      </c>
      <c r="AD1901" s="739" t="n">
        <v>1154160</v>
      </c>
      <c r="AE1901" s="739" t="n">
        <v>97152843</v>
      </c>
      <c r="AF1901" s="254" t="inlineStr">
        <is>
          <t>50-300</t>
        </is>
      </c>
      <c r="AG1901" s="739" t="inlineStr">
        <is>
          <t>$3,200,000</t>
        </is>
      </c>
      <c r="AH1901" s="259" t="inlineStr">
        <is>
          <t>Empleado</t>
        </is>
      </c>
      <c r="AI1901" s="254" t="inlineStr">
        <is>
          <t>dianapiamba2012@gmail.com</t>
        </is>
      </c>
      <c r="AJ1901" s="254" t="n">
        <v>3209784740</v>
      </c>
      <c r="AK1901" s="214" t="n"/>
      <c r="AL1901" s="214" t="n"/>
      <c r="AM1901" s="220" t="n"/>
    </row>
    <row r="1902" ht="18" customHeight="1" thickBot="1">
      <c r="A1902" s="745" t="inlineStr">
        <is>
          <t>EDNA KATHRYN IPUZ RIVERA</t>
        </is>
      </c>
      <c r="B1902" s="221" t="inlineStr">
        <is>
          <t>570707610076767-7</t>
        </is>
      </c>
      <c r="C1902" s="240" t="n">
        <v>45869</v>
      </c>
      <c r="D1902" s="902" t="inlineStr">
        <is>
          <t>Pendiente</t>
        </is>
      </c>
      <c r="E1902" s="903" t="n">
        <v>45869</v>
      </c>
      <c r="F1902" s="333" t="inlineStr">
        <is>
          <t>DAVIVIENDA</t>
        </is>
      </c>
      <c r="G1902" s="225" t="n"/>
      <c r="H1902" s="344" t="inlineStr">
        <is>
          <t>CM</t>
        </is>
      </c>
      <c r="I1902" s="225" t="n"/>
      <c r="J1902" s="225" t="n"/>
      <c r="K1902" s="225" t="n"/>
      <c r="L1902" s="225" t="n"/>
      <c r="M1902" s="225" t="n"/>
      <c r="N1902" s="225" t="n"/>
      <c r="O1902" s="225" t="n"/>
      <c r="P1902" s="225" t="n"/>
      <c r="Q1902" s="473" t="n"/>
      <c r="R1902" s="390" t="inlineStr">
        <is>
          <t>N/A</t>
        </is>
      </c>
      <c r="S1902" s="246" t="inlineStr">
        <is>
          <t>Pesos</t>
        </is>
      </c>
      <c r="T1902" s="247" t="inlineStr">
        <is>
          <t>Hipotecario</t>
        </is>
      </c>
      <c r="U1902" s="741" t="n">
        <v>301573</v>
      </c>
      <c r="V1902" s="242" t="n">
        <v>240</v>
      </c>
      <c r="W1902" s="242" t="n">
        <v>227</v>
      </c>
      <c r="X1902" s="811" t="n">
        <v>0.11</v>
      </c>
      <c r="Y1902" s="741" t="n">
        <v>180426</v>
      </c>
      <c r="Z1902" s="741" t="n">
        <v>9785</v>
      </c>
      <c r="AA1902" s="741" t="n">
        <v>22974</v>
      </c>
      <c r="AB1902" s="741" t="n">
        <v>0</v>
      </c>
      <c r="AC1902" s="741" t="n">
        <v>62036</v>
      </c>
      <c r="AD1902" s="741" t="n">
        <v>206526</v>
      </c>
      <c r="AE1902" s="741" t="n">
        <v>44318692</v>
      </c>
      <c r="AF1902" s="3661" t="n">
        <v>150</v>
      </c>
      <c r="AG1902" s="741" t="inlineStr">
        <is>
          <t>$2,000,000</t>
        </is>
      </c>
      <c r="AH1902" s="248" t="inlineStr">
        <is>
          <t>Empleado</t>
        </is>
      </c>
      <c r="AI1902" s="242" t="inlineStr">
        <is>
          <t>kattherrin@hotmail.com</t>
        </is>
      </c>
      <c r="AJ1902" s="242" t="n">
        <v>3125208197</v>
      </c>
      <c r="AK1902" s="242" t="inlineStr">
        <is>
          <t>NEIVA</t>
        </is>
      </c>
      <c r="AL1902" s="225" t="n"/>
      <c r="AM1902" s="231" t="n"/>
    </row>
    <row r="1903" ht="18" customHeight="1" thickBot="1">
      <c r="A1903" s="558" t="inlineStr">
        <is>
          <t>YULIANA ANDREA OCHOA MANRIQUE</t>
        </is>
      </c>
      <c r="B1903" s="210" t="n">
        <v>90000127910</v>
      </c>
      <c r="C1903" s="251" t="n">
        <v>45869</v>
      </c>
      <c r="D1903" s="902" t="inlineStr">
        <is>
          <t>Pendiente</t>
        </is>
      </c>
      <c r="E1903" s="903" t="n">
        <v>45869</v>
      </c>
      <c r="F1903" s="267" t="inlineStr">
        <is>
          <t>BANCOLOMBIA</t>
        </is>
      </c>
      <c r="G1903" s="214" t="n"/>
      <c r="H1903" s="349" t="inlineStr">
        <is>
          <t>CM</t>
        </is>
      </c>
      <c r="I1903" s="214" t="n"/>
      <c r="J1903" s="214" t="n"/>
      <c r="K1903" s="214" t="n"/>
      <c r="L1903" s="214" t="n"/>
      <c r="M1903" s="214" t="n"/>
      <c r="N1903" s="214" t="n"/>
      <c r="O1903" s="214" t="n"/>
      <c r="P1903" s="214" t="n"/>
      <c r="Q1903" s="335" t="n"/>
      <c r="R1903" s="390" t="inlineStr">
        <is>
          <t>N/A</t>
        </is>
      </c>
      <c r="S1903" s="257" t="inlineStr">
        <is>
          <t>Pesos</t>
        </is>
      </c>
      <c r="T1903" s="258" t="inlineStr">
        <is>
          <t>Hipotecario</t>
        </is>
      </c>
      <c r="U1903" s="739" t="n">
        <v>786839</v>
      </c>
      <c r="V1903" s="254" t="n">
        <v>180</v>
      </c>
      <c r="W1903" s="254" t="n">
        <v>128</v>
      </c>
      <c r="X1903" s="739" t="inlineStr">
        <is>
          <t>5.64%</t>
        </is>
      </c>
      <c r="Y1903" s="739" t="n">
        <v>238336</v>
      </c>
      <c r="Z1903" s="739" t="n">
        <v>9230</v>
      </c>
      <c r="AA1903" s="739" t="n">
        <v>14619</v>
      </c>
      <c r="AB1903" s="739" t="n">
        <v>9746</v>
      </c>
      <c r="AC1903" s="739" t="n">
        <v>417473</v>
      </c>
      <c r="AD1903" s="739" t="n">
        <v>335770</v>
      </c>
      <c r="AE1903" s="739" t="n">
        <v>72880319</v>
      </c>
      <c r="AF1903" s="3660" t="n">
        <v>150</v>
      </c>
      <c r="AG1903" s="739" t="inlineStr">
        <is>
          <t>$8,000,000</t>
        </is>
      </c>
      <c r="AH1903" s="259" t="inlineStr">
        <is>
          <t>Empleado</t>
        </is>
      </c>
      <c r="AI1903" s="254" t="inlineStr">
        <is>
          <t>yulianaom1018@gmail.com</t>
        </is>
      </c>
      <c r="AJ1903" s="254" t="n">
        <v>3057958131</v>
      </c>
      <c r="AK1903" s="254" t="inlineStr">
        <is>
          <t>LA ESTRELLA</t>
        </is>
      </c>
      <c r="AL1903" s="214" t="n"/>
      <c r="AM1903" s="220" t="n"/>
    </row>
    <row r="1904" ht="18" customHeight="1" thickBot="1">
      <c r="A1904" s="548" t="inlineStr">
        <is>
          <t>JOHN JAIRO GOMEZ MULETT</t>
        </is>
      </c>
      <c r="B1904" s="221" t="n">
        <v>753035414</v>
      </c>
      <c r="C1904" s="240" t="n">
        <v>45869</v>
      </c>
      <c r="D1904" s="902" t="inlineStr">
        <is>
          <t>Pendiente</t>
        </is>
      </c>
      <c r="E1904" s="903" t="n">
        <v>45869</v>
      </c>
      <c r="F1904" s="233" t="inlineStr">
        <is>
          <t>FNA (Fondo Nacional del Ahorro)</t>
        </is>
      </c>
      <c r="G1904" s="225" t="n"/>
      <c r="H1904" s="344" t="inlineStr">
        <is>
          <t>CM</t>
        </is>
      </c>
      <c r="I1904" s="225" t="n"/>
      <c r="J1904" s="225" t="n"/>
      <c r="K1904" s="225" t="n"/>
      <c r="L1904" s="343" t="inlineStr">
        <is>
          <t>Soluciones Financieras</t>
        </is>
      </c>
      <c r="M1904" s="242" t="inlineStr">
        <is>
          <t>LORENA SALINAS</t>
        </is>
      </c>
      <c r="N1904" s="225" t="n"/>
      <c r="O1904" s="225" t="n"/>
      <c r="P1904" s="225" t="n"/>
      <c r="Q1904" s="225" t="n"/>
      <c r="R1904" s="242" t="n">
        <v>753035414</v>
      </c>
      <c r="S1904" s="246" t="inlineStr">
        <is>
          <t>Pesos</t>
        </is>
      </c>
      <c r="T1904" s="247" t="inlineStr">
        <is>
          <t>Hipotecario</t>
        </is>
      </c>
      <c r="U1904" s="741" t="n">
        <v>959368</v>
      </c>
      <c r="V1904" s="242" t="n">
        <v>240</v>
      </c>
      <c r="W1904" s="242" t="n">
        <v>199</v>
      </c>
      <c r="X1904" s="741" t="inlineStr">
        <is>
          <t>11.5%</t>
        </is>
      </c>
      <c r="Y1904" s="741" t="n">
        <v>322442</v>
      </c>
      <c r="Z1904" s="741" t="n">
        <v>29292</v>
      </c>
      <c r="AA1904" s="741" t="n">
        <v>27100</v>
      </c>
      <c r="AB1904" s="741" t="n">
        <v>66559</v>
      </c>
      <c r="AC1904" s="741" t="n">
        <v>261336</v>
      </c>
      <c r="AD1904" s="741" t="n">
        <v>897520</v>
      </c>
      <c r="AE1904" s="741" t="n">
        <v>98923390</v>
      </c>
      <c r="AF1904" s="3661" t="n">
        <v>300</v>
      </c>
      <c r="AG1904" s="741" t="inlineStr">
        <is>
          <t>$4,000,000</t>
        </is>
      </c>
      <c r="AH1904" s="248" t="inlineStr">
        <is>
          <t>Empleado</t>
        </is>
      </c>
      <c r="AI1904" s="242" t="inlineStr">
        <is>
          <t>jhongomulett@gmail.com</t>
        </is>
      </c>
      <c r="AJ1904" s="242" t="n">
        <v>3158821499</v>
      </c>
      <c r="AK1904" s="242" t="inlineStr">
        <is>
          <t>SOLEDAD</t>
        </is>
      </c>
      <c r="AL1904" s="225" t="n"/>
      <c r="AM1904" s="231" t="n"/>
    </row>
    <row r="1905" ht="18" customHeight="1" thickBot="1">
      <c r="A1905" s="552" t="inlineStr">
        <is>
          <t>TANIA ROJAS</t>
        </is>
      </c>
      <c r="B1905" s="210" t="n">
        <v>132209705371</v>
      </c>
      <c r="C1905" s="251" t="n">
        <v>45869</v>
      </c>
      <c r="D1905" s="902" t="inlineStr">
        <is>
          <t>Pendiente</t>
        </is>
      </c>
      <c r="E1905" s="903" t="n">
        <v>45869</v>
      </c>
      <c r="F1905" s="259" t="inlineStr">
        <is>
          <t>CAJA SOCIAL</t>
        </is>
      </c>
      <c r="G1905" s="214" t="n"/>
      <c r="H1905" s="349" t="inlineStr">
        <is>
          <t>CM</t>
        </is>
      </c>
      <c r="I1905" s="214" t="n"/>
      <c r="J1905" s="214" t="n"/>
      <c r="K1905" s="214" t="n"/>
      <c r="L1905" s="214" t="n"/>
      <c r="M1905" s="214" t="n"/>
      <c r="N1905" s="214" t="n"/>
      <c r="O1905" s="214" t="n"/>
      <c r="P1905" s="214" t="n"/>
      <c r="Q1905" s="214" t="n"/>
      <c r="R1905" s="254" t="n">
        <v>1098606859</v>
      </c>
      <c r="S1905" s="257" t="inlineStr">
        <is>
          <t>Pesos</t>
        </is>
      </c>
      <c r="T1905" s="258" t="inlineStr">
        <is>
          <t>Hipotecario</t>
        </is>
      </c>
      <c r="U1905" s="739" t="n">
        <v>533213</v>
      </c>
      <c r="V1905" s="254" t="n">
        <v>181</v>
      </c>
      <c r="W1905" s="254" t="n">
        <v>103</v>
      </c>
      <c r="X1905" s="739" t="inlineStr">
        <is>
          <t>7.75%</t>
        </is>
      </c>
      <c r="Y1905" s="739" t="n">
        <v>102257</v>
      </c>
      <c r="Z1905" s="739" t="n">
        <v>13201</v>
      </c>
      <c r="AA1905" s="739" t="n">
        <v>19051</v>
      </c>
      <c r="AB1905" s="739" t="n">
        <v>17128</v>
      </c>
      <c r="AC1905" s="739" t="n">
        <v>250525</v>
      </c>
      <c r="AD1905" s="739" t="n">
        <v>335564</v>
      </c>
      <c r="AE1905" s="739" t="n">
        <v>36079001</v>
      </c>
      <c r="AF1905" s="3660" t="n">
        <v>250</v>
      </c>
      <c r="AG1905" s="739" t="inlineStr">
        <is>
          <t>$4,000,000</t>
        </is>
      </c>
      <c r="AH1905" s="259" t="inlineStr">
        <is>
          <t>Empleado</t>
        </is>
      </c>
      <c r="AI1905" s="254" t="inlineStr">
        <is>
          <t>tanya_91910@hotmail.com</t>
        </is>
      </c>
      <c r="AJ1905" s="254" t="n">
        <v>3187661878</v>
      </c>
      <c r="AK1905" s="254" t="inlineStr">
        <is>
          <t>BUCARAMANGA</t>
        </is>
      </c>
      <c r="AL1905" s="214" t="n"/>
      <c r="AM1905" s="220" t="n"/>
    </row>
    <row r="1906" ht="18" customHeight="1" thickBot="1">
      <c r="A1906" s="745" t="inlineStr">
        <is>
          <t>GIOVANNY ERNESTO REYES FRANCO</t>
        </is>
      </c>
      <c r="B1906" s="221" t="n">
        <v>1056424330</v>
      </c>
      <c r="C1906" s="240" t="n">
        <v>45869</v>
      </c>
      <c r="D1906" s="902" t="inlineStr">
        <is>
          <t>Pendiente</t>
        </is>
      </c>
      <c r="E1906" s="903" t="n">
        <v>45869</v>
      </c>
      <c r="F1906" s="224" t="inlineStr">
        <is>
          <t>BANCO DE BOGOTA</t>
        </is>
      </c>
      <c r="G1906" s="225" t="n"/>
      <c r="H1906" s="397" t="inlineStr">
        <is>
          <t>PROPIO</t>
        </is>
      </c>
      <c r="I1906" s="225" t="n"/>
      <c r="J1906" s="225" t="n"/>
      <c r="K1906" s="225" t="n"/>
      <c r="L1906" s="440" t="inlineStr">
        <is>
          <t>Finanzas a otro nivel</t>
        </is>
      </c>
      <c r="M1906" s="242" t="inlineStr">
        <is>
          <t>YULY HERNANDEZ</t>
        </is>
      </c>
      <c r="N1906" s="225" t="n"/>
      <c r="O1906" s="225" t="n"/>
      <c r="P1906" s="225" t="n"/>
      <c r="Q1906" s="225" t="n"/>
      <c r="R1906" s="389" t="n">
        <v>1032393667</v>
      </c>
      <c r="S1906" s="246" t="inlineStr">
        <is>
          <t>Pesos</t>
        </is>
      </c>
      <c r="T1906" s="247" t="inlineStr">
        <is>
          <t>Hipotecario</t>
        </is>
      </c>
      <c r="U1906" s="741" t="n">
        <v>1674435</v>
      </c>
      <c r="V1906" s="242" t="n">
        <v>180</v>
      </c>
      <c r="W1906" s="242" t="n">
        <v>176</v>
      </c>
      <c r="X1906" s="741" t="inlineStr">
        <is>
          <t>12.01%</t>
        </is>
      </c>
      <c r="Y1906" s="741" t="n">
        <v>0</v>
      </c>
      <c r="Z1906" s="741" t="n">
        <v>37519</v>
      </c>
      <c r="AA1906" s="741" t="n">
        <v>34738</v>
      </c>
      <c r="AB1906" s="741" t="n">
        <v>0</v>
      </c>
      <c r="AC1906" s="741" t="n">
        <v>300955</v>
      </c>
      <c r="AD1906" s="741" t="n">
        <v>1301222</v>
      </c>
      <c r="AE1906" s="741" t="n">
        <v>137737004</v>
      </c>
      <c r="AF1906" s="242" t="inlineStr">
        <is>
          <t>$900.000 a $1.200.000</t>
        </is>
      </c>
      <c r="AG1906" s="741" t="inlineStr">
        <is>
          <t>$15,000,000</t>
        </is>
      </c>
      <c r="AH1906" s="248" t="inlineStr">
        <is>
          <t>Empleado</t>
        </is>
      </c>
      <c r="AI1906" s="242" t="inlineStr">
        <is>
          <t>Ltco_67@hotmail.com</t>
        </is>
      </c>
      <c r="AJ1906" s="242" t="n">
        <v>3203750987</v>
      </c>
      <c r="AK1906" s="225" t="n"/>
      <c r="AL1906" s="225" t="n"/>
      <c r="AM1906" s="231" t="n"/>
    </row>
    <row r="1907" ht="18" customHeight="1" thickBot="1">
      <c r="A1907" s="603" t="inlineStr">
        <is>
          <t>DIANA ISABEL MARTINEZ GUERRERO</t>
        </is>
      </c>
      <c r="B1907" s="635" t="inlineStr">
        <is>
          <t>600101600447895-6</t>
        </is>
      </c>
      <c r="C1907" s="636" t="n">
        <v>45870</v>
      </c>
      <c r="D1907" s="622" t="inlineStr">
        <is>
          <t>Pendiente</t>
        </is>
      </c>
      <c r="E1907" s="637" t="n">
        <v>45870</v>
      </c>
      <c r="F1907" s="649" t="inlineStr">
        <is>
          <t>DAVIVIENDA</t>
        </is>
      </c>
      <c r="G1907" s="639" t="n"/>
      <c r="H1907" s="675" t="inlineStr">
        <is>
          <t>WEB</t>
        </is>
      </c>
      <c r="I1907" s="639" t="n"/>
      <c r="J1907" s="639" t="n"/>
      <c r="K1907" s="639" t="n"/>
      <c r="L1907" s="639" t="n"/>
      <c r="M1907" s="639" t="n"/>
      <c r="N1907" s="639" t="n"/>
      <c r="O1907" s="639" t="n"/>
      <c r="P1907" s="639" t="n"/>
      <c r="Q1907" s="639" t="n"/>
      <c r="R1907" s="673" t="inlineStr">
        <is>
          <t>N/A</t>
        </is>
      </c>
      <c r="S1907" s="629" t="inlineStr">
        <is>
          <t>Pesos</t>
        </is>
      </c>
      <c r="T1907" s="651" t="inlineStr">
        <is>
          <t>Hipotecario</t>
        </is>
      </c>
      <c r="U1907" s="643" t="n">
        <v>3064000</v>
      </c>
      <c r="V1907" s="642" t="n">
        <v>240</v>
      </c>
      <c r="W1907" s="642" t="n">
        <v>213</v>
      </c>
      <c r="X1907" s="643" t="inlineStr">
        <is>
          <t>15.3%</t>
        </is>
      </c>
      <c r="Y1907" s="643" t="n">
        <v>0</v>
      </c>
      <c r="Z1907" s="643" t="n">
        <v>59558</v>
      </c>
      <c r="AA1907" s="643" t="n">
        <v>63880</v>
      </c>
      <c r="AB1907" s="643" t="n">
        <v>0</v>
      </c>
      <c r="AC1907" s="643" t="n">
        <v>233985</v>
      </c>
      <c r="AD1907" s="643" t="n">
        <v>2706014</v>
      </c>
      <c r="AE1907" s="643" t="n">
        <v>226626986</v>
      </c>
      <c r="AF1907" s="3690" t="n">
        <v>500</v>
      </c>
      <c r="AG1907" s="643" t="inlineStr">
        <is>
          <t>$16,000,000</t>
        </is>
      </c>
      <c r="AH1907" s="633" t="inlineStr">
        <is>
          <t>Empleado</t>
        </is>
      </c>
      <c r="AI1907" s="642" t="inlineStr">
        <is>
          <t>isabella100717@hotmail.com</t>
        </is>
      </c>
      <c r="AJ1907" s="642" t="n">
        <v>3044150522</v>
      </c>
      <c r="AK1907" s="642" t="inlineStr">
        <is>
          <t>JAMUNDI</t>
        </is>
      </c>
      <c r="AL1907" s="639" t="n"/>
      <c r="AM1907" s="214" t="n"/>
    </row>
    <row r="1908" ht="18" customHeight="1" thickBot="1">
      <c r="A1908" s="1012" t="inlineStr">
        <is>
          <t>JOSE IDELMAN CALVO RODRIGUEZ</t>
        </is>
      </c>
      <c r="B1908" s="221" t="inlineStr">
        <is>
          <t>570045810035707-0</t>
        </is>
      </c>
      <c r="C1908" s="240" t="n">
        <v>45870</v>
      </c>
      <c r="D1908" s="343" t="inlineStr">
        <is>
          <t>Pendiente</t>
        </is>
      </c>
      <c r="E1908" s="378" t="n">
        <v>45870</v>
      </c>
      <c r="F1908" s="333" t="inlineStr">
        <is>
          <t>DAVIVIENDA</t>
        </is>
      </c>
      <c r="G1908" s="225" t="n"/>
      <c r="H1908" s="344" t="inlineStr">
        <is>
          <t>CM</t>
        </is>
      </c>
      <c r="I1908" s="225" t="n"/>
      <c r="J1908" s="225" t="n"/>
      <c r="K1908" s="225" t="n"/>
      <c r="L1908" s="225" t="n"/>
      <c r="M1908" s="225" t="n"/>
      <c r="N1908" s="225" t="n"/>
      <c r="O1908" s="225" t="n"/>
      <c r="P1908" s="225" t="n"/>
      <c r="Q1908" s="473" t="n"/>
      <c r="R1908" s="390" t="inlineStr">
        <is>
          <t>N/A</t>
        </is>
      </c>
      <c r="S1908" s="246" t="inlineStr">
        <is>
          <t>Pesos</t>
        </is>
      </c>
      <c r="T1908" s="247" t="inlineStr">
        <is>
          <t>Hipotecario</t>
        </is>
      </c>
      <c r="U1908" s="741" t="n">
        <v>3898000</v>
      </c>
      <c r="V1908" s="242" t="n">
        <v>240</v>
      </c>
      <c r="W1908" s="242" t="n">
        <v>235</v>
      </c>
      <c r="X1908" s="741" t="inlineStr">
        <is>
          <t>10.95%</t>
        </is>
      </c>
      <c r="Y1908" s="741" t="n">
        <v>0</v>
      </c>
      <c r="Z1908" s="741" t="n">
        <v>83080</v>
      </c>
      <c r="AA1908" s="741" t="n">
        <v>110842</v>
      </c>
      <c r="AB1908" s="741" t="n">
        <v>0</v>
      </c>
      <c r="AC1908" s="741" t="n">
        <v>483539</v>
      </c>
      <c r="AD1908" s="741" t="n">
        <v>3220538</v>
      </c>
      <c r="AE1908" s="741" t="n">
        <v>370861135</v>
      </c>
      <c r="AF1908" s="3661" t="n">
        <v>800</v>
      </c>
      <c r="AG1908" s="741" t="inlineStr">
        <is>
          <t>$8,000,000</t>
        </is>
      </c>
      <c r="AH1908" s="248" t="inlineStr">
        <is>
          <t>Empleado</t>
        </is>
      </c>
      <c r="AI1908" s="242" t="inlineStr">
        <is>
          <t>jc_2090@hotmail.com</t>
        </is>
      </c>
      <c r="AJ1908" s="242" t="n">
        <v>3219918690</v>
      </c>
      <c r="AK1908" s="242" t="inlineStr">
        <is>
          <t>BOGOTA</t>
        </is>
      </c>
      <c r="AL1908" s="225" t="n"/>
      <c r="AM1908" s="231" t="n"/>
    </row>
    <row r="1909" ht="18" customHeight="1" thickBot="1">
      <c r="A1909" s="437" t="inlineStr">
        <is>
          <t>ANA MAGDALENA SANTOS DE CHAPARRO</t>
        </is>
      </c>
      <c r="B1909" s="1038" t="n">
        <v>3549323903</v>
      </c>
      <c r="C1909" s="826" t="n">
        <v>45954</v>
      </c>
      <c r="D1909" s="899" t="inlineStr">
        <is>
          <t>Actualizar</t>
        </is>
      </c>
      <c r="E1909" s="900" t="n">
        <v>45869</v>
      </c>
      <c r="F1909" s="910" t="inlineStr">
        <is>
          <t>FNA (Fondo Nacional del Ahorro)</t>
        </is>
      </c>
      <c r="G1909" s="505" t="n"/>
      <c r="H1909" s="505" t="n"/>
      <c r="I1909" s="505" t="n"/>
      <c r="J1909" s="505" t="n"/>
      <c r="K1909" s="505" t="n"/>
      <c r="L1909" s="833" t="inlineStr">
        <is>
          <t>Lideres del futuro</t>
        </is>
      </c>
      <c r="M1909" s="832" t="inlineStr">
        <is>
          <t>laura londoño</t>
        </is>
      </c>
      <c r="N1909" s="505" t="n"/>
      <c r="O1909" s="505" t="n"/>
      <c r="P1909" s="831" t="inlineStr">
        <is>
          <t>https://tinyurl.com/u3dn2dv5</t>
        </is>
      </c>
      <c r="Q1909" s="505" t="n"/>
      <c r="R1909" s="832" t="n">
        <v>35493239</v>
      </c>
      <c r="S1909" s="911" t="inlineStr">
        <is>
          <t>Uvr</t>
        </is>
      </c>
      <c r="T1909" s="834" t="inlineStr">
        <is>
          <t>Hipotecario</t>
        </is>
      </c>
      <c r="U1909" s="835" t="n">
        <v>1779773</v>
      </c>
      <c r="V1909" s="832" t="n">
        <v>348</v>
      </c>
      <c r="W1909" s="832" t="n">
        <v>259</v>
      </c>
      <c r="X1909" s="835" t="inlineStr">
        <is>
          <t>7.5%</t>
        </is>
      </c>
      <c r="Y1909" s="835" t="n">
        <v>0</v>
      </c>
      <c r="Z1909" s="835" t="n">
        <v>67763</v>
      </c>
      <c r="AA1909" s="835" t="n">
        <v>24137</v>
      </c>
      <c r="AB1909" s="835" t="n">
        <v>72052</v>
      </c>
      <c r="AC1909" s="835" t="n">
        <v>340217</v>
      </c>
      <c r="AD1909" s="835" t="n">
        <v>1276327</v>
      </c>
      <c r="AE1909" s="835" t="n">
        <v>210885388</v>
      </c>
      <c r="AF1909" s="832" t="inlineStr">
        <is>
          <t>50-300</t>
        </is>
      </c>
      <c r="AG1909" s="835" t="inlineStr">
        <is>
          <t>$5,950,000</t>
        </is>
      </c>
      <c r="AH1909" s="871" t="inlineStr">
        <is>
          <t>Emp/Ind</t>
        </is>
      </c>
      <c r="AI1909" s="832" t="inlineStr">
        <is>
          <t>magolita_1961@hotmail.com</t>
        </is>
      </c>
      <c r="AJ1909" s="832" t="n">
        <v>3176732386</v>
      </c>
      <c r="AK1909" s="832" t="inlineStr">
        <is>
          <t>BOGOTA</t>
        </is>
      </c>
      <c r="AL1909" s="505" t="n"/>
      <c r="AM1909" s="838" t="n"/>
    </row>
    <row r="1910" ht="18" customHeight="1" thickBot="1">
      <c r="A1910" s="548" t="inlineStr">
        <is>
          <t>JAMER STIVEN GORDILLO GARZON</t>
        </is>
      </c>
      <c r="B1910" s="221" t="inlineStr">
        <is>
          <t>570040770002753-4</t>
        </is>
      </c>
      <c r="C1910" s="240" t="n">
        <v>45722</v>
      </c>
      <c r="D1910" s="902" t="inlineStr">
        <is>
          <t>Actualizar</t>
        </is>
      </c>
      <c r="E1910" s="903" t="n">
        <v>45869</v>
      </c>
      <c r="F1910" s="333" t="inlineStr">
        <is>
          <t>DAVIVIENDA</t>
        </is>
      </c>
      <c r="G1910" s="225" t="n"/>
      <c r="H1910" s="397" t="inlineStr">
        <is>
          <t>PROPIO</t>
        </is>
      </c>
      <c r="I1910" s="242" t="inlineStr">
        <is>
          <t>Recordar mora</t>
        </is>
      </c>
      <c r="J1910" s="394" t="inlineStr">
        <is>
          <t>Cargada CRM</t>
        </is>
      </c>
      <c r="K1910" s="378" t="n">
        <v>45723</v>
      </c>
      <c r="L1910" s="246" t="inlineStr">
        <is>
          <t>Lideres del futuro</t>
        </is>
      </c>
      <c r="M1910" s="242" t="inlineStr">
        <is>
          <t>LAURA LONDOÑO</t>
        </is>
      </c>
      <c r="N1910" s="240" t="n">
        <v>45723</v>
      </c>
      <c r="O1910" s="225" t="n"/>
      <c r="P1910" s="245" t="inlineStr">
        <is>
          <t>https://tinyurl.com/39ss6z26</t>
        </is>
      </c>
      <c r="Q1910" s="225" t="n"/>
      <c r="R1910" s="389" t="n">
        <v>1018446780</v>
      </c>
      <c r="S1910" s="346" t="inlineStr">
        <is>
          <t>Uvr</t>
        </is>
      </c>
      <c r="T1910" s="247" t="inlineStr">
        <is>
          <t>Hipotecario</t>
        </is>
      </c>
      <c r="U1910" s="741" t="n">
        <v>1411000</v>
      </c>
      <c r="V1910" s="242" t="n">
        <v>178</v>
      </c>
      <c r="W1910" s="242" t="n">
        <v>156</v>
      </c>
      <c r="X1910" s="811" t="n">
        <v>0.08</v>
      </c>
      <c r="Y1910" s="741" t="n">
        <v>0</v>
      </c>
      <c r="Z1910" s="741" t="n">
        <v>115748</v>
      </c>
      <c r="AA1910" s="741" t="n">
        <v>127054</v>
      </c>
      <c r="AB1910" s="741" t="n">
        <v>0</v>
      </c>
      <c r="AC1910" s="741" t="n">
        <v>961073</v>
      </c>
      <c r="AD1910" s="741" t="n">
        <v>1590686</v>
      </c>
      <c r="AE1910" s="741" t="n">
        <v>126340486</v>
      </c>
      <c r="AF1910" s="242" t="inlineStr">
        <is>
          <t>300-600</t>
        </is>
      </c>
      <c r="AG1910" s="741" t="inlineStr">
        <is>
          <t>$7,436,000</t>
        </is>
      </c>
      <c r="AH1910" s="248" t="inlineStr">
        <is>
          <t>Empleado</t>
        </is>
      </c>
      <c r="AI1910" s="242" t="inlineStr">
        <is>
          <t>steven07garzon@gmail.com</t>
        </is>
      </c>
      <c r="AJ1910" s="242" t="n">
        <v>3115162381</v>
      </c>
      <c r="AK1910" s="225" t="n"/>
      <c r="AL1910" s="225" t="n"/>
      <c r="AM1910" s="231" t="n"/>
    </row>
    <row r="1911" ht="18" customHeight="1" thickBot="1">
      <c r="A1911" s="552" t="inlineStr">
        <is>
          <t>NANCY RAMIREZ CHOCONTA</t>
        </is>
      </c>
      <c r="B1911" s="210" t="inlineStr">
        <is>
          <t>570040770090209-0</t>
        </is>
      </c>
      <c r="C1911" s="251" t="n">
        <v>45762</v>
      </c>
      <c r="D1911" s="902" t="inlineStr">
        <is>
          <t>Actualizar</t>
        </is>
      </c>
      <c r="E1911" s="903" t="n">
        <v>45869</v>
      </c>
      <c r="F1911" s="262" t="inlineStr">
        <is>
          <t>DAVIVIENDA</t>
        </is>
      </c>
      <c r="G1911" s="216" t="inlineStr">
        <is>
          <t>La vivienda No es de interés social</t>
        </is>
      </c>
      <c r="H1911" s="460" t="inlineStr">
        <is>
          <t>WEB</t>
        </is>
      </c>
      <c r="I1911" s="214" t="n"/>
      <c r="J1911" s="214" t="n"/>
      <c r="K1911" s="386" t="n">
        <v>45776</v>
      </c>
      <c r="L1911" s="348" t="inlineStr">
        <is>
          <t>Soluciones Financieras</t>
        </is>
      </c>
      <c r="M1911" s="254" t="inlineStr">
        <is>
          <t>LORENA SALINAS</t>
        </is>
      </c>
      <c r="N1911" s="251" t="n">
        <v>45776</v>
      </c>
      <c r="O1911" s="214" t="n"/>
      <c r="P1911" s="256" t="inlineStr">
        <is>
          <t>https://tinyurl.com/9a73cx3e</t>
        </is>
      </c>
      <c r="Q1911" s="335" t="n"/>
      <c r="R1911" s="390" t="inlineStr">
        <is>
          <t>N/A</t>
        </is>
      </c>
      <c r="S1911" s="458" t="inlineStr">
        <is>
          <t>Uvr</t>
        </is>
      </c>
      <c r="T1911" s="258" t="inlineStr">
        <is>
          <t>Hipotecario</t>
        </is>
      </c>
      <c r="U1911" s="739" t="n">
        <v>1089000</v>
      </c>
      <c r="V1911" s="254" t="n">
        <v>240</v>
      </c>
      <c r="W1911" s="254" t="n">
        <v>232</v>
      </c>
      <c r="X1911" s="821" t="n">
        <v>0.06</v>
      </c>
      <c r="Y1911" s="739" t="n">
        <v>0</v>
      </c>
      <c r="Z1911" s="739" t="n">
        <v>0</v>
      </c>
      <c r="AA1911" s="739" t="n">
        <v>38290</v>
      </c>
      <c r="AB1911" s="739" t="n">
        <v>0</v>
      </c>
      <c r="AC1911" s="739" t="n">
        <v>347761</v>
      </c>
      <c r="AD1911" s="739" t="n">
        <v>698948</v>
      </c>
      <c r="AE1911" s="739" t="n">
        <v>143741067</v>
      </c>
      <c r="AF1911" s="3660" t="n">
        <v>125</v>
      </c>
      <c r="AG1911" s="739" t="inlineStr">
        <is>
          <t>$4,000,000</t>
        </is>
      </c>
      <c r="AH1911" s="259" t="inlineStr">
        <is>
          <t>Empleado</t>
        </is>
      </c>
      <c r="AI1911" s="254" t="inlineStr">
        <is>
          <t>jamesgarzon27@gmail.com</t>
        </is>
      </c>
      <c r="AJ1911" s="254" t="n">
        <v>3202696998</v>
      </c>
      <c r="AK1911" s="254" t="inlineStr">
        <is>
          <t>BOGOTA</t>
        </is>
      </c>
      <c r="AL1911" s="214" t="n"/>
      <c r="AM1911" s="220" t="n"/>
    </row>
    <row r="1912" ht="18" customHeight="1" thickBot="1">
      <c r="A1912" s="745" t="inlineStr">
        <is>
          <t>YULIANA MARIN LOPERA</t>
        </is>
      </c>
      <c r="B1912" s="221" t="n">
        <v>111290635802</v>
      </c>
      <c r="C1912" s="240" t="n">
        <v>45813</v>
      </c>
      <c r="D1912" s="902" t="inlineStr">
        <is>
          <t>Actualizar</t>
        </is>
      </c>
      <c r="E1912" s="903" t="n">
        <v>45869</v>
      </c>
      <c r="F1912" s="233" t="inlineStr">
        <is>
          <t>FNA (Fondo Nacional del Ahorro)</t>
        </is>
      </c>
      <c r="G1912" s="1039" t="inlineStr">
        <is>
          <t>La cliente en mención solicita un nuevo análisis donde se incremente la cuota en $1.000.000 y $1.500.000 para tomar la decisión de reducir su crédito.</t>
        </is>
      </c>
      <c r="H1912" s="397" t="inlineStr">
        <is>
          <t>PROPIO</t>
        </is>
      </c>
      <c r="I1912" s="225" t="n"/>
      <c r="J1912" s="225" t="n"/>
      <c r="K1912" s="378" t="n">
        <v>45817</v>
      </c>
      <c r="L1912" s="346" t="inlineStr">
        <is>
          <t>Guardianes Del Ahorro</t>
        </is>
      </c>
      <c r="M1912" s="242" t="inlineStr">
        <is>
          <t>Mile Johanna López Román</t>
        </is>
      </c>
      <c r="N1912" s="240" t="n">
        <v>45817</v>
      </c>
      <c r="O1912" s="225" t="n"/>
      <c r="P1912" s="245" t="inlineStr">
        <is>
          <t>https://tinyurl.com/4d6f5tbb</t>
        </is>
      </c>
      <c r="Q1912" s="225" t="n"/>
      <c r="R1912" s="242" t="n">
        <v>1112906358</v>
      </c>
      <c r="S1912" s="346" t="inlineStr">
        <is>
          <t>Uvr</t>
        </is>
      </c>
      <c r="T1912" s="247" t="inlineStr">
        <is>
          <t>Hipotecario</t>
        </is>
      </c>
      <c r="U1912" s="741" t="n">
        <v>377985</v>
      </c>
      <c r="V1912" s="242" t="n">
        <v>360</v>
      </c>
      <c r="W1912" s="242" t="n">
        <v>349</v>
      </c>
      <c r="X1912" s="741" t="inlineStr">
        <is>
          <t>6.8%</t>
        </is>
      </c>
      <c r="Y1912" s="741" t="n">
        <v>335341</v>
      </c>
      <c r="Z1912" s="741" t="n">
        <v>54764</v>
      </c>
      <c r="AA1912" s="741" t="n">
        <v>0</v>
      </c>
      <c r="AB1912" s="741" t="n">
        <v>0</v>
      </c>
      <c r="AC1912" s="741" t="n">
        <v>95787</v>
      </c>
      <c r="AD1912" s="741" t="n">
        <v>227009</v>
      </c>
      <c r="AE1912" s="741" t="n">
        <v>101898069</v>
      </c>
      <c r="AF1912" s="242" t="inlineStr">
        <is>
          <t>1000000-1500000</t>
        </is>
      </c>
      <c r="AG1912" s="741" t="inlineStr">
        <is>
          <t>$3,500,000</t>
        </is>
      </c>
      <c r="AH1912" s="248" t="inlineStr">
        <is>
          <t>Empleado</t>
        </is>
      </c>
      <c r="AI1912" s="242" t="inlineStr">
        <is>
          <t>julianamalo1397@gmail.com</t>
        </is>
      </c>
      <c r="AJ1912" s="242" t="n">
        <v>3042661657</v>
      </c>
      <c r="AK1912" s="225" t="n"/>
      <c r="AL1912" s="225" t="n"/>
      <c r="AM1912" s="231" t="n"/>
    </row>
    <row r="1913" ht="18" customHeight="1" thickBot="1">
      <c r="A1913" s="552" t="inlineStr">
        <is>
          <t>KAREN VANNESA GOMEZ CONGOTE</t>
        </is>
      </c>
      <c r="B1913" s="210" t="n">
        <v>13542</v>
      </c>
      <c r="C1913" s="251" t="n">
        <v>45866</v>
      </c>
      <c r="D1913" s="902" t="inlineStr">
        <is>
          <t>Actualizar</t>
        </is>
      </c>
      <c r="E1913" s="903" t="n">
        <v>45869</v>
      </c>
      <c r="F1913" s="1040" t="inlineStr">
        <is>
          <t>CREDIFAMILIA</t>
        </is>
      </c>
      <c r="G1913" s="593" t="inlineStr">
        <is>
          <t>Buen día, el cliente desea ver más opciones dado que solo enviaron 3, donde solo sale con aumento de $100.000 en cuota (UVR) y manifiesta que puede pagar hasta $200.000 adicionales. Tambien una opción adicional de cambio a pesos con reducción con aumento de $200.000 en cuota. Gracias</t>
        </is>
      </c>
      <c r="H1913" s="457" t="inlineStr">
        <is>
          <t>VK 30%</t>
        </is>
      </c>
      <c r="I1913" s="214" t="n"/>
      <c r="J1913" s="214" t="n"/>
      <c r="K1913" s="386" t="n">
        <v>45867</v>
      </c>
      <c r="L1913" s="259" t="inlineStr">
        <is>
          <t>Imperio Financiero</t>
        </is>
      </c>
      <c r="M1913" s="254" t="inlineStr">
        <is>
          <t>Jaime Andres Porras Vargas</t>
        </is>
      </c>
      <c r="N1913" s="251" t="n">
        <v>45867</v>
      </c>
      <c r="O1913" s="214" t="n"/>
      <c r="P1913" s="256" t="inlineStr">
        <is>
          <t>https://tinyurl.com/bdz2y6h2</t>
        </is>
      </c>
      <c r="Q1913" s="214" t="n"/>
      <c r="R1913" s="254" t="n">
        <v>1020465356</v>
      </c>
      <c r="S1913" s="458" t="inlineStr">
        <is>
          <t>Uvr</t>
        </is>
      </c>
      <c r="T1913" s="258" t="inlineStr">
        <is>
          <t>Hipotecario</t>
        </is>
      </c>
      <c r="U1913" s="739" t="n">
        <v>405972</v>
      </c>
      <c r="V1913" s="254" t="n">
        <v>180</v>
      </c>
      <c r="W1913" s="254" t="n">
        <v>99</v>
      </c>
      <c r="X1913" s="739" t="inlineStr">
        <is>
          <t>10.7%</t>
        </is>
      </c>
      <c r="Y1913" s="739" t="n">
        <v>104368</v>
      </c>
      <c r="Z1913" s="739" t="n">
        <v>15837</v>
      </c>
      <c r="AA1913" s="739" t="n">
        <v>19811</v>
      </c>
      <c r="AB1913" s="739" t="n">
        <v>0</v>
      </c>
      <c r="AC1913" s="739" t="n">
        <v>203473</v>
      </c>
      <c r="AD1913" s="739" t="n">
        <v>271217</v>
      </c>
      <c r="AE1913" s="739" t="n">
        <v>28892550</v>
      </c>
      <c r="AF1913" s="254" t="inlineStr">
        <is>
          <t>50-300</t>
        </is>
      </c>
      <c r="AG1913" s="739" t="inlineStr">
        <is>
          <t>$2,200,000</t>
        </is>
      </c>
      <c r="AH1913" s="259" t="inlineStr">
        <is>
          <t>Empleado</t>
        </is>
      </c>
      <c r="AI1913" s="254" t="inlineStr">
        <is>
          <t>Natavinasco@hotmail.com</t>
        </is>
      </c>
      <c r="AJ1913" s="254" t="n">
        <v>3022739859</v>
      </c>
      <c r="AK1913" s="214" t="n"/>
      <c r="AL1913" s="214" t="n"/>
      <c r="AM1913" s="220" t="n"/>
    </row>
    <row r="1914" ht="18" customHeight="1" thickBot="1">
      <c r="A1914" s="341" t="inlineStr">
        <is>
          <t>MARTHA DAYAN VARGAS GARCIA</t>
        </is>
      </c>
      <c r="B1914" s="221" t="inlineStr">
        <is>
          <t>570040770027109-0</t>
        </is>
      </c>
      <c r="C1914" s="240" t="n">
        <v>45869</v>
      </c>
      <c r="D1914" s="456" t="inlineStr">
        <is>
          <t>Mora</t>
        </is>
      </c>
      <c r="E1914" s="922" t="n">
        <v>45869</v>
      </c>
      <c r="F1914" s="333" t="inlineStr">
        <is>
          <t>DAVIVIENDA</t>
        </is>
      </c>
      <c r="G1914" s="225" t="n"/>
      <c r="H1914" s="243" t="inlineStr">
        <is>
          <t>VK 30%</t>
        </is>
      </c>
      <c r="I1914" s="225" t="n"/>
      <c r="J1914" s="225" t="n"/>
      <c r="K1914" s="225" t="n"/>
      <c r="L1914" s="440" t="inlineStr">
        <is>
          <t>Finanzas a otro nivel</t>
        </is>
      </c>
      <c r="M1914" s="242" t="inlineStr">
        <is>
          <t>Gloria Nelly Castillo Catillo</t>
        </is>
      </c>
      <c r="N1914" s="225" t="n"/>
      <c r="O1914" s="225" t="n"/>
      <c r="P1914" s="225" t="n"/>
      <c r="Q1914" s="225" t="n"/>
      <c r="R1914" s="242" t="n">
        <v>53094932</v>
      </c>
      <c r="S1914" s="346" t="inlineStr">
        <is>
          <t>Uvr</t>
        </is>
      </c>
      <c r="T1914" s="247" t="inlineStr">
        <is>
          <t>Hipotecario</t>
        </is>
      </c>
      <c r="U1914" s="741" t="n">
        <v>128700</v>
      </c>
      <c r="V1914" s="242" t="n">
        <v>180</v>
      </c>
      <c r="W1914" s="242" t="n">
        <v>124</v>
      </c>
      <c r="X1914" s="811" t="n">
        <v>0.08</v>
      </c>
      <c r="Y1914" s="741" t="n">
        <v>438901</v>
      </c>
      <c r="Z1914" s="741" t="n">
        <v>33592</v>
      </c>
      <c r="AA1914" s="741" t="n">
        <v>67381</v>
      </c>
      <c r="AB1914" s="741" t="n">
        <v>0</v>
      </c>
      <c r="AC1914" s="741" t="n">
        <v>713583</v>
      </c>
      <c r="AD1914" s="741" t="n">
        <v>444777</v>
      </c>
      <c r="AE1914" s="741" t="n">
        <v>137874250</v>
      </c>
      <c r="AF1914" s="242" t="inlineStr">
        <is>
          <t>100000 a 500000</t>
        </is>
      </c>
      <c r="AG1914" s="741" t="inlineStr">
        <is>
          <t>$6,500,000</t>
        </is>
      </c>
      <c r="AH1914" s="346" t="inlineStr">
        <is>
          <t>Vis Davivienda</t>
        </is>
      </c>
      <c r="AI1914" s="242" t="inlineStr">
        <is>
          <t>marthadvargasg@gmail.com</t>
        </is>
      </c>
      <c r="AJ1914" s="242" t="n">
        <v>3123154152</v>
      </c>
      <c r="AK1914" s="225" t="n"/>
      <c r="AL1914" s="225" t="n"/>
      <c r="AM1914" s="231" t="n"/>
    </row>
    <row r="1915" ht="18" customHeight="1" thickBot="1">
      <c r="A1915" s="552" t="inlineStr">
        <is>
          <t>DIANA MARIA PEREZ GONZALEZ</t>
        </is>
      </c>
      <c r="B1915" s="210" t="n">
        <v>2146738109</v>
      </c>
      <c r="C1915" s="251" t="n">
        <v>45869</v>
      </c>
      <c r="D1915" s="902" t="inlineStr">
        <is>
          <t>Pendiente</t>
        </is>
      </c>
      <c r="E1915" s="903" t="n">
        <v>45869</v>
      </c>
      <c r="F1915" s="232" t="inlineStr">
        <is>
          <t>FNA (Fondo Nacional del Ahorro)</t>
        </is>
      </c>
      <c r="G1915" s="214" t="n"/>
      <c r="H1915" s="352" t="inlineStr">
        <is>
          <t>PROPIO</t>
        </is>
      </c>
      <c r="I1915" s="254" t="inlineStr">
        <is>
          <t>PERFILAMIENTO VERSION ANTERIOR</t>
        </is>
      </c>
      <c r="J1915" s="214" t="n"/>
      <c r="K1915" s="214" t="n"/>
      <c r="L1915" s="392" t="inlineStr">
        <is>
          <t>Finanzas a otro nivel</t>
        </is>
      </c>
      <c r="M1915" s="254" t="inlineStr">
        <is>
          <t>LUIS ALFREDO RABA</t>
        </is>
      </c>
      <c r="N1915" s="214" t="n"/>
      <c r="O1915" s="214" t="n"/>
      <c r="P1915" s="214" t="n"/>
      <c r="Q1915" s="214" t="n"/>
      <c r="R1915" s="254" t="n">
        <v>21467381</v>
      </c>
      <c r="S1915" s="458" t="inlineStr">
        <is>
          <t>Uvr</t>
        </is>
      </c>
      <c r="T1915" s="258" t="inlineStr">
        <is>
          <t>Hipotecario</t>
        </is>
      </c>
      <c r="U1915" s="739" t="n">
        <v>646620</v>
      </c>
      <c r="V1915" s="254" t="n">
        <v>360</v>
      </c>
      <c r="W1915" s="254" t="n">
        <v>346</v>
      </c>
      <c r="X1915" s="821" t="n">
        <v>0.06</v>
      </c>
      <c r="Y1915" s="739" t="n">
        <v>0</v>
      </c>
      <c r="Z1915" s="739" t="n">
        <v>30315</v>
      </c>
      <c r="AA1915" s="739" t="n">
        <v>26134</v>
      </c>
      <c r="AB1915" s="739" t="n">
        <v>26188</v>
      </c>
      <c r="AC1915" s="739" t="n">
        <v>104612</v>
      </c>
      <c r="AD1915" s="739" t="n">
        <v>459437</v>
      </c>
      <c r="AE1915" s="739" t="n">
        <v>94302695</v>
      </c>
      <c r="AF1915" s="254" t="inlineStr">
        <is>
          <t>50-300</t>
        </is>
      </c>
      <c r="AG1915" s="739" t="inlineStr">
        <is>
          <t>$2,300,000</t>
        </is>
      </c>
      <c r="AH1915" s="259" t="inlineStr">
        <is>
          <t>Empleado</t>
        </is>
      </c>
      <c r="AI1915" s="254" t="inlineStr">
        <is>
          <t>dianapego1510@gmail.com</t>
        </is>
      </c>
      <c r="AJ1915" s="254" t="n">
        <v>3116826538</v>
      </c>
      <c r="AK1915" s="214" t="n"/>
      <c r="AL1915" s="214" t="n"/>
      <c r="AM1915" s="220" t="n"/>
    </row>
    <row r="1916" ht="18" customHeight="1" thickBot="1">
      <c r="A1916" s="745" t="inlineStr">
        <is>
          <t>JAIR RAFAEL RADA ZAMBRANO</t>
        </is>
      </c>
      <c r="B1916" s="221" t="n">
        <v>90000150334</v>
      </c>
      <c r="C1916" s="240" t="n">
        <v>45869</v>
      </c>
      <c r="D1916" s="902" t="inlineStr">
        <is>
          <t>Pendiente</t>
        </is>
      </c>
      <c r="E1916" s="903" t="n">
        <v>45869</v>
      </c>
      <c r="F1916" s="241" t="inlineStr">
        <is>
          <t>BANCOLOMBIA</t>
        </is>
      </c>
      <c r="G1916" s="225" t="n"/>
      <c r="H1916" s="397" t="inlineStr">
        <is>
          <t>PROPIO</t>
        </is>
      </c>
      <c r="I1916" s="225" t="n"/>
      <c r="J1916" s="225" t="n"/>
      <c r="K1916" s="225" t="n"/>
      <c r="L1916" s="246" t="inlineStr">
        <is>
          <t>Lideres del futuro</t>
        </is>
      </c>
      <c r="M1916" s="242" t="inlineStr">
        <is>
          <t>Helton Gutierrez</t>
        </is>
      </c>
      <c r="N1916" s="225" t="n"/>
      <c r="O1916" s="225" t="n"/>
      <c r="P1916" s="225" t="n"/>
      <c r="Q1916" s="225" t="n"/>
      <c r="R1916" s="389" t="n">
        <v>72019152</v>
      </c>
      <c r="S1916" s="346" t="inlineStr">
        <is>
          <t>Uvr</t>
        </is>
      </c>
      <c r="T1916" s="247" t="inlineStr">
        <is>
          <t>Hipotecario</t>
        </is>
      </c>
      <c r="U1916" s="741" t="n">
        <v>401568</v>
      </c>
      <c r="V1916" s="242" t="n">
        <v>240</v>
      </c>
      <c r="W1916" s="242" t="n">
        <v>194</v>
      </c>
      <c r="X1916" s="741" t="inlineStr">
        <is>
          <t>3.16%</t>
        </is>
      </c>
      <c r="Y1916" s="741" t="n">
        <v>230980</v>
      </c>
      <c r="Z1916" s="741" t="n">
        <v>16974</v>
      </c>
      <c r="AA1916" s="741" t="n">
        <v>6004</v>
      </c>
      <c r="AB1916" s="741" t="n">
        <v>4002</v>
      </c>
      <c r="AC1916" s="741" t="n">
        <v>226219</v>
      </c>
      <c r="AD1916" s="741" t="n">
        <v>147056</v>
      </c>
      <c r="AE1916" s="741" t="n">
        <v>56775705</v>
      </c>
      <c r="AF1916" s="242" t="inlineStr">
        <is>
          <t>50-300</t>
        </is>
      </c>
      <c r="AG1916" s="741" t="inlineStr">
        <is>
          <t>$2,100,000</t>
        </is>
      </c>
      <c r="AH1916" s="248" t="inlineStr">
        <is>
          <t>Empleado</t>
        </is>
      </c>
      <c r="AI1916" s="242" t="inlineStr">
        <is>
          <t>jairrada2008@hotmail.com</t>
        </is>
      </c>
      <c r="AJ1916" s="242" t="n">
        <v>3022898081</v>
      </c>
      <c r="AK1916" s="225" t="n"/>
      <c r="AL1916" s="225" t="n"/>
      <c r="AM1916" s="231" t="n"/>
    </row>
    <row r="1917" ht="18" customHeight="1" thickBot="1">
      <c r="A1917" s="552" t="inlineStr">
        <is>
          <t>JONATAN ANDRES LOZANO RONDON</t>
        </is>
      </c>
      <c r="B1917" s="210" t="inlineStr">
        <is>
          <t>570040770099708-2</t>
        </is>
      </c>
      <c r="C1917" s="251" t="n">
        <v>45869</v>
      </c>
      <c r="D1917" s="902" t="inlineStr">
        <is>
          <t>Pendiente</t>
        </is>
      </c>
      <c r="E1917" s="903" t="n">
        <v>45869</v>
      </c>
      <c r="F1917" s="262" t="inlineStr">
        <is>
          <t>DAVIVIENDA</t>
        </is>
      </c>
      <c r="G1917" s="214" t="n"/>
      <c r="H1917" s="349" t="inlineStr">
        <is>
          <t>CM</t>
        </is>
      </c>
      <c r="I1917" s="214" t="n"/>
      <c r="J1917" s="214" t="n"/>
      <c r="K1917" s="214" t="n"/>
      <c r="L1917" s="214" t="n"/>
      <c r="M1917" s="214" t="n"/>
      <c r="N1917" s="214" t="n"/>
      <c r="O1917" s="214" t="n"/>
      <c r="P1917" s="214" t="n"/>
      <c r="Q1917" s="335" t="n"/>
      <c r="R1917" s="390" t="inlineStr">
        <is>
          <t>N/A</t>
        </is>
      </c>
      <c r="S1917" s="458" t="inlineStr">
        <is>
          <t>Uvr</t>
        </is>
      </c>
      <c r="T1917" s="258" t="inlineStr">
        <is>
          <t>Hipotecario</t>
        </is>
      </c>
      <c r="U1917" s="739" t="n">
        <v>932000</v>
      </c>
      <c r="V1917" s="254" t="n">
        <v>240</v>
      </c>
      <c r="W1917" s="254" t="n">
        <v>226</v>
      </c>
      <c r="X1917" s="821" t="n">
        <v>0.07000000000000001</v>
      </c>
      <c r="Y1917" s="739" t="n">
        <v>0</v>
      </c>
      <c r="Z1917" s="739" t="n">
        <v>35772</v>
      </c>
      <c r="AA1917" s="739" t="n">
        <v>32400</v>
      </c>
      <c r="AB1917" s="739" t="n">
        <v>0</v>
      </c>
      <c r="AC1917" s="739" t="n">
        <v>244022</v>
      </c>
      <c r="AD1917" s="739" t="n">
        <v>618805</v>
      </c>
      <c r="AE1917" s="739" t="n">
        <v>109875669</v>
      </c>
      <c r="AF1917" s="3660" t="n">
        <v>300</v>
      </c>
      <c r="AG1917" s="739" t="inlineStr">
        <is>
          <t>$4,015,000</t>
        </is>
      </c>
      <c r="AH1917" s="259" t="inlineStr">
        <is>
          <t>Empleado</t>
        </is>
      </c>
      <c r="AI1917" s="254" t="inlineStr">
        <is>
          <t>lozano.andr3s@gmail.com</t>
        </is>
      </c>
      <c r="AJ1917" s="254" t="n">
        <v>3107977082</v>
      </c>
      <c r="AK1917" s="254" t="inlineStr">
        <is>
          <t>BOGOTA</t>
        </is>
      </c>
      <c r="AL1917" s="214" t="n"/>
      <c r="AM1917" s="220" t="n"/>
    </row>
    <row r="1918" ht="18" customHeight="1" thickBot="1">
      <c r="A1918" s="842" t="inlineStr">
        <is>
          <t>MARIA OFELIA VELASCO CASTRO</t>
        </is>
      </c>
      <c r="B1918" s="221" t="n">
        <v>133200032480</v>
      </c>
      <c r="C1918" s="240" t="n">
        <v>45869</v>
      </c>
      <c r="D1918" s="902" t="inlineStr">
        <is>
          <t>Pendiente</t>
        </is>
      </c>
      <c r="E1918" s="903" t="n">
        <v>45869</v>
      </c>
      <c r="F1918" s="248" t="inlineStr">
        <is>
          <t>CAJA SOCIAL</t>
        </is>
      </c>
      <c r="G1918" s="225" t="n"/>
      <c r="H1918" s="397" t="inlineStr">
        <is>
          <t>PROPIO</t>
        </is>
      </c>
      <c r="I1918" s="225" t="n"/>
      <c r="J1918" s="225" t="n"/>
      <c r="K1918" s="225" t="n"/>
      <c r="L1918" s="440" t="inlineStr">
        <is>
          <t>Finanzas a otro nivel</t>
        </is>
      </c>
      <c r="M1918" s="242" t="inlineStr">
        <is>
          <t>SANDRA MARCELA CHIQUIZA GONZALEZ</t>
        </is>
      </c>
      <c r="N1918" s="225" t="n"/>
      <c r="O1918" s="225" t="n"/>
      <c r="P1918" s="225" t="n"/>
      <c r="Q1918" s="225" t="n"/>
      <c r="R1918" s="242" t="n">
        <v>63434372</v>
      </c>
      <c r="S1918" s="346" t="inlineStr">
        <is>
          <t>Uvr</t>
        </is>
      </c>
      <c r="T1918" s="247" t="inlineStr">
        <is>
          <t>Hipotecario</t>
        </is>
      </c>
      <c r="U1918" s="741" t="n">
        <v>1902570</v>
      </c>
      <c r="V1918" s="242" t="n">
        <v>243</v>
      </c>
      <c r="W1918" s="242" t="n">
        <v>173</v>
      </c>
      <c r="X1918" s="741" t="inlineStr">
        <is>
          <t>5.85%</t>
        </is>
      </c>
      <c r="Y1918" s="741" t="n">
        <v>0</v>
      </c>
      <c r="Z1918" s="741" t="n">
        <v>151159</v>
      </c>
      <c r="AA1918" s="741" t="n">
        <v>43685</v>
      </c>
      <c r="AB1918" s="741" t="n">
        <v>38815</v>
      </c>
      <c r="AC1918" s="741" t="n">
        <v>731840</v>
      </c>
      <c r="AD1918" s="741" t="n">
        <v>937070</v>
      </c>
      <c r="AE1918" s="741" t="n">
        <v>197320718</v>
      </c>
      <c r="AF1918" s="242" t="inlineStr">
        <is>
          <t>50-300</t>
        </is>
      </c>
      <c r="AG1918" s="741" t="inlineStr">
        <is>
          <t>$10,000,000</t>
        </is>
      </c>
      <c r="AH1918" s="248" t="inlineStr">
        <is>
          <t>Empleado</t>
        </is>
      </c>
      <c r="AI1918" s="242" t="inlineStr">
        <is>
          <t>pekitas866@hotmail.com</t>
        </is>
      </c>
      <c r="AJ1918" s="242" t="n">
        <v>3115400559</v>
      </c>
      <c r="AK1918" s="225" t="n"/>
      <c r="AL1918" s="225" t="n"/>
      <c r="AM1918" s="231" t="n"/>
    </row>
    <row r="1919" ht="18" customHeight="1" thickBot="1">
      <c r="A1919" s="1014" t="inlineStr">
        <is>
          <t>INGRID SORANY ALONSO ROJAS</t>
        </is>
      </c>
      <c r="B1919" s="274" t="n">
        <v>102393362904</v>
      </c>
      <c r="C1919" s="420" t="n">
        <v>45869</v>
      </c>
      <c r="D1919" s="923" t="inlineStr">
        <is>
          <t>Pendiente</t>
        </is>
      </c>
      <c r="E1919" s="903" t="n">
        <v>45869</v>
      </c>
      <c r="F1919" s="529" t="inlineStr">
        <is>
          <t>FNA (Fondo Nacional del Ahorro)</t>
        </is>
      </c>
      <c r="G1919" s="278" t="n"/>
      <c r="H1919" s="424" t="inlineStr">
        <is>
          <t>PROPIO</t>
        </is>
      </c>
      <c r="I1919" s="278" t="n"/>
      <c r="J1919" s="278" t="n"/>
      <c r="K1919" s="278" t="n"/>
      <c r="L1919" s="447" t="inlineStr">
        <is>
          <t>Finanzas a otro nivel</t>
        </is>
      </c>
      <c r="M1919" s="425" t="inlineStr">
        <is>
          <t>YULY HERNANDEZ</t>
        </is>
      </c>
      <c r="N1919" s="278" t="n"/>
      <c r="O1919" s="278" t="n"/>
      <c r="P1919" s="278" t="n"/>
      <c r="Q1919" s="278" t="n"/>
      <c r="R1919" s="425" t="n">
        <v>1023933629</v>
      </c>
      <c r="S1919" s="434" t="inlineStr">
        <is>
          <t>Uvr</t>
        </is>
      </c>
      <c r="T1919" s="427" t="inlineStr">
        <is>
          <t>Hipotecario</t>
        </is>
      </c>
      <c r="U1919" s="742" t="n">
        <v>348668</v>
      </c>
      <c r="V1919" s="425" t="n">
        <v>360</v>
      </c>
      <c r="W1919" s="425" t="n">
        <v>293</v>
      </c>
      <c r="X1919" s="840" t="n">
        <v>0.05</v>
      </c>
      <c r="Y1919" s="742" t="n">
        <v>338336</v>
      </c>
      <c r="Z1919" s="742" t="n">
        <v>33279</v>
      </c>
      <c r="AA1919" s="742" t="n">
        <v>23790</v>
      </c>
      <c r="AB1919" s="742" t="n">
        <v>27879</v>
      </c>
      <c r="AC1919" s="742" t="n">
        <v>182865</v>
      </c>
      <c r="AD1919" s="742" t="n">
        <v>421091</v>
      </c>
      <c r="AE1919" s="742" t="n">
        <v>103232714</v>
      </c>
      <c r="AF1919" s="425" t="inlineStr">
        <is>
          <t>50-300</t>
        </is>
      </c>
      <c r="AG1919" s="742" t="inlineStr">
        <is>
          <t>$1,915,000</t>
        </is>
      </c>
      <c r="AH1919" s="428" t="inlineStr">
        <is>
          <t>Empleado</t>
        </is>
      </c>
      <c r="AI1919" s="425" t="inlineStr">
        <is>
          <t>linamaritza_0523@hotmail.com</t>
        </is>
      </c>
      <c r="AJ1919" s="425" t="n">
        <v>3106747499</v>
      </c>
      <c r="AK1919" s="278" t="n"/>
      <c r="AL1919" s="278" t="n"/>
      <c r="AM1919" s="286" t="n"/>
    </row>
    <row r="1920" ht="18" customHeight="1" thickBot="1">
      <c r="A1920" s="1041" t="inlineStr">
        <is>
          <t>NANCY OROZCO ATEHORTUA</t>
        </is>
      </c>
      <c r="B1920" s="502" t="inlineStr">
        <is>
          <t>600101840023943-8</t>
        </is>
      </c>
      <c r="C1920" s="404" t="n">
        <v>45728</v>
      </c>
      <c r="D1920" s="1028" t="inlineStr">
        <is>
          <t>Mora</t>
        </is>
      </c>
      <c r="E1920" s="1015" t="n">
        <v>45870</v>
      </c>
      <c r="F1920" s="594" t="inlineStr">
        <is>
          <t>DAVIVIENDA</t>
        </is>
      </c>
      <c r="G1920" s="590" t="inlineStr">
        <is>
          <t xml:space="preserve">Favor actualizar la propuesta con el saldo actual y tiempo actual. Cliente quiere retomar proceso, a correo se envio extracto Gracias//Favor actualizar propuesta de cliente con fecha actual y tiempo. Cliente no esta en mora pago un dia despues de la fecha pero esta al dia
</t>
        </is>
      </c>
      <c r="H1920" s="539" t="inlineStr">
        <is>
          <t>PROPIO</t>
        </is>
      </c>
      <c r="I1920" s="410" t="n"/>
      <c r="J1920" s="410" t="n"/>
      <c r="K1920" s="406" t="n">
        <v>45729</v>
      </c>
      <c r="L1920" s="591" t="inlineStr">
        <is>
          <t>Finanzas a otro nivel</t>
        </is>
      </c>
      <c r="M1920" s="414" t="inlineStr">
        <is>
          <t>Yuly Marcela Hernández Rincón</t>
        </is>
      </c>
      <c r="N1920" s="404" t="n">
        <v>45730</v>
      </c>
      <c r="O1920" s="410" t="n"/>
      <c r="P1920" s="595" t="inlineStr">
        <is>
          <t>https://tinyurl.com/2rtuf8hu</t>
        </is>
      </c>
      <c r="Q1920" s="410" t="n"/>
      <c r="R1920" s="600" t="n">
        <v>1245667890</v>
      </c>
      <c r="S1920" s="412" t="inlineStr">
        <is>
          <t>Pesos</t>
        </is>
      </c>
      <c r="T1920" s="413" t="inlineStr">
        <is>
          <t>Hipotecario</t>
        </is>
      </c>
      <c r="U1920" s="818" t="n">
        <v>1927000</v>
      </c>
      <c r="V1920" s="414" t="n">
        <v>240</v>
      </c>
      <c r="W1920" s="414" t="n">
        <v>197</v>
      </c>
      <c r="X1920" s="818" t="inlineStr">
        <is>
          <t>9.2%</t>
        </is>
      </c>
      <c r="Y1920" s="818" t="n">
        <v>0</v>
      </c>
      <c r="Z1920" s="818" t="n">
        <v>111324</v>
      </c>
      <c r="AA1920" s="818" t="n">
        <v>0</v>
      </c>
      <c r="AB1920" s="818" t="n">
        <v>0</v>
      </c>
      <c r="AC1920" s="818" t="n">
        <v>0</v>
      </c>
      <c r="AD1920" s="818" t="n">
        <v>1349435</v>
      </c>
      <c r="AE1920" s="818" t="n">
        <v>184890123</v>
      </c>
      <c r="AF1920" s="414" t="inlineStr">
        <is>
          <t>600-900</t>
        </is>
      </c>
      <c r="AG1920" s="818" t="inlineStr">
        <is>
          <t>$120,000,000</t>
        </is>
      </c>
      <c r="AH1920" s="415" t="inlineStr">
        <is>
          <t>Empleado</t>
        </is>
      </c>
      <c r="AI1920" s="414" t="inlineStr">
        <is>
          <t>nancyorozco2613@gmail.com</t>
        </is>
      </c>
      <c r="AJ1920" s="414" t="n">
        <v>3206538349</v>
      </c>
      <c r="AK1920" s="410" t="n"/>
      <c r="AL1920" s="410" t="n"/>
      <c r="AM1920" s="416" t="n"/>
    </row>
    <row r="1921" ht="18" customHeight="1" thickBot="1">
      <c r="A1921" s="745" t="inlineStr">
        <is>
          <t>DEISY TATIANA SEPULVEDA ROJAS</t>
        </is>
      </c>
      <c r="B1921" s="221" t="n">
        <v>756621186</v>
      </c>
      <c r="C1921" s="240" t="n">
        <v>45866</v>
      </c>
      <c r="D1921" s="343" t="inlineStr">
        <is>
          <t>Pendiente</t>
        </is>
      </c>
      <c r="E1921" s="378" t="n">
        <v>45870</v>
      </c>
      <c r="F1921" s="224" t="inlineStr">
        <is>
          <t>BANCO DE BOGOTA</t>
        </is>
      </c>
      <c r="G1921" s="225" t="n"/>
      <c r="H1921" s="344" t="inlineStr">
        <is>
          <t>CM</t>
        </is>
      </c>
      <c r="I1921" s="242" t="inlineStr">
        <is>
          <t>Falta perfilamiento - Bogota</t>
        </is>
      </c>
      <c r="J1921" s="225" t="n"/>
      <c r="K1921" s="225" t="n"/>
      <c r="L1921" s="225" t="n"/>
      <c r="M1921" s="225" t="n"/>
      <c r="N1921" s="240" t="n">
        <v>45866</v>
      </c>
      <c r="O1921" s="225" t="n"/>
      <c r="P1921" s="225" t="n"/>
      <c r="Q1921" s="225" t="n"/>
      <c r="R1921" s="242" t="n">
        <v>1012394050</v>
      </c>
      <c r="S1921" s="246" t="inlineStr">
        <is>
          <t>Pesos</t>
        </is>
      </c>
      <c r="T1921" s="247" t="inlineStr">
        <is>
          <t>Hipotecario</t>
        </is>
      </c>
      <c r="U1921" s="741" t="n">
        <v>629632</v>
      </c>
      <c r="V1921" s="242" t="n">
        <v>180</v>
      </c>
      <c r="W1921" s="242" t="n">
        <v>145</v>
      </c>
      <c r="X1921" s="741" t="inlineStr">
        <is>
          <t>8.28%</t>
        </is>
      </c>
      <c r="Y1921" s="741" t="n">
        <v>180353</v>
      </c>
      <c r="Z1921" s="741" t="n">
        <v>10086</v>
      </c>
      <c r="AA1921" s="741" t="n">
        <v>27364</v>
      </c>
      <c r="AB1921" s="741" t="n">
        <v>0</v>
      </c>
      <c r="AC1921" s="741" t="n">
        <v>225438</v>
      </c>
      <c r="AD1921" s="741" t="n">
        <v>547097</v>
      </c>
      <c r="AE1921" s="741" t="n">
        <v>55324016</v>
      </c>
      <c r="AF1921" s="3661" t="n">
        <v>400</v>
      </c>
      <c r="AG1921" s="741" t="inlineStr">
        <is>
          <t>$8,000,000</t>
        </is>
      </c>
      <c r="AH1921" s="248" t="inlineStr">
        <is>
          <t>Empleado</t>
        </is>
      </c>
      <c r="AI1921" s="242" t="inlineStr">
        <is>
          <t>tatianasepulveda24@gmail.com</t>
        </is>
      </c>
      <c r="AJ1921" s="242" t="n">
        <v>3102409564</v>
      </c>
      <c r="AK1921" s="242" t="inlineStr">
        <is>
          <t>BOGOTA</t>
        </is>
      </c>
      <c r="AL1921" s="225" t="n"/>
      <c r="AM1921" s="231" t="n"/>
    </row>
    <row r="1922" ht="18" customHeight="1" thickBot="1">
      <c r="A1922" s="552" t="inlineStr">
        <is>
          <t>YESICA VANESSA URBANO MARTINEZ</t>
        </is>
      </c>
      <c r="B1922" s="210" t="n">
        <v>90000322740</v>
      </c>
      <c r="C1922" s="251" t="n">
        <v>45870</v>
      </c>
      <c r="D1922" s="348" t="inlineStr">
        <is>
          <t>Pendiente</t>
        </is>
      </c>
      <c r="E1922" s="386" t="n">
        <v>45870</v>
      </c>
      <c r="F1922" s="267" t="inlineStr">
        <is>
          <t>BANCOLOMBIA</t>
        </is>
      </c>
      <c r="G1922" s="214" t="n"/>
      <c r="H1922" s="349" t="inlineStr">
        <is>
          <t>CM</t>
        </is>
      </c>
      <c r="I1922" s="214" t="n"/>
      <c r="J1922" s="214" t="n"/>
      <c r="K1922" s="214" t="n"/>
      <c r="L1922" s="392" t="inlineStr">
        <is>
          <t>Finanzas a otro nivel</t>
        </is>
      </c>
      <c r="M1922" s="254" t="inlineStr">
        <is>
          <t>YULY HERNANDEZ</t>
        </is>
      </c>
      <c r="N1922" s="214" t="n"/>
      <c r="O1922" s="214" t="n"/>
      <c r="P1922" s="214" t="n"/>
      <c r="Q1922" s="214" t="n"/>
      <c r="R1922" s="254" t="n">
        <v>1113527796</v>
      </c>
      <c r="S1922" s="257" t="inlineStr">
        <is>
          <t>Pesos</t>
        </is>
      </c>
      <c r="T1922" s="258" t="inlineStr">
        <is>
          <t>Hipotecario</t>
        </is>
      </c>
      <c r="U1922" s="739" t="n">
        <v>841982</v>
      </c>
      <c r="V1922" s="254" t="n">
        <v>240</v>
      </c>
      <c r="W1922" s="254" t="n">
        <v>234</v>
      </c>
      <c r="X1922" s="821" t="n">
        <v>0.11</v>
      </c>
      <c r="Y1922" s="739" t="n">
        <v>0</v>
      </c>
      <c r="Z1922" s="739" t="n">
        <v>8906</v>
      </c>
      <c r="AA1922" s="739" t="n">
        <v>10271</v>
      </c>
      <c r="AB1922" s="739" t="n">
        <v>6847</v>
      </c>
      <c r="AC1922" s="739" t="n">
        <v>105711</v>
      </c>
      <c r="AD1922" s="739" t="n">
        <v>710247</v>
      </c>
      <c r="AE1922" s="739" t="n">
        <v>81610401</v>
      </c>
      <c r="AF1922" s="3660" t="n">
        <v>200</v>
      </c>
      <c r="AG1922" s="739" t="inlineStr">
        <is>
          <t>$3,000,000</t>
        </is>
      </c>
      <c r="AH1922" s="259" t="inlineStr">
        <is>
          <t>Empleado</t>
        </is>
      </c>
      <c r="AI1922" s="254" t="inlineStr">
        <is>
          <t>yessica1231993@hotmail.com</t>
        </is>
      </c>
      <c r="AJ1922" s="254" t="n">
        <v>56977043451</v>
      </c>
      <c r="AK1922" s="254" t="inlineStr">
        <is>
          <t>SANTIAGO</t>
        </is>
      </c>
      <c r="AL1922" s="214" t="n"/>
      <c r="AM1922" s="220" t="n"/>
    </row>
    <row r="1923" ht="18" customHeight="1" thickBot="1">
      <c r="A1923" s="1008" t="inlineStr">
        <is>
          <t>LINA PATRICIA MONTES VEGA</t>
        </is>
      </c>
      <c r="B1923" s="221" t="inlineStr">
        <is>
          <t>570238110010892-1</t>
        </is>
      </c>
      <c r="C1923" s="240" t="n">
        <v>45870</v>
      </c>
      <c r="D1923" s="343" t="inlineStr">
        <is>
          <t>Pendiente</t>
        </is>
      </c>
      <c r="E1923" s="378" t="n">
        <v>45870</v>
      </c>
      <c r="F1923" s="333" t="inlineStr">
        <is>
          <t>DAVIVIENDA</t>
        </is>
      </c>
      <c r="G1923" s="225" t="n"/>
      <c r="H1923" s="397" t="inlineStr">
        <is>
          <t>PROPIO</t>
        </is>
      </c>
      <c r="I1923" s="225" t="n"/>
      <c r="J1923" s="225" t="n"/>
      <c r="K1923" s="225" t="n"/>
      <c r="L1923" s="440" t="inlineStr">
        <is>
          <t>Finanzas a otro nivel</t>
        </is>
      </c>
      <c r="M1923" s="242" t="inlineStr">
        <is>
          <t>PAULA OSORNO</t>
        </is>
      </c>
      <c r="N1923" s="225" t="n"/>
      <c r="O1923" s="225" t="n"/>
      <c r="P1923" s="225" t="n"/>
      <c r="Q1923" s="225" t="n"/>
      <c r="R1923" s="389" t="n">
        <v>55221584</v>
      </c>
      <c r="S1923" s="246" t="inlineStr">
        <is>
          <t>Pesos</t>
        </is>
      </c>
      <c r="T1923" s="247" t="inlineStr">
        <is>
          <t>Hipotecario</t>
        </is>
      </c>
      <c r="U1923" s="741" t="n">
        <v>764002</v>
      </c>
      <c r="V1923" s="242" t="n">
        <v>223</v>
      </c>
      <c r="W1923" s="242" t="n">
        <v>186</v>
      </c>
      <c r="X1923" s="741" t="inlineStr">
        <is>
          <t>12.95%</t>
        </is>
      </c>
      <c r="Y1923" s="741" t="n">
        <v>260997</v>
      </c>
      <c r="Z1923" s="741" t="n">
        <v>20263</v>
      </c>
      <c r="AA1923" s="741" t="n">
        <v>46108</v>
      </c>
      <c r="AB1923" s="741" t="n">
        <v>0</v>
      </c>
      <c r="AC1923" s="741" t="n">
        <v>145171</v>
      </c>
      <c r="AD1923" s="741" t="n">
        <v>551985</v>
      </c>
      <c r="AE1923" s="741" t="n">
        <v>79791018</v>
      </c>
      <c r="AF1923" s="242" t="inlineStr">
        <is>
          <t>300-600</t>
        </is>
      </c>
      <c r="AG1923" s="741" t="inlineStr">
        <is>
          <t>$8,623,000</t>
        </is>
      </c>
      <c r="AH1923" s="346" t="inlineStr">
        <is>
          <t>Vis Davivienda</t>
        </is>
      </c>
      <c r="AI1923" s="242" t="inlineStr">
        <is>
          <t>lipamove@hotmail.com</t>
        </is>
      </c>
      <c r="AJ1923" s="242" t="n">
        <v>3002268508</v>
      </c>
      <c r="AK1923" s="225" t="n"/>
      <c r="AL1923" s="225" t="n"/>
      <c r="AM1923" s="231" t="n"/>
    </row>
    <row r="1924" ht="18" customHeight="1" thickBot="1">
      <c r="A1924" t="inlineStr">
        <is>
          <t>ORLANDO ARIAS DIAZ</t>
        </is>
      </c>
      <c r="B1924" t="n">
        <v>7975524503</v>
      </c>
      <c r="F1924" t="inlineStr">
        <is>
          <t>FNA (Fondo Nacional del Ahorro)</t>
        </is>
      </c>
      <c r="M1924" t="inlineStr">
        <is>
          <t>CAMILA PEÑA</t>
        </is>
      </c>
      <c r="S1924" s="246" t="inlineStr">
        <is>
          <t>Pesos</t>
        </is>
      </c>
      <c r="U1924" s="3649" t="n">
        <v>635090</v>
      </c>
      <c r="V1924" t="n">
        <v>240</v>
      </c>
      <c r="W1924" t="n">
        <v>171</v>
      </c>
      <c r="X1924" s="167" t="n">
        <v>0.1025</v>
      </c>
      <c r="Y1924" s="3649" t="n">
        <v>238831</v>
      </c>
      <c r="Z1924" s="3649" t="n">
        <v>23531</v>
      </c>
      <c r="AA1924" s="3649" t="n">
        <v>23903</v>
      </c>
      <c r="AB1924" s="3649" t="n">
        <v>35436</v>
      </c>
      <c r="AC1924" s="3649" t="n">
        <v>195768</v>
      </c>
      <c r="AD1924" s="3649" t="n">
        <v>595655</v>
      </c>
      <c r="AE1924" s="3649" t="n">
        <v>72953727</v>
      </c>
      <c r="AF1924" s="3649" t="n">
        <v>300</v>
      </c>
      <c r="AG1924" s="3649" t="n">
        <v>4300000</v>
      </c>
      <c r="AH1924" t="inlineStr">
        <is>
          <t>Empleado</t>
        </is>
      </c>
    </row>
    <row r="1925" ht="18" customHeight="1" thickBot="1">
      <c r="A1925" s="824" t="inlineStr">
        <is>
          <t>LINA PATRICIA MONTES VEGA</t>
        </is>
      </c>
      <c r="B1925" s="502" t="inlineStr">
        <is>
          <t>570238110010892-1</t>
        </is>
      </c>
      <c r="C1925" s="404" t="n">
        <v>45870</v>
      </c>
      <c r="D1925" s="921" t="inlineStr">
        <is>
          <t>Pendiente</t>
        </is>
      </c>
      <c r="E1925" s="900" t="n">
        <v>45870</v>
      </c>
      <c r="F1925" s="503" t="inlineStr">
        <is>
          <t>DAVIVIENDA</t>
        </is>
      </c>
      <c r="G1925" s="588" t="n"/>
      <c r="H1925" s="539" t="inlineStr">
        <is>
          <t>PROPIO</t>
        </is>
      </c>
      <c r="I1925" s="410" t="n"/>
      <c r="J1925" s="410" t="n"/>
      <c r="K1925" s="410" t="n"/>
      <c r="L1925" s="591" t="inlineStr">
        <is>
          <t>Finanzas a otro nivel</t>
        </is>
      </c>
      <c r="M1925" s="414" t="inlineStr">
        <is>
          <t>PAULA OSORNO</t>
        </is>
      </c>
      <c r="N1925" s="410" t="n"/>
      <c r="O1925" s="410" t="n"/>
      <c r="P1925" s="410" t="n"/>
      <c r="Q1925" s="410" t="n"/>
      <c r="R1925" s="928" t="n">
        <v>55221584</v>
      </c>
      <c r="S1925" s="412" t="inlineStr">
        <is>
          <t>Pesos</t>
        </is>
      </c>
      <c r="T1925" s="413" t="inlineStr">
        <is>
          <t>Hipotecario</t>
        </is>
      </c>
      <c r="U1925" s="818" t="n">
        <v>764002</v>
      </c>
      <c r="V1925" s="414" t="n">
        <v>223</v>
      </c>
      <c r="W1925" s="414" t="n">
        <v>186</v>
      </c>
      <c r="X1925" s="818" t="inlineStr">
        <is>
          <t>12.95%</t>
        </is>
      </c>
      <c r="Y1925" s="818" t="n">
        <v>260997</v>
      </c>
      <c r="Z1925" s="818" t="n">
        <v>20263</v>
      </c>
      <c r="AA1925" s="818" t="n">
        <v>46108</v>
      </c>
      <c r="AB1925" s="818" t="n">
        <v>0</v>
      </c>
      <c r="AC1925" s="818" t="n">
        <v>145171</v>
      </c>
      <c r="AD1925" s="818" t="n">
        <v>551985</v>
      </c>
      <c r="AE1925" s="818" t="n">
        <v>79791018</v>
      </c>
      <c r="AF1925" s="414" t="inlineStr">
        <is>
          <t>300-600</t>
        </is>
      </c>
      <c r="AG1925" s="818" t="inlineStr">
        <is>
          <t>$8,623,000</t>
        </is>
      </c>
      <c r="AH1925" s="541" t="inlineStr">
        <is>
          <t>Vis Davivienda</t>
        </is>
      </c>
      <c r="AI1925" s="414" t="inlineStr">
        <is>
          <t>lipamove@hotmail.com</t>
        </is>
      </c>
      <c r="AJ1925" s="414" t="n">
        <v>3002268508</v>
      </c>
      <c r="AK1925" s="410" t="n"/>
      <c r="AL1925" s="410" t="n"/>
      <c r="AM1925" s="416" t="n"/>
    </row>
    <row r="1926" ht="18" customHeight="1" thickBot="1">
      <c r="A1926" s="341" t="inlineStr">
        <is>
          <t>JHON EDINSON QUIROZ TORRES</t>
        </is>
      </c>
      <c r="B1926" s="221" t="inlineStr">
        <is>
          <t>570101590034353-3</t>
        </is>
      </c>
      <c r="C1926" s="240" t="n">
        <v>45871</v>
      </c>
      <c r="D1926" s="343" t="inlineStr">
        <is>
          <t>Pendiente</t>
        </is>
      </c>
      <c r="E1926" s="378" t="n">
        <v>45871</v>
      </c>
      <c r="F1926" s="333" t="inlineStr">
        <is>
          <t>DAVIVIENDA</t>
        </is>
      </c>
      <c r="G1926" s="225" t="n"/>
      <c r="H1926" s="344" t="inlineStr">
        <is>
          <t>CM</t>
        </is>
      </c>
      <c r="I1926" s="225" t="n"/>
      <c r="J1926" s="225" t="n"/>
      <c r="K1926" s="225" t="n"/>
      <c r="L1926" s="225" t="n"/>
      <c r="M1926" s="225" t="n"/>
      <c r="N1926" s="225" t="n"/>
      <c r="O1926" s="225" t="n"/>
      <c r="P1926" s="225" t="n"/>
      <c r="Q1926" s="473" t="n"/>
      <c r="R1926" s="390" t="inlineStr">
        <is>
          <t>N/A</t>
        </is>
      </c>
      <c r="S1926" s="246" t="inlineStr">
        <is>
          <t>Pesos</t>
        </is>
      </c>
      <c r="T1926" s="247" t="inlineStr">
        <is>
          <t>Hipotecario</t>
        </is>
      </c>
      <c r="U1926" s="741" t="n">
        <v>1881000</v>
      </c>
      <c r="V1926" s="242" t="n">
        <v>240</v>
      </c>
      <c r="W1926" s="242" t="n">
        <v>237</v>
      </c>
      <c r="X1926" s="811" t="n">
        <v>0.11</v>
      </c>
      <c r="Y1926" s="741" t="n">
        <v>0</v>
      </c>
      <c r="Z1926" s="741" t="n">
        <v>42799</v>
      </c>
      <c r="AA1926" s="741" t="n">
        <v>55770</v>
      </c>
      <c r="AB1926" s="741" t="n">
        <v>0</v>
      </c>
      <c r="AC1926" s="741" t="n">
        <v>341534</v>
      </c>
      <c r="AD1926" s="741" t="n">
        <v>1559896</v>
      </c>
      <c r="AE1926" s="741" t="n">
        <v>178345677</v>
      </c>
      <c r="AF1926" s="3661" t="n">
        <v>200</v>
      </c>
      <c r="AG1926" s="741" t="inlineStr">
        <is>
          <t>$10,000,000</t>
        </is>
      </c>
      <c r="AH1926" s="248" t="inlineStr">
        <is>
          <t>Empleado</t>
        </is>
      </c>
      <c r="AI1926" s="242" t="inlineStr">
        <is>
          <t>jhonquito@gmail.com</t>
        </is>
      </c>
      <c r="AJ1926" s="242" t="n">
        <v>3046831952</v>
      </c>
      <c r="AK1926" s="242" t="inlineStr">
        <is>
          <t>CALI</t>
        </is>
      </c>
      <c r="AL1926" s="225" t="n"/>
      <c r="AM1926" s="231" t="n"/>
    </row>
    <row r="1927" ht="18" customHeight="1" thickBot="1">
      <c r="A1927" s="558" t="inlineStr">
        <is>
          <t>DIEGO RAMON ESPINOSA CASALLAS</t>
        </is>
      </c>
      <c r="B1927" s="210" t="inlineStr">
        <is>
          <t>570000510053420-6</t>
        </is>
      </c>
      <c r="C1927" s="251" t="n">
        <v>45871</v>
      </c>
      <c r="D1927" s="348" t="inlineStr">
        <is>
          <t>Pendiente</t>
        </is>
      </c>
      <c r="E1927" s="386" t="n">
        <v>45871</v>
      </c>
      <c r="F1927" s="262" t="inlineStr">
        <is>
          <t>DAVIVIENDA</t>
        </is>
      </c>
      <c r="G1927" s="214" t="n"/>
      <c r="H1927" s="349" t="inlineStr">
        <is>
          <t>CM</t>
        </is>
      </c>
      <c r="I1927" s="214" t="n"/>
      <c r="J1927" s="214" t="n"/>
      <c r="K1927" s="214" t="n"/>
      <c r="L1927" s="214" t="n"/>
      <c r="M1927" s="214" t="n"/>
      <c r="N1927" s="214" t="n"/>
      <c r="O1927" s="214" t="n"/>
      <c r="P1927" s="214" t="n"/>
      <c r="Q1927" s="214" t="n"/>
      <c r="R1927" s="254" t="n">
        <v>79836227</v>
      </c>
      <c r="S1927" s="257" t="inlineStr">
        <is>
          <t>Pesos</t>
        </is>
      </c>
      <c r="T1927" s="258" t="inlineStr">
        <is>
          <t>Hipotecario</t>
        </is>
      </c>
      <c r="U1927" s="739" t="n">
        <v>1914000</v>
      </c>
      <c r="V1927" s="254" t="n">
        <v>240</v>
      </c>
      <c r="W1927" s="254" t="n">
        <v>225</v>
      </c>
      <c r="X1927" s="739" t="inlineStr">
        <is>
          <t>12.9%</t>
        </is>
      </c>
      <c r="Y1927" s="739" t="n">
        <v>0</v>
      </c>
      <c r="Z1927" s="739" t="n">
        <v>48281</v>
      </c>
      <c r="AA1927" s="739" t="n">
        <v>48498</v>
      </c>
      <c r="AB1927" s="739" t="n">
        <v>0</v>
      </c>
      <c r="AC1927" s="739" t="n">
        <v>200365</v>
      </c>
      <c r="AD1927" s="739" t="n">
        <v>1616855</v>
      </c>
      <c r="AE1927" s="739" t="n">
        <v>160573656</v>
      </c>
      <c r="AF1927" s="3660" t="n">
        <v>200</v>
      </c>
      <c r="AG1927" s="739" t="inlineStr">
        <is>
          <t>$12,000,000</t>
        </is>
      </c>
      <c r="AH1927" s="259" t="inlineStr">
        <is>
          <t>Empleado</t>
        </is>
      </c>
      <c r="AI1927" s="254" t="inlineStr">
        <is>
          <t>espinosacasallas@gmail.com</t>
        </is>
      </c>
      <c r="AJ1927" s="254" t="n">
        <v>3112453248</v>
      </c>
      <c r="AK1927" s="254" t="inlineStr">
        <is>
          <t>BOGOTA</t>
        </is>
      </c>
      <c r="AL1927" s="214" t="n"/>
      <c r="AM1927" s="220" t="n"/>
    </row>
    <row r="1928" ht="18" customHeight="1" thickBot="1">
      <c r="A1928" s="548" t="inlineStr">
        <is>
          <t>MARIA ISABEL LUENGAS SAAVEDRA</t>
        </is>
      </c>
      <c r="B1928" s="221" t="n">
        <v>1058318558</v>
      </c>
      <c r="C1928" s="240" t="n">
        <v>45871</v>
      </c>
      <c r="D1928" s="343" t="inlineStr">
        <is>
          <t>Pendiente</t>
        </is>
      </c>
      <c r="E1928" s="378" t="n">
        <v>45871</v>
      </c>
      <c r="F1928" s="224" t="inlineStr">
        <is>
          <t>BANCO DE BOGOTA</t>
        </is>
      </c>
      <c r="G1928" s="225" t="n"/>
      <c r="H1928" s="344" t="inlineStr">
        <is>
          <t>CM</t>
        </is>
      </c>
      <c r="I1928" s="225" t="n"/>
      <c r="J1928" s="225" t="n"/>
      <c r="K1928" s="225" t="n"/>
      <c r="L1928" s="343" t="inlineStr">
        <is>
          <t>Soluciones Financieras</t>
        </is>
      </c>
      <c r="M1928" s="242" t="inlineStr">
        <is>
          <t>LORENA SALINAS</t>
        </is>
      </c>
      <c r="N1928" s="225" t="n"/>
      <c r="O1928" s="225" t="n"/>
      <c r="P1928" s="225" t="n"/>
      <c r="Q1928" s="225" t="n"/>
      <c r="R1928" s="242" t="n">
        <v>1016103554</v>
      </c>
      <c r="S1928" s="246" t="inlineStr">
        <is>
          <t>Pesos</t>
        </is>
      </c>
      <c r="T1928" s="247" t="inlineStr">
        <is>
          <t>Hipotecario</t>
        </is>
      </c>
      <c r="U1928" s="741" t="n">
        <v>1159775</v>
      </c>
      <c r="V1928" s="242" t="n">
        <v>240</v>
      </c>
      <c r="W1928" s="242" t="n">
        <v>239</v>
      </c>
      <c r="X1928" s="741" t="inlineStr">
        <is>
          <t>12.01%</t>
        </is>
      </c>
      <c r="Y1928" s="741" t="n">
        <v>0</v>
      </c>
      <c r="Z1928" s="741" t="n">
        <v>17955</v>
      </c>
      <c r="AA1928" s="741" t="n">
        <v>29295</v>
      </c>
      <c r="AB1928" s="741" t="n">
        <v>0</v>
      </c>
      <c r="AC1928" s="741" t="n">
        <v>115025</v>
      </c>
      <c r="AD1928" s="741" t="n">
        <v>997500</v>
      </c>
      <c r="AE1928" s="741" t="n">
        <v>105645750</v>
      </c>
      <c r="AF1928" s="225" t="n"/>
      <c r="AG1928" s="741" t="inlineStr">
        <is>
          <t>$4,500,000</t>
        </is>
      </c>
      <c r="AH1928" s="248" t="inlineStr">
        <is>
          <t>Empleado</t>
        </is>
      </c>
      <c r="AI1928" s="242" t="inlineStr">
        <is>
          <t>alejandro_diaz_v@outlook.com</t>
        </is>
      </c>
      <c r="AJ1928" s="242" t="n">
        <v>3224477946</v>
      </c>
      <c r="AK1928" s="242" t="inlineStr">
        <is>
          <t>BOGOTA</t>
        </is>
      </c>
      <c r="AL1928" s="225" t="n"/>
      <c r="AM1928" s="231" t="n"/>
    </row>
    <row r="1929" ht="18" customHeight="1" thickBot="1">
      <c r="A1929" s="1007" t="inlineStr">
        <is>
          <t>MARIO ALEXANDER PINEDA FLOREZ</t>
        </is>
      </c>
      <c r="B1929" s="274" t="inlineStr">
        <is>
          <t>571212310002722-4</t>
        </is>
      </c>
      <c r="C1929" s="420" t="n">
        <v>45872</v>
      </c>
      <c r="D1929" s="421" t="inlineStr">
        <is>
          <t>Pendiente</t>
        </is>
      </c>
      <c r="E1929" s="422" t="n">
        <v>45872</v>
      </c>
      <c r="F1929" s="277" t="inlineStr">
        <is>
          <t>DAVIVIENDA</t>
        </is>
      </c>
      <c r="G1929" s="278" t="n"/>
      <c r="H1929" s="435" t="inlineStr">
        <is>
          <t>CM</t>
        </is>
      </c>
      <c r="I1929" s="278" t="n"/>
      <c r="J1929" s="278" t="n"/>
      <c r="K1929" s="278" t="n"/>
      <c r="L1929" s="278" t="n"/>
      <c r="M1929" s="278" t="n"/>
      <c r="N1929" s="278" t="n"/>
      <c r="O1929" s="278" t="n"/>
      <c r="P1929" s="278" t="n"/>
      <c r="Q1929" s="278" t="n"/>
      <c r="R1929" s="425" t="n">
        <v>18519826</v>
      </c>
      <c r="S1929" s="426" t="inlineStr">
        <is>
          <t>Pesos</t>
        </is>
      </c>
      <c r="T1929" s="427" t="inlineStr">
        <is>
          <t>Hipotecario</t>
        </is>
      </c>
      <c r="U1929" s="742" t="n">
        <v>1092000</v>
      </c>
      <c r="V1929" s="425" t="n">
        <v>240</v>
      </c>
      <c r="W1929" s="425" t="n">
        <v>205</v>
      </c>
      <c r="X1929" s="742" t="inlineStr">
        <is>
          <t>13.45%</t>
        </is>
      </c>
      <c r="Y1929" s="742" t="n">
        <v>0</v>
      </c>
      <c r="Z1929" s="742" t="n">
        <v>22695</v>
      </c>
      <c r="AA1929" s="742" t="n">
        <v>32234</v>
      </c>
      <c r="AB1929" s="742" t="n">
        <v>0</v>
      </c>
      <c r="AC1929" s="742" t="n">
        <v>121755</v>
      </c>
      <c r="AD1929" s="742" t="n">
        <v>916081</v>
      </c>
      <c r="AE1929" s="742" t="n">
        <v>86864848</v>
      </c>
      <c r="AF1929" s="3663" t="n">
        <v>800</v>
      </c>
      <c r="AG1929" s="742" t="inlineStr">
        <is>
          <t>$3,850,000</t>
        </is>
      </c>
      <c r="AH1929" s="428" t="inlineStr">
        <is>
          <t>Empleado</t>
        </is>
      </c>
      <c r="AI1929" s="425" t="inlineStr">
        <is>
          <t>mariop1982@hotmail.com</t>
        </is>
      </c>
      <c r="AJ1929" s="425" t="n">
        <v>3128040542</v>
      </c>
      <c r="AK1929" s="425" t="inlineStr">
        <is>
          <t>PEREIRA</t>
        </is>
      </c>
      <c r="AL1929" s="278" t="n"/>
      <c r="AM1929" s="286" t="n"/>
    </row>
    <row r="1930" ht="18" customHeight="1" thickBot="1">
      <c r="A1930" t="inlineStr">
        <is>
          <t>LAURA NATALY OLARTE SANCHEZ</t>
        </is>
      </c>
      <c r="B1930" s="466" t="inlineStr">
        <is>
          <t>570040770064529-3</t>
        </is>
      </c>
      <c r="C1930" s="357" t="n">
        <v>45873</v>
      </c>
      <c r="D1930" s="358" t="inlineStr">
        <is>
          <t>Pendiente</t>
        </is>
      </c>
      <c r="E1930" s="927" t="n">
        <v>45873</v>
      </c>
      <c r="F1930" s="594" t="inlineStr">
        <is>
          <t>DAVIVIENDA</t>
        </is>
      </c>
      <c r="G1930" s="590" t="inlineStr">
        <is>
          <t>envio extracto y perfilamiento para realizar un 2do proceso</t>
        </is>
      </c>
      <c r="H1930" s="464" t="inlineStr">
        <is>
          <t>PROPIO</t>
        </is>
      </c>
      <c r="I1930" s="360" t="n"/>
      <c r="J1930" s="360" t="n"/>
      <c r="K1930" s="360" t="n"/>
      <c r="L1930" s="477" t="inlineStr">
        <is>
          <t>Finanzas a otro nivel</t>
        </is>
      </c>
      <c r="M1930" s="363" t="inlineStr">
        <is>
          <t>NELLY ROA</t>
        </is>
      </c>
      <c r="N1930" s="360" t="n"/>
      <c r="O1930" s="360" t="n"/>
      <c r="P1930" s="360" t="n"/>
      <c r="Q1930" s="360" t="n"/>
      <c r="R1930" s="363" t="n">
        <v>1022386459</v>
      </c>
      <c r="S1930" s="365" t="inlineStr">
        <is>
          <t>Pesos</t>
        </is>
      </c>
      <c r="T1930" s="366" t="inlineStr">
        <is>
          <t>Hipotecario</t>
        </is>
      </c>
      <c r="U1930" s="808" t="n">
        <v>1551000</v>
      </c>
      <c r="V1930" s="363" t="n">
        <v>120</v>
      </c>
      <c r="W1930" s="363" t="n">
        <v>109</v>
      </c>
      <c r="X1930" s="819" t="n">
        <v>0.14</v>
      </c>
      <c r="Y1930" s="808" t="n">
        <v>0</v>
      </c>
      <c r="Z1930" s="808" t="n">
        <v>21931</v>
      </c>
      <c r="AA1930" s="808" t="n">
        <v>33718</v>
      </c>
      <c r="AB1930" s="808" t="n">
        <v>0</v>
      </c>
      <c r="AC1930" s="808" t="n">
        <v>446145</v>
      </c>
      <c r="AD1930" s="808" t="n">
        <v>1049205</v>
      </c>
      <c r="AE1930" s="808" t="n">
        <v>95175684</v>
      </c>
      <c r="AF1930" s="360" t="n"/>
      <c r="AG1930" s="808" t="inlineStr">
        <is>
          <t>$7,000,000</t>
        </is>
      </c>
      <c r="AH1930" s="367" t="inlineStr">
        <is>
          <t>Vis Davivienda</t>
        </is>
      </c>
      <c r="AI1930" s="363" t="inlineStr">
        <is>
          <t>lauranos15@gmail.com</t>
        </is>
      </c>
      <c r="AJ1930" s="363" t="n">
        <v>3134430604</v>
      </c>
      <c r="AK1930" s="363" t="inlineStr">
        <is>
          <t>BOGOTA</t>
        </is>
      </c>
      <c r="AL1930" s="360" t="n"/>
      <c r="AM1930" s="368" t="n"/>
    </row>
    <row r="1931" ht="18" customHeight="1" thickBot="1">
      <c r="A1931" s="824" t="inlineStr">
        <is>
          <t>LADY CAROLINA GUTIERREZ MARTINEZ</t>
        </is>
      </c>
      <c r="B1931" s="502" t="inlineStr">
        <is>
          <t>570046210055471-0</t>
        </is>
      </c>
      <c r="C1931" s="404" t="n">
        <v>45847</v>
      </c>
      <c r="D1931" s="921" t="inlineStr">
        <is>
          <t>Pendiente</t>
        </is>
      </c>
      <c r="E1931" s="900" t="n">
        <v>45873</v>
      </c>
      <c r="F1931" s="503" t="inlineStr">
        <is>
          <t>DAVIVIENDA</t>
        </is>
      </c>
      <c r="G1931" s="410" t="n"/>
      <c r="H1931" s="409" t="inlineStr">
        <is>
          <t>CM</t>
        </is>
      </c>
      <c r="I1931" s="410" t="n"/>
      <c r="J1931" s="410" t="n"/>
      <c r="K1931" s="410" t="n"/>
      <c r="L1931" s="410" t="n"/>
      <c r="M1931" s="410" t="n"/>
      <c r="N1931" s="410" t="n"/>
      <c r="O1931" s="410" t="n"/>
      <c r="P1931" s="410" t="n"/>
      <c r="Q1931" s="816" t="n"/>
      <c r="R1931" s="817" t="inlineStr">
        <is>
          <t>N/A</t>
        </is>
      </c>
      <c r="S1931" s="412" t="inlineStr">
        <is>
          <t>Pesos</t>
        </is>
      </c>
      <c r="T1931" s="413" t="inlineStr">
        <is>
          <t>Hipotecario</t>
        </is>
      </c>
      <c r="U1931" s="818" t="n">
        <v>1089000</v>
      </c>
      <c r="V1931" s="414" t="n">
        <v>240</v>
      </c>
      <c r="W1931" s="414" t="n">
        <v>238</v>
      </c>
      <c r="X1931" s="818" t="inlineStr">
        <is>
          <t>11.2%</t>
        </is>
      </c>
      <c r="Y1931" s="818" t="n">
        <v>0</v>
      </c>
      <c r="Z1931" s="818" t="n">
        <v>47652</v>
      </c>
      <c r="AA1931" s="818" t="n">
        <v>34978</v>
      </c>
      <c r="AB1931" s="818" t="n">
        <v>0</v>
      </c>
      <c r="AC1931" s="818" t="n">
        <v>120984</v>
      </c>
      <c r="AD1931" s="818" t="n">
        <v>885015</v>
      </c>
      <c r="AE1931" s="818" t="n">
        <v>99587577</v>
      </c>
      <c r="AF1931" s="3670" t="n">
        <v>300</v>
      </c>
      <c r="AG1931" s="818" t="inlineStr">
        <is>
          <t>$4,100,000</t>
        </is>
      </c>
      <c r="AH1931" s="415" t="inlineStr">
        <is>
          <t>Empleado</t>
        </is>
      </c>
      <c r="AI1931" s="414" t="inlineStr">
        <is>
          <t>carolinagutierrez0808@gmail.com</t>
        </is>
      </c>
      <c r="AJ1931" s="414" t="n">
        <v>3115520080</v>
      </c>
      <c r="AK1931" s="414" t="inlineStr">
        <is>
          <t>FUNZA</t>
        </is>
      </c>
      <c r="AL1931" s="410" t="n"/>
      <c r="AM1931" s="416" t="n"/>
    </row>
    <row r="1932" ht="18" customHeight="1" thickBot="1">
      <c r="A1932" s="1008" t="inlineStr">
        <is>
          <t>ESTELA BEATRIZ JASPE CARBAL</t>
        </is>
      </c>
      <c r="B1932" s="221" t="inlineStr">
        <is>
          <t>600238080019003-6</t>
        </is>
      </c>
      <c r="C1932" s="240" t="n">
        <v>45873</v>
      </c>
      <c r="D1932" s="902" t="inlineStr">
        <is>
          <t>Pendiente</t>
        </is>
      </c>
      <c r="E1932" s="903" t="n">
        <v>45873</v>
      </c>
      <c r="F1932" s="333" t="inlineStr">
        <is>
          <t>DAVIVIENDA</t>
        </is>
      </c>
      <c r="G1932" s="225" t="n"/>
      <c r="H1932" s="397" t="inlineStr">
        <is>
          <t>PROPIO</t>
        </is>
      </c>
      <c r="I1932" s="225" t="n"/>
      <c r="J1932" s="225" t="n"/>
      <c r="K1932" s="225" t="n"/>
      <c r="L1932" s="440" t="inlineStr">
        <is>
          <t>Finanzas a otro nivel</t>
        </is>
      </c>
      <c r="M1932" s="242" t="inlineStr">
        <is>
          <t>Sandra Patricia Tinjaca Martinez</t>
        </is>
      </c>
      <c r="N1932" s="225" t="n"/>
      <c r="O1932" s="225" t="n"/>
      <c r="P1932" s="225" t="n"/>
      <c r="Q1932" s="225" t="n"/>
      <c r="R1932" s="242" t="n">
        <v>1050037186</v>
      </c>
      <c r="S1932" s="246" t="inlineStr">
        <is>
          <t>Pesos</t>
        </is>
      </c>
      <c r="T1932" s="247" t="inlineStr">
        <is>
          <t>Hipotecario</t>
        </is>
      </c>
      <c r="U1932" s="741" t="n">
        <v>2750000</v>
      </c>
      <c r="V1932" s="242" t="n">
        <v>240</v>
      </c>
      <c r="W1932" s="242" t="n">
        <v>211</v>
      </c>
      <c r="X1932" s="741" t="inlineStr">
        <is>
          <t>17.9%</t>
        </is>
      </c>
      <c r="Y1932" s="741" t="n">
        <v>0</v>
      </c>
      <c r="Z1932" s="741" t="n">
        <v>42392</v>
      </c>
      <c r="AA1932" s="741" t="n">
        <v>61758</v>
      </c>
      <c r="AB1932" s="741" t="n">
        <v>0</v>
      </c>
      <c r="AC1932" s="741" t="n">
        <v>145627</v>
      </c>
      <c r="AD1932" s="741" t="n">
        <v>2500630</v>
      </c>
      <c r="AE1932" s="741" t="n">
        <v>180943688</v>
      </c>
      <c r="AF1932" s="242" t="inlineStr">
        <is>
          <t>50-300</t>
        </is>
      </c>
      <c r="AG1932" s="741" t="inlineStr">
        <is>
          <t>$5,600,000</t>
        </is>
      </c>
      <c r="AH1932" s="248" t="inlineStr">
        <is>
          <t>Empleado</t>
        </is>
      </c>
      <c r="AI1932" s="242" t="inlineStr">
        <is>
          <t>ejaspe04@gmail.com</t>
        </is>
      </c>
      <c r="AJ1932" s="242" t="n">
        <v>3007293357</v>
      </c>
      <c r="AK1932" s="225" t="n"/>
      <c r="AL1932" s="225" t="n"/>
      <c r="AM1932" s="231" t="n"/>
    </row>
    <row r="1933" ht="18" customHeight="1" thickBot="1">
      <c r="A1933" t="inlineStr">
        <is>
          <t>JOHANNA DEVIA QUIMBAYO</t>
        </is>
      </c>
      <c r="B1933" s="812" t="n">
        <v>90000143456</v>
      </c>
      <c r="C1933" s="513" t="n">
        <v>45873</v>
      </c>
      <c r="D1933" s="514" t="inlineStr">
        <is>
          <t>Pendiente</t>
        </is>
      </c>
      <c r="E1933" s="1009" t="n">
        <v>45873</v>
      </c>
      <c r="F1933" s="887" t="inlineStr">
        <is>
          <t>BANCOLOMBIA</t>
        </is>
      </c>
      <c r="G1933" s="408" t="n"/>
      <c r="H1933" s="888" t="inlineStr">
        <is>
          <t>PROPIO</t>
        </is>
      </c>
      <c r="I1933" s="408" t="n"/>
      <c r="J1933" s="408" t="n"/>
      <c r="K1933" s="408" t="n"/>
      <c r="L1933" s="522" t="inlineStr">
        <is>
          <t>Imperio Financiero</t>
        </is>
      </c>
      <c r="M1933" s="517" t="inlineStr">
        <is>
          <t>ANDRES MONTENEGRO</t>
        </is>
      </c>
      <c r="N1933" s="408" t="n"/>
      <c r="O1933" s="408" t="n"/>
      <c r="P1933" s="408" t="n"/>
      <c r="Q1933" s="408" t="n"/>
      <c r="R1933" s="517" t="n">
        <v>41964216</v>
      </c>
      <c r="S1933" s="519" t="inlineStr">
        <is>
          <t>Pesos</t>
        </is>
      </c>
      <c r="T1933" s="520" t="inlineStr">
        <is>
          <t>Hipotecario</t>
        </is>
      </c>
      <c r="U1933" s="814" t="n">
        <v>301347</v>
      </c>
      <c r="V1933" s="517" t="n">
        <v>240</v>
      </c>
      <c r="W1933" s="517" t="n">
        <v>192</v>
      </c>
      <c r="X1933" s="814" t="inlineStr">
        <is>
          <t>5.26%</t>
        </is>
      </c>
      <c r="Y1933" s="814" t="n">
        <v>157036</v>
      </c>
      <c r="Z1933" s="814" t="n">
        <v>6479</v>
      </c>
      <c r="AA1933" s="814" t="n">
        <v>0</v>
      </c>
      <c r="AB1933" s="814" t="n">
        <v>0</v>
      </c>
      <c r="AC1933" s="814" t="n">
        <v>129303</v>
      </c>
      <c r="AD1933" s="814" t="n">
        <v>165565</v>
      </c>
      <c r="AE1933" s="814" t="n">
        <v>38583321</v>
      </c>
      <c r="AF1933" s="517" t="inlineStr">
        <is>
          <t>50-300</t>
        </is>
      </c>
      <c r="AG1933" s="814" t="inlineStr">
        <is>
          <t>$2,564,015</t>
        </is>
      </c>
      <c r="AH1933" s="522" t="inlineStr">
        <is>
          <t>Empleado</t>
        </is>
      </c>
      <c r="AI1933" s="517" t="inlineStr">
        <is>
          <t>johanna6.devia@gmail.com</t>
        </is>
      </c>
      <c r="AJ1933" s="517" t="n">
        <v>3126649287</v>
      </c>
      <c r="AK1933" s="408" t="n"/>
      <c r="AL1933" s="408" t="n"/>
      <c r="AM1933" s="523" t="n"/>
    </row>
    <row r="1934" ht="18" customHeight="1" thickBot="1">
      <c r="A1934" t="inlineStr">
        <is>
          <t>MAGNOLIA ROMERO BOTERO</t>
        </is>
      </c>
      <c r="B1934" s="466" t="n">
        <v>233551</v>
      </c>
      <c r="C1934" s="357" t="n">
        <v>45873</v>
      </c>
      <c r="D1934" s="921" t="inlineStr">
        <is>
          <t>Pendiente</t>
        </is>
      </c>
      <c r="E1934" s="900" t="n">
        <v>45873</v>
      </c>
      <c r="F1934" s="442" t="inlineStr">
        <is>
          <t>BANCOLOMBIA</t>
        </is>
      </c>
      <c r="G1934" s="360" t="n"/>
      <c r="H1934" s="1042" t="inlineStr">
        <is>
          <t>CM30</t>
        </is>
      </c>
      <c r="I1934" s="360" t="n"/>
      <c r="J1934" s="360" t="n"/>
      <c r="K1934" s="360" t="n"/>
      <c r="L1934" s="524" t="inlineStr">
        <is>
          <t>Visionarios</t>
        </is>
      </c>
      <c r="M1934" s="363" t="inlineStr">
        <is>
          <t>PAOLA HERNANDEZ</t>
        </is>
      </c>
      <c r="N1934" s="360" t="n"/>
      <c r="O1934" s="360" t="n"/>
      <c r="P1934" s="360" t="n"/>
      <c r="Q1934" s="360" t="n"/>
      <c r="R1934" s="531" t="n">
        <v>38643592</v>
      </c>
      <c r="S1934" s="365" t="inlineStr">
        <is>
          <t>Pesos</t>
        </is>
      </c>
      <c r="T1934" s="467" t="inlineStr">
        <is>
          <t>Leasing H.</t>
        </is>
      </c>
      <c r="U1934" s="808" t="n">
        <v>2350981</v>
      </c>
      <c r="V1934" s="363" t="n">
        <v>240</v>
      </c>
      <c r="W1934" s="363" t="n">
        <v>173</v>
      </c>
      <c r="X1934" s="808" t="inlineStr">
        <is>
          <t>0.73%</t>
        </is>
      </c>
      <c r="Y1934" s="808" t="n">
        <v>0</v>
      </c>
      <c r="Z1934" s="808" t="n">
        <v>91493</v>
      </c>
      <c r="AA1934" s="808" t="n">
        <v>0</v>
      </c>
      <c r="AB1934" s="808" t="n">
        <v>0</v>
      </c>
      <c r="AC1934" s="808" t="n">
        <v>632688</v>
      </c>
      <c r="AD1934" s="808" t="n">
        <v>1622497</v>
      </c>
      <c r="AE1934" s="808" t="n">
        <v>222135717</v>
      </c>
      <c r="AF1934" s="363" t="inlineStr">
        <is>
          <t>Acorde al estado del Crédito</t>
        </is>
      </c>
      <c r="AG1934" s="808" t="inlineStr">
        <is>
          <t>$13,000,000</t>
        </is>
      </c>
      <c r="AH1934" s="401" t="inlineStr">
        <is>
          <t>Empleado</t>
        </is>
      </c>
      <c r="AI1934" s="363" t="inlineStr">
        <is>
          <t>magolitarb@hotmail.com</t>
        </is>
      </c>
      <c r="AJ1934" s="363" t="n">
        <v>3017855757</v>
      </c>
      <c r="AK1934" s="360" t="n"/>
      <c r="AL1934" s="360" t="n"/>
      <c r="AM1934" s="368" t="n"/>
    </row>
    <row r="1935" ht="18" customHeight="1" thickBot="1">
      <c r="A1935" t="inlineStr">
        <is>
          <t>JOHAN SMITH GUTIERREZ GIRALDO</t>
        </is>
      </c>
      <c r="B1935" s="502" t="n">
        <v>90000342430</v>
      </c>
      <c r="C1935" s="404" t="n">
        <v>45904</v>
      </c>
      <c r="D1935" s="921" t="inlineStr">
        <is>
          <t>Pendiente</t>
        </is>
      </c>
      <c r="E1935" s="900" t="n">
        <v>45873</v>
      </c>
      <c r="F1935" s="486" t="inlineStr">
        <is>
          <t>BANCOLOMBIA</t>
        </is>
      </c>
      <c r="G1935" s="410" t="n"/>
      <c r="H1935" s="409" t="inlineStr">
        <is>
          <t>CM</t>
        </is>
      </c>
      <c r="I1935" s="410" t="n"/>
      <c r="J1935" s="410" t="n"/>
      <c r="K1935" s="410" t="n"/>
      <c r="L1935" s="410" t="n"/>
      <c r="M1935" s="410" t="n"/>
      <c r="N1935" s="410" t="n"/>
      <c r="O1935" s="410" t="n"/>
      <c r="P1935" s="410" t="n"/>
      <c r="Q1935" s="816" t="n"/>
      <c r="R1935" s="817" t="inlineStr">
        <is>
          <t>N/A</t>
        </is>
      </c>
      <c r="S1935" s="412" t="inlineStr">
        <is>
          <t>Pesos</t>
        </is>
      </c>
      <c r="T1935" s="413" t="inlineStr">
        <is>
          <t>Hipotecario</t>
        </is>
      </c>
      <c r="U1935" s="818" t="n">
        <v>2144119</v>
      </c>
      <c r="V1935" s="414" t="n">
        <v>240</v>
      </c>
      <c r="W1935" s="414" t="n">
        <v>237</v>
      </c>
      <c r="X1935" s="818" t="inlineStr">
        <is>
          <t>12.7%</t>
        </is>
      </c>
      <c r="Y1935" s="818" t="n">
        <v>0</v>
      </c>
      <c r="Z1935" s="818" t="n">
        <v>30825</v>
      </c>
      <c r="AA1935" s="818" t="n">
        <v>27234</v>
      </c>
      <c r="AB1935" s="818" t="n">
        <v>18155</v>
      </c>
      <c r="AC1935" s="818" t="n">
        <v>193067</v>
      </c>
      <c r="AD1935" s="818" t="n">
        <v>1874838</v>
      </c>
      <c r="AE1935" s="818" t="n">
        <v>187046075</v>
      </c>
      <c r="AF1935" s="3670" t="n">
        <v>500</v>
      </c>
      <c r="AG1935" s="818" t="inlineStr">
        <is>
          <t>$10,300,000</t>
        </is>
      </c>
      <c r="AH1935" s="415" t="inlineStr">
        <is>
          <t>Empleado</t>
        </is>
      </c>
      <c r="AI1935" s="414" t="inlineStr">
        <is>
          <t>johansgutierrez@hotmail.com</t>
        </is>
      </c>
      <c r="AJ1935" s="414" t="n">
        <v>3155030625</v>
      </c>
      <c r="AK1935" s="414" t="inlineStr">
        <is>
          <t>MEDELLIN</t>
        </is>
      </c>
      <c r="AL1935" s="410" t="n"/>
      <c r="AM1935" s="416" t="n"/>
    </row>
    <row r="1936" ht="18" customHeight="1" thickBot="1">
      <c r="A1936" s="824" t="inlineStr">
        <is>
          <t>NICOLAS LOSADA ROJAS</t>
        </is>
      </c>
      <c r="B1936" s="502" t="inlineStr">
        <is>
          <t>570046220032812-2</t>
        </is>
      </c>
      <c r="C1936" s="404" t="n">
        <v>45874</v>
      </c>
      <c r="D1936" s="1028" t="inlineStr">
        <is>
          <t>Mora</t>
        </is>
      </c>
      <c r="E1936" s="1029" t="n">
        <v>45874</v>
      </c>
      <c r="F1936" s="503" t="inlineStr">
        <is>
          <t>DAVIVIENDA</t>
        </is>
      </c>
      <c r="G1936" s="588" t="n"/>
      <c r="H1936" s="409" t="inlineStr">
        <is>
          <t>CM</t>
        </is>
      </c>
      <c r="I1936" s="410" t="n"/>
      <c r="J1936" s="410" t="n"/>
      <c r="K1936" s="410" t="n"/>
      <c r="L1936" s="405" t="inlineStr">
        <is>
          <t>Soluciones Financieras</t>
        </is>
      </c>
      <c r="M1936" s="414" t="inlineStr">
        <is>
          <t>LORENA SALINAS</t>
        </is>
      </c>
      <c r="N1936" s="410" t="n"/>
      <c r="O1936" s="410" t="n"/>
      <c r="P1936" s="410" t="n"/>
      <c r="Q1936" s="410" t="n"/>
      <c r="R1936" s="874" t="n">
        <v>1013604694</v>
      </c>
      <c r="S1936" s="412" t="inlineStr">
        <is>
          <t>Pesos</t>
        </is>
      </c>
      <c r="T1936" s="413" t="inlineStr">
        <is>
          <t>Hipotecario</t>
        </is>
      </c>
      <c r="U1936" s="818" t="n">
        <v>1670000</v>
      </c>
      <c r="V1936" s="414" t="n">
        <v>240</v>
      </c>
      <c r="W1936" s="414" t="n">
        <v>233</v>
      </c>
      <c r="X1936" s="818" t="inlineStr">
        <is>
          <t>10.95%</t>
        </is>
      </c>
      <c r="Y1936" s="818" t="n">
        <v>0</v>
      </c>
      <c r="Z1936" s="818" t="n">
        <v>88572</v>
      </c>
      <c r="AA1936" s="818" t="n">
        <v>0</v>
      </c>
      <c r="AB1936" s="818" t="n">
        <v>0</v>
      </c>
      <c r="AC1936" s="818" t="n">
        <v>0</v>
      </c>
      <c r="AD1936" s="818" t="n">
        <v>1373978</v>
      </c>
      <c r="AE1936" s="818" t="n">
        <v>159539950</v>
      </c>
      <c r="AF1936" s="3670" t="n">
        <v>200</v>
      </c>
      <c r="AG1936" s="818" t="inlineStr">
        <is>
          <t>$4,500,000</t>
        </is>
      </c>
      <c r="AH1936" s="415" t="inlineStr">
        <is>
          <t>Empleado</t>
        </is>
      </c>
      <c r="AI1936" s="414" t="inlineStr">
        <is>
          <t>nicoloro777@hotmail.com</t>
        </is>
      </c>
      <c r="AJ1936" s="414" t="n">
        <v>3043548921</v>
      </c>
      <c r="AK1936" s="414" t="inlineStr">
        <is>
          <t>BOGOTA</t>
        </is>
      </c>
      <c r="AL1936" s="410" t="n"/>
      <c r="AM1936" s="416" t="n"/>
    </row>
    <row r="1937" ht="18" customHeight="1" thickBot="1">
      <c r="A1937" s="1043" t="inlineStr">
        <is>
          <t>GUSTAVO ADOLFO DUQUE TRIGO</t>
        </is>
      </c>
      <c r="B1937" s="221" t="inlineStr">
        <is>
          <t>570032306517720-4</t>
        </is>
      </c>
      <c r="C1937" s="240" t="n">
        <v>45717</v>
      </c>
      <c r="D1937" s="902" t="inlineStr">
        <is>
          <t>Pendiente</t>
        </is>
      </c>
      <c r="E1937" s="903" t="n">
        <v>45874</v>
      </c>
      <c r="F1937" s="333" t="inlineStr">
        <is>
          <t>DAVIVIENDA</t>
        </is>
      </c>
      <c r="G1937" s="225" t="n"/>
      <c r="H1937" s="344" t="inlineStr">
        <is>
          <t>CM</t>
        </is>
      </c>
      <c r="I1937" s="242" t="inlineStr">
        <is>
          <t>Solicitar el siguiente extracto.</t>
        </is>
      </c>
      <c r="J1937" s="225" t="n"/>
      <c r="K1937" s="225" t="n"/>
      <c r="L1937" s="225" t="n"/>
      <c r="M1937" s="225" t="n"/>
      <c r="N1937" s="225" t="n"/>
      <c r="O1937" s="225" t="n"/>
      <c r="P1937" s="225" t="n"/>
      <c r="Q1937" s="473" t="n"/>
      <c r="R1937" s="390" t="inlineStr">
        <is>
          <t>N/A</t>
        </is>
      </c>
      <c r="S1937" s="246" t="inlineStr">
        <is>
          <t>Pesos</t>
        </is>
      </c>
      <c r="T1937" s="247" t="inlineStr">
        <is>
          <t>Hipotecario</t>
        </is>
      </c>
      <c r="U1937" s="741" t="n">
        <v>1487000</v>
      </c>
      <c r="V1937" s="242" t="n">
        <v>240</v>
      </c>
      <c r="W1937" s="242" t="n">
        <v>234</v>
      </c>
      <c r="X1937" s="741" t="inlineStr">
        <is>
          <t>10.95%</t>
        </is>
      </c>
      <c r="Y1937" s="741" t="n">
        <v>0</v>
      </c>
      <c r="Z1937" s="741" t="n">
        <v>31081</v>
      </c>
      <c r="AA1937" s="741" t="n">
        <v>30190</v>
      </c>
      <c r="AB1937" s="741" t="n">
        <v>82482</v>
      </c>
      <c r="AC1937" s="741" t="n">
        <v>177927</v>
      </c>
      <c r="AD1937" s="741" t="n">
        <v>1165319</v>
      </c>
      <c r="AE1937" s="741" t="n">
        <v>134273723</v>
      </c>
      <c r="AF1937" s="741" t="inlineStr">
        <is>
          <t>$1,000,000</t>
        </is>
      </c>
      <c r="AG1937" s="741" t="inlineStr">
        <is>
          <t>$8,000,000</t>
        </is>
      </c>
      <c r="AH1937" s="346" t="inlineStr">
        <is>
          <t>Vis Davivienda</t>
        </is>
      </c>
      <c r="AI1937" s="242" t="inlineStr">
        <is>
          <t>gustavoduque.9126@gmail.com</t>
        </is>
      </c>
      <c r="AJ1937" s="242" t="n">
        <v>3115968685</v>
      </c>
      <c r="AK1937" s="242" t="inlineStr">
        <is>
          <t>YOPAL</t>
        </is>
      </c>
      <c r="AL1937" s="225" t="n"/>
      <c r="AM1937" s="231" t="n"/>
    </row>
    <row r="1938" ht="18" customHeight="1" thickBot="1">
      <c r="A1938" s="869" t="inlineStr">
        <is>
          <t>ALEXANDER PINILLA BUSTOS</t>
        </is>
      </c>
      <c r="B1938" s="210" t="n">
        <v>90000326030</v>
      </c>
      <c r="C1938" s="251" t="n">
        <v>45874</v>
      </c>
      <c r="D1938" s="902" t="inlineStr">
        <is>
          <t>Pendiente</t>
        </is>
      </c>
      <c r="E1938" s="903" t="n">
        <v>45874</v>
      </c>
      <c r="F1938" s="267" t="inlineStr">
        <is>
          <t>BANCOLOMBIA</t>
        </is>
      </c>
      <c r="G1938" s="214" t="n"/>
      <c r="H1938" s="352" t="inlineStr">
        <is>
          <t>PROPIO</t>
        </is>
      </c>
      <c r="I1938" s="214" t="n"/>
      <c r="J1938" s="214" t="n"/>
      <c r="K1938" s="214" t="n"/>
      <c r="L1938" s="458" t="inlineStr">
        <is>
          <t>Guardianes Del Ahorro</t>
        </is>
      </c>
      <c r="M1938" s="254" t="inlineStr">
        <is>
          <t>Juan Carlos Hidalgo Mosquera</t>
        </is>
      </c>
      <c r="N1938" s="214" t="n"/>
      <c r="O1938" s="214" t="n"/>
      <c r="P1938" s="214" t="n"/>
      <c r="Q1938" s="214" t="n"/>
      <c r="R1938" s="254" t="n">
        <v>80438913</v>
      </c>
      <c r="S1938" s="257" t="inlineStr">
        <is>
          <t>Pesos</t>
        </is>
      </c>
      <c r="T1938" s="258" t="inlineStr">
        <is>
          <t>Hipotecario</t>
        </is>
      </c>
      <c r="U1938" s="739" t="n">
        <v>3932449</v>
      </c>
      <c r="V1938" s="254" t="n">
        <v>240</v>
      </c>
      <c r="W1938" s="254" t="n">
        <v>234</v>
      </c>
      <c r="X1938" s="739" t="inlineStr">
        <is>
          <t>10.6%</t>
        </is>
      </c>
      <c r="Y1938" s="739" t="n">
        <v>0</v>
      </c>
      <c r="Z1938" s="739" t="n">
        <v>293915</v>
      </c>
      <c r="AA1938" s="739" t="n">
        <v>52661</v>
      </c>
      <c r="AB1938" s="739" t="n">
        <v>35106</v>
      </c>
      <c r="AC1938" s="739" t="n">
        <v>493688</v>
      </c>
      <c r="AD1938" s="739" t="n">
        <v>3057078</v>
      </c>
      <c r="AE1938" s="739" t="n">
        <v>362098295</v>
      </c>
      <c r="AF1938" s="254" t="inlineStr">
        <is>
          <t>300-600</t>
        </is>
      </c>
      <c r="AG1938" s="739" t="inlineStr">
        <is>
          <t>$14,000,000</t>
        </is>
      </c>
      <c r="AH1938" s="259" t="inlineStr">
        <is>
          <t>Empleado</t>
        </is>
      </c>
      <c r="AI1938" s="254" t="inlineStr">
        <is>
          <t>alexander.pinilla@outlook.com</t>
        </is>
      </c>
      <c r="AJ1938" s="254" t="n">
        <v>3214511439</v>
      </c>
      <c r="AK1938" s="214" t="n"/>
      <c r="AL1938" s="214" t="n"/>
      <c r="AM1938" s="220" t="n"/>
    </row>
    <row r="1939" ht="18" customHeight="1" thickBot="1">
      <c r="A1939" s="843" t="inlineStr">
        <is>
          <t>GUSTAVO ADOLFO VENEGAS MORENO</t>
        </is>
      </c>
      <c r="B1939" s="221" t="n">
        <v>133200706293</v>
      </c>
      <c r="C1939" s="240" t="n">
        <v>45874</v>
      </c>
      <c r="D1939" s="902" t="inlineStr">
        <is>
          <t>Pendiente</t>
        </is>
      </c>
      <c r="E1939" s="903" t="n">
        <v>45874</v>
      </c>
      <c r="F1939" s="248" t="inlineStr">
        <is>
          <t>CAJA SOCIAL</t>
        </is>
      </c>
      <c r="G1939" s="225" t="n"/>
      <c r="H1939" s="397" t="inlineStr">
        <is>
          <t>PROPIO</t>
        </is>
      </c>
      <c r="I1939" s="225" t="n"/>
      <c r="J1939" s="225" t="n"/>
      <c r="K1939" s="225" t="n"/>
      <c r="L1939" s="440" t="inlineStr">
        <is>
          <t>Finanzas a otro nivel</t>
        </is>
      </c>
      <c r="M1939" s="242" t="inlineStr">
        <is>
          <t>DIANA CAROLINA MORA NOVA</t>
        </is>
      </c>
      <c r="N1939" s="225" t="n"/>
      <c r="O1939" s="225" t="n"/>
      <c r="P1939" s="225" t="n"/>
      <c r="Q1939" s="225" t="n"/>
      <c r="R1939" s="389" t="n">
        <v>1022384898</v>
      </c>
      <c r="S1939" s="246" t="inlineStr">
        <is>
          <t>Pesos</t>
        </is>
      </c>
      <c r="T1939" s="247" t="inlineStr">
        <is>
          <t>Hipotecario</t>
        </is>
      </c>
      <c r="U1939" s="741" t="n">
        <v>505661</v>
      </c>
      <c r="V1939" s="242" t="n">
        <v>240</v>
      </c>
      <c r="W1939" s="242" t="n">
        <v>193</v>
      </c>
      <c r="X1939" s="741" t="inlineStr">
        <is>
          <t>8.05%</t>
        </is>
      </c>
      <c r="Y1939" s="741" t="n">
        <v>164659</v>
      </c>
      <c r="Z1939" s="741" t="n">
        <v>17681</v>
      </c>
      <c r="AA1939" s="741" t="n">
        <v>20769</v>
      </c>
      <c r="AB1939" s="741" t="n">
        <v>18672</v>
      </c>
      <c r="AC1939" s="741" t="n">
        <v>134050</v>
      </c>
      <c r="AD1939" s="741" t="n">
        <v>479147</v>
      </c>
      <c r="AE1939" s="741" t="n">
        <v>50297170</v>
      </c>
      <c r="AF1939" s="242" t="inlineStr">
        <is>
          <t>50-300</t>
        </is>
      </c>
      <c r="AG1939" s="741" t="inlineStr">
        <is>
          <t>$3,000,000</t>
        </is>
      </c>
      <c r="AH1939" s="248" t="inlineStr">
        <is>
          <t>Empleado</t>
        </is>
      </c>
      <c r="AI1939" s="242" t="inlineStr">
        <is>
          <t>gustavoven.mor@gmail.com</t>
        </is>
      </c>
      <c r="AJ1939" s="242" t="n">
        <v>3125075266</v>
      </c>
      <c r="AK1939" s="225" t="n"/>
      <c r="AL1939" s="225" t="n"/>
      <c r="AM1939" s="231" t="n"/>
    </row>
    <row r="1940" ht="18" customHeight="1" thickBot="1">
      <c r="A1940" s="552" t="inlineStr">
        <is>
          <t>BELKIS SOFIA LUGO CANTILLO</t>
        </is>
      </c>
      <c r="B1940" s="210" t="n">
        <v>90000350934</v>
      </c>
      <c r="C1940" s="251" t="n">
        <v>45874</v>
      </c>
      <c r="D1940" s="902" t="inlineStr">
        <is>
          <t>Pendiente</t>
        </is>
      </c>
      <c r="E1940" s="903" t="n">
        <v>45874</v>
      </c>
      <c r="F1940" s="267" t="inlineStr">
        <is>
          <t>BANCOLOMBIA</t>
        </is>
      </c>
      <c r="G1940" s="214" t="n"/>
      <c r="H1940" s="460" t="inlineStr">
        <is>
          <t>WEB</t>
        </is>
      </c>
      <c r="I1940" s="214" t="n"/>
      <c r="J1940" s="214" t="n"/>
      <c r="K1940" s="214" t="n"/>
      <c r="L1940" s="348" t="inlineStr">
        <is>
          <t>Soluciones Financieras</t>
        </is>
      </c>
      <c r="M1940" s="254" t="inlineStr">
        <is>
          <t>CAMILA PEÑA</t>
        </is>
      </c>
      <c r="N1940" s="214" t="n"/>
      <c r="O1940" s="214" t="n"/>
      <c r="P1940" s="214" t="n"/>
      <c r="Q1940" s="335" t="n"/>
      <c r="R1940" s="390" t="inlineStr">
        <is>
          <t>N/A</t>
        </is>
      </c>
      <c r="S1940" s="257" t="inlineStr">
        <is>
          <t>Pesos</t>
        </is>
      </c>
      <c r="T1940" s="258" t="inlineStr">
        <is>
          <t>Hipotecario</t>
        </is>
      </c>
      <c r="U1940" s="739" t="n">
        <v>2726293</v>
      </c>
      <c r="V1940" s="254" t="n">
        <v>240</v>
      </c>
      <c r="W1940" s="254" t="n">
        <v>239</v>
      </c>
      <c r="X1940" s="739" t="inlineStr">
        <is>
          <t>9.6%</t>
        </is>
      </c>
      <c r="Y1940" s="739" t="n">
        <v>0</v>
      </c>
      <c r="Z1940" s="739" t="n">
        <v>50543</v>
      </c>
      <c r="AA1940" s="739" t="n">
        <v>40344</v>
      </c>
      <c r="AB1940" s="739" t="n">
        <v>26894</v>
      </c>
      <c r="AC1940" s="739" t="n">
        <v>417044</v>
      </c>
      <c r="AD1940" s="739" t="n">
        <v>2191468</v>
      </c>
      <c r="AE1940" s="739" t="n">
        <v>285661825</v>
      </c>
      <c r="AF1940" s="3660" t="n">
        <v>150</v>
      </c>
      <c r="AG1940" s="739" t="inlineStr">
        <is>
          <t>$9,500,000</t>
        </is>
      </c>
      <c r="AH1940" s="259" t="inlineStr">
        <is>
          <t>Empleado</t>
        </is>
      </c>
      <c r="AI1940" s="254" t="inlineStr">
        <is>
          <t>bsofialugocantillo@gmail.com</t>
        </is>
      </c>
      <c r="AJ1940" s="254" t="n">
        <v>3046456175</v>
      </c>
      <c r="AK1940" s="254" t="inlineStr">
        <is>
          <t>MEDELLIN</t>
        </is>
      </c>
      <c r="AL1940" s="214" t="n"/>
      <c r="AM1940" s="220" t="n"/>
    </row>
    <row r="1941" ht="18" customHeight="1" thickBot="1">
      <c r="A1941" s="745" t="inlineStr">
        <is>
          <t>YENNY PAOLA CASTILLO LIZARAZO</t>
        </is>
      </c>
      <c r="B1941" s="221" t="n">
        <v>90000320752</v>
      </c>
      <c r="C1941" s="240" t="n">
        <v>45874</v>
      </c>
      <c r="D1941" s="902" t="inlineStr">
        <is>
          <t>Pendiente</t>
        </is>
      </c>
      <c r="E1941" s="903" t="n">
        <v>45874</v>
      </c>
      <c r="F1941" s="241" t="inlineStr">
        <is>
          <t>BANCOLOMBIA</t>
        </is>
      </c>
      <c r="G1941" s="225" t="n"/>
      <c r="H1941" s="344" t="inlineStr">
        <is>
          <t>CM</t>
        </is>
      </c>
      <c r="I1941" s="225" t="n"/>
      <c r="J1941" s="225" t="n"/>
      <c r="K1941" s="225" t="n"/>
      <c r="L1941" s="343" t="inlineStr">
        <is>
          <t>Soluciones Financieras</t>
        </is>
      </c>
      <c r="M1941" s="242" t="inlineStr">
        <is>
          <t>LORENA SALINAS</t>
        </is>
      </c>
      <c r="N1941" s="225" t="n"/>
      <c r="O1941" s="225" t="n"/>
      <c r="P1941" s="225" t="n"/>
      <c r="Q1941" s="225" t="n"/>
      <c r="R1941" s="242" t="n">
        <v>1077146924</v>
      </c>
      <c r="S1941" s="246" t="inlineStr">
        <is>
          <t>Pesos</t>
        </is>
      </c>
      <c r="T1941" s="247" t="inlineStr">
        <is>
          <t>Hipotecario</t>
        </is>
      </c>
      <c r="U1941" s="741" t="n">
        <v>1347911</v>
      </c>
      <c r="V1941" s="242" t="n">
        <v>240</v>
      </c>
      <c r="W1941" s="242" t="n">
        <v>235</v>
      </c>
      <c r="X1941" s="811" t="n">
        <v>0.11</v>
      </c>
      <c r="Y1941" s="741" t="n">
        <v>0</v>
      </c>
      <c r="Z1941" s="741" t="n">
        <v>14207</v>
      </c>
      <c r="AA1941" s="741" t="n">
        <v>19269</v>
      </c>
      <c r="AB1941" s="741" t="n">
        <v>12845</v>
      </c>
      <c r="AC1941" s="741" t="n">
        <v>167156</v>
      </c>
      <c r="AD1941" s="741" t="n">
        <v>1134434</v>
      </c>
      <c r="AE1941" s="741" t="n">
        <v>130661362</v>
      </c>
      <c r="AF1941" s="741" t="inlineStr">
        <is>
          <t>$1,500,000</t>
        </is>
      </c>
      <c r="AG1941" s="741" t="inlineStr">
        <is>
          <t>$4,398,000</t>
        </is>
      </c>
      <c r="AH1941" s="248" t="inlineStr">
        <is>
          <t>Empleado</t>
        </is>
      </c>
      <c r="AI1941" s="242" t="inlineStr">
        <is>
          <t>yennycastillolizarazo@gmail.com</t>
        </is>
      </c>
      <c r="AJ1941" s="242" t="n">
        <v>3142441211</v>
      </c>
      <c r="AK1941" s="242" t="inlineStr">
        <is>
          <t>BOGOTA</t>
        </is>
      </c>
      <c r="AL1941" s="225" t="n"/>
      <c r="AM1941" s="231" t="n"/>
    </row>
    <row r="1942" ht="18" customHeight="1" thickBot="1">
      <c r="A1942" s="552" t="inlineStr">
        <is>
          <t>LISSETH MARIA ZUÑIGA MANFIOL</t>
        </is>
      </c>
      <c r="B1942" s="210" t="inlineStr">
        <is>
          <t>5705056400543-0</t>
        </is>
      </c>
      <c r="C1942" s="251" t="n">
        <v>45874</v>
      </c>
      <c r="D1942" s="902" t="inlineStr">
        <is>
          <t>Pendiente</t>
        </is>
      </c>
      <c r="E1942" s="903" t="n">
        <v>45874</v>
      </c>
      <c r="F1942" s="262" t="inlineStr">
        <is>
          <t>DAVIVIENDA</t>
        </is>
      </c>
      <c r="G1942" s="214" t="n"/>
      <c r="H1942" s="349" t="inlineStr">
        <is>
          <t>CM</t>
        </is>
      </c>
      <c r="I1942" s="214" t="n"/>
      <c r="J1942" s="214" t="n"/>
      <c r="K1942" s="214" t="n"/>
      <c r="L1942" s="214" t="n"/>
      <c r="M1942" s="214" t="n"/>
      <c r="N1942" s="214" t="n"/>
      <c r="O1942" s="214" t="n"/>
      <c r="P1942" s="214" t="n"/>
      <c r="Q1942" s="214" t="n"/>
      <c r="R1942" s="254" t="n">
        <v>1047413044</v>
      </c>
      <c r="S1942" s="257" t="inlineStr">
        <is>
          <t>Pesos</t>
        </is>
      </c>
      <c r="T1942" s="258" t="inlineStr">
        <is>
          <t>Hipotecario</t>
        </is>
      </c>
      <c r="U1942" s="739" t="n">
        <v>745205</v>
      </c>
      <c r="V1942" s="254" t="n">
        <v>240</v>
      </c>
      <c r="W1942" s="254" t="n">
        <v>168</v>
      </c>
      <c r="X1942" s="821" t="n">
        <v>0.12</v>
      </c>
      <c r="Y1942" s="739" t="n">
        <v>262794</v>
      </c>
      <c r="Z1942" s="739" t="n">
        <v>24513</v>
      </c>
      <c r="AA1942" s="739" t="n">
        <v>35909</v>
      </c>
      <c r="AB1942" s="739" t="n">
        <v>0</v>
      </c>
      <c r="AC1942" s="739" t="n">
        <v>185629</v>
      </c>
      <c r="AD1942" s="739" t="n">
        <v>498547</v>
      </c>
      <c r="AE1942" s="739" t="n">
        <v>80459168</v>
      </c>
      <c r="AF1942" s="3660" t="n">
        <v>300</v>
      </c>
      <c r="AG1942" s="739" t="inlineStr">
        <is>
          <t>$5,000,000</t>
        </is>
      </c>
      <c r="AH1942" s="259" t="inlineStr">
        <is>
          <t>Empleado</t>
        </is>
      </c>
      <c r="AI1942" s="254" t="inlineStr">
        <is>
          <t>lissethzunigam@gmail.com</t>
        </is>
      </c>
      <c r="AJ1942" s="254" t="n">
        <v>3145666664</v>
      </c>
      <c r="AK1942" s="254" t="inlineStr">
        <is>
          <t>CARTAGENA</t>
        </is>
      </c>
      <c r="AL1942" s="214" t="n"/>
      <c r="AM1942" s="220" t="n"/>
    </row>
    <row r="1943" ht="18" customHeight="1" thickBot="1">
      <c r="A1943" s="842" t="inlineStr">
        <is>
          <t>KATHERINE PAOLA ZAPATA AHUMADA</t>
        </is>
      </c>
      <c r="B1943" s="221" t="inlineStr">
        <is>
          <t>570909310001948-6</t>
        </is>
      </c>
      <c r="C1943" s="240" t="n">
        <v>45874</v>
      </c>
      <c r="D1943" s="343" t="inlineStr">
        <is>
          <t>Pendiente</t>
        </is>
      </c>
      <c r="E1943" s="378" t="n">
        <v>45905</v>
      </c>
      <c r="F1943" s="333" t="inlineStr">
        <is>
          <t>DAVIVIENDA</t>
        </is>
      </c>
      <c r="G1943" s="225" t="n"/>
      <c r="H1943" s="397" t="inlineStr">
        <is>
          <t>PROPIO</t>
        </is>
      </c>
      <c r="I1943" s="225" t="n"/>
      <c r="J1943" s="225" t="n"/>
      <c r="K1943" s="225" t="n"/>
      <c r="L1943" s="246" t="inlineStr">
        <is>
          <t>Lideres del futuro</t>
        </is>
      </c>
      <c r="M1943" s="242" t="inlineStr">
        <is>
          <t>Pablo Montoya</t>
        </is>
      </c>
      <c r="N1943" s="225" t="n"/>
      <c r="O1943" s="225" t="n"/>
      <c r="P1943" s="225" t="n"/>
      <c r="Q1943" s="225" t="n"/>
      <c r="R1943" s="242" t="n">
        <v>1221969832</v>
      </c>
      <c r="S1943" s="246" t="inlineStr">
        <is>
          <t>Pesos</t>
        </is>
      </c>
      <c r="T1943" s="247" t="inlineStr">
        <is>
          <t>Hipotecario</t>
        </is>
      </c>
      <c r="U1943" s="741" t="n">
        <v>460885</v>
      </c>
      <c r="V1943" s="242" t="n">
        <v>240</v>
      </c>
      <c r="W1943" s="242" t="n">
        <v>216</v>
      </c>
      <c r="X1943" s="741" t="inlineStr">
        <is>
          <t>10.3%</t>
        </is>
      </c>
      <c r="Y1943" s="741" t="n">
        <v>203114</v>
      </c>
      <c r="Z1943" s="741" t="n">
        <v>19888</v>
      </c>
      <c r="AA1943" s="741" t="n">
        <v>29080</v>
      </c>
      <c r="AB1943" s="741" t="n">
        <v>0</v>
      </c>
      <c r="AC1943" s="741" t="n">
        <v>105459</v>
      </c>
      <c r="AD1943" s="741" t="n">
        <v>305113</v>
      </c>
      <c r="AE1943" s="741" t="n">
        <v>62092780</v>
      </c>
      <c r="AF1943" s="242" t="inlineStr">
        <is>
          <t>$1.200.000 en adelante</t>
        </is>
      </c>
      <c r="AG1943" s="741" t="inlineStr">
        <is>
          <t>$10,645,000</t>
        </is>
      </c>
      <c r="AH1943" s="346" t="inlineStr">
        <is>
          <t>Vis Davivienda</t>
        </is>
      </c>
      <c r="AI1943" s="242" t="inlineStr">
        <is>
          <t>kzapata@ucentral.edu.co</t>
        </is>
      </c>
      <c r="AJ1943" s="242" t="n">
        <v>3148239429</v>
      </c>
      <c r="AK1943" s="225" t="n"/>
      <c r="AL1943" s="225" t="n"/>
      <c r="AM1943" s="231" t="n"/>
    </row>
    <row r="1944" ht="18" customHeight="1" thickBot="1">
      <c r="A1944" s="1014" t="inlineStr">
        <is>
          <t>LUZ MELIDA ESCANDON MARIN</t>
        </is>
      </c>
      <c r="B1944" s="210" t="n">
        <v>90000138842</v>
      </c>
      <c r="C1944" s="251" t="n">
        <v>45874</v>
      </c>
      <c r="D1944" s="348" t="inlineStr">
        <is>
          <t>Pendiente</t>
        </is>
      </c>
      <c r="E1944" s="386" t="n">
        <v>45905</v>
      </c>
      <c r="F1944" s="267" t="inlineStr">
        <is>
          <t>BANCOLOMBIA</t>
        </is>
      </c>
      <c r="G1944" s="214" t="n"/>
      <c r="H1944" s="349" t="inlineStr">
        <is>
          <t>CM</t>
        </is>
      </c>
      <c r="I1944" s="214" t="n"/>
      <c r="J1944" s="214" t="n"/>
      <c r="K1944" s="214" t="n"/>
      <c r="L1944" s="348" t="inlineStr">
        <is>
          <t>Soluciones Financieras</t>
        </is>
      </c>
      <c r="M1944" s="254" t="inlineStr">
        <is>
          <t>LORENA SALINAS</t>
        </is>
      </c>
      <c r="N1944" s="214" t="n"/>
      <c r="O1944" s="214" t="n"/>
      <c r="P1944" s="214" t="n"/>
      <c r="Q1944" s="214" t="n"/>
      <c r="R1944" s="254" t="n">
        <v>65763961</v>
      </c>
      <c r="S1944" s="257" t="inlineStr">
        <is>
          <t>Pesos</t>
        </is>
      </c>
      <c r="T1944" s="258" t="inlineStr">
        <is>
          <t>Hipotecario</t>
        </is>
      </c>
      <c r="U1944" s="739" t="n">
        <v>1264098</v>
      </c>
      <c r="V1944" s="254" t="n">
        <v>240</v>
      </c>
      <c r="W1944" s="254" t="n">
        <v>191</v>
      </c>
      <c r="X1944" s="739" t="inlineStr">
        <is>
          <t>8.9%</t>
        </is>
      </c>
      <c r="Y1944" s="739" t="n">
        <v>0</v>
      </c>
      <c r="Z1944" s="739" t="n">
        <v>50787</v>
      </c>
      <c r="AA1944" s="739" t="n">
        <v>22159</v>
      </c>
      <c r="AB1944" s="739" t="n">
        <v>14772</v>
      </c>
      <c r="AC1944" s="739" t="n">
        <v>300678</v>
      </c>
      <c r="AD1944" s="739" t="n">
        <v>875701</v>
      </c>
      <c r="AE1944" s="739" t="n">
        <v>122804905</v>
      </c>
      <c r="AF1944" s="3660" t="n">
        <v>500</v>
      </c>
      <c r="AG1944" s="739" t="inlineStr">
        <is>
          <t>$5,000,000</t>
        </is>
      </c>
      <c r="AH1944" s="259" t="inlineStr">
        <is>
          <t>Empleado</t>
        </is>
      </c>
      <c r="AI1944" s="254" t="inlineStr">
        <is>
          <t>luzescandon@gmail.com</t>
        </is>
      </c>
      <c r="AJ1944" s="254" t="n">
        <v>3204827079</v>
      </c>
      <c r="AK1944" s="254" t="inlineStr">
        <is>
          <t>BOGOTA</t>
        </is>
      </c>
      <c r="AL1944" s="214" t="n"/>
      <c r="AM1944" s="220" t="n"/>
    </row>
    <row r="1945" ht="18" customHeight="1" thickBot="1">
      <c r="A1945" s="554" t="inlineStr">
        <is>
          <t>ANDRES JULIAN GARCIA CORREDOR</t>
        </is>
      </c>
      <c r="B1945" s="502" t="inlineStr">
        <is>
          <t>570040770103688-0</t>
        </is>
      </c>
      <c r="C1945" s="404" t="n">
        <v>45714</v>
      </c>
      <c r="D1945" s="405" t="inlineStr">
        <is>
          <t>Actualizar</t>
        </is>
      </c>
      <c r="E1945" s="406" t="n">
        <v>45874</v>
      </c>
      <c r="F1945" s="594" t="inlineStr">
        <is>
          <t>DAVIVIENDA</t>
        </is>
      </c>
      <c r="G1945" s="578" t="inlineStr">
        <is>
          <t>Buen día, a extractos@mejorahora.net envié último extracto del cliente, desea retomar el tema, agradezco actualizar estudio. Quedo atenta. Mil gracias.</t>
        </is>
      </c>
      <c r="H1945" s="409" t="inlineStr">
        <is>
          <t>CM</t>
        </is>
      </c>
      <c r="I1945" s="410" t="n"/>
      <c r="J1945" s="550" t="inlineStr">
        <is>
          <t>Cargada CRM</t>
        </is>
      </c>
      <c r="K1945" s="406" t="n">
        <v>45715</v>
      </c>
      <c r="L1945" s="553" t="inlineStr">
        <is>
          <t>Visionarios</t>
        </is>
      </c>
      <c r="M1945" s="414" t="inlineStr">
        <is>
          <t>PAOLA HERNANDEZ</t>
        </is>
      </c>
      <c r="N1945" s="404" t="n">
        <v>45715</v>
      </c>
      <c r="O1945" s="410" t="n"/>
      <c r="P1945" s="595" t="inlineStr">
        <is>
          <t>https://tinyurl.com/52df5e53</t>
        </is>
      </c>
      <c r="Q1945" s="410" t="n"/>
      <c r="R1945" s="1044" t="n"/>
      <c r="S1945" s="412" t="inlineStr">
        <is>
          <t>Pesos</t>
        </is>
      </c>
      <c r="T1945" s="413" t="inlineStr">
        <is>
          <t>Hipotecario</t>
        </is>
      </c>
      <c r="U1945" s="818" t="n">
        <v>1639000</v>
      </c>
      <c r="V1945" s="414" t="n">
        <v>240</v>
      </c>
      <c r="W1945" s="414" t="n">
        <v>232</v>
      </c>
      <c r="X1945" s="818" t="inlineStr">
        <is>
          <t>10.95%</t>
        </is>
      </c>
      <c r="Y1945" s="818" t="n">
        <v>0</v>
      </c>
      <c r="Z1945" s="818" t="n">
        <v>101272</v>
      </c>
      <c r="AA1945" s="818" t="n">
        <v>76580</v>
      </c>
      <c r="AB1945" s="818" t="n">
        <v>0</v>
      </c>
      <c r="AC1945" s="818" t="n">
        <v>407243</v>
      </c>
      <c r="AD1945" s="818" t="n">
        <v>2692756</v>
      </c>
      <c r="AE1945" s="818" t="n">
        <v>154597552</v>
      </c>
      <c r="AF1945" s="3670" t="n">
        <v>500</v>
      </c>
      <c r="AG1945" s="818" t="inlineStr">
        <is>
          <t>$8,000,000</t>
        </is>
      </c>
      <c r="AH1945" s="415" t="inlineStr">
        <is>
          <t>Empleado</t>
        </is>
      </c>
      <c r="AI1945" s="414" t="inlineStr">
        <is>
          <t>andresjulian11.1@gmail.com</t>
        </is>
      </c>
      <c r="AJ1945" s="414" t="n">
        <v>3115916462</v>
      </c>
      <c r="AK1945" s="414" t="inlineStr">
        <is>
          <t>BOGOTA</t>
        </is>
      </c>
      <c r="AL1945" s="410" t="n"/>
      <c r="AM1945" s="416" t="n"/>
    </row>
    <row r="1946" ht="18" customHeight="1" thickBot="1">
      <c r="A1946" s="1012" t="inlineStr">
        <is>
          <t>CARLOS ALBERTO GALINDO GUERRERO</t>
        </is>
      </c>
      <c r="B1946" s="221" t="inlineStr">
        <is>
          <t>571111360004691-6</t>
        </is>
      </c>
      <c r="C1946" s="240" t="n">
        <v>45905</v>
      </c>
      <c r="D1946" s="343" t="inlineStr">
        <is>
          <t>Pendiente</t>
        </is>
      </c>
      <c r="E1946" s="378" t="n">
        <v>45874</v>
      </c>
      <c r="F1946" s="333" t="inlineStr">
        <is>
          <t>DAVIVIENDA</t>
        </is>
      </c>
      <c r="G1946" s="225" t="n"/>
      <c r="H1946" s="344" t="inlineStr">
        <is>
          <t>CM</t>
        </is>
      </c>
      <c r="I1946" s="225" t="n"/>
      <c r="J1946" s="225" t="n"/>
      <c r="K1946" s="225" t="n"/>
      <c r="L1946" s="225" t="n"/>
      <c r="M1946" s="225" t="n"/>
      <c r="N1946" s="225" t="n"/>
      <c r="O1946" s="225" t="n"/>
      <c r="P1946" s="225" t="n"/>
      <c r="Q1946" s="473" t="n"/>
      <c r="R1946" s="390" t="inlineStr">
        <is>
          <t>N/A</t>
        </is>
      </c>
      <c r="S1946" s="246" t="inlineStr">
        <is>
          <t>Pesos</t>
        </is>
      </c>
      <c r="T1946" s="247" t="inlineStr">
        <is>
          <t>Hipotecario</t>
        </is>
      </c>
      <c r="U1946" s="741" t="n">
        <v>2671000</v>
      </c>
      <c r="V1946" s="242" t="n">
        <v>240</v>
      </c>
      <c r="W1946" s="242" t="n">
        <v>209</v>
      </c>
      <c r="X1946" s="811" t="n">
        <v>0.11</v>
      </c>
      <c r="Y1946" s="741" t="n">
        <v>0</v>
      </c>
      <c r="Z1946" s="741" t="n">
        <v>0</v>
      </c>
      <c r="AA1946" s="741" t="n">
        <v>0</v>
      </c>
      <c r="AB1946" s="741" t="n">
        <v>0</v>
      </c>
      <c r="AC1946" s="741" t="n">
        <v>465164</v>
      </c>
      <c r="AD1946" s="741" t="n">
        <v>3384835</v>
      </c>
      <c r="AE1946" s="741" t="n">
        <v>256370978</v>
      </c>
      <c r="AF1946" s="741" t="inlineStr">
        <is>
          <t>$1,000,000</t>
        </is>
      </c>
      <c r="AG1946" s="741" t="inlineStr">
        <is>
          <t>$20,000,000</t>
        </is>
      </c>
      <c r="AH1946" s="248" t="inlineStr">
        <is>
          <t>Empleado</t>
        </is>
      </c>
      <c r="AI1946" s="242" t="inlineStr">
        <is>
          <t>galindoguerreroc@gmail.com</t>
        </is>
      </c>
      <c r="AJ1946" s="242" t="n">
        <v>3246859665</v>
      </c>
      <c r="AK1946" s="242" t="inlineStr">
        <is>
          <t>SANTA MARTA</t>
        </is>
      </c>
      <c r="AL1946" s="225" t="n"/>
      <c r="AM1946" s="231" t="n"/>
    </row>
    <row r="1947" ht="18" customHeight="1" thickBot="1">
      <c r="A1947" s="807" t="inlineStr">
        <is>
          <t>MAGNOLIA ROMERO BOTERO</t>
        </is>
      </c>
      <c r="B1947" s="466" t="n">
        <v>233551</v>
      </c>
      <c r="C1947" s="357" t="n">
        <v>45873</v>
      </c>
      <c r="D1947" s="358" t="inlineStr">
        <is>
          <t>Actualizar</t>
        </is>
      </c>
      <c r="E1947" s="1011" t="n">
        <v>45877</v>
      </c>
      <c r="F1947" s="589" t="inlineStr">
        <is>
          <t>BANCOLOMBIA</t>
        </is>
      </c>
      <c r="G1947" s="590" t="inlineStr">
        <is>
          <t>Buen día por favor me pueden ayudar lo más pronto que puedan, haciendo un estudio con la opción 6 con un incremento de cuota de 1 millón, ella paga de cuota $2.350.981 que la opción 6 sea con $3.350.xxx... Quedo atenta. Mil gracias.</t>
        </is>
      </c>
      <c r="H1947" s="1042" t="inlineStr">
        <is>
          <t>CM30</t>
        </is>
      </c>
      <c r="I1947" s="363" t="inlineStr">
        <is>
          <t>RECORDAR MORA</t>
        </is>
      </c>
      <c r="J1947" s="481" t="inlineStr">
        <is>
          <t>Cargada CRM</t>
        </is>
      </c>
      <c r="K1947" s="400" t="n">
        <v>45874</v>
      </c>
      <c r="L1947" s="524" t="inlineStr">
        <is>
          <t>Visionarios</t>
        </is>
      </c>
      <c r="M1947" s="363" t="inlineStr">
        <is>
          <t>PAOLA HERNANDEZ</t>
        </is>
      </c>
      <c r="N1947" s="357" t="n">
        <v>45874</v>
      </c>
      <c r="O1947" s="360" t="n"/>
      <c r="P1947" s="364" t="inlineStr">
        <is>
          <t>https://tinyurl.com/yc74s3j4</t>
        </is>
      </c>
      <c r="Q1947" s="360" t="n"/>
      <c r="R1947" s="531" t="n">
        <v>38643592</v>
      </c>
      <c r="S1947" s="365" t="inlineStr">
        <is>
          <t>Pesos</t>
        </is>
      </c>
      <c r="T1947" s="467" t="inlineStr">
        <is>
          <t>Leasing H.</t>
        </is>
      </c>
      <c r="U1947" s="808" t="n">
        <v>2350981</v>
      </c>
      <c r="V1947" s="363" t="n">
        <v>240</v>
      </c>
      <c r="W1947" s="363" t="n">
        <v>173</v>
      </c>
      <c r="X1947" s="808" t="inlineStr">
        <is>
          <t>0.73%</t>
        </is>
      </c>
      <c r="Y1947" s="808" t="n">
        <v>0</v>
      </c>
      <c r="Z1947" s="808" t="n">
        <v>91493</v>
      </c>
      <c r="AA1947" s="808" t="n">
        <v>0</v>
      </c>
      <c r="AB1947" s="808" t="n">
        <v>0</v>
      </c>
      <c r="AC1947" s="808" t="n">
        <v>632688</v>
      </c>
      <c r="AD1947" s="808" t="n">
        <v>1622497</v>
      </c>
      <c r="AE1947" s="808" t="n">
        <v>222135717</v>
      </c>
      <c r="AF1947" s="363" t="inlineStr">
        <is>
          <t>Acorde al estado del Crédito</t>
        </is>
      </c>
      <c r="AG1947" s="808" t="inlineStr">
        <is>
          <t>$13,000,000</t>
        </is>
      </c>
      <c r="AH1947" s="401" t="inlineStr">
        <is>
          <t>Empleado</t>
        </is>
      </c>
      <c r="AI1947" s="363" t="inlineStr">
        <is>
          <t>magolitarb@hotmail.com</t>
        </is>
      </c>
      <c r="AJ1947" s="363" t="n">
        <v>3017855757</v>
      </c>
      <c r="AK1947" s="360" t="n"/>
      <c r="AL1947" s="360" t="n"/>
      <c r="AM1947" s="368" t="n"/>
    </row>
    <row r="1948" ht="18" customHeight="1" thickBot="1">
      <c r="A1948" s="552" t="inlineStr">
        <is>
          <t>LADY CAROLINA GUTIERREZ MARTINEZ</t>
        </is>
      </c>
      <c r="B1948" s="210" t="inlineStr">
        <is>
          <t>570046210055471-0</t>
        </is>
      </c>
      <c r="C1948" s="251" t="n">
        <v>45847</v>
      </c>
      <c r="D1948" s="902" t="inlineStr">
        <is>
          <t>Actualizar</t>
        </is>
      </c>
      <c r="E1948" s="903" t="n">
        <v>45874</v>
      </c>
      <c r="F1948" s="262" t="inlineStr">
        <is>
          <t>DAVIVIENDA</t>
        </is>
      </c>
      <c r="G1948" s="565" t="n"/>
      <c r="H1948" s="349" t="inlineStr">
        <is>
          <t>CM</t>
        </is>
      </c>
      <c r="I1948" s="254" t="inlineStr">
        <is>
          <t>Se realiza proyeccion a 6 cuota, por favor validar si la vivienda es VIS o no VIS para ingresos y recordar actualizar extracto para la sexta cuota.</t>
        </is>
      </c>
      <c r="J1948" s="350" t="inlineStr">
        <is>
          <t>Cargada CRM</t>
        </is>
      </c>
      <c r="K1948" s="386" t="n">
        <v>45874</v>
      </c>
      <c r="L1948" s="214" t="n"/>
      <c r="M1948" s="214" t="n"/>
      <c r="N1948" s="251" t="n">
        <v>45874</v>
      </c>
      <c r="O1948" s="214" t="n"/>
      <c r="P1948" s="256" t="inlineStr">
        <is>
          <t>https://tinyurl.com/3462nc3a</t>
        </is>
      </c>
      <c r="Q1948" s="335" t="n"/>
      <c r="R1948" s="390" t="inlineStr">
        <is>
          <t>N/A</t>
        </is>
      </c>
      <c r="S1948" s="257" t="inlineStr">
        <is>
          <t>Pesos</t>
        </is>
      </c>
      <c r="T1948" s="258" t="inlineStr">
        <is>
          <t>Hipotecario</t>
        </is>
      </c>
      <c r="U1948" s="739" t="n">
        <v>1089000</v>
      </c>
      <c r="V1948" s="254" t="n">
        <v>240</v>
      </c>
      <c r="W1948" s="254" t="n">
        <v>238</v>
      </c>
      <c r="X1948" s="739" t="inlineStr">
        <is>
          <t>11.2%</t>
        </is>
      </c>
      <c r="Y1948" s="739" t="n">
        <v>0</v>
      </c>
      <c r="Z1948" s="739" t="n">
        <v>47652</v>
      </c>
      <c r="AA1948" s="739" t="n">
        <v>34978</v>
      </c>
      <c r="AB1948" s="739" t="n">
        <v>0</v>
      </c>
      <c r="AC1948" s="739" t="n">
        <v>120984</v>
      </c>
      <c r="AD1948" s="739" t="n">
        <v>885015</v>
      </c>
      <c r="AE1948" s="739" t="n">
        <v>99587577</v>
      </c>
      <c r="AF1948" s="3660" t="n">
        <v>300</v>
      </c>
      <c r="AG1948" s="739" t="inlineStr">
        <is>
          <t>$4,370,000</t>
        </is>
      </c>
      <c r="AH1948" s="458" t="inlineStr">
        <is>
          <t>Vis Davivienda</t>
        </is>
      </c>
      <c r="AI1948" s="254" t="inlineStr">
        <is>
          <t>carolinagutierrez0808@gmail.com</t>
        </is>
      </c>
      <c r="AJ1948" s="254" t="n">
        <v>3115520080</v>
      </c>
      <c r="AK1948" s="254" t="inlineStr">
        <is>
          <t>FUNZA</t>
        </is>
      </c>
      <c r="AL1948" s="214" t="n"/>
      <c r="AM1948" s="220" t="n"/>
    </row>
    <row r="1949" ht="18" customHeight="1" thickBot="1">
      <c r="A1949" s="745" t="inlineStr">
        <is>
          <t>LISBETTE KATHERINE CARVAJAL GUTIERREZ</t>
        </is>
      </c>
      <c r="B1949" s="221" t="n">
        <v>856520284</v>
      </c>
      <c r="C1949" s="240" t="n">
        <v>45853</v>
      </c>
      <c r="D1949" s="1045" t="inlineStr">
        <is>
          <t>En revision</t>
        </is>
      </c>
      <c r="E1949" s="903" t="n">
        <v>45874</v>
      </c>
      <c r="F1949" s="576" t="inlineStr">
        <is>
          <t>BANCO DE BOGOTA</t>
        </is>
      </c>
      <c r="G1949" s="593" t="inlineStr">
        <is>
          <t>Por favor realizar el estudio con el valor de esta cuota que es la que normalmente pagan, no saben por que la anterior llego por menos valor</t>
        </is>
      </c>
      <c r="H1949" s="344" t="inlineStr">
        <is>
          <t>CM</t>
        </is>
      </c>
      <c r="I1949" s="242" t="inlineStr">
        <is>
          <t>por favor aclarar a cual valor de cuota te refieres?... ya que la solicitud de actualizar no es clara... el estudio se realizò con un valor de 321 mil de cuota, la cuota anterior sumaba 849 mil restando el frech...o enviar plan de pagos para mayor seguridad</t>
        </is>
      </c>
      <c r="J1949" s="394" t="inlineStr">
        <is>
          <t>Cargada CRM</t>
        </is>
      </c>
      <c r="K1949" s="378" t="n">
        <v>45875</v>
      </c>
      <c r="L1949" s="343" t="inlineStr">
        <is>
          <t>Soluciones Financieras</t>
        </is>
      </c>
      <c r="M1949" s="242" t="inlineStr">
        <is>
          <t>LORENA SALINAS</t>
        </is>
      </c>
      <c r="N1949" s="240" t="n">
        <v>45856</v>
      </c>
      <c r="O1949" s="225" t="n"/>
      <c r="P1949" s="245" t="inlineStr">
        <is>
          <t>https://tinyurl.com/4ds28r5m</t>
        </is>
      </c>
      <c r="Q1949" s="225" t="n"/>
      <c r="R1949" s="242" t="n"/>
      <c r="S1949" s="246" t="inlineStr">
        <is>
          <t>Pesos</t>
        </is>
      </c>
      <c r="T1949" s="247" t="inlineStr">
        <is>
          <t>Hipotecario</t>
        </is>
      </c>
      <c r="U1949" s="741" t="n">
        <v>321787</v>
      </c>
      <c r="V1949" s="242" t="n">
        <v>240</v>
      </c>
      <c r="W1949" s="242" t="n">
        <v>215</v>
      </c>
      <c r="X1949" s="741" t="inlineStr">
        <is>
          <t>10.92%</t>
        </is>
      </c>
      <c r="Y1949" s="741" t="n">
        <v>149799</v>
      </c>
      <c r="Z1949" s="741" t="n">
        <v>0</v>
      </c>
      <c r="AA1949" s="741" t="n">
        <v>0</v>
      </c>
      <c r="AB1949" s="741" t="n">
        <v>0</v>
      </c>
      <c r="AC1949" s="741" t="n">
        <v>17205</v>
      </c>
      <c r="AD1949" s="741" t="n">
        <v>454261</v>
      </c>
      <c r="AE1949" s="741" t="n">
        <v>45877455</v>
      </c>
      <c r="AF1949" s="3661" t="n">
        <v>300</v>
      </c>
      <c r="AG1949" s="741" t="inlineStr">
        <is>
          <t>$2,800,000</t>
        </is>
      </c>
      <c r="AH1949" s="248" t="inlineStr">
        <is>
          <t>Empleado</t>
        </is>
      </c>
      <c r="AI1949" s="242" t="inlineStr">
        <is>
          <t>alonso_0692@hotmail.com</t>
        </is>
      </c>
      <c r="AJ1949" s="242" t="n">
        <v>3162905520</v>
      </c>
      <c r="AK1949" s="242" t="inlineStr">
        <is>
          <t>CALI</t>
        </is>
      </c>
      <c r="AL1949" s="225" t="n"/>
      <c r="AM1949" s="231" t="n"/>
    </row>
    <row r="1950" ht="18" customHeight="1" thickBot="1">
      <c r="A1950" s="558" t="inlineStr">
        <is>
          <t>CESAR AUGUSTO LOAIZA GRAJALES</t>
        </is>
      </c>
      <c r="B1950" s="210" t="n">
        <v>1607238011</v>
      </c>
      <c r="C1950" s="251" t="n">
        <v>45875</v>
      </c>
      <c r="D1950" s="902" t="inlineStr">
        <is>
          <t>Pendiente</t>
        </is>
      </c>
      <c r="E1950" s="903" t="n">
        <v>45875</v>
      </c>
      <c r="F1950" s="232" t="inlineStr">
        <is>
          <t>FNA (Fondo Nacional del Ahorro)</t>
        </is>
      </c>
      <c r="G1950" s="214" t="n"/>
      <c r="H1950" s="349" t="inlineStr">
        <is>
          <t>CM</t>
        </is>
      </c>
      <c r="I1950" s="214" t="n"/>
      <c r="J1950" s="214" t="n"/>
      <c r="K1950" s="214" t="n"/>
      <c r="L1950" s="392" t="inlineStr">
        <is>
          <t>Finanzas a otro nivel</t>
        </is>
      </c>
      <c r="M1950" s="254" t="inlineStr">
        <is>
          <t>OFELIA OVIEDO</t>
        </is>
      </c>
      <c r="N1950" s="214" t="n"/>
      <c r="O1950" s="214" t="n"/>
      <c r="P1950" s="214" t="n"/>
      <c r="Q1950" s="214" t="n"/>
      <c r="R1950" s="254" t="n">
        <v>16072380</v>
      </c>
      <c r="S1950" s="257" t="inlineStr">
        <is>
          <t>Pesos</t>
        </is>
      </c>
      <c r="T1950" s="258" t="inlineStr">
        <is>
          <t>Hipotecario</t>
        </is>
      </c>
      <c r="U1950" s="739" t="n">
        <v>705630</v>
      </c>
      <c r="V1950" s="254" t="n">
        <v>205</v>
      </c>
      <c r="W1950" s="254" t="n">
        <v>186</v>
      </c>
      <c r="X1950" s="739" t="inlineStr">
        <is>
          <t>7.5%</t>
        </is>
      </c>
      <c r="Y1950" s="739" t="n">
        <v>0</v>
      </c>
      <c r="Z1950" s="739" t="n">
        <v>22856</v>
      </c>
      <c r="AA1950" s="739" t="n">
        <v>18440</v>
      </c>
      <c r="AB1950" s="739" t="n">
        <v>28600</v>
      </c>
      <c r="AC1950" s="739" t="n">
        <v>205987</v>
      </c>
      <c r="AD1950" s="739" t="n">
        <v>429476</v>
      </c>
      <c r="AE1950" s="739" t="n">
        <v>71092153</v>
      </c>
      <c r="AF1950" s="3660" t="n">
        <v>500</v>
      </c>
      <c r="AG1950" s="739" t="inlineStr">
        <is>
          <t>$4,000,000</t>
        </is>
      </c>
      <c r="AH1950" s="259" t="inlineStr">
        <is>
          <t>Empleado</t>
        </is>
      </c>
      <c r="AI1950" s="254" t="inlineStr">
        <is>
          <t>paulis2789@gmail.com</t>
        </is>
      </c>
      <c r="AJ1950" s="254" t="n">
        <v>3152668339</v>
      </c>
      <c r="AK1950" s="254" t="inlineStr">
        <is>
          <t>MANIZALEZ</t>
        </is>
      </c>
      <c r="AL1950" s="214" t="n"/>
      <c r="AM1950" s="220" t="n"/>
    </row>
    <row r="1951" ht="18" customHeight="1" thickBot="1">
      <c r="A1951" s="548" t="inlineStr">
        <is>
          <t>LUDIVIA PALACIO SOTO</t>
        </is>
      </c>
      <c r="B1951" s="221" t="n">
        <v>90000016766</v>
      </c>
      <c r="C1951" s="240" t="n">
        <v>45875</v>
      </c>
      <c r="D1951" s="902" t="inlineStr">
        <is>
          <t>Pendiente</t>
        </is>
      </c>
      <c r="E1951" s="903" t="n">
        <v>45875</v>
      </c>
      <c r="F1951" s="241" t="inlineStr">
        <is>
          <t>BANCOLOMBIA</t>
        </is>
      </c>
      <c r="G1951" s="225" t="n"/>
      <c r="H1951" s="243" t="inlineStr">
        <is>
          <t>VK 25%</t>
        </is>
      </c>
      <c r="I1951" s="225" t="n"/>
      <c r="J1951" s="225" t="n"/>
      <c r="K1951" s="225" t="n"/>
      <c r="L1951" s="440" t="inlineStr">
        <is>
          <t>Finanzas a otro nivel</t>
        </is>
      </c>
      <c r="M1951" s="242" t="inlineStr">
        <is>
          <t>PAULA OSORNO</t>
        </is>
      </c>
      <c r="N1951" s="225" t="n"/>
      <c r="O1951" s="225" t="n"/>
      <c r="P1951" s="225" t="n"/>
      <c r="Q1951" s="225" t="n"/>
      <c r="R1951" s="389" t="n">
        <v>39405046</v>
      </c>
      <c r="S1951" s="246" t="inlineStr">
        <is>
          <t>Pesos</t>
        </is>
      </c>
      <c r="T1951" s="247" t="inlineStr">
        <is>
          <t>Hipotecario</t>
        </is>
      </c>
      <c r="U1951" s="741" t="n">
        <v>1525102</v>
      </c>
      <c r="V1951" s="242" t="n">
        <v>183</v>
      </c>
      <c r="W1951" s="242" t="n">
        <v>93</v>
      </c>
      <c r="X1951" s="741" t="inlineStr">
        <is>
          <t>11.9%</t>
        </is>
      </c>
      <c r="Y1951" s="741" t="n">
        <v>0</v>
      </c>
      <c r="Z1951" s="741" t="n">
        <v>64695</v>
      </c>
      <c r="AA1951" s="741" t="n">
        <v>26100</v>
      </c>
      <c r="AB1951" s="741" t="n">
        <v>17399</v>
      </c>
      <c r="AC1951" s="741" t="n">
        <v>587272</v>
      </c>
      <c r="AD1951" s="741" t="n">
        <v>829636</v>
      </c>
      <c r="AE1951" s="741" t="n">
        <v>90645193</v>
      </c>
      <c r="AF1951" s="3661" t="n">
        <v>200</v>
      </c>
      <c r="AG1951" s="741" t="inlineStr">
        <is>
          <t>$6,000,000</t>
        </is>
      </c>
      <c r="AH1951" s="248" t="inlineStr">
        <is>
          <t>Empleado</t>
        </is>
      </c>
      <c r="AI1951" s="242" t="inlineStr">
        <is>
          <t>dianabustamante83@hotmail.com</t>
        </is>
      </c>
      <c r="AJ1951" s="242" t="n">
        <v>3145530511</v>
      </c>
      <c r="AK1951" s="242" t="inlineStr">
        <is>
          <t>MEDELLIN</t>
        </is>
      </c>
      <c r="AL1951" s="225" t="n"/>
      <c r="AM1951" s="231" t="n"/>
    </row>
    <row r="1952" ht="18" customHeight="1" thickBot="1">
      <c r="A1952" s="552" t="inlineStr">
        <is>
          <t>ADRIANA MARCELA SANTOS DIAZ</t>
        </is>
      </c>
      <c r="B1952" s="210" t="inlineStr">
        <is>
          <t>570040770100424-3</t>
        </is>
      </c>
      <c r="C1952" s="251" t="n">
        <v>45875</v>
      </c>
      <c r="D1952" s="902" t="inlineStr">
        <is>
          <t>Pendiente</t>
        </is>
      </c>
      <c r="E1952" s="903" t="n">
        <v>45875</v>
      </c>
      <c r="F1952" s="262" t="inlineStr">
        <is>
          <t>DAVIVIENDA</t>
        </is>
      </c>
      <c r="G1952" s="214" t="n"/>
      <c r="H1952" s="349" t="inlineStr">
        <is>
          <t>CM</t>
        </is>
      </c>
      <c r="I1952" s="214" t="n"/>
      <c r="J1952" s="214" t="n"/>
      <c r="K1952" s="214" t="n"/>
      <c r="L1952" s="214" t="n"/>
      <c r="M1952" s="214" t="n"/>
      <c r="N1952" s="214" t="n"/>
      <c r="O1952" s="214" t="n"/>
      <c r="P1952" s="214" t="n"/>
      <c r="Q1952" s="335" t="n"/>
      <c r="R1952" s="390" t="inlineStr">
        <is>
          <t>N/A</t>
        </is>
      </c>
      <c r="S1952" s="257" t="inlineStr">
        <is>
          <t>Pesos</t>
        </is>
      </c>
      <c r="T1952" s="258" t="inlineStr">
        <is>
          <t>Hipotecario</t>
        </is>
      </c>
      <c r="U1952" s="739" t="n">
        <v>2096000</v>
      </c>
      <c r="V1952" s="254" t="n">
        <v>180</v>
      </c>
      <c r="W1952" s="254" t="n">
        <v>170</v>
      </c>
      <c r="X1952" s="739" t="inlineStr">
        <is>
          <t>10.95%</t>
        </is>
      </c>
      <c r="Y1952" s="739" t="n">
        <v>0</v>
      </c>
      <c r="Z1952" s="739" t="n">
        <v>122597</v>
      </c>
      <c r="AA1952" s="739" t="n">
        <v>70650</v>
      </c>
      <c r="AB1952" s="739" t="n">
        <v>0</v>
      </c>
      <c r="AC1952" s="739" t="n">
        <v>429991</v>
      </c>
      <c r="AD1952" s="739" t="n">
        <v>1473008</v>
      </c>
      <c r="AE1952" s="739" t="n">
        <v>169138493</v>
      </c>
      <c r="AF1952" s="3660" t="n">
        <v>200</v>
      </c>
      <c r="AG1952" s="739" t="inlineStr">
        <is>
          <t>$20,000,000</t>
        </is>
      </c>
      <c r="AH1952" s="259" t="inlineStr">
        <is>
          <t>Empleado</t>
        </is>
      </c>
      <c r="AI1952" s="254" t="inlineStr">
        <is>
          <t>adrianitasantos@yahoo.com</t>
        </is>
      </c>
      <c r="AJ1952" s="254" t="n">
        <v>3003594724</v>
      </c>
      <c r="AK1952" s="254" t="inlineStr">
        <is>
          <t>BOGOTA</t>
        </is>
      </c>
      <c r="AL1952" s="214" t="n"/>
      <c r="AM1952" s="220" t="n"/>
    </row>
    <row r="1953" ht="18" customHeight="1" thickBot="1">
      <c r="A1953" s="842" t="inlineStr">
        <is>
          <t>MARIA BERNARDA DIAZ VERBEL</t>
        </is>
      </c>
      <c r="B1953" s="221" t="inlineStr">
        <is>
          <t>570505710056657-6</t>
        </is>
      </c>
      <c r="C1953" s="240" t="n">
        <v>45875</v>
      </c>
      <c r="D1953" s="902" t="inlineStr">
        <is>
          <t>Pendiente</t>
        </is>
      </c>
      <c r="E1953" s="903" t="n">
        <v>45875</v>
      </c>
      <c r="F1953" s="333" t="inlineStr">
        <is>
          <t>DAVIVIENDA</t>
        </is>
      </c>
      <c r="G1953" s="225" t="n"/>
      <c r="H1953" s="344" t="inlineStr">
        <is>
          <t>CM</t>
        </is>
      </c>
      <c r="I1953" s="225" t="n"/>
      <c r="J1953" s="225" t="n"/>
      <c r="K1953" s="225" t="n"/>
      <c r="L1953" s="225" t="n"/>
      <c r="M1953" s="225" t="n"/>
      <c r="N1953" s="225" t="n"/>
      <c r="O1953" s="225" t="n"/>
      <c r="P1953" s="225" t="n"/>
      <c r="Q1953" s="473" t="n"/>
      <c r="R1953" s="390" t="inlineStr">
        <is>
          <t>N/A</t>
        </is>
      </c>
      <c r="S1953" s="246" t="inlineStr">
        <is>
          <t>Pesos</t>
        </is>
      </c>
      <c r="T1953" s="247" t="inlineStr">
        <is>
          <t>Hipotecario</t>
        </is>
      </c>
      <c r="U1953" s="741" t="n">
        <v>1472000</v>
      </c>
      <c r="V1953" s="242" t="n">
        <v>240</v>
      </c>
      <c r="W1953" s="242" t="n">
        <v>235</v>
      </c>
      <c r="X1953" s="741" t="inlineStr">
        <is>
          <t>11.6%</t>
        </is>
      </c>
      <c r="Y1953" s="741" t="n">
        <v>0</v>
      </c>
      <c r="Z1953" s="741" t="n">
        <v>29901</v>
      </c>
      <c r="AA1953" s="741" t="n">
        <v>34808</v>
      </c>
      <c r="AB1953" s="741" t="n">
        <v>0</v>
      </c>
      <c r="AC1953" s="741" t="n">
        <v>164641</v>
      </c>
      <c r="AD1953" s="741" t="n">
        <v>1242649</v>
      </c>
      <c r="AE1953" s="741" t="n">
        <v>135420876</v>
      </c>
      <c r="AF1953" s="3661" t="n">
        <v>150</v>
      </c>
      <c r="AG1953" s="741" t="inlineStr">
        <is>
          <t>$3,200,000</t>
        </is>
      </c>
      <c r="AH1953" s="248" t="inlineStr">
        <is>
          <t>Empleado</t>
        </is>
      </c>
      <c r="AI1953" s="242" t="inlineStr">
        <is>
          <t>mverbel30@gmail.com</t>
        </is>
      </c>
      <c r="AJ1953" s="242" t="n">
        <v>3015989636</v>
      </c>
      <c r="AK1953" s="242" t="inlineStr">
        <is>
          <t>CARTAGENA</t>
        </is>
      </c>
      <c r="AL1953" s="225" t="n"/>
      <c r="AM1953" s="231" t="n"/>
    </row>
    <row r="1954" ht="18" customHeight="1" thickBot="1">
      <c r="A1954" s="843" t="inlineStr">
        <is>
          <t>DAYANA CARABALI GARCES</t>
        </is>
      </c>
      <c r="B1954" s="210" t="inlineStr">
        <is>
          <t>570101340020174-9</t>
        </is>
      </c>
      <c r="C1954" s="251" t="n">
        <v>45875</v>
      </c>
      <c r="D1954" s="902" t="inlineStr">
        <is>
          <t>Pendiente</t>
        </is>
      </c>
      <c r="E1954" s="903" t="n">
        <v>45875</v>
      </c>
      <c r="F1954" s="262" t="inlineStr">
        <is>
          <t>DAVIVIENDA</t>
        </is>
      </c>
      <c r="G1954" s="214" t="n"/>
      <c r="H1954" s="349" t="inlineStr">
        <is>
          <t>CM</t>
        </is>
      </c>
      <c r="I1954" s="214" t="n"/>
      <c r="J1954" s="214" t="n"/>
      <c r="K1954" s="214" t="n"/>
      <c r="L1954" s="214" t="n"/>
      <c r="M1954" s="214" t="n"/>
      <c r="N1954" s="214" t="n"/>
      <c r="O1954" s="214" t="n"/>
      <c r="P1954" s="214" t="n"/>
      <c r="Q1954" s="335" t="n"/>
      <c r="R1954" s="390" t="inlineStr">
        <is>
          <t>N/A</t>
        </is>
      </c>
      <c r="S1954" s="257" t="inlineStr">
        <is>
          <t>Pesos</t>
        </is>
      </c>
      <c r="T1954" s="258" t="inlineStr">
        <is>
          <t>Hipotecario</t>
        </is>
      </c>
      <c r="U1954" s="739" t="n">
        <v>410680</v>
      </c>
      <c r="V1954" s="254" t="n">
        <v>240</v>
      </c>
      <c r="W1954" s="254" t="n">
        <v>188</v>
      </c>
      <c r="X1954" s="739" t="inlineStr">
        <is>
          <t>9.5%</t>
        </is>
      </c>
      <c r="Y1954" s="739" t="n">
        <v>176319</v>
      </c>
      <c r="Z1954" s="739" t="n">
        <v>12029</v>
      </c>
      <c r="AA1954" s="739" t="n">
        <v>35493</v>
      </c>
      <c r="AB1954" s="739" t="n">
        <v>0</v>
      </c>
      <c r="AC1954" s="739" t="n">
        <v>129888</v>
      </c>
      <c r="AD1954" s="739" t="n">
        <v>232845</v>
      </c>
      <c r="AE1954" s="739" t="n">
        <v>53913951</v>
      </c>
      <c r="AF1954" s="3660" t="n">
        <v>200</v>
      </c>
      <c r="AG1954" s="739" t="inlineStr">
        <is>
          <t>$5,000,000</t>
        </is>
      </c>
      <c r="AH1954" s="259" t="inlineStr">
        <is>
          <t>Empleado</t>
        </is>
      </c>
      <c r="AI1954" s="254" t="inlineStr">
        <is>
          <t>cgarcesdayana@gmail.com</t>
        </is>
      </c>
      <c r="AJ1954" s="254" t="n">
        <v>3207131436</v>
      </c>
      <c r="AK1954" s="254" t="inlineStr">
        <is>
          <t>JAMUNDI</t>
        </is>
      </c>
      <c r="AL1954" s="214" t="n"/>
      <c r="AM1954" s="220" t="n"/>
    </row>
    <row r="1955" ht="18" customHeight="1" thickBot="1">
      <c r="A1955" s="548" t="inlineStr">
        <is>
          <t>DIANA MARCELA GOMEZ MUÑOZ</t>
        </is>
      </c>
      <c r="B1955" s="221" t="inlineStr">
        <is>
          <t>570045920043181-5</t>
        </is>
      </c>
      <c r="C1955" s="240" t="n">
        <v>45875</v>
      </c>
      <c r="D1955" s="902" t="inlineStr">
        <is>
          <t>Pendiente</t>
        </is>
      </c>
      <c r="E1955" s="903" t="n">
        <v>45875</v>
      </c>
      <c r="F1955" s="333" t="inlineStr">
        <is>
          <t>DAVIVIENDA</t>
        </is>
      </c>
      <c r="G1955" s="225" t="n"/>
      <c r="H1955" s="344" t="inlineStr">
        <is>
          <t>CM</t>
        </is>
      </c>
      <c r="I1955" s="225" t="n"/>
      <c r="J1955" s="225" t="n"/>
      <c r="K1955" s="225" t="n"/>
      <c r="L1955" s="440" t="inlineStr">
        <is>
          <t>Finanzas a otro nivel</t>
        </is>
      </c>
      <c r="M1955" s="242" t="inlineStr">
        <is>
          <t>CATALINA MORENO</t>
        </is>
      </c>
      <c r="N1955" s="225" t="n"/>
      <c r="O1955" s="225" t="n"/>
      <c r="P1955" s="225" t="n"/>
      <c r="Q1955" s="473" t="n"/>
      <c r="R1955" s="390" t="inlineStr">
        <is>
          <t>N/A</t>
        </is>
      </c>
      <c r="S1955" s="246" t="inlineStr">
        <is>
          <t>Pesos</t>
        </is>
      </c>
      <c r="T1955" s="247" t="inlineStr">
        <is>
          <t>Hipotecario</t>
        </is>
      </c>
      <c r="U1955" s="741" t="n">
        <v>3071000</v>
      </c>
      <c r="V1955" s="242" t="n">
        <v>240</v>
      </c>
      <c r="W1955" s="242" t="n">
        <v>202</v>
      </c>
      <c r="X1955" s="741" t="inlineStr">
        <is>
          <t>13.1%</t>
        </is>
      </c>
      <c r="Y1955" s="741" t="n">
        <v>0</v>
      </c>
      <c r="Z1955" s="741" t="n">
        <v>60931</v>
      </c>
      <c r="AA1955" s="741" t="n">
        <v>90038</v>
      </c>
      <c r="AB1955" s="741" t="n">
        <v>0</v>
      </c>
      <c r="AC1955" s="741" t="n">
        <v>370847</v>
      </c>
      <c r="AD1955" s="741" t="n">
        <v>2549183</v>
      </c>
      <c r="AE1955" s="741" t="n">
        <v>247753178</v>
      </c>
      <c r="AF1955" s="741" t="inlineStr">
        <is>
          <t>$1,000,000</t>
        </is>
      </c>
      <c r="AG1955" s="741" t="inlineStr">
        <is>
          <t>$7,500,000</t>
        </is>
      </c>
      <c r="AH1955" s="248" t="inlineStr">
        <is>
          <t>Empleado</t>
        </is>
      </c>
      <c r="AI1955" s="242" t="inlineStr">
        <is>
          <t>dianagomez1@gmail.com</t>
        </is>
      </c>
      <c r="AJ1955" s="242" t="n">
        <v>3103042816</v>
      </c>
      <c r="AK1955" s="242" t="inlineStr">
        <is>
          <t>BOGOTA</t>
        </is>
      </c>
      <c r="AL1955" s="225" t="n"/>
      <c r="AM1955" s="231" t="n"/>
    </row>
    <row r="1956" ht="18" customHeight="1" thickBot="1">
      <c r="A1956" s="552" t="inlineStr">
        <is>
          <t>IVAN DARIO ORTIZ ORJUELA</t>
        </is>
      </c>
      <c r="B1956" s="210" t="n">
        <v>132208749873</v>
      </c>
      <c r="C1956" s="251" t="n">
        <v>45876</v>
      </c>
      <c r="D1956" s="902" t="inlineStr">
        <is>
          <t>Pendiente</t>
        </is>
      </c>
      <c r="E1956" s="903" t="n">
        <v>45876</v>
      </c>
      <c r="F1956" s="259" t="inlineStr">
        <is>
          <t>CAJA SOCIAL</t>
        </is>
      </c>
      <c r="G1956" s="214" t="n"/>
      <c r="H1956" s="457" t="inlineStr">
        <is>
          <t>VK 30%</t>
        </is>
      </c>
      <c r="I1956" s="214" t="n"/>
      <c r="J1956" s="214" t="n"/>
      <c r="K1956" s="214" t="n"/>
      <c r="L1956" s="392" t="inlineStr">
        <is>
          <t>Finanzas a otro nivel</t>
        </is>
      </c>
      <c r="M1956" s="254" t="inlineStr">
        <is>
          <t>GLORIA NELLY CASTILLO CASTILLO</t>
        </is>
      </c>
      <c r="N1956" s="214" t="n"/>
      <c r="O1956" s="214" t="n"/>
      <c r="P1956" s="214" t="n"/>
      <c r="Q1956" s="214" t="n"/>
      <c r="R1956" s="254" t="n">
        <v>80144790</v>
      </c>
      <c r="S1956" s="257" t="inlineStr">
        <is>
          <t>Pesos</t>
        </is>
      </c>
      <c r="T1956" s="258" t="inlineStr">
        <is>
          <t>Hipotecario</t>
        </is>
      </c>
      <c r="U1956" s="739" t="n">
        <v>636557</v>
      </c>
      <c r="V1956" s="254" t="n">
        <v>181</v>
      </c>
      <c r="W1956" s="254" t="n">
        <v>75</v>
      </c>
      <c r="X1956" s="739" t="inlineStr">
        <is>
          <t>7.8%</t>
        </is>
      </c>
      <c r="Y1956" s="739" t="n">
        <v>118303</v>
      </c>
      <c r="Z1956" s="739" t="n">
        <v>14734</v>
      </c>
      <c r="AA1956" s="739" t="n">
        <v>14091</v>
      </c>
      <c r="AB1956" s="739" t="n">
        <v>12669</v>
      </c>
      <c r="AC1956" s="739" t="n">
        <v>375902</v>
      </c>
      <c r="AD1956" s="739" t="n">
        <v>337463</v>
      </c>
      <c r="AE1956" s="739" t="n">
        <v>36104205</v>
      </c>
      <c r="AF1956" s="254" t="inlineStr">
        <is>
          <t>100000 A 500000</t>
        </is>
      </c>
      <c r="AG1956" s="739" t="inlineStr">
        <is>
          <t>$4,500,000</t>
        </is>
      </c>
      <c r="AH1956" s="259" t="inlineStr">
        <is>
          <t>Empleado</t>
        </is>
      </c>
      <c r="AI1956" s="254" t="inlineStr">
        <is>
          <t>IVAN.ORTIZ84@HOTMAIL.COM</t>
        </is>
      </c>
      <c r="AJ1956" s="254" t="n">
        <v>3208950326</v>
      </c>
      <c r="AK1956" s="214" t="n"/>
      <c r="AL1956" s="214" t="n"/>
      <c r="AM1956" s="220" t="n"/>
    </row>
    <row r="1957" ht="18" customHeight="1" thickBot="1">
      <c r="A1957" s="745" t="inlineStr">
        <is>
          <t>LILIANA ROMELIA BORRERO PEREZ</t>
        </is>
      </c>
      <c r="B1957" s="221" t="n">
        <v>857826988</v>
      </c>
      <c r="C1957" s="240" t="n">
        <v>45877</v>
      </c>
      <c r="D1957" s="343" t="inlineStr">
        <is>
          <t>Pendiente</t>
        </is>
      </c>
      <c r="E1957" s="378" t="n">
        <v>45877</v>
      </c>
      <c r="F1957" s="224" t="inlineStr">
        <is>
          <t>BANCO DE BOGOTA</t>
        </is>
      </c>
      <c r="G1957" s="560" t="n"/>
      <c r="H1957" s="243" t="inlineStr">
        <is>
          <t>VK 30%</t>
        </is>
      </c>
      <c r="I1957" s="225" t="n"/>
      <c r="J1957" s="225" t="n"/>
      <c r="K1957" s="225" t="n"/>
      <c r="L1957" s="343" t="inlineStr">
        <is>
          <t>Soluciones Financieras</t>
        </is>
      </c>
      <c r="M1957" s="242" t="inlineStr">
        <is>
          <t>Giovanni Moreno Ramirez</t>
        </is>
      </c>
      <c r="N1957" s="225" t="n"/>
      <c r="O1957" s="225" t="n"/>
      <c r="P1957" s="225" t="n"/>
      <c r="Q1957" s="225" t="n"/>
      <c r="R1957" s="242" t="n">
        <v>1140901217</v>
      </c>
      <c r="S1957" s="246" t="inlineStr">
        <is>
          <t>Pesos</t>
        </is>
      </c>
      <c r="T1957" s="247" t="inlineStr">
        <is>
          <t>Hipotecario</t>
        </is>
      </c>
      <c r="U1957" s="741" t="n">
        <v>444557</v>
      </c>
      <c r="V1957" s="242" t="n">
        <v>360</v>
      </c>
      <c r="W1957" s="242" t="n">
        <v>323</v>
      </c>
      <c r="X1957" s="741" t="inlineStr">
        <is>
          <t>12.58%</t>
        </is>
      </c>
      <c r="Y1957" s="741" t="n">
        <v>154475</v>
      </c>
      <c r="Z1957" s="741" t="n">
        <v>5701</v>
      </c>
      <c r="AA1957" s="741" t="n">
        <v>15365</v>
      </c>
      <c r="AB1957" s="741" t="n">
        <v>31131</v>
      </c>
      <c r="AC1957" s="741" t="n">
        <v>0</v>
      </c>
      <c r="AD1957" s="741" t="n">
        <v>546835</v>
      </c>
      <c r="AE1957" s="741" t="n">
        <v>38286947</v>
      </c>
      <c r="AF1957" s="242" t="inlineStr">
        <is>
          <t>50-300</t>
        </is>
      </c>
      <c r="AG1957" s="741" t="inlineStr">
        <is>
          <t>$2,500,000</t>
        </is>
      </c>
      <c r="AH1957" s="248" t="inlineStr">
        <is>
          <t>Empleado</t>
        </is>
      </c>
      <c r="AI1957" s="242" t="inlineStr">
        <is>
          <t>perezliliana860@gmail.com</t>
        </is>
      </c>
      <c r="AJ1957" s="242" t="n">
        <v>3017067791</v>
      </c>
      <c r="AK1957" s="225" t="n"/>
      <c r="AL1957" s="225" t="n"/>
      <c r="AM1957" s="231" t="n"/>
    </row>
    <row r="1958" ht="18" customHeight="1" thickBot="1">
      <c r="A1958" s="552" t="inlineStr">
        <is>
          <t>LILIANA BARRERA ORTIZ</t>
        </is>
      </c>
      <c r="B1958" s="210" t="n">
        <v>90000214525</v>
      </c>
      <c r="C1958" s="251" t="n">
        <v>45877</v>
      </c>
      <c r="D1958" s="348" t="inlineStr">
        <is>
          <t>Actualizar</t>
        </is>
      </c>
      <c r="E1958" s="907" t="n">
        <v>45908</v>
      </c>
      <c r="F1958" s="579" t="inlineStr">
        <is>
          <t>BANCOLOMBIA</t>
        </is>
      </c>
      <c r="G1958" s="593" t="inlineStr">
        <is>
          <t>buenos dias pido su colaboracion para actualizar el estudio de la cliente</t>
        </is>
      </c>
      <c r="H1958" s="352" t="inlineStr">
        <is>
          <t>PROPIO</t>
        </is>
      </c>
      <c r="I1958" s="214" t="n"/>
      <c r="J1958" s="214" t="n"/>
      <c r="K1958" s="214" t="n"/>
      <c r="L1958" s="257" t="inlineStr">
        <is>
          <t>Lideres del futuro</t>
        </is>
      </c>
      <c r="M1958" s="254" t="inlineStr">
        <is>
          <t>JAIRO BOLAÑOS</t>
        </is>
      </c>
      <c r="N1958" s="214" t="n"/>
      <c r="O1958" s="214" t="n"/>
      <c r="P1958" s="214" t="n"/>
      <c r="Q1958" s="214" t="n"/>
      <c r="R1958" s="254" t="n">
        <v>30520714</v>
      </c>
      <c r="S1958" s="257" t="inlineStr">
        <is>
          <t>Pesos</t>
        </is>
      </c>
      <c r="T1958" s="258" t="inlineStr">
        <is>
          <t>Hipotecario</t>
        </is>
      </c>
      <c r="U1958" s="739" t="n">
        <v>4268518</v>
      </c>
      <c r="V1958" s="254" t="n">
        <v>240</v>
      </c>
      <c r="W1958" s="254" t="n">
        <v>207</v>
      </c>
      <c r="X1958" s="739" t="inlineStr">
        <is>
          <t>16.9%</t>
        </is>
      </c>
      <c r="Y1958" s="739" t="n">
        <v>0</v>
      </c>
      <c r="Z1958" s="739" t="n">
        <v>65989</v>
      </c>
      <c r="AA1958" s="739" t="n">
        <v>55410</v>
      </c>
      <c r="AB1958" s="739" t="n">
        <v>36938</v>
      </c>
      <c r="AC1958" s="739" t="n">
        <v>967309</v>
      </c>
      <c r="AD1958" s="739" t="n">
        <v>7167779</v>
      </c>
      <c r="AE1958" s="739" t="n">
        <v>274097287</v>
      </c>
      <c r="AF1958" s="214" t="n"/>
      <c r="AG1958" s="739" t="inlineStr">
        <is>
          <t>$12,000,000</t>
        </is>
      </c>
      <c r="AH1958" s="259" t="inlineStr">
        <is>
          <t>Empleado</t>
        </is>
      </c>
      <c r="AI1958" s="254" t="inlineStr">
        <is>
          <t>lilianabarrerab2@gmail.com</t>
        </is>
      </c>
      <c r="AJ1958" s="254" t="n">
        <v>3132095628</v>
      </c>
      <c r="AK1958" s="254" t="inlineStr">
        <is>
          <t>NEIVA</t>
        </is>
      </c>
      <c r="AL1958" s="214" t="n"/>
      <c r="AM1958" s="220" t="n"/>
    </row>
    <row r="1959" ht="18" customHeight="1" thickBot="1">
      <c r="A1959" s="745" t="inlineStr">
        <is>
          <t>YURY NATALY ROMERO CARDENAS</t>
        </is>
      </c>
      <c r="B1959" s="221" t="n">
        <v>90000360071</v>
      </c>
      <c r="C1959" s="240" t="n">
        <v>45876</v>
      </c>
      <c r="D1959" s="902" t="inlineStr">
        <is>
          <t>Pendiente</t>
        </is>
      </c>
      <c r="E1959" s="903" t="n">
        <v>45876</v>
      </c>
      <c r="F1959" s="241" t="inlineStr">
        <is>
          <t>BANCOLOMBIA</t>
        </is>
      </c>
      <c r="G1959" s="225" t="n"/>
      <c r="H1959" s="344" t="inlineStr">
        <is>
          <t>CM</t>
        </is>
      </c>
      <c r="I1959" s="225" t="n"/>
      <c r="J1959" s="225" t="n"/>
      <c r="K1959" s="225" t="n"/>
      <c r="L1959" s="343" t="inlineStr">
        <is>
          <t>Soluciones Financieras</t>
        </is>
      </c>
      <c r="M1959" s="242" t="inlineStr">
        <is>
          <t>LORENA SALINAS</t>
        </is>
      </c>
      <c r="N1959" s="225" t="n"/>
      <c r="O1959" s="225" t="n"/>
      <c r="P1959" s="225" t="n"/>
      <c r="Q1959" s="225" t="n"/>
      <c r="R1959" s="242" t="n">
        <v>1022943565</v>
      </c>
      <c r="S1959" s="246" t="inlineStr">
        <is>
          <t>Pesos</t>
        </is>
      </c>
      <c r="T1959" s="247" t="inlineStr">
        <is>
          <t>Hipotecario</t>
        </is>
      </c>
      <c r="U1959" s="741" t="n">
        <v>1812635</v>
      </c>
      <c r="V1959" s="242" t="n">
        <v>240</v>
      </c>
      <c r="W1959" s="242" t="n">
        <v>240</v>
      </c>
      <c r="X1959" s="741" t="inlineStr">
        <is>
          <t>12.6%</t>
        </is>
      </c>
      <c r="Y1959" s="741" t="n">
        <v>0</v>
      </c>
      <c r="Z1959" s="741" t="n">
        <v>24360</v>
      </c>
      <c r="AA1959" s="741" t="n">
        <v>20870</v>
      </c>
      <c r="AB1959" s="741" t="n">
        <v>13912</v>
      </c>
      <c r="AC1959" s="741" t="n">
        <v>0</v>
      </c>
      <c r="AD1959" s="741" t="n">
        <v>0</v>
      </c>
      <c r="AE1959" s="741" t="n">
        <v>160666831</v>
      </c>
      <c r="AF1959" s="3661" t="n">
        <v>500</v>
      </c>
      <c r="AG1959" s="741" t="inlineStr">
        <is>
          <t>$5,000,000</t>
        </is>
      </c>
      <c r="AH1959" s="248" t="inlineStr">
        <is>
          <t>Empleado</t>
        </is>
      </c>
      <c r="AI1959" s="242" t="inlineStr">
        <is>
          <t>natalyr14@hotmail.com</t>
        </is>
      </c>
      <c r="AJ1959" s="242" t="n">
        <v>3203127592</v>
      </c>
      <c r="AK1959" s="242" t="inlineStr">
        <is>
          <t>LA CALERA</t>
        </is>
      </c>
      <c r="AL1959" s="225" t="n"/>
      <c r="AM1959" s="231" t="n"/>
    </row>
    <row r="1960" ht="18" customHeight="1" thickBot="1">
      <c r="A1960" s="552" t="inlineStr">
        <is>
          <t>JOHANA MONSALVE GIRALDO</t>
        </is>
      </c>
      <c r="B1960" s="210" t="n">
        <v>90000361059</v>
      </c>
      <c r="C1960" s="251" t="n">
        <v>45876</v>
      </c>
      <c r="D1960" s="902" t="inlineStr">
        <is>
          <t>Pendiente</t>
        </is>
      </c>
      <c r="E1960" s="903" t="n">
        <v>45876</v>
      </c>
      <c r="F1960" s="267" t="inlineStr">
        <is>
          <t>BANCOLOMBIA</t>
        </is>
      </c>
      <c r="G1960" s="214" t="n"/>
      <c r="H1960" s="349" t="inlineStr">
        <is>
          <t>CM</t>
        </is>
      </c>
      <c r="I1960" s="214" t="n"/>
      <c r="J1960" s="214" t="n"/>
      <c r="K1960" s="214" t="n"/>
      <c r="L1960" s="398" t="inlineStr">
        <is>
          <t>Visionarios</t>
        </is>
      </c>
      <c r="M1960" s="254" t="inlineStr">
        <is>
          <t>PAOLA HERNANDEZ</t>
        </is>
      </c>
      <c r="N1960" s="214" t="n"/>
      <c r="O1960" s="214" t="n"/>
      <c r="P1960" s="214" t="n"/>
      <c r="Q1960" s="214" t="n"/>
      <c r="R1960" s="254" t="n">
        <v>1036395140</v>
      </c>
      <c r="S1960" s="257" t="inlineStr">
        <is>
          <t>Pesos</t>
        </is>
      </c>
      <c r="T1960" s="258" t="inlineStr">
        <is>
          <t>Hipotecario</t>
        </is>
      </c>
      <c r="U1960" s="739" t="n">
        <v>1484733</v>
      </c>
      <c r="V1960" s="254" t="n">
        <v>240</v>
      </c>
      <c r="W1960" s="254" t="n">
        <v>240</v>
      </c>
      <c r="X1960" s="739" t="inlineStr">
        <is>
          <t>10.35%</t>
        </is>
      </c>
      <c r="Y1960" s="739" t="n">
        <v>0</v>
      </c>
      <c r="Z1960" s="739" t="n">
        <v>19877</v>
      </c>
      <c r="AA1960" s="739" t="n">
        <v>18495</v>
      </c>
      <c r="AB1960" s="739" t="n">
        <v>12330</v>
      </c>
      <c r="AC1960" s="739" t="n">
        <v>0</v>
      </c>
      <c r="AD1960" s="739" t="n">
        <v>0</v>
      </c>
      <c r="AE1960" s="739" t="n">
        <v>150016643</v>
      </c>
      <c r="AF1960" s="3660" t="n">
        <v>200</v>
      </c>
      <c r="AG1960" s="739" t="inlineStr">
        <is>
          <t>$5,000,000</t>
        </is>
      </c>
      <c r="AH1960" s="259" t="inlineStr">
        <is>
          <t>Empleado</t>
        </is>
      </c>
      <c r="AI1960" s="254" t="inlineStr">
        <is>
          <t>joha.monsalve@hotmail.com</t>
        </is>
      </c>
      <c r="AJ1960" s="254" t="n">
        <v>3183057681</v>
      </c>
      <c r="AK1960" s="254" t="inlineStr">
        <is>
          <t>CARMEN DE VIBORAL</t>
        </is>
      </c>
      <c r="AL1960" s="214" t="n"/>
      <c r="AM1960" s="220" t="n"/>
    </row>
    <row r="1961" ht="18" customHeight="1" thickBot="1">
      <c r="A1961" s="745" t="inlineStr">
        <is>
          <t>RUTH MYRIAM ESGUERRA JIMENEZ</t>
        </is>
      </c>
      <c r="B1961" s="221" t="n">
        <v>90000336222</v>
      </c>
      <c r="C1961" s="240" t="n">
        <v>45876</v>
      </c>
      <c r="D1961" s="902" t="inlineStr">
        <is>
          <t>Pendiente</t>
        </is>
      </c>
      <c r="E1961" s="903" t="n">
        <v>45876</v>
      </c>
      <c r="F1961" s="241" t="inlineStr">
        <is>
          <t>BANCOLOMBIA</t>
        </is>
      </c>
      <c r="G1961" s="225" t="n"/>
      <c r="H1961" s="344" t="inlineStr">
        <is>
          <t>CM</t>
        </is>
      </c>
      <c r="I1961" s="225" t="n"/>
      <c r="J1961" s="225" t="n"/>
      <c r="K1961" s="225" t="n"/>
      <c r="L1961" s="343" t="inlineStr">
        <is>
          <t>Soluciones Financieras</t>
        </is>
      </c>
      <c r="M1961" s="242" t="inlineStr">
        <is>
          <t>LORENA SALINAS</t>
        </is>
      </c>
      <c r="N1961" s="225" t="n"/>
      <c r="O1961" s="225" t="n"/>
      <c r="P1961" s="225" t="n"/>
      <c r="Q1961" s="225" t="n"/>
      <c r="R1961" s="242" t="n">
        <v>52541637</v>
      </c>
      <c r="S1961" s="246" t="inlineStr">
        <is>
          <t>Pesos</t>
        </is>
      </c>
      <c r="T1961" s="247" t="inlineStr">
        <is>
          <t>Hipotecario</t>
        </is>
      </c>
      <c r="U1961" s="741" t="n">
        <v>1149892</v>
      </c>
      <c r="V1961" s="242" t="n">
        <v>240</v>
      </c>
      <c r="W1961" s="242" t="n">
        <v>239</v>
      </c>
      <c r="X1961" s="741" t="inlineStr">
        <is>
          <t>10.6%</t>
        </is>
      </c>
      <c r="Y1961" s="741" t="n">
        <v>0</v>
      </c>
      <c r="Z1961" s="741" t="n">
        <v>60623</v>
      </c>
      <c r="AA1961" s="741" t="n">
        <v>17342</v>
      </c>
      <c r="AB1961" s="741" t="n">
        <v>11561</v>
      </c>
      <c r="AC1961" s="741" t="n">
        <v>141368</v>
      </c>
      <c r="AD1961" s="741" t="n">
        <v>918997</v>
      </c>
      <c r="AE1961" s="741" t="n">
        <v>109065323</v>
      </c>
      <c r="AF1961" s="3661" t="n">
        <v>100</v>
      </c>
      <c r="AG1961" s="741" t="inlineStr">
        <is>
          <t>$45,000,000</t>
        </is>
      </c>
      <c r="AH1961" s="248" t="inlineStr">
        <is>
          <t>Empleado</t>
        </is>
      </c>
      <c r="AI1961" s="242" t="inlineStr">
        <is>
          <t>ruthesguerradocente@outlook.com</t>
        </is>
      </c>
      <c r="AJ1961" s="242" t="n">
        <v>3103170893</v>
      </c>
      <c r="AK1961" s="242" t="inlineStr">
        <is>
          <t>BOGOTA</t>
        </is>
      </c>
      <c r="AL1961" s="225" t="n"/>
      <c r="AM1961" s="231" t="n"/>
    </row>
    <row r="1962" ht="18" customHeight="1" thickBot="1">
      <c r="A1962" s="552" t="inlineStr">
        <is>
          <t>DANIEL AGUIRRE BUITRAGO</t>
        </is>
      </c>
      <c r="B1962" s="210" t="n">
        <v>90000330382</v>
      </c>
      <c r="C1962" s="251" t="n">
        <v>45876</v>
      </c>
      <c r="D1962" s="902" t="inlineStr">
        <is>
          <t>Pendiente</t>
        </is>
      </c>
      <c r="E1962" s="903" t="n">
        <v>45876</v>
      </c>
      <c r="F1962" s="267" t="inlineStr">
        <is>
          <t>BANCOLOMBIA</t>
        </is>
      </c>
      <c r="G1962" s="214" t="n"/>
      <c r="H1962" s="349" t="inlineStr">
        <is>
          <t>CM</t>
        </is>
      </c>
      <c r="I1962" s="214" t="n"/>
      <c r="J1962" s="214" t="n"/>
      <c r="K1962" s="214" t="n"/>
      <c r="L1962" s="392" t="inlineStr">
        <is>
          <t>Finanzas a otro nivel</t>
        </is>
      </c>
      <c r="M1962" s="254" t="inlineStr">
        <is>
          <t>PAULA OSORNO</t>
        </is>
      </c>
      <c r="N1962" s="214" t="n"/>
      <c r="O1962" s="214" t="n"/>
      <c r="P1962" s="214" t="n"/>
      <c r="Q1962" s="214" t="n"/>
      <c r="R1962" s="573" t="n">
        <v>1053787377</v>
      </c>
      <c r="S1962" s="257" t="inlineStr">
        <is>
          <t>Pesos</t>
        </is>
      </c>
      <c r="T1962" s="258" t="inlineStr">
        <is>
          <t>Hipotecario</t>
        </is>
      </c>
      <c r="U1962" s="739" t="n">
        <v>4767593</v>
      </c>
      <c r="V1962" s="254" t="n">
        <v>180</v>
      </c>
      <c r="W1962" s="254" t="n">
        <v>174</v>
      </c>
      <c r="X1962" s="821" t="n">
        <v>0.11</v>
      </c>
      <c r="Y1962" s="739" t="n">
        <v>0</v>
      </c>
      <c r="Z1962" s="739" t="n">
        <v>108932</v>
      </c>
      <c r="AA1962" s="739" t="n">
        <v>62289</v>
      </c>
      <c r="AB1962" s="739" t="n">
        <v>41524</v>
      </c>
      <c r="AC1962" s="739" t="n">
        <v>669342</v>
      </c>
      <c r="AD1962" s="739" t="n">
        <v>760935</v>
      </c>
      <c r="AE1962" s="739" t="n">
        <v>404935821</v>
      </c>
      <c r="AF1962" s="739" t="inlineStr">
        <is>
          <t>$1,000,000</t>
        </is>
      </c>
      <c r="AG1962" s="739" t="inlineStr">
        <is>
          <t>$27,000,000</t>
        </is>
      </c>
      <c r="AH1962" s="259" t="inlineStr">
        <is>
          <t>Empleado</t>
        </is>
      </c>
      <c r="AI1962" s="254" t="inlineStr">
        <is>
          <t>daniel.aguirre.buitrago@gmail.com</t>
        </is>
      </c>
      <c r="AJ1962" s="254" t="n">
        <v>3161515201</v>
      </c>
      <c r="AK1962" s="254" t="inlineStr">
        <is>
          <t>ENVIGADO</t>
        </is>
      </c>
      <c r="AL1962" s="214" t="n"/>
      <c r="AM1962" s="220" t="n"/>
    </row>
    <row r="1963" ht="18" customHeight="1" thickBot="1">
      <c r="A1963" s="1008" t="inlineStr">
        <is>
          <t>DARLIN ASTRID GUTIERREZ SANCHEZ</t>
        </is>
      </c>
      <c r="B1963" s="221" t="n">
        <v>90000196442</v>
      </c>
      <c r="C1963" s="240" t="n">
        <v>45876</v>
      </c>
      <c r="D1963" s="902" t="inlineStr">
        <is>
          <t>Pendiente</t>
        </is>
      </c>
      <c r="E1963" s="903" t="n">
        <v>45876</v>
      </c>
      <c r="F1963" s="241" t="inlineStr">
        <is>
          <t>BANCOLOMBIA</t>
        </is>
      </c>
      <c r="G1963" s="225" t="n"/>
      <c r="H1963" s="344" t="inlineStr">
        <is>
          <t>CM</t>
        </is>
      </c>
      <c r="I1963" s="225" t="n"/>
      <c r="J1963" s="225" t="n"/>
      <c r="K1963" s="225" t="n"/>
      <c r="L1963" s="225" t="n"/>
      <c r="M1963" s="225" t="n"/>
      <c r="N1963" s="225" t="n"/>
      <c r="O1963" s="225" t="n"/>
      <c r="P1963" s="225" t="n"/>
      <c r="Q1963" s="473" t="n"/>
      <c r="R1963" s="390" t="inlineStr">
        <is>
          <t>N/A</t>
        </is>
      </c>
      <c r="S1963" s="246" t="inlineStr">
        <is>
          <t>Pesos</t>
        </is>
      </c>
      <c r="T1963" s="247" t="inlineStr">
        <is>
          <t>Hipotecario</t>
        </is>
      </c>
      <c r="U1963" s="741" t="n">
        <v>648046</v>
      </c>
      <c r="V1963" s="242" t="n">
        <v>240</v>
      </c>
      <c r="W1963" s="242" t="n">
        <v>203</v>
      </c>
      <c r="X1963" s="741" t="inlineStr">
        <is>
          <t>10.08%</t>
        </is>
      </c>
      <c r="Y1963" s="741" t="n">
        <v>201215</v>
      </c>
      <c r="Z1963" s="741" t="n">
        <v>7612</v>
      </c>
      <c r="AA1963" s="741" t="n">
        <v>13831</v>
      </c>
      <c r="AB1963" s="741" t="n">
        <v>9220</v>
      </c>
      <c r="AC1963" s="741" t="n">
        <v>122412</v>
      </c>
      <c r="AD1963" s="741" t="n">
        <v>494970</v>
      </c>
      <c r="AE1963" s="741" t="n">
        <v>61718540</v>
      </c>
      <c r="AF1963" s="741" t="inlineStr">
        <is>
          <t>$1,000,000</t>
        </is>
      </c>
      <c r="AG1963" s="741" t="inlineStr">
        <is>
          <t>$4,500,000</t>
        </is>
      </c>
      <c r="AH1963" s="248" t="inlineStr">
        <is>
          <t>Empleado</t>
        </is>
      </c>
      <c r="AI1963" s="242" t="inlineStr">
        <is>
          <t>darlin.gutierrez1210@hotmail.com</t>
        </is>
      </c>
      <c r="AJ1963" s="242" t="n">
        <v>3143972782</v>
      </c>
      <c r="AK1963" s="242" t="inlineStr">
        <is>
          <t>BOGOTA</t>
        </is>
      </c>
      <c r="AL1963" s="225" t="n"/>
      <c r="AM1963" s="231" t="n"/>
    </row>
    <row r="1964" ht="18" customHeight="1" thickBot="1">
      <c r="A1964" s="929" t="inlineStr">
        <is>
          <t>LEIDY GERALDINE URBANO AVENDAÑO</t>
        </is>
      </c>
      <c r="B1964" s="502" t="n">
        <v>103059215112</v>
      </c>
      <c r="C1964" s="404" t="n">
        <v>45871</v>
      </c>
      <c r="D1964" s="405" t="inlineStr">
        <is>
          <t>Pendiente</t>
        </is>
      </c>
      <c r="E1964" s="1015" t="n">
        <v>45877</v>
      </c>
      <c r="F1964" s="439" t="inlineStr">
        <is>
          <t>FNA (Fondo Nacional del Ahorro)</t>
        </is>
      </c>
      <c r="G1964" s="410" t="n"/>
      <c r="H1964" s="409" t="inlineStr">
        <is>
          <t>CM</t>
        </is>
      </c>
      <c r="I1964" s="414" t="inlineStr">
        <is>
          <t>Falta perfilamiento - FNA</t>
        </is>
      </c>
      <c r="J1964" s="410" t="n"/>
      <c r="K1964" s="410" t="n"/>
      <c r="L1964" s="410" t="n"/>
      <c r="M1964" s="410" t="n"/>
      <c r="N1964" s="404" t="n">
        <v>45872</v>
      </c>
      <c r="O1964" s="410" t="n"/>
      <c r="P1964" s="410" t="n"/>
      <c r="Q1964" s="410" t="n"/>
      <c r="R1964" s="928" t="n">
        <v>1030592151</v>
      </c>
      <c r="S1964" s="412" t="inlineStr">
        <is>
          <t>Pesos</t>
        </is>
      </c>
      <c r="T1964" s="413" t="inlineStr">
        <is>
          <t>Hipotecario</t>
        </is>
      </c>
      <c r="U1964" s="818" t="n">
        <v>2341564</v>
      </c>
      <c r="V1964" s="414" t="n">
        <v>207</v>
      </c>
      <c r="W1964" s="414" t="n">
        <v>178</v>
      </c>
      <c r="X1964" s="818" t="inlineStr">
        <is>
          <t>8.25%</t>
        </is>
      </c>
      <c r="Y1964" s="818" t="n">
        <v>0</v>
      </c>
      <c r="Z1964" s="818" t="n">
        <v>36050</v>
      </c>
      <c r="AA1964" s="818" t="n">
        <v>24130</v>
      </c>
      <c r="AB1964" s="818" t="n">
        <v>47412</v>
      </c>
      <c r="AC1964" s="818" t="n">
        <v>326731</v>
      </c>
      <c r="AD1964" s="818" t="n">
        <v>735456</v>
      </c>
      <c r="AE1964" s="818" t="n">
        <v>111287183</v>
      </c>
      <c r="AF1964" s="818" t="inlineStr">
        <is>
          <t>$1,000,000</t>
        </is>
      </c>
      <c r="AG1964" s="818" t="inlineStr">
        <is>
          <t>$15,942,140</t>
        </is>
      </c>
      <c r="AH1964" s="415" t="inlineStr">
        <is>
          <t>Empleado</t>
        </is>
      </c>
      <c r="AI1964" s="414" t="inlineStr">
        <is>
          <t>leidy0524@hotmail.com</t>
        </is>
      </c>
      <c r="AJ1964" s="414" t="n">
        <v>3142704435</v>
      </c>
      <c r="AK1964" s="414" t="inlineStr">
        <is>
          <t>BOGOTA</t>
        </is>
      </c>
      <c r="AL1964" s="410" t="n"/>
      <c r="AM1964" s="416" t="n"/>
    </row>
    <row r="1965" ht="18" customHeight="1" thickBot="1">
      <c r="A1965" s="745" t="inlineStr">
        <is>
          <t>JULIETH PAULINE MELO BROCHERO</t>
        </is>
      </c>
      <c r="B1965" s="221" t="n">
        <v>557700654</v>
      </c>
      <c r="C1965" s="240" t="n">
        <v>45871</v>
      </c>
      <c r="D1965" s="343" t="inlineStr">
        <is>
          <t>Pendiente</t>
        </is>
      </c>
      <c r="E1965" s="378" t="n">
        <v>45877</v>
      </c>
      <c r="F1965" s="224" t="inlineStr">
        <is>
          <t>BANCO DE BOGOTA</t>
        </is>
      </c>
      <c r="G1965" s="225" t="n"/>
      <c r="H1965" s="344" t="inlineStr">
        <is>
          <t>CM</t>
        </is>
      </c>
      <c r="I1965" s="242" t="inlineStr">
        <is>
          <t>Falta perfilamiento - Bogota</t>
        </is>
      </c>
      <c r="J1965" s="225" t="n"/>
      <c r="K1965" s="225" t="n"/>
      <c r="L1965" s="225" t="n"/>
      <c r="M1965" s="225" t="n"/>
      <c r="N1965" s="240" t="n">
        <v>45872</v>
      </c>
      <c r="O1965" s="225" t="n"/>
      <c r="P1965" s="225" t="n"/>
      <c r="Q1965" s="473" t="n"/>
      <c r="R1965" s="390" t="inlineStr">
        <is>
          <t>N/A</t>
        </is>
      </c>
      <c r="S1965" s="246" t="inlineStr">
        <is>
          <t>Pesos</t>
        </is>
      </c>
      <c r="T1965" s="247" t="inlineStr">
        <is>
          <t>Hipotecario</t>
        </is>
      </c>
      <c r="U1965" s="741" t="n">
        <v>386876</v>
      </c>
      <c r="V1965" s="242" t="n">
        <v>360</v>
      </c>
      <c r="W1965" s="242" t="n">
        <v>289</v>
      </c>
      <c r="X1965" s="811" t="n">
        <v>0.12</v>
      </c>
      <c r="Y1965" s="741" t="n">
        <v>200935</v>
      </c>
      <c r="Z1965" s="741" t="n">
        <v>30936</v>
      </c>
      <c r="AA1965" s="741" t="n">
        <v>18034</v>
      </c>
      <c r="AB1965" s="741" t="n">
        <v>0</v>
      </c>
      <c r="AC1965" s="741" t="n">
        <v>0</v>
      </c>
      <c r="AD1965" s="741" t="n">
        <v>538841</v>
      </c>
      <c r="AE1965" s="741" t="n">
        <v>49630494</v>
      </c>
      <c r="AF1965" s="3661" t="n">
        <v>200</v>
      </c>
      <c r="AG1965" s="741" t="inlineStr">
        <is>
          <t>$6,000,000</t>
        </is>
      </c>
      <c r="AH1965" s="248" t="inlineStr">
        <is>
          <t>Empleado</t>
        </is>
      </c>
      <c r="AI1965" s="242" t="inlineStr">
        <is>
          <t>juliethpaulinemb@gmail.com</t>
        </is>
      </c>
      <c r="AJ1965" s="242" t="n">
        <v>3102718142</v>
      </c>
      <c r="AK1965" s="242" t="inlineStr">
        <is>
          <t>IBAGUE</t>
        </is>
      </c>
      <c r="AL1965" s="225" t="n"/>
      <c r="AM1965" s="231" t="n"/>
    </row>
    <row r="1966" ht="18" customHeight="1" thickBot="1">
      <c r="A1966" s="552" t="inlineStr">
        <is>
          <t>LILIANA ROMELIA BORRERO PEREZ</t>
        </is>
      </c>
      <c r="B1966" s="210" t="n">
        <v>857826988</v>
      </c>
      <c r="C1966" s="251" t="n">
        <v>45877</v>
      </c>
      <c r="D1966" s="348" t="inlineStr">
        <is>
          <t>Pendiente</t>
        </is>
      </c>
      <c r="E1966" s="386" t="n">
        <v>45877</v>
      </c>
      <c r="F1966" s="213" t="inlineStr">
        <is>
          <t>BANCO DE BOGOTA</t>
        </is>
      </c>
      <c r="G1966" s="214" t="n"/>
      <c r="H1966" s="457" t="inlineStr">
        <is>
          <t>VK 30%</t>
        </is>
      </c>
      <c r="I1966" s="214" t="n"/>
      <c r="J1966" s="214" t="n"/>
      <c r="K1966" s="214" t="n"/>
      <c r="L1966" s="348" t="inlineStr">
        <is>
          <t>Soluciones Financieras</t>
        </is>
      </c>
      <c r="M1966" s="254" t="inlineStr">
        <is>
          <t>Giovanni Moreno Ramirez</t>
        </is>
      </c>
      <c r="N1966" s="214" t="n"/>
      <c r="O1966" s="214" t="n"/>
      <c r="P1966" s="214" t="n"/>
      <c r="Q1966" s="214" t="n"/>
      <c r="R1966" s="254" t="n">
        <v>1140901217</v>
      </c>
      <c r="S1966" s="257" t="inlineStr">
        <is>
          <t>Pesos</t>
        </is>
      </c>
      <c r="T1966" s="258" t="inlineStr">
        <is>
          <t>Hipotecario</t>
        </is>
      </c>
      <c r="U1966" s="739" t="n">
        <v>444557</v>
      </c>
      <c r="V1966" s="254" t="n">
        <v>360</v>
      </c>
      <c r="W1966" s="254" t="n">
        <v>323</v>
      </c>
      <c r="X1966" s="739" t="inlineStr">
        <is>
          <t>12.58%</t>
        </is>
      </c>
      <c r="Y1966" s="739" t="n">
        <v>154475</v>
      </c>
      <c r="Z1966" s="739" t="n">
        <v>5701</v>
      </c>
      <c r="AA1966" s="739" t="n">
        <v>15365</v>
      </c>
      <c r="AB1966" s="739" t="n">
        <v>31131</v>
      </c>
      <c r="AC1966" s="739" t="n">
        <v>0</v>
      </c>
      <c r="AD1966" s="739" t="n">
        <v>546835</v>
      </c>
      <c r="AE1966" s="739" t="n">
        <v>38286947</v>
      </c>
      <c r="AF1966" s="254" t="inlineStr">
        <is>
          <t>50-300</t>
        </is>
      </c>
      <c r="AG1966" s="739" t="inlineStr">
        <is>
          <t>$2,500,000</t>
        </is>
      </c>
      <c r="AH1966" s="259" t="inlineStr">
        <is>
          <t>Empleado</t>
        </is>
      </c>
      <c r="AI1966" s="254" t="inlineStr">
        <is>
          <t>perezliliana860@gmail.com</t>
        </is>
      </c>
      <c r="AJ1966" s="254" t="n">
        <v>3017067791</v>
      </c>
      <c r="AK1966" s="214" t="n"/>
      <c r="AL1966" s="214" t="n"/>
      <c r="AM1966" s="220" t="n"/>
    </row>
    <row r="1967" ht="18" customHeight="1" thickBot="1">
      <c r="A1967" s="745" t="inlineStr">
        <is>
          <t>MARTHA NELLY ROSAS NIETO</t>
        </is>
      </c>
      <c r="B1967" s="221" t="inlineStr">
        <is>
          <t>570404600235252-5</t>
        </is>
      </c>
      <c r="C1967" s="240" t="n">
        <v>45877</v>
      </c>
      <c r="D1967" s="343" t="inlineStr">
        <is>
          <t>Pendiente</t>
        </is>
      </c>
      <c r="E1967" s="378" t="n">
        <v>45877</v>
      </c>
      <c r="F1967" s="333" t="inlineStr">
        <is>
          <t>DAVIVIENDA</t>
        </is>
      </c>
      <c r="G1967" s="225" t="n"/>
      <c r="H1967" s="397" t="inlineStr">
        <is>
          <t>PROPIO</t>
        </is>
      </c>
      <c r="I1967" s="225" t="n"/>
      <c r="J1967" s="225" t="n"/>
      <c r="K1967" s="225" t="n"/>
      <c r="L1967" s="346" t="inlineStr">
        <is>
          <t>Guardianes Del Ahorro</t>
        </is>
      </c>
      <c r="M1967" s="242" t="inlineStr">
        <is>
          <t>Yissel León</t>
        </is>
      </c>
      <c r="N1967" s="225" t="n"/>
      <c r="O1967" s="225" t="n"/>
      <c r="P1967" s="225" t="n"/>
      <c r="Q1967" s="225" t="n"/>
      <c r="R1967" s="242" t="n">
        <v>63526551</v>
      </c>
      <c r="S1967" s="246" t="inlineStr">
        <is>
          <t>Pesos</t>
        </is>
      </c>
      <c r="T1967" s="247" t="inlineStr">
        <is>
          <t>Hipotecario</t>
        </is>
      </c>
      <c r="U1967" s="741" t="n">
        <v>480414</v>
      </c>
      <c r="V1967" s="242" t="n">
        <v>180</v>
      </c>
      <c r="W1967" s="242" t="n">
        <v>131</v>
      </c>
      <c r="X1967" s="741" t="inlineStr">
        <is>
          <t>9.5%</t>
        </is>
      </c>
      <c r="Y1967" s="741" t="n">
        <v>178585</v>
      </c>
      <c r="Z1967" s="741" t="n">
        <v>0</v>
      </c>
      <c r="AA1967" s="741" t="n">
        <v>0</v>
      </c>
      <c r="AB1967" s="741" t="n">
        <v>0</v>
      </c>
      <c r="AC1967" s="741" t="n">
        <v>243595</v>
      </c>
      <c r="AD1967" s="741" t="n">
        <v>236021</v>
      </c>
      <c r="AE1967" s="741" t="n">
        <v>54551114</v>
      </c>
      <c r="AF1967" s="242" t="inlineStr">
        <is>
          <t>50-300</t>
        </is>
      </c>
      <c r="AG1967" s="741" t="inlineStr">
        <is>
          <t>$3,000,000</t>
        </is>
      </c>
      <c r="AH1967" s="346" t="inlineStr">
        <is>
          <t>Vis Davivienda</t>
        </is>
      </c>
      <c r="AI1967" s="242" t="inlineStr">
        <is>
          <t>mrosas6382@gmail.com</t>
        </is>
      </c>
      <c r="AJ1967" s="242" t="n">
        <v>3165244910</v>
      </c>
      <c r="AK1967" s="225" t="n"/>
      <c r="AL1967" s="225" t="n"/>
      <c r="AM1967" s="231" t="n"/>
    </row>
    <row r="1968" ht="18" customHeight="1" thickBot="1">
      <c r="A1968" s="558" t="inlineStr">
        <is>
          <t>MONICA ALEXANDRA PRADA PINILLA</t>
        </is>
      </c>
      <c r="B1968" s="210" t="inlineStr">
        <is>
          <t>570467150000228-8</t>
        </is>
      </c>
      <c r="C1968" s="251" t="n">
        <v>45877</v>
      </c>
      <c r="D1968" s="348" t="inlineStr">
        <is>
          <t>Pendiente</t>
        </is>
      </c>
      <c r="E1968" s="386" t="n">
        <v>45877</v>
      </c>
      <c r="F1968" s="262" t="inlineStr">
        <is>
          <t>DAVIVIENDA</t>
        </is>
      </c>
      <c r="G1968" s="214" t="n"/>
      <c r="H1968" s="352" t="inlineStr">
        <is>
          <t>PROPIO</t>
        </is>
      </c>
      <c r="I1968" s="214" t="n"/>
      <c r="J1968" s="214" t="n"/>
      <c r="K1968" s="214" t="n"/>
      <c r="L1968" s="398" t="inlineStr">
        <is>
          <t>Visionarios</t>
        </is>
      </c>
      <c r="M1968" s="254" t="inlineStr">
        <is>
          <t>DANIEL FERNANDEZ</t>
        </is>
      </c>
      <c r="N1968" s="214" t="n"/>
      <c r="O1968" s="214" t="n"/>
      <c r="P1968" s="214" t="n"/>
      <c r="Q1968" s="214" t="n"/>
      <c r="R1968" s="254" t="n">
        <v>63512689</v>
      </c>
      <c r="S1968" s="257" t="inlineStr">
        <is>
          <t>Pesos</t>
        </is>
      </c>
      <c r="T1968" s="1046" t="inlineStr">
        <is>
          <t>No identificado</t>
        </is>
      </c>
      <c r="U1968" s="739" t="n">
        <v>713000</v>
      </c>
      <c r="V1968" s="254" t="n">
        <v>180</v>
      </c>
      <c r="W1968" s="254" t="n">
        <v>168</v>
      </c>
      <c r="X1968" s="739" t="inlineStr">
        <is>
          <t>13.5%</t>
        </is>
      </c>
      <c r="Y1968" s="739" t="n">
        <v>0</v>
      </c>
      <c r="Z1968" s="739" t="n">
        <v>25379</v>
      </c>
      <c r="AA1968" s="739" t="n">
        <v>0</v>
      </c>
      <c r="AB1968" s="739" t="n">
        <v>0</v>
      </c>
      <c r="AC1968" s="739" t="n">
        <v>117913</v>
      </c>
      <c r="AD1968" s="739" t="n">
        <v>569707</v>
      </c>
      <c r="AE1968" s="739" t="n">
        <v>53815474</v>
      </c>
      <c r="AF1968" s="254" t="inlineStr">
        <is>
          <t>50-300</t>
        </is>
      </c>
      <c r="AG1968" s="739" t="inlineStr">
        <is>
          <t>$10,000,000</t>
        </is>
      </c>
      <c r="AH1968" s="259" t="inlineStr">
        <is>
          <t>Empleado</t>
        </is>
      </c>
      <c r="AI1968" s="254" t="inlineStr">
        <is>
          <t>monicapradapinilla@gmail.com</t>
        </is>
      </c>
      <c r="AJ1968" s="254" t="n">
        <v>3173007935</v>
      </c>
      <c r="AK1968" s="214" t="n"/>
      <c r="AL1968" s="214" t="n"/>
      <c r="AM1968" s="220" t="n"/>
    </row>
    <row r="1969" ht="18" customHeight="1" thickBot="1">
      <c r="A1969" s="1012" t="inlineStr">
        <is>
          <t>LUISA CATHERINE GOMEZ SERNA</t>
        </is>
      </c>
      <c r="B1969" s="221" t="n">
        <v>90000208906</v>
      </c>
      <c r="C1969" s="240" t="n">
        <v>45877</v>
      </c>
      <c r="D1969" s="343" t="inlineStr">
        <is>
          <t>Pendiente</t>
        </is>
      </c>
      <c r="E1969" s="378" t="n">
        <v>45877</v>
      </c>
      <c r="F1969" s="241" t="inlineStr">
        <is>
          <t>BANCOLOMBIA</t>
        </is>
      </c>
      <c r="G1969" s="225" t="n"/>
      <c r="H1969" s="344" t="inlineStr">
        <is>
          <t>CM</t>
        </is>
      </c>
      <c r="I1969" s="225" t="n"/>
      <c r="J1969" s="225" t="n"/>
      <c r="K1969" s="225" t="n"/>
      <c r="L1969" s="459" t="inlineStr">
        <is>
          <t>Visionarios</t>
        </is>
      </c>
      <c r="M1969" s="242" t="inlineStr">
        <is>
          <t>PAOLA HERNANDEZ</t>
        </is>
      </c>
      <c r="N1969" s="225" t="n"/>
      <c r="O1969" s="225" t="n"/>
      <c r="P1969" s="225" t="n"/>
      <c r="Q1969" s="225" t="n"/>
      <c r="R1969" s="242" t="n">
        <v>1111814579</v>
      </c>
      <c r="S1969" s="246" t="inlineStr">
        <is>
          <t>Pesos</t>
        </is>
      </c>
      <c r="T1969" s="247" t="inlineStr">
        <is>
          <t>Hipotecario</t>
        </is>
      </c>
      <c r="U1969" s="741" t="n">
        <v>587628</v>
      </c>
      <c r="V1969" s="242" t="n">
        <v>240</v>
      </c>
      <c r="W1969" s="242" t="n">
        <v>206</v>
      </c>
      <c r="X1969" s="741" t="inlineStr">
        <is>
          <t>12.49%</t>
        </is>
      </c>
      <c r="Y1969" s="741" t="n">
        <v>16399</v>
      </c>
      <c r="Z1969" s="741" t="n">
        <v>5309</v>
      </c>
      <c r="AA1969" s="741" t="n">
        <v>9219</v>
      </c>
      <c r="AB1969" s="741" t="n">
        <v>6145</v>
      </c>
      <c r="AC1969" s="741" t="n">
        <v>74400</v>
      </c>
      <c r="AD1969" s="741" t="n">
        <v>492554</v>
      </c>
      <c r="AE1969" s="741" t="n">
        <v>50151276</v>
      </c>
      <c r="AF1969" s="3661" t="n">
        <v>100</v>
      </c>
      <c r="AG1969" s="741" t="inlineStr">
        <is>
          <t>$2,000,000</t>
        </is>
      </c>
      <c r="AH1969" s="248" t="inlineStr">
        <is>
          <t>Empleado</t>
        </is>
      </c>
      <c r="AI1969" s="242" t="inlineStr">
        <is>
          <t>caterine0707@hotmail.com</t>
        </is>
      </c>
      <c r="AJ1969" s="242" t="n">
        <v>3238163023</v>
      </c>
      <c r="AK1969" s="242" t="inlineStr">
        <is>
          <t>BUENAVENTURA</t>
        </is>
      </c>
      <c r="AL1969" s="225" t="n"/>
      <c r="AM1969" s="231" t="n"/>
    </row>
    <row r="1970" ht="18" customHeight="1" thickBot="1">
      <c r="A1970" t="inlineStr">
        <is>
          <t>MARCO AURELIO GUEVARA GUEVARA</t>
        </is>
      </c>
      <c r="B1970" s="466" t="inlineStr">
        <is>
          <t>180-136391</t>
        </is>
      </c>
      <c r="C1970" s="357" t="n">
        <v>45876</v>
      </c>
      <c r="D1970" s="921" t="inlineStr">
        <is>
          <t>Pendiente</t>
        </is>
      </c>
      <c r="E1970" s="900" t="n">
        <v>45877</v>
      </c>
      <c r="F1970" s="443" t="inlineStr">
        <is>
          <t>OCCIDENTE</t>
        </is>
      </c>
      <c r="G1970" s="360" t="n"/>
      <c r="H1970" s="361" t="inlineStr">
        <is>
          <t>CM</t>
        </is>
      </c>
      <c r="I1970" s="363" t="inlineStr">
        <is>
          <t>Falta perfilamiento - Occidente</t>
        </is>
      </c>
      <c r="J1970" s="360" t="n"/>
      <c r="K1970" s="360" t="n"/>
      <c r="L1970" s="477" t="inlineStr">
        <is>
          <t>Finanzas a otro nivel</t>
        </is>
      </c>
      <c r="M1970" s="363" t="inlineStr">
        <is>
          <t>CATALINA MORENO</t>
        </is>
      </c>
      <c r="N1970" s="357" t="n">
        <v>45877</v>
      </c>
      <c r="O1970" s="360" t="n"/>
      <c r="P1970" s="360" t="n"/>
      <c r="Q1970" s="360" t="n"/>
      <c r="R1970" s="363" t="n">
        <v>80365890</v>
      </c>
      <c r="S1970" s="365" t="inlineStr">
        <is>
          <t>Pesos</t>
        </is>
      </c>
      <c r="T1970" s="366" t="inlineStr">
        <is>
          <t>Hipotecario</t>
        </is>
      </c>
      <c r="U1970" s="808" t="n">
        <v>3142268</v>
      </c>
      <c r="V1970" s="363" t="n">
        <v>243</v>
      </c>
      <c r="W1970" s="363" t="n">
        <v>177</v>
      </c>
      <c r="X1970" s="808" t="inlineStr">
        <is>
          <t>9.6%</t>
        </is>
      </c>
      <c r="Y1970" s="808" t="n">
        <v>0</v>
      </c>
      <c r="Z1970" s="808" t="n">
        <v>156796</v>
      </c>
      <c r="AA1970" s="808" t="n">
        <v>66939</v>
      </c>
      <c r="AB1970" s="808" t="n">
        <v>239684</v>
      </c>
      <c r="AC1970" s="808" t="n">
        <v>687377</v>
      </c>
      <c r="AD1970" s="808" t="n">
        <v>1991472</v>
      </c>
      <c r="AE1970" s="808" t="n">
        <v>259760072</v>
      </c>
      <c r="AF1970" s="3688" t="n">
        <v>300</v>
      </c>
      <c r="AG1970" s="808" t="inlineStr">
        <is>
          <t>$26,000,000</t>
        </is>
      </c>
      <c r="AH1970" s="401" t="inlineStr">
        <is>
          <t>Empleado</t>
        </is>
      </c>
      <c r="AI1970" s="363" t="inlineStr">
        <is>
          <t>lhpinedac@gmail.com</t>
        </is>
      </c>
      <c r="AJ1970" s="363" t="n">
        <v>3014774188</v>
      </c>
      <c r="AK1970" s="363" t="inlineStr">
        <is>
          <t>BOGOTA</t>
        </is>
      </c>
      <c r="AL1970" s="360" t="n"/>
      <c r="AM1970" s="368" t="n"/>
    </row>
    <row r="1971" ht="18" customHeight="1" thickBot="1">
      <c r="A1971" s="1017" t="inlineStr">
        <is>
          <t>JULIET PAOLA RODRIGUEZ AMAYA</t>
        </is>
      </c>
      <c r="B1971" s="466" t="n">
        <v>90000329068</v>
      </c>
      <c r="C1971" s="357" t="n">
        <v>45877</v>
      </c>
      <c r="D1971" s="921" t="inlineStr">
        <is>
          <t>Pendiente</t>
        </is>
      </c>
      <c r="E1971" s="900" t="n">
        <v>45877</v>
      </c>
      <c r="F1971" s="589" t="inlineStr">
        <is>
          <t>BANCOLOMBIA</t>
        </is>
      </c>
      <c r="G1971" s="590" t="inlineStr">
        <is>
          <t>ENVIO EXTRACTO DE OTRO CREDITO QUE TIENE LA CLIENTE PARA REALIZAR EL PROCESO. POR FAVOR TENERLO ENCUENTA COMO REFERIDO DE CM</t>
        </is>
      </c>
      <c r="H1971" s="1042" t="inlineStr">
        <is>
          <t>CM30</t>
        </is>
      </c>
      <c r="I1971" s="360" t="n"/>
      <c r="J1971" s="360" t="n"/>
      <c r="K1971" s="360" t="n"/>
      <c r="L1971" s="477" t="inlineStr">
        <is>
          <t>Finanzas a otro nivel</t>
        </is>
      </c>
      <c r="M1971" s="363" t="inlineStr">
        <is>
          <t>NELLY ROA</t>
        </is>
      </c>
      <c r="N1971" s="360" t="n"/>
      <c r="O1971" s="360" t="n"/>
      <c r="P1971" s="360" t="n"/>
      <c r="Q1971" s="822" t="n"/>
      <c r="R1971" s="817" t="n">
        <v>1031125159</v>
      </c>
      <c r="S1971" s="365" t="inlineStr">
        <is>
          <t>Pesos</t>
        </is>
      </c>
      <c r="T1971" s="366" t="inlineStr">
        <is>
          <t>Hipotecario</t>
        </is>
      </c>
      <c r="U1971" s="808" t="n">
        <v>1415633</v>
      </c>
      <c r="V1971" s="363" t="n">
        <v>240</v>
      </c>
      <c r="W1971" s="363" t="n">
        <v>234</v>
      </c>
      <c r="X1971" s="819" t="n">
        <v>0.11</v>
      </c>
      <c r="Y1971" s="808" t="n">
        <v>0</v>
      </c>
      <c r="Z1971" s="808" t="n">
        <v>22426</v>
      </c>
      <c r="AA1971" s="808" t="n">
        <v>19269</v>
      </c>
      <c r="AB1971" s="808" t="n">
        <v>12845</v>
      </c>
      <c r="AC1971" s="808" t="n">
        <v>176324</v>
      </c>
      <c r="AD1971" s="808" t="n">
        <v>1184769</v>
      </c>
      <c r="AE1971" s="808" t="n">
        <v>135808209</v>
      </c>
      <c r="AF1971" s="3688" t="n">
        <v>500</v>
      </c>
      <c r="AG1971" s="808" t="inlineStr">
        <is>
          <t>$8,500,000</t>
        </is>
      </c>
      <c r="AH1971" s="823" t="inlineStr">
        <is>
          <t>Empleado</t>
        </is>
      </c>
      <c r="AI1971" s="817" t="inlineStr">
        <is>
          <t>prodriguez@humanaccountingsas.com</t>
        </is>
      </c>
      <c r="AJ1971" s="817" t="n">
        <v>3186625879</v>
      </c>
      <c r="AK1971" s="363" t="inlineStr">
        <is>
          <t>BOGOTA</t>
        </is>
      </c>
      <c r="AL1971" s="360" t="n"/>
      <c r="AM1971" s="368" t="n"/>
    </row>
    <row r="1972" ht="18" customHeight="1" thickBot="1">
      <c r="A1972" s="552" t="inlineStr">
        <is>
          <t>DIANA CATHERINE LARA AMAYA</t>
        </is>
      </c>
      <c r="B1972" s="210" t="n">
        <v>958059241</v>
      </c>
      <c r="C1972" s="251" t="n">
        <v>45736</v>
      </c>
      <c r="D1972" s="348" t="inlineStr">
        <is>
          <t>Actualizar</t>
        </is>
      </c>
      <c r="E1972" s="386" t="n">
        <v>45878</v>
      </c>
      <c r="F1972" s="213" t="inlineStr">
        <is>
          <t>BANCO DE BOGOTA</t>
        </is>
      </c>
      <c r="G1972" s="214" t="n"/>
      <c r="H1972" s="352" t="inlineStr">
        <is>
          <t>PROPIO</t>
        </is>
      </c>
      <c r="I1972" s="214" t="n"/>
      <c r="J1972" s="214" t="n"/>
      <c r="K1972" s="386" t="n">
        <v>45737</v>
      </c>
      <c r="L1972" s="392" t="inlineStr">
        <is>
          <t>Finanzas a otro nivel</t>
        </is>
      </c>
      <c r="M1972" s="254" t="inlineStr">
        <is>
          <t>NELLY JANETH ROA GONZALEZ</t>
        </is>
      </c>
      <c r="N1972" s="251" t="n">
        <v>45737</v>
      </c>
      <c r="O1972" s="214" t="n"/>
      <c r="P1972" s="256" t="inlineStr">
        <is>
          <t>https://tinyurl.com/2fmnstk6</t>
        </is>
      </c>
      <c r="Q1972" s="214" t="n"/>
      <c r="R1972" s="254" t="n">
        <v>1030609177</v>
      </c>
      <c r="S1972" s="257" t="inlineStr">
        <is>
          <t>Pesos</t>
        </is>
      </c>
      <c r="T1972" s="258" t="inlineStr">
        <is>
          <t>Hipotecario</t>
        </is>
      </c>
      <c r="U1972" s="739" t="n">
        <v>1381983</v>
      </c>
      <c r="V1972" s="254" t="n">
        <v>360</v>
      </c>
      <c r="W1972" s="254" t="n">
        <v>343</v>
      </c>
      <c r="X1972" s="739" t="inlineStr">
        <is>
          <t>13.49%</t>
        </is>
      </c>
      <c r="Y1972" s="739" t="n">
        <v>0</v>
      </c>
      <c r="Z1972" s="739" t="n">
        <v>25658</v>
      </c>
      <c r="AA1972" s="739" t="n">
        <v>32360</v>
      </c>
      <c r="AB1972" s="739" t="n">
        <v>0</v>
      </c>
      <c r="AC1972" s="739" t="n">
        <v>0</v>
      </c>
      <c r="AD1972" s="739" t="n">
        <v>1323965</v>
      </c>
      <c r="AE1972" s="739" t="n">
        <v>122346073</v>
      </c>
      <c r="AF1972" s="254" t="inlineStr">
        <is>
          <t>100-600</t>
        </is>
      </c>
      <c r="AG1972" s="739" t="inlineStr">
        <is>
          <t>$6,700,000</t>
        </is>
      </c>
      <c r="AH1972" s="259" t="inlineStr">
        <is>
          <t>Empleado</t>
        </is>
      </c>
      <c r="AI1972" s="254" t="inlineStr">
        <is>
          <t>DICALA1205@GMAIL.COM</t>
        </is>
      </c>
      <c r="AJ1972" s="254" t="n">
        <v>3144473279</v>
      </c>
      <c r="AK1972" s="214" t="n"/>
      <c r="AL1972" s="214" t="n"/>
      <c r="AM1972" s="220" t="n"/>
    </row>
    <row r="1973" ht="18" customHeight="1" thickBot="1">
      <c r="A1973" s="745" t="inlineStr">
        <is>
          <t>ERIKA SILVANA ROMO VILLARREAL</t>
        </is>
      </c>
      <c r="B1973" s="221" t="inlineStr">
        <is>
          <t>570101660040509-1</t>
        </is>
      </c>
      <c r="C1973" s="240" t="n">
        <v>45878</v>
      </c>
      <c r="D1973" s="343" t="inlineStr">
        <is>
          <t>Pendiente</t>
        </is>
      </c>
      <c r="E1973" s="378" t="n">
        <v>45878</v>
      </c>
      <c r="F1973" s="333" t="inlineStr">
        <is>
          <t>DAVIVIENDA</t>
        </is>
      </c>
      <c r="G1973" s="225" t="n"/>
      <c r="H1973" s="397" t="inlineStr">
        <is>
          <t>PROPIO</t>
        </is>
      </c>
      <c r="I1973" s="225" t="n"/>
      <c r="J1973" s="225" t="n"/>
      <c r="K1973" s="225" t="n"/>
      <c r="L1973" s="248" t="inlineStr">
        <is>
          <t>Imperio Financiero</t>
        </is>
      </c>
      <c r="M1973" s="242" t="inlineStr">
        <is>
          <t>MARIA DEL PILAR BUITRAGO</t>
        </is>
      </c>
      <c r="N1973" s="225" t="n"/>
      <c r="O1973" s="225" t="n"/>
      <c r="P1973" s="225" t="n"/>
      <c r="Q1973" s="225" t="n"/>
      <c r="R1973" s="242" t="n">
        <v>1085283885</v>
      </c>
      <c r="S1973" s="246" t="inlineStr">
        <is>
          <t>Pesos</t>
        </is>
      </c>
      <c r="T1973" s="247" t="inlineStr">
        <is>
          <t>Hipotecario</t>
        </is>
      </c>
      <c r="U1973" s="741" t="n">
        <v>502107</v>
      </c>
      <c r="V1973" s="242" t="n">
        <v>240</v>
      </c>
      <c r="W1973" s="242" t="n">
        <v>199</v>
      </c>
      <c r="X1973" s="741" t="inlineStr">
        <is>
          <t>11.45%</t>
        </is>
      </c>
      <c r="Y1973" s="741" t="n">
        <v>195892</v>
      </c>
      <c r="Z1973" s="741" t="n">
        <v>20199</v>
      </c>
      <c r="AA1973" s="741" t="n">
        <v>25718</v>
      </c>
      <c r="AB1973" s="741" t="n">
        <v>0</v>
      </c>
      <c r="AC1973" s="741" t="n">
        <v>108869</v>
      </c>
      <c r="AD1973" s="741" t="n">
        <v>345965</v>
      </c>
      <c r="AE1973" s="741" t="n">
        <v>59883828</v>
      </c>
      <c r="AF1973" s="242" t="inlineStr">
        <is>
          <t>Acorde al estado del Crédito</t>
        </is>
      </c>
      <c r="AG1973" s="741" t="inlineStr">
        <is>
          <t>$3,000,000</t>
        </is>
      </c>
      <c r="AH1973" s="346" t="inlineStr">
        <is>
          <t>Vis Davivienda</t>
        </is>
      </c>
      <c r="AI1973" s="242" t="inlineStr">
        <is>
          <t>erikaromo1207@outlook.com</t>
        </is>
      </c>
      <c r="AJ1973" s="242" t="n">
        <v>3137180417</v>
      </c>
      <c r="AK1973" s="225" t="n"/>
      <c r="AL1973" s="225" t="n"/>
      <c r="AM1973" s="231" t="n"/>
    </row>
    <row r="1974" ht="18" customHeight="1" thickBot="1">
      <c r="A1974" s="558" t="inlineStr">
        <is>
          <t>ANGELA MERCEDES SIERRA</t>
        </is>
      </c>
      <c r="B1974" s="210" t="n">
        <v>659990345</v>
      </c>
      <c r="C1974" s="251" t="n">
        <v>45878</v>
      </c>
      <c r="D1974" s="348" t="inlineStr">
        <is>
          <t>Pendiente</t>
        </is>
      </c>
      <c r="E1974" s="386" t="n">
        <v>45878</v>
      </c>
      <c r="F1974" s="213" t="inlineStr">
        <is>
          <t>BANCO DE BOGOTA</t>
        </is>
      </c>
      <c r="G1974" s="214" t="n"/>
      <c r="H1974" s="352" t="inlineStr">
        <is>
          <t>PROPIO</t>
        </is>
      </c>
      <c r="I1974" s="214" t="n"/>
      <c r="J1974" s="214" t="n"/>
      <c r="K1974" s="214" t="n"/>
      <c r="L1974" s="398" t="inlineStr">
        <is>
          <t>Visionarios</t>
        </is>
      </c>
      <c r="M1974" s="254" t="inlineStr">
        <is>
          <t>DANIEL FERNANDEZ</t>
        </is>
      </c>
      <c r="N1974" s="214" t="n"/>
      <c r="O1974" s="214" t="n"/>
      <c r="P1974" s="214" t="n"/>
      <c r="Q1974" s="214" t="n"/>
      <c r="R1974" s="254" t="n">
        <v>1092345894</v>
      </c>
      <c r="S1974" s="257" t="inlineStr">
        <is>
          <t>Pesos</t>
        </is>
      </c>
      <c r="T1974" s="258" t="inlineStr">
        <is>
          <t>Hipotecario</t>
        </is>
      </c>
      <c r="U1974" s="739" t="n">
        <v>297120</v>
      </c>
      <c r="V1974" s="254" t="n">
        <v>360</v>
      </c>
      <c r="W1974" s="254" t="n">
        <v>320</v>
      </c>
      <c r="X1974" s="739" t="inlineStr">
        <is>
          <t>6.58%</t>
        </is>
      </c>
      <c r="Y1974" s="739" t="n">
        <v>157919</v>
      </c>
      <c r="Z1974" s="739" t="n">
        <v>9402</v>
      </c>
      <c r="AA1974" s="739" t="n">
        <v>14407</v>
      </c>
      <c r="AB1974" s="739" t="n">
        <v>20743</v>
      </c>
      <c r="AC1974" s="739" t="n">
        <v>46129</v>
      </c>
      <c r="AD1974" s="739" t="n">
        <v>364357</v>
      </c>
      <c r="AE1974" s="739" t="n">
        <v>38916130</v>
      </c>
      <c r="AF1974" s="254" t="inlineStr">
        <is>
          <t>50-300</t>
        </is>
      </c>
      <c r="AG1974" s="739" t="inlineStr">
        <is>
          <t>$2,000,000</t>
        </is>
      </c>
      <c r="AH1974" s="259" t="inlineStr">
        <is>
          <t>Empleado</t>
        </is>
      </c>
      <c r="AI1974" s="254" t="inlineStr">
        <is>
          <t>angiemar1626@hotmail.com</t>
        </is>
      </c>
      <c r="AJ1974" s="254" t="n">
        <v>3214216721</v>
      </c>
      <c r="AK1974" s="214" t="n"/>
      <c r="AL1974" s="214" t="n"/>
      <c r="AM1974" s="220" t="n"/>
    </row>
    <row r="1975" ht="18" customHeight="1" thickBot="1">
      <c r="A1975" s="1012" t="inlineStr">
        <is>
          <t>ERIKA ALEJANDRA VAQUERO PACHECO</t>
        </is>
      </c>
      <c r="B1975" s="221" t="n">
        <v>90000344540</v>
      </c>
      <c r="C1975" s="240" t="n">
        <v>45878</v>
      </c>
      <c r="D1975" s="343" t="inlineStr">
        <is>
          <t>Pendiente</t>
        </is>
      </c>
      <c r="E1975" s="378" t="n">
        <v>45878</v>
      </c>
      <c r="F1975" s="241" t="inlineStr">
        <is>
          <t>BANCOLOMBIA</t>
        </is>
      </c>
      <c r="G1975" s="225" t="n"/>
      <c r="H1975" s="344" t="inlineStr">
        <is>
          <t>CM</t>
        </is>
      </c>
      <c r="I1975" s="225" t="n"/>
      <c r="J1975" s="225" t="n"/>
      <c r="K1975" s="225" t="n"/>
      <c r="L1975" s="225" t="n"/>
      <c r="M1975" s="225" t="n"/>
      <c r="N1975" s="225" t="n"/>
      <c r="O1975" s="225" t="n"/>
      <c r="P1975" s="225" t="n"/>
      <c r="Q1975" s="225" t="n"/>
      <c r="R1975" s="242" t="n">
        <v>1110525869</v>
      </c>
      <c r="S1975" s="246" t="inlineStr">
        <is>
          <t>Pesos</t>
        </is>
      </c>
      <c r="T1975" s="247" t="inlineStr">
        <is>
          <t>Hipotecario</t>
        </is>
      </c>
      <c r="U1975" s="741" t="n">
        <v>1095770</v>
      </c>
      <c r="V1975" s="242" t="n">
        <v>240</v>
      </c>
      <c r="W1975" s="242" t="n">
        <v>238</v>
      </c>
      <c r="X1975" s="741" t="inlineStr">
        <is>
          <t>9.6%</t>
        </is>
      </c>
      <c r="Y1975" s="741" t="n">
        <v>0</v>
      </c>
      <c r="Z1975" s="741" t="n">
        <v>13550</v>
      </c>
      <c r="AA1975" s="741" t="n">
        <v>18990</v>
      </c>
      <c r="AB1975" s="741" t="n">
        <v>12659</v>
      </c>
      <c r="AC1975" s="741" t="n">
        <v>169262</v>
      </c>
      <c r="AD1975" s="741" t="n">
        <v>881309</v>
      </c>
      <c r="AE1975" s="741" t="n">
        <v>115229823</v>
      </c>
      <c r="AF1975" s="3661" t="n">
        <v>300</v>
      </c>
      <c r="AG1975" s="741" t="inlineStr">
        <is>
          <t>$5,000,000</t>
        </is>
      </c>
      <c r="AH1975" s="248" t="inlineStr">
        <is>
          <t>Empleado</t>
        </is>
      </c>
      <c r="AI1975" s="242" t="inlineStr">
        <is>
          <t>erikavaquero17@gmail.com</t>
        </is>
      </c>
      <c r="AJ1975" s="242" t="n">
        <v>3223716530</v>
      </c>
      <c r="AK1975" s="242" t="inlineStr">
        <is>
          <t>IBAGUE</t>
        </is>
      </c>
      <c r="AL1975" s="225" t="n"/>
      <c r="AM1975" s="231" t="n"/>
    </row>
    <row r="1976" ht="18" customHeight="1" thickBot="1">
      <c r="A1976" s="929" t="inlineStr">
        <is>
          <t>FERNANDO ANDRES NAVAS DORIA</t>
        </is>
      </c>
      <c r="B1976" s="502" t="n">
        <v>90000345472</v>
      </c>
      <c r="C1976" s="404" t="n">
        <v>45784</v>
      </c>
      <c r="D1976" s="921" t="inlineStr">
        <is>
          <t>Actualizar</t>
        </is>
      </c>
      <c r="E1976" s="900" t="n">
        <v>45880</v>
      </c>
      <c r="F1976" s="486" t="inlineStr">
        <is>
          <t>BANCOLOMBIA</t>
        </is>
      </c>
      <c r="G1976" s="410" t="n"/>
      <c r="H1976" s="409" t="inlineStr">
        <is>
          <t>CM</t>
        </is>
      </c>
      <c r="I1976" s="410" t="n"/>
      <c r="J1976" s="410" t="n"/>
      <c r="K1976" s="406" t="n">
        <v>45786</v>
      </c>
      <c r="L1976" s="410" t="n"/>
      <c r="M1976" s="410" t="n"/>
      <c r="N1976" s="404" t="n">
        <v>45786</v>
      </c>
      <c r="O1976" s="410" t="n"/>
      <c r="P1976" s="595" t="inlineStr">
        <is>
          <t>https://tinyurl.com/3mdb3puc</t>
        </is>
      </c>
      <c r="Q1976" s="410" t="n"/>
      <c r="R1976" s="414" t="n">
        <v>1065000536</v>
      </c>
      <c r="S1976" s="412" t="inlineStr">
        <is>
          <t>Pesos</t>
        </is>
      </c>
      <c r="T1976" s="413" t="inlineStr">
        <is>
          <t>Hipotecario</t>
        </is>
      </c>
      <c r="U1976" s="818" t="n">
        <v>1914058</v>
      </c>
      <c r="V1976" s="414" t="n">
        <v>75</v>
      </c>
      <c r="W1976" s="414" t="n">
        <v>72</v>
      </c>
      <c r="X1976" s="818" t="inlineStr">
        <is>
          <t>11.6%</t>
        </is>
      </c>
      <c r="Y1976" s="818" t="n">
        <v>0</v>
      </c>
      <c r="Z1976" s="818" t="n">
        <v>11174</v>
      </c>
      <c r="AA1976" s="818" t="n">
        <v>12405</v>
      </c>
      <c r="AB1976" s="818" t="n">
        <v>8310</v>
      </c>
      <c r="AC1976" s="818" t="n">
        <v>399157</v>
      </c>
      <c r="AD1976" s="818" t="n">
        <v>911550</v>
      </c>
      <c r="AE1976" s="818" t="n">
        <v>99076976</v>
      </c>
      <c r="AF1976" s="3670" t="n">
        <v>300</v>
      </c>
      <c r="AG1976" s="818" t="inlineStr">
        <is>
          <t>$3,850,000</t>
        </is>
      </c>
      <c r="AH1976" s="415" t="inlineStr">
        <is>
          <t>Empleado</t>
        </is>
      </c>
      <c r="AI1976" s="414" t="inlineStr">
        <is>
          <t>navas411@gmail.com</t>
        </is>
      </c>
      <c r="AJ1976" s="414" t="n">
        <v>3217129315</v>
      </c>
      <c r="AK1976" s="414" t="inlineStr">
        <is>
          <t>CERETE</t>
        </is>
      </c>
      <c r="AL1976" s="410" t="n"/>
      <c r="AM1976" s="416" t="n"/>
    </row>
    <row r="1977" ht="18" customHeight="1" thickBot="1">
      <c r="A1977" s="745" t="inlineStr">
        <is>
          <t>FANNY ESPERANZA VELANDIA GARCIA</t>
        </is>
      </c>
      <c r="B1977" s="221" t="n">
        <v>90000135141</v>
      </c>
      <c r="C1977" s="240" t="n">
        <v>45880</v>
      </c>
      <c r="D1977" s="902" t="inlineStr">
        <is>
          <t>Pendiente</t>
        </is>
      </c>
      <c r="E1977" s="903" t="n">
        <v>45880</v>
      </c>
      <c r="F1977" s="241" t="inlineStr">
        <is>
          <t>BANCOLOMBIA</t>
        </is>
      </c>
      <c r="G1977" s="225" t="n"/>
      <c r="H1977" s="397" t="inlineStr">
        <is>
          <t>PROPIO</t>
        </is>
      </c>
      <c r="I1977" s="225" t="n"/>
      <c r="J1977" s="225" t="n"/>
      <c r="K1977" s="225" t="n"/>
      <c r="L1977" s="248" t="inlineStr">
        <is>
          <t>Imperio Financiero</t>
        </is>
      </c>
      <c r="M1977" s="242" t="inlineStr">
        <is>
          <t>Andres Montenegro</t>
        </is>
      </c>
      <c r="N1977" s="225" t="n"/>
      <c r="O1977" s="225" t="n"/>
      <c r="P1977" s="225" t="n"/>
      <c r="Q1977" s="225" t="n"/>
      <c r="R1977" s="389" t="n">
        <v>20651900</v>
      </c>
      <c r="S1977" s="246" t="inlineStr">
        <is>
          <t>Pesos</t>
        </is>
      </c>
      <c r="T1977" s="247" t="inlineStr">
        <is>
          <t>Hipotecario</t>
        </is>
      </c>
      <c r="U1977" s="741" t="n">
        <v>1353963</v>
      </c>
      <c r="V1977" s="242" t="n">
        <v>240</v>
      </c>
      <c r="W1977" s="242" t="n">
        <v>190</v>
      </c>
      <c r="X1977" s="741" t="inlineStr">
        <is>
          <t>10.6%</t>
        </is>
      </c>
      <c r="Y1977" s="741" t="n">
        <v>0</v>
      </c>
      <c r="Z1977" s="741" t="n">
        <v>141145</v>
      </c>
      <c r="AA1977" s="741" t="n">
        <v>19252</v>
      </c>
      <c r="AB1977" s="741" t="n">
        <v>12834</v>
      </c>
      <c r="AC1977" s="741" t="n">
        <v>237572</v>
      </c>
      <c r="AD1977" s="741" t="n">
        <v>943160</v>
      </c>
      <c r="AE1977" s="741" t="n">
        <v>111910329</v>
      </c>
      <c r="AF1977" s="242" t="inlineStr">
        <is>
          <t>300-600</t>
        </is>
      </c>
      <c r="AG1977" s="741" t="inlineStr">
        <is>
          <t>$6,239,000</t>
        </is>
      </c>
      <c r="AH1977" s="248" t="inlineStr">
        <is>
          <t>Empleado</t>
        </is>
      </c>
      <c r="AI1977" s="242" t="inlineStr">
        <is>
          <t>fannyvelan@hotmail.com</t>
        </is>
      </c>
      <c r="AJ1977" s="242" t="n">
        <v>3138659501</v>
      </c>
      <c r="AK1977" s="225" t="n"/>
      <c r="AL1977" s="225" t="n"/>
      <c r="AM1977" s="231" t="n"/>
    </row>
    <row r="1978" ht="18" customHeight="1" thickBot="1">
      <c r="A1978" s="552" t="inlineStr">
        <is>
          <t>MONICA JULIETH GARZON MARTINEZ</t>
        </is>
      </c>
      <c r="B1978" s="210" t="inlineStr">
        <is>
          <t>570040770115686-0</t>
        </is>
      </c>
      <c r="C1978" s="251" t="n">
        <v>45880</v>
      </c>
      <c r="D1978" s="902" t="inlineStr">
        <is>
          <t>Pendiente</t>
        </is>
      </c>
      <c r="E1978" s="903" t="n">
        <v>45880</v>
      </c>
      <c r="F1978" s="262" t="inlineStr">
        <is>
          <t>DAVIVIENDA</t>
        </is>
      </c>
      <c r="G1978" s="214" t="n"/>
      <c r="H1978" s="349" t="inlineStr">
        <is>
          <t>CM</t>
        </is>
      </c>
      <c r="I1978" s="214" t="n"/>
      <c r="J1978" s="214" t="n"/>
      <c r="K1978" s="214" t="n"/>
      <c r="L1978" s="348" t="inlineStr">
        <is>
          <t>Soluciones Financieras</t>
        </is>
      </c>
      <c r="M1978" s="254" t="inlineStr">
        <is>
          <t>LORENA SALINAS</t>
        </is>
      </c>
      <c r="N1978" s="214" t="n"/>
      <c r="O1978" s="214" t="n"/>
      <c r="P1978" s="214" t="n"/>
      <c r="Q1978" s="335" t="n"/>
      <c r="R1978" s="390" t="inlineStr">
        <is>
          <t>N/A</t>
        </is>
      </c>
      <c r="S1978" s="257" t="inlineStr">
        <is>
          <t>Pesos</t>
        </is>
      </c>
      <c r="T1978" s="258" t="inlineStr">
        <is>
          <t>Hipotecario</t>
        </is>
      </c>
      <c r="U1978" s="739" t="n">
        <v>1219000</v>
      </c>
      <c r="V1978" s="254" t="n">
        <v>240</v>
      </c>
      <c r="W1978" s="254" t="n">
        <v>231</v>
      </c>
      <c r="X1978" s="739" t="inlineStr">
        <is>
          <t>10.95%</t>
        </is>
      </c>
      <c r="Y1978" s="739" t="n">
        <v>0</v>
      </c>
      <c r="Z1978" s="739" t="n">
        <v>36514</v>
      </c>
      <c r="AA1978" s="739" t="n">
        <v>38290</v>
      </c>
      <c r="AB1978" s="739" t="n">
        <v>0</v>
      </c>
      <c r="AC1978" s="739" t="n">
        <v>161671</v>
      </c>
      <c r="AD1978" s="739" t="n">
        <v>982524</v>
      </c>
      <c r="AE1978" s="739" t="n">
        <v>113842552</v>
      </c>
      <c r="AF1978" s="3660" t="n">
        <v>400</v>
      </c>
      <c r="AG1978" s="739" t="inlineStr">
        <is>
          <t>$3,700,000</t>
        </is>
      </c>
      <c r="AH1978" s="259" t="inlineStr">
        <is>
          <t>Empleado</t>
        </is>
      </c>
      <c r="AI1978" s="254" t="inlineStr">
        <is>
          <t>monicajuliethgarzonmartinez@gmail.com</t>
        </is>
      </c>
      <c r="AJ1978" s="254" t="n">
        <v>3003422598</v>
      </c>
      <c r="AK1978" s="254" t="inlineStr">
        <is>
          <t>BOGOTA</t>
        </is>
      </c>
      <c r="AL1978" s="214" t="n"/>
      <c r="AM1978" s="220" t="n"/>
    </row>
    <row r="1979" ht="18" customHeight="1" thickBot="1">
      <c r="A1979" s="745" t="inlineStr">
        <is>
          <t>JOHN EDISSON CANO NARANJO</t>
        </is>
      </c>
      <c r="B1979" s="221" t="n">
        <v>90000347738</v>
      </c>
      <c r="C1979" s="240" t="n">
        <v>45880</v>
      </c>
      <c r="D1979" s="902" t="inlineStr">
        <is>
          <t>Pendiente</t>
        </is>
      </c>
      <c r="E1979" s="903" t="n">
        <v>45880</v>
      </c>
      <c r="F1979" s="241" t="inlineStr">
        <is>
          <t>BANCOLOMBIA</t>
        </is>
      </c>
      <c r="G1979" s="225" t="n"/>
      <c r="H1979" s="344" t="inlineStr">
        <is>
          <t>CM</t>
        </is>
      </c>
      <c r="I1979" s="225" t="n"/>
      <c r="J1979" s="225" t="n"/>
      <c r="K1979" s="225" t="n"/>
      <c r="L1979" s="440" t="inlineStr">
        <is>
          <t>Finanzas a otro nivel</t>
        </is>
      </c>
      <c r="M1979" s="242" t="inlineStr">
        <is>
          <t>YULY HERNANDEZ</t>
        </is>
      </c>
      <c r="N1979" s="225" t="n"/>
      <c r="O1979" s="225" t="n"/>
      <c r="P1979" s="225" t="n"/>
      <c r="Q1979" s="225" t="n"/>
      <c r="R1979" s="242" t="n">
        <v>1017168305</v>
      </c>
      <c r="S1979" s="246" t="inlineStr">
        <is>
          <t>Pesos</t>
        </is>
      </c>
      <c r="T1979" s="247" t="inlineStr">
        <is>
          <t>Hipotecario</t>
        </is>
      </c>
      <c r="U1979" s="741" t="n">
        <v>2887127</v>
      </c>
      <c r="V1979" s="242" t="n">
        <v>180</v>
      </c>
      <c r="W1979" s="242" t="n">
        <v>178</v>
      </c>
      <c r="X1979" s="741" t="inlineStr">
        <is>
          <t>13.7%</t>
        </is>
      </c>
      <c r="Y1979" s="741" t="n">
        <v>0</v>
      </c>
      <c r="Z1979" s="741" t="n">
        <v>58240</v>
      </c>
      <c r="AA1979" s="741" t="n">
        <v>31132</v>
      </c>
      <c r="AB1979" s="741" t="n">
        <v>20754</v>
      </c>
      <c r="AC1979" s="741" t="n">
        <v>409087</v>
      </c>
      <c r="AD1979" s="741" t="n">
        <v>2367914</v>
      </c>
      <c r="AE1979" s="741" t="n">
        <v>221550996</v>
      </c>
      <c r="AF1979" s="3661" t="n">
        <v>500</v>
      </c>
      <c r="AG1979" s="741" t="inlineStr">
        <is>
          <t>$3,000,000</t>
        </is>
      </c>
      <c r="AH1979" s="248" t="inlineStr">
        <is>
          <t>Empleado</t>
        </is>
      </c>
      <c r="AI1979" s="242" t="inlineStr">
        <is>
          <t>mafequin2708@gmail.com</t>
        </is>
      </c>
      <c r="AJ1979" s="242" t="n">
        <v>642108613053</v>
      </c>
      <c r="AK1979" s="242" t="inlineStr">
        <is>
          <t>NUEVA ZELANDA</t>
        </is>
      </c>
      <c r="AL1979" s="225" t="n"/>
      <c r="AM1979" s="231" t="n"/>
    </row>
    <row r="1980" ht="18" customHeight="1" thickBot="1">
      <c r="A1980" s="1007" t="inlineStr">
        <is>
          <t>LEIDY PAOLA TELLEZ ROMERO</t>
        </is>
      </c>
      <c r="B1980" s="274" t="n">
        <v>90000246541</v>
      </c>
      <c r="C1980" s="420" t="n">
        <v>45881</v>
      </c>
      <c r="D1980" s="421" t="inlineStr">
        <is>
          <t>Pendiente</t>
        </is>
      </c>
      <c r="E1980" s="422" t="n">
        <v>45881</v>
      </c>
      <c r="F1980" s="484" t="inlineStr">
        <is>
          <t>BANCOLOMBIA</t>
        </is>
      </c>
      <c r="G1980" s="278" t="n"/>
      <c r="H1980" s="435" t="inlineStr">
        <is>
          <t>CM</t>
        </is>
      </c>
      <c r="I1980" s="278" t="n"/>
      <c r="J1980" s="278" t="n"/>
      <c r="K1980" s="278" t="n"/>
      <c r="L1980" s="278" t="n"/>
      <c r="M1980" s="278" t="n"/>
      <c r="N1980" s="278" t="n"/>
      <c r="O1980" s="278" t="n"/>
      <c r="P1980" s="278" t="n"/>
      <c r="Q1980" s="278" t="n"/>
      <c r="R1980" s="425" t="n">
        <v>1110523782</v>
      </c>
      <c r="S1980" s="426" t="inlineStr">
        <is>
          <t>Pesos</t>
        </is>
      </c>
      <c r="T1980" s="427" t="inlineStr">
        <is>
          <t>Hipotecario</t>
        </is>
      </c>
      <c r="U1980" s="742" t="n">
        <v>918577</v>
      </c>
      <c r="V1980" s="425" t="n">
        <v>240</v>
      </c>
      <c r="W1980" s="425" t="n">
        <v>216</v>
      </c>
      <c r="X1980" s="840" t="n">
        <v>0.14</v>
      </c>
      <c r="Y1980" s="742" t="n">
        <v>0</v>
      </c>
      <c r="Z1980" s="742" t="n">
        <v>8213</v>
      </c>
      <c r="AA1980" s="742" t="n">
        <v>16084</v>
      </c>
      <c r="AB1980" s="742" t="n">
        <v>10722</v>
      </c>
      <c r="AC1980" s="742" t="n">
        <v>82736</v>
      </c>
      <c r="AD1980" s="742" t="n">
        <v>800821</v>
      </c>
      <c r="AE1980" s="742" t="n">
        <v>73040056</v>
      </c>
      <c r="AF1980" s="3663" t="n">
        <v>500</v>
      </c>
      <c r="AG1980" s="742" t="inlineStr">
        <is>
          <t>$5,000,000</t>
        </is>
      </c>
      <c r="AH1980" s="428" t="inlineStr">
        <is>
          <t>Empleado</t>
        </is>
      </c>
      <c r="AI1980" s="425" t="inlineStr">
        <is>
          <t>paolatellezabogados@gmail.com</t>
        </is>
      </c>
      <c r="AJ1980" s="425" t="n">
        <v>3166284691</v>
      </c>
      <c r="AK1980" s="425" t="inlineStr">
        <is>
          <t>IBAGUE</t>
        </is>
      </c>
      <c r="AL1980" s="278" t="n"/>
      <c r="AM1980" s="286" t="n"/>
    </row>
    <row r="1981" ht="18" customHeight="1" thickBot="1">
      <c r="A1981" s="563" t="inlineStr">
        <is>
          <t>MADERIN VANNESSA VASQUEZ PEÑA</t>
        </is>
      </c>
      <c r="B1981" s="466" t="n">
        <v>1054420838</v>
      </c>
      <c r="C1981" s="357" t="n">
        <v>45842</v>
      </c>
      <c r="D1981" s="921" t="inlineStr">
        <is>
          <t>Pendiente</t>
        </is>
      </c>
      <c r="E1981" s="900" t="n">
        <v>45880</v>
      </c>
      <c r="F1981" s="476" t="inlineStr">
        <is>
          <t>BANCO DE BOGOTA</t>
        </is>
      </c>
      <c r="G1981" s="882" t="n"/>
      <c r="H1981" s="361" t="inlineStr">
        <is>
          <t>CM</t>
        </is>
      </c>
      <c r="I1981" s="363" t="inlineStr">
        <is>
          <t>Solicitar extracto al dia y realizar perfilamiento - Bogota.</t>
        </is>
      </c>
      <c r="J1981" s="360" t="n"/>
      <c r="K1981" s="360" t="n"/>
      <c r="L1981" s="524" t="inlineStr">
        <is>
          <t>Visionarios</t>
        </is>
      </c>
      <c r="M1981" s="363" t="inlineStr">
        <is>
          <t>PAOLA HERNANDEZ</t>
        </is>
      </c>
      <c r="N1981" s="357" t="n">
        <v>45842</v>
      </c>
      <c r="O1981" s="360" t="n"/>
      <c r="P1981" s="360" t="n"/>
      <c r="Q1981" s="360" t="n"/>
      <c r="R1981" s="886" t="n">
        <v>1072717062</v>
      </c>
      <c r="S1981" s="365" t="inlineStr">
        <is>
          <t>Pesos</t>
        </is>
      </c>
      <c r="T1981" s="366" t="inlineStr">
        <is>
          <t>Hipotecario</t>
        </is>
      </c>
      <c r="U1981" s="808" t="n">
        <v>2013260</v>
      </c>
      <c r="V1981" s="363" t="n">
        <v>120</v>
      </c>
      <c r="W1981" s="363" t="n">
        <v>112</v>
      </c>
      <c r="X1981" s="808" t="inlineStr">
        <is>
          <t>10.69%</t>
        </is>
      </c>
      <c r="Y1981" s="808" t="n">
        <v>0</v>
      </c>
      <c r="Z1981" s="808" t="n">
        <v>24174</v>
      </c>
      <c r="AA1981" s="808" t="n">
        <v>37202</v>
      </c>
      <c r="AB1981" s="808" t="n">
        <v>0</v>
      </c>
      <c r="AC1981" s="808" t="n">
        <v>117731</v>
      </c>
      <c r="AD1981" s="808" t="n">
        <v>1834152</v>
      </c>
      <c r="AE1981" s="808" t="n">
        <v>142144849</v>
      </c>
      <c r="AF1981" s="3688" t="n">
        <v>300</v>
      </c>
      <c r="AG1981" s="808" t="inlineStr">
        <is>
          <t>$8,600,000</t>
        </is>
      </c>
      <c r="AH1981" s="401" t="inlineStr">
        <is>
          <t>Empleado</t>
        </is>
      </c>
      <c r="AI1981" s="363" t="inlineStr">
        <is>
          <t>vannevape@gmail.com</t>
        </is>
      </c>
      <c r="AJ1981" s="363" t="n">
        <v>971585839656</v>
      </c>
      <c r="AK1981" s="363" t="inlineStr">
        <is>
          <t>DUBAI</t>
        </is>
      </c>
      <c r="AL1981" s="360" t="n"/>
      <c r="AM1981" s="368" t="n"/>
    </row>
    <row r="1982" ht="18" customHeight="1" thickBot="1">
      <c r="A1982" s="1007" t="inlineStr">
        <is>
          <t>TATIANA JULIETH TRUJILLO CRUZ</t>
        </is>
      </c>
      <c r="B1982" s="210" t="n">
        <v>1057265660</v>
      </c>
      <c r="C1982" s="251" t="n">
        <v>45873</v>
      </c>
      <c r="D1982" s="902" t="inlineStr">
        <is>
          <t>Pendiente</t>
        </is>
      </c>
      <c r="E1982" s="903" t="n">
        <v>45880</v>
      </c>
      <c r="F1982" s="576" t="inlineStr">
        <is>
          <t>BANCO DE BOGOTA</t>
        </is>
      </c>
      <c r="G1982" s="593" t="inlineStr">
        <is>
          <t>Buen día a extractos@mejorahora.net envié perfilamiento de la cliente, favor generar estudio, tenemos cita para miércoles para verlo. Quedo atenta. Gracias.</t>
        </is>
      </c>
      <c r="H1982" s="349" t="inlineStr">
        <is>
          <t>CM</t>
        </is>
      </c>
      <c r="I1982" s="254" t="inlineStr">
        <is>
          <t>Falta perfilamiento - Bogota</t>
        </is>
      </c>
      <c r="J1982" s="214" t="n"/>
      <c r="K1982" s="214" t="n"/>
      <c r="L1982" s="214" t="n"/>
      <c r="M1982" s="214" t="n"/>
      <c r="N1982" s="251" t="n">
        <v>45873</v>
      </c>
      <c r="O1982" s="214" t="n"/>
      <c r="P1982" s="214" t="n"/>
      <c r="Q1982" s="214" t="n"/>
      <c r="R1982" s="254" t="n">
        <v>1014298269</v>
      </c>
      <c r="S1982" s="257" t="inlineStr">
        <is>
          <t>Pesos</t>
        </is>
      </c>
      <c r="T1982" s="258" t="inlineStr">
        <is>
          <t>Hipotecario</t>
        </is>
      </c>
      <c r="U1982" s="739" t="n">
        <v>1287369</v>
      </c>
      <c r="V1982" s="254" t="n">
        <v>240</v>
      </c>
      <c r="W1982" s="254" t="n">
        <v>237</v>
      </c>
      <c r="X1982" s="739" t="inlineStr">
        <is>
          <t>12.01%</t>
        </is>
      </c>
      <c r="Y1982" s="739" t="n">
        <v>0</v>
      </c>
      <c r="Z1982" s="739" t="n">
        <v>19884</v>
      </c>
      <c r="AA1982" s="739" t="n">
        <v>34172</v>
      </c>
      <c r="AB1982" s="739" t="n">
        <v>0</v>
      </c>
      <c r="AC1982" s="739" t="n">
        <v>129947</v>
      </c>
      <c r="AD1982" s="739" t="n">
        <v>1103365</v>
      </c>
      <c r="AE1982" s="739" t="n">
        <v>116823059</v>
      </c>
      <c r="AF1982" s="3660" t="n">
        <v>500</v>
      </c>
      <c r="AG1982" s="739" t="inlineStr">
        <is>
          <t>$6,000,000</t>
        </is>
      </c>
      <c r="AH1982" s="259" t="inlineStr">
        <is>
          <t>Empleado</t>
        </is>
      </c>
      <c r="AI1982" s="254" t="inlineStr">
        <is>
          <t>tatianajuliethtrujillo16@gmail.com</t>
        </is>
      </c>
      <c r="AJ1982" s="254" t="n">
        <v>73006166297</v>
      </c>
      <c r="AK1982" s="254" t="inlineStr">
        <is>
          <t>BOGOTA</t>
        </is>
      </c>
      <c r="AL1982" s="214" t="n"/>
      <c r="AM1982" s="220" t="n"/>
    </row>
    <row r="1983" ht="18" customHeight="1" thickBot="1">
      <c r="A1983" s="441" t="inlineStr">
        <is>
          <t>TATIANA MARCELA MANZANO OREJUELA</t>
        </is>
      </c>
      <c r="B1983" s="466" t="n">
        <v>557875485</v>
      </c>
      <c r="C1983" s="357" t="n">
        <v>46000</v>
      </c>
      <c r="D1983" s="479" t="inlineStr">
        <is>
          <t>Mora</t>
        </is>
      </c>
      <c r="E1983" s="1011" t="n">
        <v>45881</v>
      </c>
      <c r="F1983" s="476" t="inlineStr">
        <is>
          <t>BANCO DE BOGOTA</t>
        </is>
      </c>
      <c r="G1983" s="363" t="inlineStr">
        <is>
          <t>Adjunto extracto de la señora TATIANA MARCELA MANZANO OREJUELA, para actualizar estudio. 
Quedo atenta a sus comentarios.
Gracias.</t>
        </is>
      </c>
      <c r="H1983" s="361" t="inlineStr">
        <is>
          <t>CM</t>
        </is>
      </c>
      <c r="I1983" s="360" t="n"/>
      <c r="J1983" s="360" t="n"/>
      <c r="K1983" s="400" t="n">
        <v>46002</v>
      </c>
      <c r="L1983" s="477" t="inlineStr">
        <is>
          <t>Finanzas a otro nivel</t>
        </is>
      </c>
      <c r="M1983" s="363" t="inlineStr">
        <is>
          <t>MIREYA TOLOZA</t>
        </is>
      </c>
      <c r="N1983" s="357" t="n">
        <v>46002</v>
      </c>
      <c r="O1983" s="360" t="n"/>
      <c r="P1983" s="364" t="inlineStr">
        <is>
          <t>https://tinyurl.com/3u72yw48</t>
        </is>
      </c>
      <c r="Q1983" s="360" t="n"/>
      <c r="R1983" s="363" t="n">
        <v>1118301779</v>
      </c>
      <c r="S1983" s="365" t="inlineStr">
        <is>
          <t>Pesos</t>
        </is>
      </c>
      <c r="T1983" s="366" t="inlineStr">
        <is>
          <t>Hipotecario</t>
        </is>
      </c>
      <c r="U1983" s="808" t="n">
        <v>419672</v>
      </c>
      <c r="V1983" s="363" t="n">
        <v>360</v>
      </c>
      <c r="W1983" s="363" t="n">
        <v>303</v>
      </c>
      <c r="X1983" s="808" t="inlineStr">
        <is>
          <t>7.47%</t>
        </is>
      </c>
      <c r="Y1983" s="808" t="n">
        <v>162456</v>
      </c>
      <c r="Z1983" s="808" t="n">
        <v>31071</v>
      </c>
      <c r="AA1983" s="808" t="n">
        <v>22068</v>
      </c>
      <c r="AB1983" s="808" t="n">
        <v>0</v>
      </c>
      <c r="AC1983" s="808" t="n">
        <v>67444</v>
      </c>
      <c r="AD1983" s="808" t="n">
        <v>461544</v>
      </c>
      <c r="AE1983" s="808" t="n">
        <v>49851014</v>
      </c>
      <c r="AF1983" s="3688" t="n">
        <v>200</v>
      </c>
      <c r="AG1983" s="808" t="inlineStr">
        <is>
          <t>$2,223,000</t>
        </is>
      </c>
      <c r="AH1983" s="401" t="inlineStr">
        <is>
          <t>Empleado</t>
        </is>
      </c>
      <c r="AI1983" s="363" t="inlineStr">
        <is>
          <t>tatianamanzano30@gmail.com</t>
        </is>
      </c>
      <c r="AJ1983" s="886" t="n">
        <v>3107126080</v>
      </c>
      <c r="AK1983" s="363" t="inlineStr">
        <is>
          <t>CALI</t>
        </is>
      </c>
      <c r="AL1983" s="360" t="n"/>
      <c r="AM1983" s="368" t="n"/>
    </row>
    <row r="1984" ht="18" customHeight="1" thickBot="1">
      <c r="A1984" s="552" t="inlineStr">
        <is>
          <t>LEIDY PAOLA TELLEZ ROMERO</t>
        </is>
      </c>
      <c r="B1984" s="210" t="n">
        <v>90000246541</v>
      </c>
      <c r="C1984" s="251" t="n">
        <v>45881</v>
      </c>
      <c r="D1984" s="902" t="inlineStr">
        <is>
          <t>Pendiente</t>
        </is>
      </c>
      <c r="E1984" s="903" t="n">
        <v>45881</v>
      </c>
      <c r="F1984" s="267" t="inlineStr">
        <is>
          <t>BANCOLOMBIA</t>
        </is>
      </c>
      <c r="G1984" s="214" t="n"/>
      <c r="H1984" s="349" t="inlineStr">
        <is>
          <t>CM</t>
        </is>
      </c>
      <c r="I1984" s="214" t="n"/>
      <c r="J1984" s="214" t="n"/>
      <c r="K1984" s="214" t="n"/>
      <c r="L1984" s="214" t="n"/>
      <c r="M1984" s="214" t="n"/>
      <c r="N1984" s="214" t="n"/>
      <c r="O1984" s="214" t="n"/>
      <c r="P1984" s="214" t="n"/>
      <c r="Q1984" s="214" t="n"/>
      <c r="R1984" s="254" t="n">
        <v>1110523782</v>
      </c>
      <c r="S1984" s="257" t="inlineStr">
        <is>
          <t>Pesos</t>
        </is>
      </c>
      <c r="T1984" s="258" t="inlineStr">
        <is>
          <t>Hipotecario</t>
        </is>
      </c>
      <c r="U1984" s="739" t="n">
        <v>918577</v>
      </c>
      <c r="V1984" s="254" t="n">
        <v>240</v>
      </c>
      <c r="W1984" s="254" t="n">
        <v>216</v>
      </c>
      <c r="X1984" s="821" t="n">
        <v>0.14</v>
      </c>
      <c r="Y1984" s="739" t="n">
        <v>0</v>
      </c>
      <c r="Z1984" s="739" t="n">
        <v>8213</v>
      </c>
      <c r="AA1984" s="739" t="n">
        <v>16084</v>
      </c>
      <c r="AB1984" s="739" t="n">
        <v>10722</v>
      </c>
      <c r="AC1984" s="739" t="n">
        <v>82736</v>
      </c>
      <c r="AD1984" s="739" t="n">
        <v>800821</v>
      </c>
      <c r="AE1984" s="739" t="n">
        <v>73040056</v>
      </c>
      <c r="AF1984" s="3660" t="n">
        <v>500</v>
      </c>
      <c r="AG1984" s="739" t="inlineStr">
        <is>
          <t>$5,000,000</t>
        </is>
      </c>
      <c r="AH1984" s="259" t="inlineStr">
        <is>
          <t>Empleado</t>
        </is>
      </c>
      <c r="AI1984" s="254" t="inlineStr">
        <is>
          <t>paolatellezabogados@gmail.com</t>
        </is>
      </c>
      <c r="AJ1984" s="254" t="n">
        <v>3166284691</v>
      </c>
      <c r="AK1984" s="254" t="inlineStr">
        <is>
          <t>IBAGUE</t>
        </is>
      </c>
      <c r="AL1984" s="214" t="n"/>
      <c r="AM1984" s="220" t="n"/>
    </row>
    <row r="1985" ht="18" customHeight="1" thickBot="1">
      <c r="A1985" s="842" t="inlineStr">
        <is>
          <t>ESNAIDER EMMANUEL VILLALOBOS OJEDA</t>
        </is>
      </c>
      <c r="B1985" s="221" t="n">
        <v>954600048</v>
      </c>
      <c r="C1985" s="240" t="n">
        <v>45881</v>
      </c>
      <c r="D1985" s="902" t="inlineStr">
        <is>
          <t>Pendiente</t>
        </is>
      </c>
      <c r="E1985" s="903" t="n">
        <v>45881</v>
      </c>
      <c r="F1985" s="224" t="inlineStr">
        <is>
          <t>BANCO DE BOGOTA</t>
        </is>
      </c>
      <c r="G1985" s="225" t="n"/>
      <c r="H1985" s="243" t="inlineStr">
        <is>
          <t>VK 30%</t>
        </is>
      </c>
      <c r="I1985" s="225" t="n"/>
      <c r="J1985" s="225" t="n"/>
      <c r="K1985" s="225" t="n"/>
      <c r="L1985" s="343" t="inlineStr">
        <is>
          <t>Soluciones Financieras</t>
        </is>
      </c>
      <c r="M1985" s="242" t="inlineStr">
        <is>
          <t>Giovanni Moreno Ramírez</t>
        </is>
      </c>
      <c r="N1985" s="225" t="n"/>
      <c r="O1985" s="225" t="n"/>
      <c r="P1985" s="225" t="n"/>
      <c r="Q1985" s="225" t="n"/>
      <c r="R1985" s="242" t="n">
        <v>1002230912</v>
      </c>
      <c r="S1985" s="246" t="inlineStr">
        <is>
          <t>Pesos</t>
        </is>
      </c>
      <c r="T1985" s="247" t="inlineStr">
        <is>
          <t>Hipotecario</t>
        </is>
      </c>
      <c r="U1985" s="741" t="n">
        <v>429847</v>
      </c>
      <c r="V1985" s="242" t="n">
        <v>360</v>
      </c>
      <c r="W1985" s="242" t="n">
        <v>342</v>
      </c>
      <c r="X1985" s="741" t="inlineStr">
        <is>
          <t>10.85%</t>
        </is>
      </c>
      <c r="Y1985" s="741" t="n">
        <v>145181</v>
      </c>
      <c r="Z1985" s="741" t="n">
        <v>7427</v>
      </c>
      <c r="AA1985" s="741" t="n">
        <v>18557</v>
      </c>
      <c r="AB1985" s="741" t="n">
        <v>0</v>
      </c>
      <c r="AC1985" s="741" t="n">
        <v>17950</v>
      </c>
      <c r="AD1985" s="741" t="n">
        <v>531094</v>
      </c>
      <c r="AE1985" s="741" t="n">
        <v>44586347</v>
      </c>
      <c r="AF1985" s="242" t="inlineStr">
        <is>
          <t>50-300</t>
        </is>
      </c>
      <c r="AG1985" s="741" t="inlineStr">
        <is>
          <t>$2,200,000</t>
        </is>
      </c>
      <c r="AH1985" s="248" t="inlineStr">
        <is>
          <t>Empleado</t>
        </is>
      </c>
      <c r="AI1985" s="242" t="inlineStr">
        <is>
          <t>Cratos_villa@hotmail.com</t>
        </is>
      </c>
      <c r="AJ1985" s="242" t="n">
        <v>3014412916</v>
      </c>
      <c r="AK1985" s="225" t="n"/>
      <c r="AL1985" s="225" t="n"/>
      <c r="AM1985" s="231" t="n"/>
    </row>
    <row r="1986" ht="18" customHeight="1" thickBot="1">
      <c r="A1986" s="736" t="inlineStr">
        <is>
          <t>EDWIN ALEXANDER MAYORGA PRIETO</t>
        </is>
      </c>
      <c r="B1986" s="221" t="n">
        <v>8019138104</v>
      </c>
      <c r="C1986" s="240" t="n">
        <v>45993</v>
      </c>
      <c r="D1986" s="343" t="inlineStr">
        <is>
          <t>Pendiente</t>
        </is>
      </c>
      <c r="E1986" s="1223" t="n">
        <v>45993</v>
      </c>
      <c r="F1986" s="839" t="inlineStr">
        <is>
          <t>FNA (Fondo Nacional del Ahorro)</t>
        </is>
      </c>
      <c r="G1986" s="1236" t="n"/>
      <c r="H1986" s="397" t="inlineStr">
        <is>
          <t>PROPIO</t>
        </is>
      </c>
      <c r="I1986" s="225" t="n"/>
      <c r="J1986" s="225" t="n"/>
      <c r="K1986" s="225" t="n"/>
      <c r="L1986" s="248" t="inlineStr">
        <is>
          <t>Imperio Financiero</t>
        </is>
      </c>
      <c r="M1986" s="242" t="inlineStr">
        <is>
          <t>Jaime Andres Porras Vargas</t>
        </is>
      </c>
      <c r="N1986" s="225" t="n"/>
      <c r="O1986" s="225" t="n"/>
      <c r="P1986" s="225" t="n"/>
      <c r="Q1986" s="225" t="n"/>
      <c r="R1986" s="242" t="n">
        <v>80191381</v>
      </c>
      <c r="S1986" s="346" t="inlineStr">
        <is>
          <t>Uvr</t>
        </is>
      </c>
      <c r="T1986" s="247" t="inlineStr">
        <is>
          <t>Hipotecario</t>
        </is>
      </c>
      <c r="U1986" s="741" t="n">
        <v>2389113</v>
      </c>
      <c r="V1986" s="741" t="n">
        <v>240</v>
      </c>
      <c r="W1986" s="741" t="n">
        <v>237</v>
      </c>
      <c r="X1986" s="811" t="n">
        <v>0.12</v>
      </c>
      <c r="Y1986" s="741" t="n">
        <v>0</v>
      </c>
      <c r="Z1986" s="741" t="n">
        <v>66593</v>
      </c>
      <c r="AA1986" s="741" t="n">
        <v>77018</v>
      </c>
      <c r="AB1986" s="741" t="n">
        <v>47894</v>
      </c>
      <c r="AC1986" s="741" t="n">
        <v>232169</v>
      </c>
      <c r="AD1986" s="741" t="n">
        <v>1965436</v>
      </c>
      <c r="AE1986" s="741" t="n">
        <v>207132448</v>
      </c>
      <c r="AF1986" s="242" t="inlineStr">
        <is>
          <t>$600.000 a $900.000</t>
        </is>
      </c>
      <c r="AG1986" s="741" t="inlineStr">
        <is>
          <t>$13,000,000</t>
        </is>
      </c>
      <c r="AH1986" s="248" t="inlineStr">
        <is>
          <t>Empleado</t>
        </is>
      </c>
      <c r="AI1986" s="242" t="inlineStr">
        <is>
          <t>emayorga66@gmail.com</t>
        </is>
      </c>
      <c r="AJ1986" s="242" t="n">
        <v>3164631366</v>
      </c>
      <c r="AK1986" s="225" t="n"/>
      <c r="AL1986" s="225" t="n"/>
      <c r="AM1986" s="231" t="n"/>
    </row>
    <row r="1987" ht="18" customHeight="1" thickBot="1">
      <c r="A1987" s="1279" t="inlineStr">
        <is>
          <t>ALEXANDRA GOMEZ GONZALEZ</t>
        </is>
      </c>
      <c r="B1987" s="466" t="n">
        <v>958711544</v>
      </c>
      <c r="C1987" s="357" t="n">
        <v>45994</v>
      </c>
      <c r="D1987" s="358" t="inlineStr">
        <is>
          <t>Pendiente</t>
        </is>
      </c>
      <c r="E1987" s="1217" t="n">
        <v>45994</v>
      </c>
      <c r="F1987" s="476" t="inlineStr">
        <is>
          <t>BANCO DE BOGOTA</t>
        </is>
      </c>
      <c r="G1987" s="360" t="n"/>
      <c r="H1987" s="360" t="n"/>
      <c r="I1987" s="360" t="n"/>
      <c r="J1987" s="360" t="n"/>
      <c r="K1987" s="360" t="n"/>
      <c r="L1987" s="401" t="inlineStr">
        <is>
          <t>Imperio Financiero</t>
        </is>
      </c>
      <c r="M1987" s="363" t="inlineStr">
        <is>
          <t>MARIA DEL PILAR BUITRAGO</t>
        </is>
      </c>
      <c r="N1987" s="360" t="n"/>
      <c r="O1987" s="360" t="n"/>
      <c r="P1987" s="1283" t="n"/>
      <c r="Q1987" s="360" t="n"/>
      <c r="R1987" s="1284" t="n">
        <v>1032478803</v>
      </c>
      <c r="S1987" s="365" t="inlineStr">
        <is>
          <t>Pesos</t>
        </is>
      </c>
      <c r="T1987" s="366" t="inlineStr">
        <is>
          <t>Hipotecario</t>
        </is>
      </c>
      <c r="U1987" s="808" t="n">
        <v>335825</v>
      </c>
      <c r="V1987" s="363" t="n">
        <v>240</v>
      </c>
      <c r="W1987" s="363" t="n">
        <v>224</v>
      </c>
      <c r="X1987" s="808" t="inlineStr">
        <is>
          <t>12.68%</t>
        </is>
      </c>
      <c r="Y1987" s="808" t="n">
        <v>0</v>
      </c>
      <c r="Z1987" s="808" t="n">
        <v>5406</v>
      </c>
      <c r="AA1987" s="808" t="n">
        <v>0</v>
      </c>
      <c r="AB1987" s="808" t="n">
        <v>0</v>
      </c>
      <c r="AC1987" s="808" t="n">
        <v>44941</v>
      </c>
      <c r="AD1987" s="808" t="n">
        <v>285486</v>
      </c>
      <c r="AE1987" s="808" t="n">
        <v>29670428</v>
      </c>
      <c r="AF1987" s="363" t="inlineStr">
        <is>
          <t>Acorde al estado del Crédito</t>
        </is>
      </c>
      <c r="AG1987" s="808" t="inlineStr">
        <is>
          <t>$4,200,000</t>
        </is>
      </c>
      <c r="AH1987" s="401" t="inlineStr">
        <is>
          <t>Empleado</t>
        </is>
      </c>
      <c r="AI1987" s="1285" t="inlineStr">
        <is>
          <t>alexagomm12@hotmail.com</t>
        </is>
      </c>
      <c r="AJ1987" s="1285" t="n">
        <v>3204966578</v>
      </c>
      <c r="AK1987" s="363" t="inlineStr">
        <is>
          <t>BOGOTA</t>
        </is>
      </c>
      <c r="AL1987" s="360" t="n"/>
      <c r="AM1987" s="368" t="n"/>
    </row>
    <row r="1988" ht="18" customHeight="1" thickBot="1">
      <c r="A1988" s="1280" t="inlineStr">
        <is>
          <t>BERNARDA OROZCO OROZCO</t>
        </is>
      </c>
      <c r="B1988" s="210" t="n">
        <v>204119075606</v>
      </c>
      <c r="C1988" s="251" t="n">
        <v>45994</v>
      </c>
      <c r="D1988" s="456" t="inlineStr">
        <is>
          <t>Mora</t>
        </is>
      </c>
      <c r="E1988" s="1222" t="n">
        <v>45994</v>
      </c>
      <c r="F1988" s="398" t="inlineStr">
        <is>
          <t>COLPATRIA</t>
        </is>
      </c>
      <c r="G1988" s="1258" t="inlineStr">
        <is>
          <t>Se envia extracto pago despues de tiempo pero esta al dia, tambien se envia soporte de pago de esa cuota</t>
        </is>
      </c>
      <c r="H1988" s="352" t="inlineStr">
        <is>
          <t>PROPIO</t>
        </is>
      </c>
      <c r="I1988" s="214" t="n"/>
      <c r="J1988" s="214" t="n"/>
      <c r="K1988" s="214" t="n"/>
      <c r="L1988" s="392" t="inlineStr">
        <is>
          <t>Finanzas a otro nivel</t>
        </is>
      </c>
      <c r="M1988" s="254" t="inlineStr">
        <is>
          <t>YULY HERNANDEZ</t>
        </is>
      </c>
      <c r="N1988" s="214" t="n"/>
      <c r="O1988" s="335" t="n"/>
      <c r="P1988" s="1286" t="n"/>
      <c r="Q1988" s="335" t="n"/>
      <c r="R1988" s="1256" t="n">
        <v>52222518</v>
      </c>
      <c r="S1988" s="257" t="inlineStr">
        <is>
          <t>Pesos</t>
        </is>
      </c>
      <c r="T1988" s="258" t="inlineStr">
        <is>
          <t>Hipotecario</t>
        </is>
      </c>
      <c r="U1988" s="403" t="n">
        <v>3791908</v>
      </c>
      <c r="V1988" s="414" t="n">
        <v>240</v>
      </c>
      <c r="W1988" s="414" t="n">
        <v>201</v>
      </c>
      <c r="X1988" s="818" t="inlineStr">
        <is>
          <t>11.29%</t>
        </is>
      </c>
      <c r="Y1988" s="818" t="n">
        <v>0</v>
      </c>
      <c r="Z1988" s="818" t="n">
        <v>194753</v>
      </c>
      <c r="AA1988" s="818" t="n">
        <v>0</v>
      </c>
      <c r="AB1988" s="818" t="n">
        <v>0</v>
      </c>
      <c r="AC1988" s="818" t="n">
        <v>593315</v>
      </c>
      <c r="AD1988" s="818" t="n">
        <v>3003839</v>
      </c>
      <c r="AE1988" s="818" t="n">
        <v>334600908</v>
      </c>
      <c r="AF1988" s="414" t="inlineStr">
        <is>
          <t>1.400.000 EN ADELANTE</t>
        </is>
      </c>
      <c r="AG1988" s="818" t="inlineStr">
        <is>
          <t>$21,000,000</t>
        </is>
      </c>
      <c r="AH1988" s="415" t="inlineStr">
        <is>
          <t>Empleado</t>
        </is>
      </c>
      <c r="AI1988" s="414" t="inlineStr">
        <is>
          <t>ber_ara@hotmail.com</t>
        </is>
      </c>
      <c r="AJ1988" s="414" t="n">
        <v>3102551032</v>
      </c>
      <c r="AK1988" s="414" t="inlineStr">
        <is>
          <t>BOGOTA</t>
        </is>
      </c>
      <c r="AL1988" s="410" t="n"/>
      <c r="AM1988" s="416" t="n"/>
    </row>
    <row r="1989" ht="18" customHeight="1" thickBot="1">
      <c r="A1989" s="736" t="inlineStr">
        <is>
          <t>LADY JOHANNA LOPEZ ELEJALDE</t>
        </is>
      </c>
      <c r="B1989" s="221" t="n">
        <v>90000348169</v>
      </c>
      <c r="C1989" s="240" t="n">
        <v>45994</v>
      </c>
      <c r="D1989" s="343" t="inlineStr">
        <is>
          <t>Pendiente</t>
        </is>
      </c>
      <c r="E1989" s="1223" t="n">
        <v>45994</v>
      </c>
      <c r="F1989" s="241" t="inlineStr">
        <is>
          <t>BANCOLOMBIA</t>
        </is>
      </c>
      <c r="G1989" s="560" t="n"/>
      <c r="H1989" s="344" t="inlineStr">
        <is>
          <t>CM</t>
        </is>
      </c>
      <c r="I1989" s="225" t="n"/>
      <c r="J1989" s="225" t="n"/>
      <c r="K1989" s="225" t="n"/>
      <c r="L1989" s="440" t="inlineStr">
        <is>
          <t>Finanzas a otro nivel</t>
        </is>
      </c>
      <c r="M1989" s="242" t="inlineStr">
        <is>
          <t>NELY ROA</t>
        </is>
      </c>
      <c r="N1989" s="225" t="n"/>
      <c r="O1989" s="225" t="n"/>
      <c r="P1989" s="225" t="n"/>
      <c r="Q1989" s="225" t="n"/>
      <c r="R1989" s="242" t="n">
        <v>1014257439</v>
      </c>
      <c r="S1989" s="246" t="inlineStr">
        <is>
          <t>Pesos</t>
        </is>
      </c>
      <c r="T1989" s="247" t="inlineStr">
        <is>
          <t>Hipotecario</t>
        </is>
      </c>
      <c r="U1989" s="741" t="n">
        <v>996113</v>
      </c>
      <c r="V1989" s="242" t="n">
        <v>240</v>
      </c>
      <c r="W1989" s="242" t="n">
        <v>234</v>
      </c>
      <c r="X1989" s="741" t="inlineStr">
        <is>
          <t>10.6%</t>
        </is>
      </c>
      <c r="Y1989" s="741" t="n">
        <v>0</v>
      </c>
      <c r="Z1989" s="741" t="n">
        <v>10972</v>
      </c>
      <c r="AA1989" s="741" t="n">
        <v>17269</v>
      </c>
      <c r="AB1989" s="741" t="n">
        <v>11512</v>
      </c>
      <c r="AC1989" s="741" t="n">
        <v>132969</v>
      </c>
      <c r="AD1989" s="741" t="n">
        <v>823391</v>
      </c>
      <c r="AE1989" s="741" t="n">
        <v>98130411</v>
      </c>
      <c r="AF1989" s="3661" t="n">
        <v>800</v>
      </c>
      <c r="AG1989" s="741" t="inlineStr">
        <is>
          <t>$5,500,000</t>
        </is>
      </c>
      <c r="AH1989" s="248" t="inlineStr">
        <is>
          <t>Empleado</t>
        </is>
      </c>
      <c r="AI1989" s="242" t="inlineStr">
        <is>
          <t>lady15_johanna@hotmail.com</t>
        </is>
      </c>
      <c r="AJ1989" s="242" t="n">
        <v>3102409926</v>
      </c>
      <c r="AK1989" s="242" t="inlineStr">
        <is>
          <t>BOGOTA</t>
        </is>
      </c>
      <c r="AL1989" s="225" t="n"/>
      <c r="AM1989" s="231" t="n"/>
    </row>
    <row r="1990" ht="18" customHeight="1" thickBot="1">
      <c r="A1990" s="718" t="inlineStr">
        <is>
          <t>YAMID LOZANO CELY</t>
        </is>
      </c>
      <c r="B1990" s="1265" t="n">
        <v>90000308430</v>
      </c>
      <c r="C1990" s="1266" t="n">
        <v>45995</v>
      </c>
      <c r="D1990" s="343" t="inlineStr">
        <is>
          <t>Pendiente</t>
        </is>
      </c>
      <c r="E1990" s="1223" t="n">
        <v>45995</v>
      </c>
      <c r="F1990" s="579" t="inlineStr">
        <is>
          <t>BANCOLOMBIA</t>
        </is>
      </c>
      <c r="G1990" s="1255" t="n"/>
      <c r="H1990" s="243" t="inlineStr">
        <is>
          <t>VK 30%</t>
        </is>
      </c>
      <c r="I1990" s="1224" t="n"/>
      <c r="J1990" s="1224" t="n"/>
      <c r="K1990" s="1224" t="n"/>
      <c r="L1990" s="440" t="inlineStr">
        <is>
          <t>Finanzas a otro nivel</t>
        </is>
      </c>
      <c r="M1990" s="1225" t="inlineStr">
        <is>
          <t>Sandra Patricia Moreno Sotelo</t>
        </is>
      </c>
      <c r="N1990" s="1224" t="n"/>
      <c r="O1990" s="1224" t="n"/>
      <c r="P1990" s="1224" t="n"/>
      <c r="Q1990" s="1224" t="n"/>
      <c r="R1990" s="1225" t="n">
        <v>1020715015</v>
      </c>
      <c r="S1990" s="246" t="inlineStr">
        <is>
          <t>Pesos</t>
        </is>
      </c>
      <c r="T1990" s="1235" t="inlineStr">
        <is>
          <t>Hipotecario</t>
        </is>
      </c>
      <c r="U1990" s="1226" t="n">
        <v>577549</v>
      </c>
      <c r="V1990" s="1225" t="n">
        <v>240</v>
      </c>
      <c r="W1990" s="1225" t="n">
        <v>227</v>
      </c>
      <c r="X1990" s="1287" t="n">
        <v>0.11</v>
      </c>
      <c r="Y1990" s="1226" t="n">
        <v>0</v>
      </c>
      <c r="Z1990" s="1226" t="n">
        <v>10317</v>
      </c>
      <c r="AA1990" s="1226" t="n">
        <v>9848</v>
      </c>
      <c r="AB1990" s="1226" t="n">
        <v>6565</v>
      </c>
      <c r="AC1990" s="1226" t="n">
        <v>75835</v>
      </c>
      <c r="AD1990" s="1226" t="n">
        <v>474983</v>
      </c>
      <c r="AE1990" s="1226" t="n">
        <v>54714844</v>
      </c>
      <c r="AF1990" s="1225" t="inlineStr">
        <is>
          <t>$600.000 a $900.000</t>
        </is>
      </c>
      <c r="AG1990" s="1226" t="inlineStr">
        <is>
          <t>$5,000,000</t>
        </is>
      </c>
      <c r="AH1990" s="248" t="inlineStr">
        <is>
          <t>Empleado</t>
        </is>
      </c>
      <c r="AI1990" s="1225" t="inlineStr">
        <is>
          <t>yamid.lozano@hotmail.es</t>
        </is>
      </c>
      <c r="AJ1990" s="1225" t="n">
        <v>3132549895</v>
      </c>
      <c r="AK1990" s="1225" t="inlineStr">
        <is>
          <t>BOGOTA</t>
        </is>
      </c>
      <c r="AL1990" s="1224" t="n"/>
      <c r="AM1990" s="220" t="n"/>
    </row>
    <row r="1991" ht="18" customHeight="1" thickBot="1">
      <c r="A1991" s="1281" t="inlineStr">
        <is>
          <t>YUDY CONSTANZA CABRERA BAEZ</t>
        </is>
      </c>
      <c r="B1991" s="1288" t="n">
        <v>558343584</v>
      </c>
      <c r="C1991" s="1289" t="n">
        <v>45995</v>
      </c>
      <c r="D1991" s="1290" t="inlineStr">
        <is>
          <t>Pendiente</t>
        </is>
      </c>
      <c r="E1991" s="1223" t="n">
        <v>45995</v>
      </c>
      <c r="F1991" s="445" t="inlineStr">
        <is>
          <t>BANCO DE BOGOTA</t>
        </is>
      </c>
      <c r="G1991" s="1291" t="n"/>
      <c r="H1991" s="424" t="inlineStr">
        <is>
          <t>PROPIO</t>
        </is>
      </c>
      <c r="I1991" s="1291" t="n"/>
      <c r="J1991" s="1291" t="n"/>
      <c r="K1991" s="1291" t="n"/>
      <c r="L1991" s="447" t="inlineStr">
        <is>
          <t>Finanzas a otro nivel</t>
        </is>
      </c>
      <c r="M1991" s="1292" t="inlineStr">
        <is>
          <t>NELLY ROA</t>
        </is>
      </c>
      <c r="N1991" s="1291" t="n"/>
      <c r="O1991" s="1291" t="n"/>
      <c r="P1991" s="1291" t="n"/>
      <c r="Q1991" s="1291" t="n"/>
      <c r="R1991" s="1293" t="n">
        <v>1056552129</v>
      </c>
      <c r="S1991" s="426" t="inlineStr">
        <is>
          <t>Pesos</t>
        </is>
      </c>
      <c r="T1991" s="1294" t="inlineStr">
        <is>
          <t>Hipotecario</t>
        </is>
      </c>
      <c r="U1991" s="1295" t="n">
        <v>1899858</v>
      </c>
      <c r="V1991" s="1292" t="n">
        <v>240</v>
      </c>
      <c r="W1991" s="1292" t="n">
        <v>191</v>
      </c>
      <c r="X1991" s="1295" t="inlineStr">
        <is>
          <t>9.25%</t>
        </is>
      </c>
      <c r="Y1991" s="1295" t="n">
        <v>454263</v>
      </c>
      <c r="Z1991" s="1295" t="n">
        <v>73942</v>
      </c>
      <c r="AA1991" s="1295" t="n">
        <v>65024</v>
      </c>
      <c r="AB1991" s="1295" t="n">
        <v>0</v>
      </c>
      <c r="AC1991" s="1295" t="n">
        <v>550390</v>
      </c>
      <c r="AD1991" s="1295" t="n">
        <v>1664764</v>
      </c>
      <c r="AE1991" s="1295" t="n">
        <v>224429234</v>
      </c>
      <c r="AF1991" s="1292" t="inlineStr">
        <is>
          <t>200000 A 700000</t>
        </is>
      </c>
      <c r="AG1991" s="1295" t="inlineStr">
        <is>
          <t>$7,000,000</t>
        </is>
      </c>
      <c r="AH1991" s="428" t="inlineStr">
        <is>
          <t>Empleado</t>
        </is>
      </c>
      <c r="AI1991" s="1292" t="inlineStr">
        <is>
          <t>COONYCABRERA@OUTLOOK.ES</t>
        </is>
      </c>
      <c r="AJ1991" s="1292" t="n">
        <v>3106990810</v>
      </c>
      <c r="AK1991" s="1292" t="inlineStr">
        <is>
          <t>BOGOTA</t>
        </is>
      </c>
      <c r="AL1991" s="1291" t="n"/>
      <c r="AM1991" s="1296" t="n"/>
    </row>
    <row r="1992" ht="18" customHeight="1" thickBot="1">
      <c r="A1992" s="1282" t="inlineStr">
        <is>
          <t>ARLEY DE JESUS ZAPATA SANCHEZ</t>
        </is>
      </c>
      <c r="B1992" s="210" t="n">
        <v>90000305205</v>
      </c>
      <c r="C1992" s="251" t="n">
        <v>45995</v>
      </c>
      <c r="D1992" s="343" t="inlineStr">
        <is>
          <t>Pendiente</t>
        </is>
      </c>
      <c r="E1992" s="1223" t="n">
        <v>45995</v>
      </c>
      <c r="F1992" s="267" t="inlineStr">
        <is>
          <t>BANCOLOMBIA</t>
        </is>
      </c>
      <c r="G1992" s="214" t="n"/>
      <c r="H1992" s="457" t="inlineStr">
        <is>
          <t>VK 30%</t>
        </is>
      </c>
      <c r="I1992" s="214" t="n"/>
      <c r="J1992" s="214" t="n"/>
      <c r="K1992" s="214" t="n"/>
      <c r="L1992" s="398" t="inlineStr">
        <is>
          <t>Visionarios</t>
        </is>
      </c>
      <c r="M1992" s="254" t="inlineStr">
        <is>
          <t>PAOLA HERNANDEZ</t>
        </is>
      </c>
      <c r="N1992" s="214" t="n"/>
      <c r="O1992" s="214" t="n"/>
      <c r="P1992" s="214" t="n"/>
      <c r="Q1992" s="335" t="n"/>
      <c r="R1992" s="1256" t="n">
        <v>71939586</v>
      </c>
      <c r="S1992" s="257" t="inlineStr">
        <is>
          <t>Pesos</t>
        </is>
      </c>
      <c r="T1992" s="258" t="inlineStr">
        <is>
          <t>Hipotecario</t>
        </is>
      </c>
      <c r="U1992" s="739" t="n">
        <v>1508349</v>
      </c>
      <c r="V1992" s="254" t="n">
        <v>240</v>
      </c>
      <c r="W1992" s="254" t="n">
        <v>226</v>
      </c>
      <c r="X1992" s="821" t="n">
        <v>0.11</v>
      </c>
      <c r="Y1992" s="739" t="n">
        <v>0</v>
      </c>
      <c r="Z1992" s="739" t="n">
        <v>74469</v>
      </c>
      <c r="AA1992" s="739" t="n">
        <v>22733</v>
      </c>
      <c r="AB1992" s="739" t="n">
        <v>15154</v>
      </c>
      <c r="AC1992" s="739" t="n">
        <v>193875</v>
      </c>
      <c r="AD1992" s="739" t="n">
        <v>1202117</v>
      </c>
      <c r="AE1992" s="739" t="n">
        <v>137913507</v>
      </c>
      <c r="AF1992" s="254" t="inlineStr">
        <is>
          <t>Acorde al estado del Crédito</t>
        </is>
      </c>
      <c r="AG1992" s="739" t="inlineStr">
        <is>
          <t>$6,000,000</t>
        </is>
      </c>
      <c r="AH1992" s="259" t="inlineStr">
        <is>
          <t>Empleado</t>
        </is>
      </c>
      <c r="AI1992" s="254" t="inlineStr">
        <is>
          <t>arleyzapata007@gmail.com</t>
        </is>
      </c>
      <c r="AJ1992" s="254" t="n">
        <v>3043265682</v>
      </c>
      <c r="AK1992" s="254" t="inlineStr">
        <is>
          <t>MEDELLIN</t>
        </is>
      </c>
      <c r="AL1992" s="214" t="n"/>
      <c r="AM1992" s="220" t="n"/>
    </row>
    <row r="1993" ht="18" customHeight="1" thickBot="1">
      <c r="A1993" s="736" t="inlineStr">
        <is>
          <t>DAVID FERNANDO DUEÑAS VARGAS</t>
        </is>
      </c>
      <c r="B1993" s="221" t="inlineStr">
        <is>
          <t>035701-03-0000006328</t>
        </is>
      </c>
      <c r="C1993" s="240" t="n">
        <v>45995</v>
      </c>
      <c r="D1993" s="343" t="inlineStr">
        <is>
          <t>Pendiente</t>
        </is>
      </c>
      <c r="E1993" s="1223" t="n">
        <v>45995</v>
      </c>
      <c r="F1993" s="346" t="inlineStr">
        <is>
          <t>LA HIPOTECARIA</t>
        </is>
      </c>
      <c r="G1993" s="560" t="n"/>
      <c r="H1993" s="243" t="inlineStr">
        <is>
          <t>VK 25%</t>
        </is>
      </c>
      <c r="I1993" s="225" t="n"/>
      <c r="J1993" s="225" t="n"/>
      <c r="K1993" s="225" t="n"/>
      <c r="L1993" s="459" t="inlineStr">
        <is>
          <t>Visionarios</t>
        </is>
      </c>
      <c r="M1993" s="242" t="inlineStr">
        <is>
          <t>PAOLA HERNANDEZ</t>
        </is>
      </c>
      <c r="N1993" s="225" t="n"/>
      <c r="O1993" s="225" t="n"/>
      <c r="P1993" s="225" t="n"/>
      <c r="Q1993" s="225" t="n"/>
      <c r="R1993" s="242" t="n">
        <v>1233496599</v>
      </c>
      <c r="S1993" s="246" t="inlineStr">
        <is>
          <t>Pesos</t>
        </is>
      </c>
      <c r="T1993" s="247" t="inlineStr">
        <is>
          <t>Hipotecario</t>
        </is>
      </c>
      <c r="U1993" s="741" t="n">
        <v>339541</v>
      </c>
      <c r="V1993" s="242" t="n">
        <v>240</v>
      </c>
      <c r="W1993" s="242" t="n">
        <v>189</v>
      </c>
      <c r="X1993" s="741" t="inlineStr">
        <is>
          <t>11.95%</t>
        </is>
      </c>
      <c r="Y1993" s="741" t="n">
        <v>112322</v>
      </c>
      <c r="Z1993" s="741" t="n">
        <v>5868</v>
      </c>
      <c r="AA1993" s="741" t="n">
        <v>15208</v>
      </c>
      <c r="AB1993" s="741" t="n">
        <v>9938</v>
      </c>
      <c r="AC1993" s="741" t="n">
        <v>96229</v>
      </c>
      <c r="AD1993" s="741" t="n">
        <v>324274</v>
      </c>
      <c r="AE1993" s="741" t="n">
        <v>34553619</v>
      </c>
      <c r="AF1993" s="242" t="inlineStr">
        <is>
          <t>Acorde al estado del Crédito</t>
        </is>
      </c>
      <c r="AG1993" s="741" t="inlineStr">
        <is>
          <t>$3,300,000</t>
        </is>
      </c>
      <c r="AH1993" s="248" t="inlineStr">
        <is>
          <t>Empleado</t>
        </is>
      </c>
      <c r="AI1993" s="242" t="inlineStr">
        <is>
          <t>gogisfer123@gmail.com</t>
        </is>
      </c>
      <c r="AJ1993" s="242" t="n">
        <v>3013440656</v>
      </c>
      <c r="AK1993" s="242" t="inlineStr">
        <is>
          <t>SOACHA</t>
        </is>
      </c>
      <c r="AL1993" s="225" t="n"/>
      <c r="AM1993" s="231" t="n"/>
    </row>
    <row r="1994" ht="18" customHeight="1" thickBot="1">
      <c r="A1994" s="735" t="inlineStr">
        <is>
          <t>CRISTIAN ESTEBAN CAÑON GALEANO</t>
        </is>
      </c>
      <c r="B1994" s="210" t="n">
        <v>1058863478</v>
      </c>
      <c r="C1994" s="251" t="n">
        <v>45995</v>
      </c>
      <c r="D1994" s="343" t="inlineStr">
        <is>
          <t>Pendiente</t>
        </is>
      </c>
      <c r="E1994" s="1223" t="n">
        <v>45995</v>
      </c>
      <c r="F1994" s="569" t="inlineStr">
        <is>
          <t>DAVIVIENDA</t>
        </is>
      </c>
      <c r="G1994" s="1255" t="n"/>
      <c r="H1994" s="352" t="inlineStr">
        <is>
          <t>PROPIO</t>
        </is>
      </c>
      <c r="I1994" s="214" t="n"/>
      <c r="J1994" s="214" t="n"/>
      <c r="K1994" s="214" t="n"/>
      <c r="L1994" s="259" t="inlineStr">
        <is>
          <t>Imperio Financiero</t>
        </is>
      </c>
      <c r="M1994" s="254" t="inlineStr">
        <is>
          <t>JHON STIVEN RODRIGUEZ SUAREZ</t>
        </is>
      </c>
      <c r="N1994" s="214" t="n"/>
      <c r="O1994" s="214" t="n"/>
      <c r="P1994" s="214" t="n"/>
      <c r="Q1994" s="214" t="n"/>
      <c r="R1994" s="254" t="n">
        <v>1233903267</v>
      </c>
      <c r="S1994" s="257" t="inlineStr">
        <is>
          <t>Pesos</t>
        </is>
      </c>
      <c r="T1994" s="258" t="inlineStr">
        <is>
          <t>Hipotecario</t>
        </is>
      </c>
      <c r="U1994" s="739" t="n">
        <v>2161561</v>
      </c>
      <c r="V1994" s="254" t="n">
        <v>120</v>
      </c>
      <c r="W1994" s="254" t="n">
        <v>117</v>
      </c>
      <c r="X1994" s="739" t="inlineStr">
        <is>
          <t>11.35%</t>
        </is>
      </c>
      <c r="Y1994" s="739" t="n">
        <v>0</v>
      </c>
      <c r="Z1994" s="739" t="n">
        <v>22138</v>
      </c>
      <c r="AA1994" s="739" t="n">
        <v>39049</v>
      </c>
      <c r="AB1994" s="739" t="n">
        <v>0</v>
      </c>
      <c r="AC1994" s="739" t="n">
        <v>678991</v>
      </c>
      <c r="AD1994" s="739" t="n">
        <v>1421382</v>
      </c>
      <c r="AE1994" s="739" t="n">
        <v>153131924</v>
      </c>
      <c r="AF1994" s="254" t="inlineStr">
        <is>
          <t>$300.000 a $600.000</t>
        </is>
      </c>
      <c r="AG1994" s="739" t="inlineStr">
        <is>
          <t>$7,000,000</t>
        </is>
      </c>
      <c r="AH1994" s="259" t="inlineStr">
        <is>
          <t>Empleado</t>
        </is>
      </c>
      <c r="AI1994" s="254" t="inlineStr">
        <is>
          <t>estebancanon21@gmail.com</t>
        </is>
      </c>
      <c r="AJ1994" s="254" t="n">
        <v>3133745114</v>
      </c>
      <c r="AK1994" s="254" t="inlineStr">
        <is>
          <t>BOGOTA</t>
        </is>
      </c>
      <c r="AL1994" s="214" t="n"/>
      <c r="AM1994" s="220" t="n"/>
    </row>
    <row r="1995" ht="18" customHeight="1" thickBot="1">
      <c r="A1995" s="1262" t="inlineStr">
        <is>
          <t>JHON EDINSON QUIROZ TORRES</t>
        </is>
      </c>
      <c r="B1995" s="221" t="inlineStr">
        <is>
          <t>570101590009604-0</t>
        </is>
      </c>
      <c r="C1995" s="240" t="n">
        <v>45993</v>
      </c>
      <c r="D1995" s="343" t="inlineStr">
        <is>
          <t>Pendiente</t>
        </is>
      </c>
      <c r="E1995" s="378" t="n">
        <v>45993</v>
      </c>
      <c r="F1995" s="1297" t="inlineStr">
        <is>
          <t>DAVIVIENDA</t>
        </is>
      </c>
      <c r="G1995" s="1298" t="inlineStr">
        <is>
          <t>Buen día a extractos@mejorahora.net envié dos extractos porque el cliente tiene dos créditos con Davivienda, uno VIS y otro NO VIS para que por favor me ayuden con la elaboración del estudio. Tenemos cita para el jueves. Mil gracias.</t>
        </is>
      </c>
      <c r="H1995" s="225" t="n"/>
      <c r="I1995" s="225" t="n"/>
      <c r="J1995" s="225" t="n"/>
      <c r="K1995" s="225" t="n"/>
      <c r="L1995" s="459" t="inlineStr">
        <is>
          <t>Visionarios</t>
        </is>
      </c>
      <c r="M1995" s="242" t="inlineStr">
        <is>
          <t>PAOLA HERNANDEZ</t>
        </is>
      </c>
      <c r="N1995" s="225" t="n"/>
      <c r="O1995" s="225" t="n"/>
      <c r="P1995" s="225" t="n"/>
      <c r="Q1995" s="225" t="n"/>
      <c r="R1995" s="1261" t="inlineStr">
        <is>
          <t>N/A</t>
        </is>
      </c>
      <c r="S1995" s="246" t="inlineStr">
        <is>
          <t>Pesos</t>
        </is>
      </c>
      <c r="T1995" s="247" t="inlineStr">
        <is>
          <t>Hipotecario</t>
        </is>
      </c>
      <c r="U1995" s="741" t="n">
        <v>511533</v>
      </c>
      <c r="V1995" s="242" t="n">
        <v>240</v>
      </c>
      <c r="W1995" s="242" t="n">
        <v>136</v>
      </c>
      <c r="X1995" s="741" t="inlineStr">
        <is>
          <t>10.69%</t>
        </is>
      </c>
      <c r="Y1995" s="741" t="n">
        <v>164466</v>
      </c>
      <c r="Z1995" s="741" t="n">
        <v>23426</v>
      </c>
      <c r="AA1995" s="741" t="n">
        <v>29663</v>
      </c>
      <c r="AB1995" s="741" t="n">
        <v>0</v>
      </c>
      <c r="AC1995" s="741" t="n">
        <v>194486</v>
      </c>
      <c r="AD1995" s="741" t="n">
        <v>263549</v>
      </c>
      <c r="AE1995" s="741" t="n">
        <v>50432701</v>
      </c>
      <c r="AF1995" s="3661" t="n">
        <v>200</v>
      </c>
      <c r="AG1995" s="741" t="inlineStr">
        <is>
          <t>$10,000,000</t>
        </is>
      </c>
      <c r="AH1995" s="248" t="inlineStr">
        <is>
          <t>Empleado</t>
        </is>
      </c>
      <c r="AI1995" s="1261" t="inlineStr">
        <is>
          <t>jhonquito@gmail.com</t>
        </is>
      </c>
      <c r="AJ1995" s="1268" t="n">
        <v>3046831952</v>
      </c>
      <c r="AK1995" s="242" t="inlineStr">
        <is>
          <t>CALI</t>
        </is>
      </c>
      <c r="AL1995" s="225" t="n"/>
      <c r="AM1995" s="231" t="n"/>
    </row>
    <row r="1996" ht="18" customFormat="1" customHeight="1" s="1314" thickBot="1">
      <c r="A1996" s="1299" t="inlineStr">
        <is>
          <t>GERALDINE PAOLA ARDILA CUETO</t>
        </is>
      </c>
      <c r="B1996" s="1300" t="n">
        <v>958905915</v>
      </c>
      <c r="C1996" s="1301" t="n">
        <v>45677</v>
      </c>
      <c r="D1996" s="1302" t="inlineStr">
        <is>
          <t>Pendiente</t>
        </is>
      </c>
      <c r="E1996" s="1303" t="n">
        <v>45994</v>
      </c>
      <c r="F1996" s="1304" t="inlineStr">
        <is>
          <t>BANCO DE BOGOTA</t>
        </is>
      </c>
      <c r="G1996" s="1305" t="n"/>
      <c r="H1996" s="1306" t="inlineStr">
        <is>
          <t>CM</t>
        </is>
      </c>
      <c r="I1996" s="1307" t="inlineStr">
        <is>
          <t>por favor actualizar perfilamiento</t>
        </is>
      </c>
      <c r="J1996" s="1306" t="inlineStr">
        <is>
          <t>Cargada CRM</t>
        </is>
      </c>
      <c r="K1996" s="1301" t="n">
        <v>45993</v>
      </c>
      <c r="L1996" s="1308" t="inlineStr">
        <is>
          <t>Finanzas a otro nivel</t>
        </is>
      </c>
      <c r="M1996" s="1307" t="inlineStr">
        <is>
          <t>CATALINA MORENO</t>
        </is>
      </c>
      <c r="N1996" s="1301" t="n">
        <v>45682</v>
      </c>
      <c r="O1996" s="1305" t="n"/>
      <c r="P1996" s="1309" t="inlineStr">
        <is>
          <t>https://tinyurl.com/4dcb4s26</t>
        </is>
      </c>
      <c r="Q1996" s="1305" t="n"/>
      <c r="R1996" s="1310" t="n">
        <v>1002028744</v>
      </c>
      <c r="S1996" s="1311" t="inlineStr">
        <is>
          <t>Pesos</t>
        </is>
      </c>
      <c r="T1996" s="1308" t="inlineStr">
        <is>
          <t>Hipotecario</t>
        </is>
      </c>
      <c r="U1996" s="1310" t="n">
        <v>972226</v>
      </c>
      <c r="V1996" s="1310" t="n">
        <v>240</v>
      </c>
      <c r="W1996" s="1310" t="n">
        <v>225</v>
      </c>
      <c r="X1996" s="1310" t="inlineStr">
        <is>
          <t>8.37%</t>
        </is>
      </c>
      <c r="Y1996" s="1310" t="n">
        <v>351069</v>
      </c>
      <c r="Z1996" s="1310" t="n">
        <v>15773</v>
      </c>
      <c r="AA1996" s="1310" t="n">
        <v>31204</v>
      </c>
      <c r="AB1996" s="1310" t="n">
        <v>0</v>
      </c>
      <c r="AC1996" s="1310" t="n">
        <v>155741</v>
      </c>
      <c r="AD1996" s="1310" t="n">
        <v>1120577</v>
      </c>
      <c r="AE1996" s="1310" t="n">
        <v>107743993</v>
      </c>
      <c r="AF1996" s="3691" t="n">
        <v>300</v>
      </c>
      <c r="AG1996" s="1310" t="inlineStr">
        <is>
          <t>$8,925,000</t>
        </is>
      </c>
      <c r="AH1996" s="1304" t="inlineStr">
        <is>
          <t>Empleado</t>
        </is>
      </c>
      <c r="AI1996" s="1307" t="inlineStr">
        <is>
          <t>gardila11@gmail.com</t>
        </is>
      </c>
      <c r="AJ1996" s="1310" t="n">
        <v>3007550331</v>
      </c>
      <c r="AK1996" s="1307" t="inlineStr">
        <is>
          <t>BARRANQUILLA</t>
        </is>
      </c>
      <c r="AL1996" s="1305" t="n"/>
      <c r="AM1996" s="1313" t="n"/>
    </row>
    <row r="1997" ht="18" customHeight="1" thickBot="1">
      <c r="A1997" s="1316" t="inlineStr">
        <is>
          <t>MAIRA ALEJANDRA POVEDA FORERO</t>
        </is>
      </c>
      <c r="B1997" s="1240" t="inlineStr">
        <is>
          <t>570040770090822-0</t>
        </is>
      </c>
      <c r="C1997" s="1272" t="n">
        <v>45994</v>
      </c>
      <c r="D1997" s="479" t="inlineStr">
        <is>
          <t>Mora</t>
        </is>
      </c>
      <c r="E1997" s="1241" t="n">
        <v>45994</v>
      </c>
      <c r="F1997" s="359" t="inlineStr">
        <is>
          <t>DAVIVIENDA</t>
        </is>
      </c>
      <c r="G1997" s="1317" t="n"/>
      <c r="H1997" s="361" t="inlineStr">
        <is>
          <t>CM</t>
        </is>
      </c>
      <c r="I1997" s="1243" t="n"/>
      <c r="J1997" s="1243" t="n"/>
      <c r="K1997" s="1243" t="n"/>
      <c r="L1997" s="358" t="inlineStr">
        <is>
          <t>Soluciones Financieras</t>
        </is>
      </c>
      <c r="M1997" s="1247" t="inlineStr">
        <is>
          <t>MIRYAM ROA</t>
        </is>
      </c>
      <c r="N1997" s="1243" t="n"/>
      <c r="O1997" s="1243" t="n"/>
      <c r="P1997" s="1243" t="n"/>
      <c r="Q1997" s="816" t="n"/>
      <c r="R1997" s="1252" t="n">
        <v>1016093676</v>
      </c>
      <c r="S1997" s="365" t="inlineStr">
        <is>
          <t>Pesos</t>
        </is>
      </c>
      <c r="T1997" s="1245" t="inlineStr">
        <is>
          <t>Hipotecario</t>
        </is>
      </c>
      <c r="U1997" s="1244" t="n">
        <v>1696000</v>
      </c>
      <c r="V1997" s="1247" t="n">
        <v>240</v>
      </c>
      <c r="W1997" s="1247" t="n">
        <v>220</v>
      </c>
      <c r="X1997" s="1275" t="n">
        <v>0.14</v>
      </c>
      <c r="Y1997" s="1244" t="n">
        <v>0</v>
      </c>
      <c r="Z1997" s="1244" t="n">
        <v>77225</v>
      </c>
      <c r="AA1997" s="1244" t="n">
        <v>0</v>
      </c>
      <c r="AB1997" s="1244" t="n">
        <v>0</v>
      </c>
      <c r="AC1997" s="1244" t="n">
        <v>0</v>
      </c>
      <c r="AD1997" s="1244" t="n">
        <v>1472977</v>
      </c>
      <c r="AE1997" s="1244" t="n">
        <v>135842067</v>
      </c>
      <c r="AF1997" s="3676" t="n">
        <v>100</v>
      </c>
      <c r="AG1997" s="1244" t="inlineStr">
        <is>
          <t>$3,800,000</t>
        </is>
      </c>
      <c r="AH1997" s="401" t="inlineStr">
        <is>
          <t>Empleado</t>
        </is>
      </c>
      <c r="AI1997" s="1247" t="inlineStr">
        <is>
          <t>mapovedaf@gmail.com</t>
        </is>
      </c>
      <c r="AJ1997" s="1247" t="n">
        <v>3202812851</v>
      </c>
      <c r="AK1997" s="1247" t="inlineStr">
        <is>
          <t>BOGOTA</t>
        </is>
      </c>
      <c r="AL1997" s="1243" t="n"/>
      <c r="AM1997" s="416" t="n"/>
    </row>
    <row r="1998" ht="18" customHeight="1" thickBot="1">
      <c r="A1998" s="718" t="inlineStr">
        <is>
          <t>NICOLE YURANY RUIZ NAVARRO</t>
        </is>
      </c>
      <c r="B1998" s="1288" t="inlineStr">
        <is>
          <t>570040770096849-7</t>
        </is>
      </c>
      <c r="C1998" s="1289" t="n">
        <v>45994</v>
      </c>
      <c r="D1998" s="1290" t="inlineStr">
        <is>
          <t>Pendiente</t>
        </is>
      </c>
      <c r="E1998" s="1223" t="n">
        <v>45994</v>
      </c>
      <c r="F1998" s="1054" t="inlineStr">
        <is>
          <t>DAVIVIENDA</t>
        </is>
      </c>
      <c r="G1998" s="1236" t="n"/>
      <c r="H1998" s="435" t="inlineStr">
        <is>
          <t>CM</t>
        </is>
      </c>
      <c r="I1998" s="1291" t="n"/>
      <c r="J1998" s="1291" t="n"/>
      <c r="K1998" s="1291" t="n"/>
      <c r="L1998" s="421" t="inlineStr">
        <is>
          <t>Soluciones Financieras</t>
        </is>
      </c>
      <c r="M1998" s="1292" t="inlineStr">
        <is>
          <t>MIRYAM ROA</t>
        </is>
      </c>
      <c r="N1998" s="1291" t="n"/>
      <c r="O1998" s="1291" t="n"/>
      <c r="P1998" s="1291" t="n"/>
      <c r="Q1998" s="1291" t="n"/>
      <c r="R1998" s="1318" t="inlineStr">
        <is>
          <t>N/A</t>
        </is>
      </c>
      <c r="S1998" s="426" t="inlineStr">
        <is>
          <t>Pesos</t>
        </is>
      </c>
      <c r="T1998" s="1294" t="inlineStr">
        <is>
          <t>Hipotecario</t>
        </is>
      </c>
      <c r="U1998" s="1295" t="n">
        <v>1569000</v>
      </c>
      <c r="V1998" s="1292" t="n">
        <v>240</v>
      </c>
      <c r="W1998" s="1292" t="n">
        <v>235</v>
      </c>
      <c r="X1998" s="1295" t="inlineStr">
        <is>
          <t>11.2%</t>
        </is>
      </c>
      <c r="Y1998" s="1295" t="n">
        <v>0</v>
      </c>
      <c r="Z1998" s="1295" t="n">
        <v>33619</v>
      </c>
      <c r="AA1998" s="1295" t="n">
        <v>46586</v>
      </c>
      <c r="AB1998" s="1295" t="n">
        <v>0</v>
      </c>
      <c r="AC1998" s="1295" t="n">
        <v>183500</v>
      </c>
      <c r="AD1998" s="1295" t="n">
        <v>1304499</v>
      </c>
      <c r="AE1998" s="1295" t="n">
        <v>146745260</v>
      </c>
      <c r="AF1998" s="3664" t="n">
        <v>300</v>
      </c>
      <c r="AG1998" s="1295" t="inlineStr">
        <is>
          <t>$5,500,000</t>
        </is>
      </c>
      <c r="AH1998" s="428" t="inlineStr">
        <is>
          <t>Empleado</t>
        </is>
      </c>
      <c r="AI1998" s="1292" t="inlineStr">
        <is>
          <t>nicoleruiz0905@gmail.com</t>
        </is>
      </c>
      <c r="AJ1998" s="1292" t="n">
        <v>3142654565</v>
      </c>
      <c r="AK1998" s="1292" t="inlineStr">
        <is>
          <t>BOGOTA</t>
        </is>
      </c>
      <c r="AL1998" s="1291" t="n"/>
      <c r="AM1998" s="1296" t="n"/>
    </row>
    <row r="1999" ht="18" customHeight="1" thickBot="1">
      <c r="A1999" s="929" t="inlineStr">
        <is>
          <t>GILDARDO ANTONIO USUGA GUEVARA</t>
        </is>
      </c>
      <c r="B1999" s="502" t="inlineStr">
        <is>
          <t>570336030002223-0</t>
        </is>
      </c>
      <c r="C1999" s="404" t="n">
        <v>45994</v>
      </c>
      <c r="D1999" s="1028" t="inlineStr">
        <is>
          <t>Mora</t>
        </is>
      </c>
      <c r="E1999" s="406" t="n">
        <v>45994</v>
      </c>
      <c r="F1999" s="503" t="inlineStr">
        <is>
          <t>DAVIVIENDA</t>
        </is>
      </c>
      <c r="G1999" s="410" t="n"/>
      <c r="H1999" s="409" t="inlineStr">
        <is>
          <t>CM</t>
        </is>
      </c>
      <c r="I1999" s="410" t="n"/>
      <c r="J1999" s="410" t="n"/>
      <c r="K1999" s="410" t="n"/>
      <c r="L1999" s="591" t="inlineStr">
        <is>
          <t>Finanzas a otro nivel</t>
        </is>
      </c>
      <c r="M1999" s="414" t="inlineStr">
        <is>
          <t>PAULA OSORNO</t>
        </is>
      </c>
      <c r="N1999" s="410" t="n"/>
      <c r="O1999" s="410" t="n"/>
      <c r="P1999" s="410" t="n"/>
      <c r="Q1999" s="816" t="n"/>
      <c r="R1999" s="817" t="inlineStr">
        <is>
          <t>N/A</t>
        </is>
      </c>
      <c r="S1999" s="412" t="inlineStr">
        <is>
          <t>Pesos</t>
        </is>
      </c>
      <c r="T1999" s="413" t="inlineStr">
        <is>
          <t>Hipotecario</t>
        </is>
      </c>
      <c r="U1999" s="818" t="n">
        <v>671693</v>
      </c>
      <c r="V1999" s="414" t="n">
        <v>240</v>
      </c>
      <c r="W1999" s="414" t="n">
        <v>174</v>
      </c>
      <c r="X1999" s="875" t="n">
        <v>0.12</v>
      </c>
      <c r="Y1999" s="818" t="n">
        <v>172306</v>
      </c>
      <c r="Z1999" s="818" t="n">
        <v>70898</v>
      </c>
      <c r="AA1999" s="818" t="n">
        <v>0</v>
      </c>
      <c r="AB1999" s="818" t="n">
        <v>0</v>
      </c>
      <c r="AC1999" s="818" t="n">
        <v>0</v>
      </c>
      <c r="AD1999" s="818" t="n">
        <v>173190</v>
      </c>
      <c r="AE1999" s="818" t="n">
        <v>52903074</v>
      </c>
      <c r="AF1999" s="3670" t="n">
        <v>200</v>
      </c>
      <c r="AG1999" s="818" t="inlineStr">
        <is>
          <t>$4,000,000</t>
        </is>
      </c>
      <c r="AH1999" s="415" t="inlineStr">
        <is>
          <t>Empleado</t>
        </is>
      </c>
      <c r="AI1999" s="414" t="inlineStr">
        <is>
          <t>usugaguevara@hotmail.com</t>
        </is>
      </c>
      <c r="AJ1999" s="414" t="n">
        <v>3004844239</v>
      </c>
      <c r="AK1999" s="414" t="inlineStr">
        <is>
          <t>BELLO</t>
        </is>
      </c>
      <c r="AL1999" s="410" t="n"/>
      <c r="AM1999" s="416" t="n"/>
    </row>
    <row r="2000" ht="18" customHeight="1" thickBot="1">
      <c r="A2000" s="745" t="inlineStr">
        <is>
          <t>LAURA GISELLA ALVAREZ HIGUITA</t>
        </is>
      </c>
      <c r="B2000" s="221" t="inlineStr">
        <is>
          <t>570040770071485-9</t>
        </is>
      </c>
      <c r="C2000" s="240" t="n">
        <v>45995</v>
      </c>
      <c r="D2000" s="456" t="inlineStr">
        <is>
          <t>Mora</t>
        </is>
      </c>
      <c r="E2000" s="922" t="n">
        <v>45995</v>
      </c>
      <c r="F2000" s="333" t="inlineStr">
        <is>
          <t>DAVIVIENDA</t>
        </is>
      </c>
      <c r="G2000" s="225" t="n"/>
      <c r="H2000" s="344" t="inlineStr">
        <is>
          <t>CM</t>
        </is>
      </c>
      <c r="I2000" s="225" t="n"/>
      <c r="J2000" s="225" t="n"/>
      <c r="K2000" s="225" t="n"/>
      <c r="L2000" s="343" t="inlineStr">
        <is>
          <t>Soluciones Financieras</t>
        </is>
      </c>
      <c r="M2000" s="242" t="inlineStr">
        <is>
          <t>LORENA SALINAS</t>
        </is>
      </c>
      <c r="N2000" s="225" t="n"/>
      <c r="O2000" s="225" t="n"/>
      <c r="P2000" s="225" t="n"/>
      <c r="Q2000" s="225" t="n"/>
      <c r="R2000" s="242" t="n">
        <v>1012394269</v>
      </c>
      <c r="S2000" s="246" t="inlineStr">
        <is>
          <t>Pesos</t>
        </is>
      </c>
      <c r="T2000" s="247" t="inlineStr">
        <is>
          <t>Hipotecario</t>
        </is>
      </c>
      <c r="U2000" s="741" t="n">
        <v>891000</v>
      </c>
      <c r="V2000" s="242" t="n">
        <v>240</v>
      </c>
      <c r="W2000" s="242" t="n">
        <v>214</v>
      </c>
      <c r="X2000" s="811" t="n">
        <v>0.14</v>
      </c>
      <c r="Y2000" s="741" t="n">
        <v>0</v>
      </c>
      <c r="Z2000" s="741" t="n">
        <v>16253</v>
      </c>
      <c r="AA2000" s="741" t="n">
        <v>33562</v>
      </c>
      <c r="AB2000" s="741" t="n">
        <v>0</v>
      </c>
      <c r="AC2000" s="741" t="n">
        <v>79497</v>
      </c>
      <c r="AD2000" s="741" t="n">
        <v>719940</v>
      </c>
      <c r="AE2000" s="741" t="n">
        <v>70091360</v>
      </c>
      <c r="AF2000" s="3661" t="n">
        <v>200</v>
      </c>
      <c r="AG2000" s="741" t="inlineStr">
        <is>
          <t>$4,800,000</t>
        </is>
      </c>
      <c r="AH2000" s="248" t="inlineStr">
        <is>
          <t>Empleado</t>
        </is>
      </c>
      <c r="AI2000" s="242" t="inlineStr">
        <is>
          <t>l_g0809@hotmail.com</t>
        </is>
      </c>
      <c r="AJ2000" s="242" t="n">
        <v>3222186707</v>
      </c>
      <c r="AK2000" s="242" t="inlineStr">
        <is>
          <t>BOGOTA</t>
        </is>
      </c>
      <c r="AL2000" s="225" t="n"/>
      <c r="AM2000" s="231" t="n"/>
    </row>
    <row r="2001" ht="18" customFormat="1" customHeight="1" s="1314" thickBot="1">
      <c r="A2001" s="1320" t="inlineStr">
        <is>
          <t>STEPHANIA CAÑAVERAL FAJARDO</t>
        </is>
      </c>
      <c r="B2001" s="1321" t="n">
        <v>90000381869</v>
      </c>
      <c r="C2001" s="1322" t="n">
        <v>45995</v>
      </c>
      <c r="D2001" s="1323" t="inlineStr">
        <is>
          <t>Pendiente</t>
        </is>
      </c>
      <c r="E2001" s="1324" t="n">
        <v>45995</v>
      </c>
      <c r="F2001" s="1325" t="inlineStr">
        <is>
          <t>BANCOLOMBIA</t>
        </is>
      </c>
      <c r="G2001" s="1305" t="n"/>
      <c r="H2001" s="1306" t="inlineStr">
        <is>
          <t>CM</t>
        </is>
      </c>
      <c r="I2001" s="1305" t="n"/>
      <c r="J2001" s="1305" t="n"/>
      <c r="K2001" s="1305" t="n"/>
      <c r="L2001" s="1326" t="inlineStr">
        <is>
          <t>Soluciones Financieras</t>
        </is>
      </c>
      <c r="M2001" s="1307" t="inlineStr">
        <is>
          <t>LORENA SALINAS</t>
        </is>
      </c>
      <c r="N2001" s="1305" t="n"/>
      <c r="O2001" s="1305" t="n"/>
      <c r="P2001" s="1305" t="n"/>
      <c r="Q2001" s="1305" t="n"/>
      <c r="R2001" s="1307" t="n">
        <v>1193398944</v>
      </c>
      <c r="S2001" s="1311" t="inlineStr">
        <is>
          <t>Pesos</t>
        </is>
      </c>
      <c r="T2001" s="1308" t="inlineStr">
        <is>
          <t>Hipotecario</t>
        </is>
      </c>
      <c r="U2001" s="1310" t="n">
        <v>899329</v>
      </c>
      <c r="V2001" s="1307" t="n">
        <v>240</v>
      </c>
      <c r="W2001" s="1307" t="n">
        <v>240</v>
      </c>
      <c r="X2001" s="1310" t="inlineStr">
        <is>
          <t>12.4%</t>
        </is>
      </c>
      <c r="Y2001" s="1310" t="n">
        <v>0</v>
      </c>
      <c r="Z2001" s="1310" t="n">
        <v>5692</v>
      </c>
      <c r="AA2001" s="1310" t="n">
        <v>15983</v>
      </c>
      <c r="AB2001" s="1310" t="n">
        <v>10655</v>
      </c>
      <c r="AC2001" s="1310" t="n">
        <v>0</v>
      </c>
      <c r="AD2001" s="1310" t="n">
        <v>0</v>
      </c>
      <c r="AE2001" s="1310" t="n">
        <v>80256102</v>
      </c>
      <c r="AF2001" s="3691" t="n">
        <v>600</v>
      </c>
      <c r="AG2001" s="1310" t="inlineStr">
        <is>
          <t>$3,000,000</t>
        </is>
      </c>
      <c r="AH2001" s="1304" t="inlineStr">
        <is>
          <t>Empleado</t>
        </is>
      </c>
      <c r="AI2001" s="1307" t="inlineStr">
        <is>
          <t>niiac2013@hotmail.com</t>
        </is>
      </c>
      <c r="AJ2001" s="1307" t="n">
        <v>3235777602</v>
      </c>
      <c r="AK2001" s="1305" t="n"/>
      <c r="AL2001" s="1305" t="n"/>
      <c r="AM2001" s="1313" t="n"/>
    </row>
    <row r="2002" ht="18" customHeight="1" thickBot="1">
      <c r="A2002" s="1008" t="inlineStr">
        <is>
          <t>MONICA MARCELA PEREZ RODRIGUEZ</t>
        </is>
      </c>
      <c r="B2002" s="679" t="n">
        <v>653874063</v>
      </c>
      <c r="C2002" s="609" t="n">
        <v>45994</v>
      </c>
      <c r="D2002" s="608" t="inlineStr">
        <is>
          <t>Pendiente</t>
        </is>
      </c>
      <c r="E2002" s="1315" t="n">
        <v>45994</v>
      </c>
      <c r="F2002" s="666" t="inlineStr">
        <is>
          <t>BANCO DE BOGOTA</t>
        </is>
      </c>
      <c r="G2002" s="1327" t="inlineStr">
        <is>
          <t>se agenda asesoria el MARTES 9 de diciembre a las 8pm.</t>
        </is>
      </c>
      <c r="H2002" s="612" t="inlineStr">
        <is>
          <t>CM</t>
        </is>
      </c>
      <c r="I2002" s="611" t="n"/>
      <c r="J2002" s="611" t="n"/>
      <c r="K2002" s="611" t="n"/>
      <c r="L2002" s="614" t="inlineStr">
        <is>
          <t>CM</t>
        </is>
      </c>
      <c r="M2002" s="613" t="inlineStr">
        <is>
          <t>CM</t>
        </is>
      </c>
      <c r="N2002" s="611" t="n"/>
      <c r="O2002" s="611" t="n"/>
      <c r="P2002" s="611" t="n"/>
      <c r="Q2002" s="611" t="n"/>
      <c r="R2002" s="1328" t="n">
        <v>1024487473</v>
      </c>
      <c r="S2002" s="615" t="inlineStr">
        <is>
          <t>Pesos</t>
        </is>
      </c>
      <c r="T2002" s="616" t="inlineStr">
        <is>
          <t>Hipotecario</t>
        </is>
      </c>
      <c r="U2002" s="618" t="n">
        <v>760849</v>
      </c>
      <c r="V2002" s="618" t="n">
        <v>240</v>
      </c>
      <c r="W2002" s="618" t="n">
        <v>182</v>
      </c>
      <c r="X2002" s="618" t="inlineStr">
        <is>
          <t>7.47%</t>
        </is>
      </c>
      <c r="Y2002" s="618" t="n">
        <v>258103</v>
      </c>
      <c r="Z2002" s="618" t="n">
        <v>20104</v>
      </c>
      <c r="AA2002" s="618" t="n">
        <v>27692</v>
      </c>
      <c r="AB2002" s="618" t="n">
        <v>0</v>
      </c>
      <c r="AC2002" s="618" t="n">
        <v>237874</v>
      </c>
      <c r="AD2002" s="618" t="n">
        <v>733281</v>
      </c>
      <c r="AE2002" s="618" t="n">
        <v>79141812</v>
      </c>
      <c r="AF2002" s="3699" t="n">
        <v>100</v>
      </c>
      <c r="AG2002" s="618" t="inlineStr">
        <is>
          <t>$2,940,000</t>
        </is>
      </c>
      <c r="AH2002" s="615" t="inlineStr">
        <is>
          <t>Independiente</t>
        </is>
      </c>
      <c r="AI2002" s="613" t="inlineStr">
        <is>
          <t>mymperez13@gmail.com</t>
        </is>
      </c>
      <c r="AJ2002" s="618" t="n">
        <v>3006684294</v>
      </c>
      <c r="AK2002" s="613" t="inlineStr">
        <is>
          <t>BOGOTA</t>
        </is>
      </c>
      <c r="AL2002" s="1329" t="inlineStr">
        <is>
          <t>GIOVANA GARZON</t>
        </is>
      </c>
      <c r="AM2002" s="505" t="n"/>
    </row>
    <row r="2003" ht="18" customHeight="1" thickBot="1">
      <c r="A2003" s="1330" t="inlineStr">
        <is>
          <t>JUAN CARLOS SALAS CASTAÑEDA</t>
        </is>
      </c>
      <c r="B2003" s="1240" t="n">
        <v>90000306217</v>
      </c>
      <c r="C2003" s="1272" t="n">
        <v>45995</v>
      </c>
      <c r="D2003" s="358" t="inlineStr">
        <is>
          <t>Pendiente</t>
        </is>
      </c>
      <c r="E2003" s="1217" t="n">
        <v>45995</v>
      </c>
      <c r="F2003" s="442" t="inlineStr">
        <is>
          <t>BANCOLOMBIA</t>
        </is>
      </c>
      <c r="G2003" s="1243" t="n"/>
      <c r="H2003" s="361" t="inlineStr">
        <is>
          <t>CM</t>
        </is>
      </c>
      <c r="I2003" s="1243" t="n"/>
      <c r="J2003" s="1243" t="n"/>
      <c r="K2003" s="1243" t="n"/>
      <c r="L2003" s="477" t="inlineStr">
        <is>
          <t>Finanzas a otro nivel</t>
        </is>
      </c>
      <c r="M2003" s="1247" t="inlineStr">
        <is>
          <t>YULY HERNANDEZ</t>
        </is>
      </c>
      <c r="N2003" s="1243" t="n"/>
      <c r="O2003" s="1243" t="n"/>
      <c r="P2003" s="1243" t="n"/>
      <c r="Q2003" s="1243" t="n"/>
      <c r="R2003" s="1285" t="n">
        <v>79982401</v>
      </c>
      <c r="S2003" s="365" t="inlineStr">
        <is>
          <t>Pesos</t>
        </is>
      </c>
      <c r="T2003" s="1245" t="inlineStr">
        <is>
          <t>Hipotecario</t>
        </is>
      </c>
      <c r="U2003" s="1244" t="n">
        <v>484216</v>
      </c>
      <c r="V2003" s="1247" t="n">
        <v>240</v>
      </c>
      <c r="W2003" s="1247" t="n">
        <v>226</v>
      </c>
      <c r="X2003" s="1275" t="n">
        <v>0.11</v>
      </c>
      <c r="Y2003" s="1244" t="n">
        <v>0</v>
      </c>
      <c r="Z2003" s="1244" t="n">
        <v>13273</v>
      </c>
      <c r="AA2003" s="1244" t="n">
        <v>13339</v>
      </c>
      <c r="AB2003" s="1244" t="n">
        <v>8892</v>
      </c>
      <c r="AC2003" s="1244" t="n">
        <v>0</v>
      </c>
      <c r="AD2003" s="1244" t="n">
        <v>0</v>
      </c>
      <c r="AE2003" s="1244" t="n">
        <v>44246483</v>
      </c>
      <c r="AF2003" s="3676" t="n">
        <v>300</v>
      </c>
      <c r="AG2003" s="1244" t="inlineStr">
        <is>
          <t>$6,000,000</t>
        </is>
      </c>
      <c r="AH2003" s="401" t="inlineStr">
        <is>
          <t>Empleado</t>
        </is>
      </c>
      <c r="AI2003" s="1285" t="inlineStr">
        <is>
          <t>nanojcsc@yahoo.es</t>
        </is>
      </c>
      <c r="AJ2003" s="1285" t="n">
        <v>3108654551</v>
      </c>
      <c r="AK2003" s="1247" t="inlineStr">
        <is>
          <t>VILLA DE LEYVA</t>
        </is>
      </c>
      <c r="AL2003" s="1243" t="n"/>
      <c r="AM2003" s="416" t="n"/>
    </row>
    <row r="2004" ht="18" customHeight="1" thickBot="1">
      <c r="A2004" s="1262" t="inlineStr">
        <is>
          <t>JUAN CARLOS SALAS CASTAÑEDA</t>
        </is>
      </c>
      <c r="B2004" s="1331" t="n">
        <v>90000316090</v>
      </c>
      <c r="C2004" s="1332" t="n">
        <v>45995</v>
      </c>
      <c r="D2004" s="343" t="inlineStr">
        <is>
          <t>Pendiente</t>
        </is>
      </c>
      <c r="E2004" s="1223" t="n">
        <v>45995</v>
      </c>
      <c r="F2004" s="267" t="inlineStr">
        <is>
          <t>BANCOLOMBIA</t>
        </is>
      </c>
      <c r="G2004" s="634" t="n"/>
      <c r="H2004" s="349" t="inlineStr">
        <is>
          <t>CM</t>
        </is>
      </c>
      <c r="I2004" s="634" t="n"/>
      <c r="J2004" s="634" t="n"/>
      <c r="K2004" s="634" t="n"/>
      <c r="L2004" s="392" t="inlineStr">
        <is>
          <t>Finanzas a otro nivel</t>
        </is>
      </c>
      <c r="M2004" s="1237" t="inlineStr">
        <is>
          <t>YULY HERNANDEZ</t>
        </is>
      </c>
      <c r="N2004" s="634" t="n"/>
      <c r="O2004" s="634" t="n"/>
      <c r="P2004" s="634" t="n"/>
      <c r="Q2004" s="634" t="n"/>
      <c r="R2004" s="1253" t="n">
        <v>79982401</v>
      </c>
      <c r="S2004" s="257" t="inlineStr">
        <is>
          <t>Pesos</t>
        </is>
      </c>
      <c r="T2004" s="1232" t="inlineStr">
        <is>
          <t>Hipotecario</t>
        </is>
      </c>
      <c r="U2004" s="1231" t="n">
        <v>323403</v>
      </c>
      <c r="V2004" s="1237" t="n">
        <v>240</v>
      </c>
      <c r="W2004" s="1237" t="n">
        <v>227</v>
      </c>
      <c r="X2004" s="1239" t="n">
        <v>0.11</v>
      </c>
      <c r="Y2004" s="1231" t="n">
        <v>0</v>
      </c>
      <c r="Z2004" s="1231" t="n">
        <v>9305</v>
      </c>
      <c r="AA2004" s="1231" t="n">
        <v>0</v>
      </c>
      <c r="AB2004" s="1231" t="n">
        <v>0</v>
      </c>
      <c r="AC2004" s="1231" t="n">
        <v>43264</v>
      </c>
      <c r="AD2004" s="1231" t="n">
        <v>270833</v>
      </c>
      <c r="AE2004" s="1231" t="n">
        <v>30819291</v>
      </c>
      <c r="AF2004" s="3668" t="n">
        <v>300</v>
      </c>
      <c r="AG2004" s="1231" t="inlineStr">
        <is>
          <t>$6,000,000</t>
        </is>
      </c>
      <c r="AH2004" s="259" t="inlineStr">
        <is>
          <t>Empleado</t>
        </is>
      </c>
      <c r="AI2004" s="1253" t="inlineStr">
        <is>
          <t>nanojcsc@yahoo.es</t>
        </is>
      </c>
      <c r="AJ2004" s="1253" t="n">
        <v>3108654551</v>
      </c>
      <c r="AK2004" s="1237" t="inlineStr">
        <is>
          <t>VILLA DE LEYVA</t>
        </is>
      </c>
      <c r="AL2004" s="634" t="n"/>
      <c r="AM2004" s="231" t="n"/>
    </row>
    <row r="2005" ht="18" customHeight="1" thickBot="1">
      <c r="A2005" s="1262" t="inlineStr">
        <is>
          <t>JUAN CARLOS SALAS CASTAÑEDA</t>
        </is>
      </c>
      <c r="B2005" s="1265" t="n">
        <v>90000326390</v>
      </c>
      <c r="C2005" s="1266" t="n">
        <v>45995</v>
      </c>
      <c r="D2005" s="343" t="inlineStr">
        <is>
          <t>Pendiente</t>
        </is>
      </c>
      <c r="E2005" s="1223" t="n">
        <v>45995</v>
      </c>
      <c r="F2005" s="241" t="inlineStr">
        <is>
          <t>BANCOLOMBIA</t>
        </is>
      </c>
      <c r="G2005" s="1224" t="n"/>
      <c r="H2005" s="344" t="inlineStr">
        <is>
          <t>CM</t>
        </is>
      </c>
      <c r="I2005" s="1224" t="n"/>
      <c r="J2005" s="1224" t="n"/>
      <c r="K2005" s="1224" t="n"/>
      <c r="L2005" s="440" t="inlineStr">
        <is>
          <t>Finanzas a otro nivel</t>
        </is>
      </c>
      <c r="M2005" s="1225" t="inlineStr">
        <is>
          <t>YULY HERNANDEZ</t>
        </is>
      </c>
      <c r="N2005" s="1224" t="n"/>
      <c r="O2005" s="1224" t="n"/>
      <c r="P2005" s="1224" t="n"/>
      <c r="Q2005" s="1224" t="n"/>
      <c r="R2005" s="1261" t="n">
        <v>79982401</v>
      </c>
      <c r="S2005" s="246" t="inlineStr">
        <is>
          <t>Pesos</t>
        </is>
      </c>
      <c r="T2005" s="1235" t="inlineStr">
        <is>
          <t>Hipotecario</t>
        </is>
      </c>
      <c r="U2005" s="1226" t="n">
        <v>138612</v>
      </c>
      <c r="V2005" s="1225" t="n">
        <v>240</v>
      </c>
      <c r="W2005" s="1225" t="n">
        <v>229</v>
      </c>
      <c r="X2005" s="1287" t="n">
        <v>0.11</v>
      </c>
      <c r="Y2005" s="1226" t="n">
        <v>0</v>
      </c>
      <c r="Z2005" s="1226" t="n">
        <v>3999</v>
      </c>
      <c r="AA2005" s="1226" t="n">
        <v>0</v>
      </c>
      <c r="AB2005" s="1226" t="n">
        <v>0</v>
      </c>
      <c r="AC2005" s="1226" t="n">
        <v>18220</v>
      </c>
      <c r="AD2005" s="1226" t="n">
        <v>116393</v>
      </c>
      <c r="AE2005" s="1226" t="n">
        <v>13295638</v>
      </c>
      <c r="AF2005" s="3669" t="n">
        <v>300</v>
      </c>
      <c r="AG2005" s="1226" t="inlineStr">
        <is>
          <t>$6,000,000</t>
        </is>
      </c>
      <c r="AH2005" s="248" t="inlineStr">
        <is>
          <t>Empleado</t>
        </is>
      </c>
      <c r="AI2005" s="1261" t="inlineStr">
        <is>
          <t>nanojcsc@yahoo.es</t>
        </is>
      </c>
      <c r="AJ2005" s="1261" t="n">
        <v>3108654551</v>
      </c>
      <c r="AK2005" s="1225" t="inlineStr">
        <is>
          <t>VILLA DE LEYVA</t>
        </is>
      </c>
      <c r="AL2005" s="1224" t="n"/>
      <c r="AM2005" s="220" t="n"/>
    </row>
    <row r="2006" ht="18" customHeight="1" thickBot="1">
      <c r="A2006" s="1262" t="inlineStr">
        <is>
          <t>JUAN CARLOS SALAS CASTAÑEDA</t>
        </is>
      </c>
      <c r="B2006" s="1331" t="n">
        <v>90000335079</v>
      </c>
      <c r="C2006" s="1332" t="n">
        <v>45995</v>
      </c>
      <c r="D2006" s="343" t="inlineStr">
        <is>
          <t>Pendiente</t>
        </is>
      </c>
      <c r="E2006" s="1223" t="n">
        <v>45995</v>
      </c>
      <c r="F2006" s="267" t="inlineStr">
        <is>
          <t>BANCOLOMBIA</t>
        </is>
      </c>
      <c r="G2006" s="1333" t="n"/>
      <c r="H2006" s="349" t="inlineStr">
        <is>
          <t>CM</t>
        </is>
      </c>
      <c r="I2006" s="634" t="n"/>
      <c r="J2006" s="634" t="n"/>
      <c r="K2006" s="634" t="n"/>
      <c r="L2006" s="392" t="inlineStr">
        <is>
          <t>Finanzas a otro nivel</t>
        </is>
      </c>
      <c r="M2006" s="1237" t="inlineStr">
        <is>
          <t>YULY HERNANDEZ</t>
        </is>
      </c>
      <c r="N2006" s="634" t="n"/>
      <c r="O2006" s="634" t="n"/>
      <c r="P2006" s="634" t="n"/>
      <c r="Q2006" s="634" t="n"/>
      <c r="R2006" s="1253" t="n">
        <v>79982401</v>
      </c>
      <c r="S2006" s="257" t="inlineStr">
        <is>
          <t>Pesos</t>
        </is>
      </c>
      <c r="T2006" s="1232" t="inlineStr">
        <is>
          <t>Hipotecario</t>
        </is>
      </c>
      <c r="U2006" s="1231" t="n">
        <v>450524</v>
      </c>
      <c r="V2006" s="1237" t="n">
        <v>240</v>
      </c>
      <c r="W2006" s="1237" t="n">
        <v>231</v>
      </c>
      <c r="X2006" s="1239" t="n">
        <v>0.11</v>
      </c>
      <c r="Y2006" s="1231" t="n">
        <v>0</v>
      </c>
      <c r="Z2006" s="1231" t="n">
        <v>13032</v>
      </c>
      <c r="AA2006" s="1231" t="n">
        <v>0</v>
      </c>
      <c r="AB2006" s="1231" t="n">
        <v>0</v>
      </c>
      <c r="AC2006" s="1231" t="n">
        <v>0</v>
      </c>
      <c r="AD2006" s="1231" t="n">
        <v>0</v>
      </c>
      <c r="AE2006" s="1231" t="n">
        <v>43505100</v>
      </c>
      <c r="AF2006" s="3668" t="n">
        <v>300</v>
      </c>
      <c r="AG2006" s="3668" t="n">
        <v>600</v>
      </c>
      <c r="AH2006" s="259" t="inlineStr">
        <is>
          <t>Empleado</t>
        </is>
      </c>
      <c r="AI2006" s="1253" t="inlineStr">
        <is>
          <t>nanojcsc@yahoo.es</t>
        </is>
      </c>
      <c r="AJ2006" s="1253" t="n">
        <v>3108654551</v>
      </c>
      <c r="AK2006" s="1237" t="inlineStr">
        <is>
          <t>VILLA DE LEYVA</t>
        </is>
      </c>
      <c r="AL2006" s="634" t="n"/>
      <c r="AM2006" s="231" t="n"/>
    </row>
    <row r="2007" ht="18" customHeight="1" thickBot="1">
      <c r="A2007" s="735" t="inlineStr">
        <is>
          <t>JESSICA MARIA MARIN GALINDEZ</t>
        </is>
      </c>
      <c r="B2007" s="1265" t="inlineStr">
        <is>
          <t>570119460042366-1</t>
        </is>
      </c>
      <c r="C2007" s="1266" t="n">
        <v>45995</v>
      </c>
      <c r="D2007" s="343" t="inlineStr">
        <is>
          <t>Pendiente</t>
        </is>
      </c>
      <c r="E2007" s="1223" t="n">
        <v>45995</v>
      </c>
      <c r="F2007" s="569" t="inlineStr">
        <is>
          <t>DAVIVIENDA</t>
        </is>
      </c>
      <c r="G2007" s="1255" t="n"/>
      <c r="H2007" s="344" t="inlineStr">
        <is>
          <t>CM</t>
        </is>
      </c>
      <c r="I2007" s="1224" t="n"/>
      <c r="J2007" s="1224" t="n"/>
      <c r="K2007" s="1224" t="n"/>
      <c r="L2007" s="343" t="inlineStr">
        <is>
          <t>Soluciones Financieras</t>
        </is>
      </c>
      <c r="M2007" s="1225" t="inlineStr">
        <is>
          <t>LORENA SALINAS</t>
        </is>
      </c>
      <c r="N2007" s="1224" t="n"/>
      <c r="O2007" s="1224" t="n"/>
      <c r="P2007" s="1224" t="n"/>
      <c r="Q2007" s="1224" t="n"/>
      <c r="R2007" s="1225" t="n">
        <v>1144186704</v>
      </c>
      <c r="S2007" s="246" t="inlineStr">
        <is>
          <t>Pesos</t>
        </is>
      </c>
      <c r="T2007" s="1235" t="inlineStr">
        <is>
          <t>Hipotecario</t>
        </is>
      </c>
      <c r="U2007" s="1226" t="n">
        <v>693440</v>
      </c>
      <c r="V2007" s="1225" t="n">
        <v>240</v>
      </c>
      <c r="W2007" s="1225" t="n">
        <v>217</v>
      </c>
      <c r="X2007" s="1287" t="n">
        <v>0.14</v>
      </c>
      <c r="Y2007" s="1226" t="n">
        <v>239559</v>
      </c>
      <c r="Z2007" s="1226" t="n">
        <v>15857</v>
      </c>
      <c r="AA2007" s="1226" t="n">
        <v>31060</v>
      </c>
      <c r="AB2007" s="1226" t="n">
        <v>0</v>
      </c>
      <c r="AC2007" s="1226" t="n">
        <v>86315</v>
      </c>
      <c r="AD2007" s="1226" t="n">
        <v>559926</v>
      </c>
      <c r="AE2007" s="1226" t="n">
        <v>73223105</v>
      </c>
      <c r="AF2007" s="3669" t="n">
        <v>200</v>
      </c>
      <c r="AG2007" s="1226" t="inlineStr">
        <is>
          <t>$5,448,000</t>
        </is>
      </c>
      <c r="AH2007" s="248" t="inlineStr">
        <is>
          <t>Empleado</t>
        </is>
      </c>
      <c r="AI2007" s="1225" t="inlineStr">
        <is>
          <t>jezz.marin@hotmail.com</t>
        </is>
      </c>
      <c r="AJ2007" s="1225" t="n">
        <v>3167125471</v>
      </c>
      <c r="AK2007" s="1225" t="inlineStr">
        <is>
          <t>CALI</t>
        </is>
      </c>
      <c r="AL2007" s="1224" t="n"/>
      <c r="AM2007" s="220" t="n"/>
    </row>
    <row r="2008" ht="18" customHeight="1" thickBot="1">
      <c r="A2008" s="1281" t="inlineStr">
        <is>
          <t>LUZ KARINA LARIOS RIOS</t>
        </is>
      </c>
      <c r="B2008" s="1288" t="inlineStr">
        <is>
          <t>570505650029022-5</t>
        </is>
      </c>
      <c r="C2008" s="1289" t="n">
        <v>45995</v>
      </c>
      <c r="D2008" s="1290" t="inlineStr">
        <is>
          <t>Pendiente</t>
        </is>
      </c>
      <c r="E2008" s="378" t="n">
        <v>45996</v>
      </c>
      <c r="F2008" s="1054" t="inlineStr">
        <is>
          <t>DAVIVIENDA</t>
        </is>
      </c>
      <c r="G2008" s="593" t="inlineStr">
        <is>
          <t>ya se envió a correo extracto completo. Favor hacer propuesta VIVIENDA VIS</t>
        </is>
      </c>
      <c r="H2008" s="435" t="inlineStr">
        <is>
          <t>CM</t>
        </is>
      </c>
      <c r="I2008" s="1291" t="n"/>
      <c r="J2008" s="1291" t="n"/>
      <c r="K2008" s="1291" t="n"/>
      <c r="L2008" s="447" t="inlineStr">
        <is>
          <t>Finanzas a otro nivel</t>
        </is>
      </c>
      <c r="M2008" s="1292" t="inlineStr">
        <is>
          <t>YULY HERNANDEZ</t>
        </is>
      </c>
      <c r="N2008" s="1291" t="n"/>
      <c r="O2008" s="1291" t="n"/>
      <c r="P2008" s="1291" t="n"/>
      <c r="Q2008" s="1291" t="n"/>
      <c r="R2008" s="1318" t="inlineStr">
        <is>
          <t>N/A</t>
        </is>
      </c>
      <c r="S2008" s="426" t="inlineStr">
        <is>
          <t>Pesos</t>
        </is>
      </c>
      <c r="T2008" s="1294" t="inlineStr">
        <is>
          <t>Hipotecario</t>
        </is>
      </c>
      <c r="U2008" s="1295" t="n">
        <v>269911</v>
      </c>
      <c r="V2008" s="1292" t="n">
        <v>240</v>
      </c>
      <c r="W2008" s="1292" t="n">
        <v>215</v>
      </c>
      <c r="X2008" s="1334" t="n">
        <v>0.14</v>
      </c>
      <c r="Y2008" s="1295" t="n">
        <v>88088</v>
      </c>
      <c r="Z2008" s="1295" t="n">
        <v>5771</v>
      </c>
      <c r="AA2008" s="1295" t="n">
        <v>25196</v>
      </c>
      <c r="AB2008" s="1295" t="n">
        <v>0</v>
      </c>
      <c r="AC2008" s="1295" t="n">
        <v>31441</v>
      </c>
      <c r="AD2008" s="1295" t="n">
        <v>207400</v>
      </c>
      <c r="AE2008" s="1295" t="n">
        <v>26938636</v>
      </c>
      <c r="AF2008" s="3664" t="n">
        <v>200</v>
      </c>
      <c r="AG2008" s="1295" t="inlineStr">
        <is>
          <t>$5,000,000</t>
        </is>
      </c>
      <c r="AH2008" s="434" t="inlineStr">
        <is>
          <t>Vis Davivienda</t>
        </is>
      </c>
      <c r="AI2008" s="1292" t="inlineStr">
        <is>
          <t>luzlariostot@gmail.com</t>
        </is>
      </c>
      <c r="AJ2008" s="1292" t="n">
        <v>3007017541</v>
      </c>
      <c r="AK2008" s="1292" t="inlineStr">
        <is>
          <t>CARTAGENA</t>
        </is>
      </c>
      <c r="AL2008" s="1291" t="n"/>
      <c r="AM2008" s="1296" t="n"/>
    </row>
    <row r="2009" ht="18" customHeight="1" thickBot="1">
      <c r="A2009" s="735" t="inlineStr">
        <is>
          <t>ROSA AMELIA ACOSTA SANTACRUZ</t>
        </is>
      </c>
      <c r="B2009" s="635" t="n">
        <v>90000352915</v>
      </c>
      <c r="C2009" s="636" t="n">
        <v>45996</v>
      </c>
      <c r="D2009" s="622" t="inlineStr">
        <is>
          <t>Pendiente</t>
        </is>
      </c>
      <c r="E2009" s="637" t="n">
        <v>45996</v>
      </c>
      <c r="F2009" s="646" t="inlineStr">
        <is>
          <t>BANCOLOMBIA</t>
        </is>
      </c>
      <c r="G2009" s="639" t="n"/>
      <c r="H2009" s="626" t="inlineStr">
        <is>
          <t>CM</t>
        </is>
      </c>
      <c r="I2009" s="639" t="n"/>
      <c r="J2009" s="639" t="n"/>
      <c r="K2009" s="639" t="n"/>
      <c r="L2009" s="647" t="inlineStr">
        <is>
          <t>Finanzas a otro nivel</t>
        </is>
      </c>
      <c r="M2009" s="642" t="inlineStr">
        <is>
          <t>YULY HERNANDEZ</t>
        </is>
      </c>
      <c r="N2009" s="639" t="n"/>
      <c r="O2009" s="639" t="n"/>
      <c r="P2009" s="639" t="n"/>
      <c r="Q2009" s="639" t="n"/>
      <c r="R2009" s="642" t="n">
        <v>59824619</v>
      </c>
      <c r="S2009" s="629" t="inlineStr">
        <is>
          <t>Pesos</t>
        </is>
      </c>
      <c r="T2009" s="651" t="inlineStr">
        <is>
          <t>Hipotecario</t>
        </is>
      </c>
      <c r="U2009" s="643" t="n">
        <v>1016590</v>
      </c>
      <c r="V2009" s="642" t="n">
        <v>240</v>
      </c>
      <c r="W2009" s="642" t="n">
        <v>235</v>
      </c>
      <c r="X2009" s="644" t="n">
        <v>0.11</v>
      </c>
      <c r="Y2009" s="643" t="n">
        <v>0</v>
      </c>
      <c r="Z2009" s="643" t="n">
        <v>39735</v>
      </c>
      <c r="AA2009" s="643" t="n">
        <v>12360</v>
      </c>
      <c r="AB2009" s="643" t="n">
        <v>8240</v>
      </c>
      <c r="AC2009" s="643" t="n">
        <v>122807</v>
      </c>
      <c r="AD2009" s="643" t="n">
        <v>833447</v>
      </c>
      <c r="AE2009" s="643" t="n">
        <v>95990039</v>
      </c>
      <c r="AF2009" s="3690" t="n">
        <v>300</v>
      </c>
      <c r="AG2009" s="643" t="inlineStr">
        <is>
          <t>$4,000,000</t>
        </is>
      </c>
      <c r="AH2009" s="629" t="inlineStr">
        <is>
          <t>Independiente</t>
        </is>
      </c>
      <c r="AI2009" s="642" t="inlineStr">
        <is>
          <t>specializedpaato@gmail.com</t>
        </is>
      </c>
      <c r="AJ2009" s="642" t="n">
        <v>3218263204</v>
      </c>
      <c r="AK2009" s="642" t="inlineStr">
        <is>
          <t>PASTO</t>
        </is>
      </c>
      <c r="AL2009" s="639" t="n"/>
      <c r="AM2009" s="214" t="n"/>
    </row>
    <row r="2010" ht="18" customHeight="1" thickBot="1">
      <c r="A2010" s="736" t="inlineStr">
        <is>
          <t>LILIANA AGUDELO CIFUENTES</t>
        </is>
      </c>
      <c r="B2010" s="221" t="n">
        <v>90000362289</v>
      </c>
      <c r="C2010" s="240" t="n">
        <v>45996</v>
      </c>
      <c r="D2010" s="343" t="inlineStr">
        <is>
          <t>Pendiente</t>
        </is>
      </c>
      <c r="E2010" s="378" t="n">
        <v>45996</v>
      </c>
      <c r="F2010" s="241" t="inlineStr">
        <is>
          <t>BANCOLOMBIA</t>
        </is>
      </c>
      <c r="G2010" s="225" t="n"/>
      <c r="H2010" s="344" t="inlineStr">
        <is>
          <t>CM</t>
        </is>
      </c>
      <c r="I2010" s="225" t="n"/>
      <c r="J2010" s="225" t="n"/>
      <c r="K2010" s="225" t="n"/>
      <c r="L2010" s="225" t="n"/>
      <c r="M2010" s="225" t="n"/>
      <c r="N2010" s="225" t="n"/>
      <c r="O2010" s="225" t="n"/>
      <c r="P2010" s="225" t="n"/>
      <c r="Q2010" s="225" t="n"/>
      <c r="R2010" s="242" t="n">
        <v>63483232</v>
      </c>
      <c r="S2010" s="246" t="inlineStr">
        <is>
          <t>Pesos</t>
        </is>
      </c>
      <c r="T2010" s="247" t="inlineStr">
        <is>
          <t>Hipotecario</t>
        </is>
      </c>
      <c r="U2010" s="741" t="n">
        <v>3312478</v>
      </c>
      <c r="V2010" s="242" t="n">
        <v>312</v>
      </c>
      <c r="W2010" s="242" t="n">
        <v>276</v>
      </c>
      <c r="X2010" s="741" t="inlineStr">
        <is>
          <t>11.35%</t>
        </is>
      </c>
      <c r="Y2010" s="741" t="n">
        <v>0</v>
      </c>
      <c r="Z2010" s="741" t="n">
        <v>141028</v>
      </c>
      <c r="AA2010" s="741" t="n">
        <v>34680</v>
      </c>
      <c r="AB2010" s="741" t="n">
        <v>23119</v>
      </c>
      <c r="AC2010" s="741" t="n">
        <v>260508</v>
      </c>
      <c r="AD2010" s="741" t="n">
        <v>2853142</v>
      </c>
      <c r="AE2010" s="741" t="n">
        <v>316781020</v>
      </c>
      <c r="AF2010" s="3661" t="n">
        <v>300</v>
      </c>
      <c r="AG2010" s="741" t="inlineStr">
        <is>
          <t>$12,000,000</t>
        </is>
      </c>
      <c r="AH2010" s="248" t="inlineStr">
        <is>
          <t>Empleado</t>
        </is>
      </c>
      <c r="AI2010" s="242" t="inlineStr">
        <is>
          <t>liliniga@gmail.com</t>
        </is>
      </c>
      <c r="AJ2010" s="242" t="n">
        <v>3213469988</v>
      </c>
      <c r="AK2010" s="242" t="inlineStr">
        <is>
          <t>YOPAL</t>
        </is>
      </c>
      <c r="AL2010" s="225" t="n"/>
      <c r="AM2010" s="231" t="n"/>
    </row>
    <row r="2011" ht="18" customFormat="1" customHeight="1" s="1314" thickBot="1">
      <c r="A2011" s="1335" t="inlineStr">
        <is>
          <t>GERALDINE PAOLA ARDILA CUETO</t>
        </is>
      </c>
      <c r="B2011" s="1336" t="n">
        <v>958905915</v>
      </c>
      <c r="C2011" s="1303" t="n">
        <v>45677</v>
      </c>
      <c r="D2011" s="1337" t="inlineStr">
        <is>
          <t>Pendiente</t>
        </is>
      </c>
      <c r="E2011" s="1303" t="n">
        <v>45994</v>
      </c>
      <c r="F2011" s="1338" t="inlineStr">
        <is>
          <t>BANCO DE BOGOTA</t>
        </is>
      </c>
      <c r="G2011" s="1339" t="n"/>
      <c r="H2011" s="1340" t="inlineStr">
        <is>
          <t>CM</t>
        </is>
      </c>
      <c r="I2011" s="1341" t="inlineStr">
        <is>
          <t>por favor actualizar perfilamiento</t>
        </is>
      </c>
      <c r="J2011" s="1340" t="inlineStr">
        <is>
          <t>Cargada CRM</t>
        </is>
      </c>
      <c r="K2011" s="1303" t="n">
        <v>45993</v>
      </c>
      <c r="L2011" s="1342" t="inlineStr">
        <is>
          <t>Finanzas a otro nivel</t>
        </is>
      </c>
      <c r="M2011" s="1341" t="inlineStr">
        <is>
          <t>CATALINA MORENO</t>
        </is>
      </c>
      <c r="N2011" s="1303" t="n">
        <v>45682</v>
      </c>
      <c r="O2011" s="1339" t="n"/>
      <c r="P2011" s="1343" t="inlineStr">
        <is>
          <t>https://tinyurl.com/4dcb4s26</t>
        </is>
      </c>
      <c r="Q2011" s="1339" t="n"/>
      <c r="R2011" s="1344" t="n">
        <v>1002028744</v>
      </c>
      <c r="S2011" s="1345" t="inlineStr">
        <is>
          <t>Pesos</t>
        </is>
      </c>
      <c r="T2011" s="1342" t="inlineStr">
        <is>
          <t>Hipotecario</t>
        </is>
      </c>
      <c r="U2011" s="1344" t="n">
        <v>972226</v>
      </c>
      <c r="V2011" s="1344" t="n">
        <v>240</v>
      </c>
      <c r="W2011" s="1344" t="n">
        <v>225</v>
      </c>
      <c r="X2011" s="1344" t="inlineStr">
        <is>
          <t>8.37%</t>
        </is>
      </c>
      <c r="Y2011" s="1344" t="n">
        <v>351069</v>
      </c>
      <c r="Z2011" s="1344" t="n">
        <v>15773</v>
      </c>
      <c r="AA2011" s="1344" t="n">
        <v>31204</v>
      </c>
      <c r="AB2011" s="1344" t="n">
        <v>0</v>
      </c>
      <c r="AC2011" s="1344" t="n">
        <v>155741</v>
      </c>
      <c r="AD2011" s="1344" t="n">
        <v>1120577</v>
      </c>
      <c r="AE2011" s="1344" t="n">
        <v>107743993</v>
      </c>
      <c r="AF2011" s="3681" t="n">
        <v>300</v>
      </c>
      <c r="AG2011" s="1344" t="inlineStr">
        <is>
          <t>$8,925,000</t>
        </is>
      </c>
      <c r="AH2011" s="1338" t="inlineStr">
        <is>
          <t>Empleado</t>
        </is>
      </c>
      <c r="AI2011" s="1341" t="inlineStr">
        <is>
          <t>gardila11@gmail.com</t>
        </is>
      </c>
      <c r="AJ2011" s="1344" t="n">
        <v>3007550331</v>
      </c>
      <c r="AK2011" s="1341" t="inlineStr">
        <is>
          <t>BARRANQUILLA</t>
        </is>
      </c>
      <c r="AL2011" s="1339" t="n"/>
      <c r="AM2011" s="1347" t="n"/>
    </row>
    <row r="2012" ht="18" customHeight="1" thickBot="1">
      <c r="A2012" s="805" t="inlineStr">
        <is>
          <t>HECTOR ALEJANDRO GALLEGO GARCIA</t>
        </is>
      </c>
      <c r="B2012" s="1240" t="n">
        <v>299200591740</v>
      </c>
      <c r="C2012" s="1272" t="n">
        <v>45997</v>
      </c>
      <c r="D2012" s="358" t="inlineStr">
        <is>
          <t>Pendiente</t>
        </is>
      </c>
      <c r="E2012" s="1217" t="n">
        <v>45997</v>
      </c>
      <c r="F2012" s="1349" t="inlineStr">
        <is>
          <t>CAJA SOCIAL</t>
        </is>
      </c>
      <c r="G2012" s="1350" t="n"/>
      <c r="H2012" s="361" t="inlineStr">
        <is>
          <t>CM</t>
        </is>
      </c>
      <c r="I2012" s="1243" t="n"/>
      <c r="J2012" s="1243" t="n"/>
      <c r="K2012" s="1243" t="n"/>
      <c r="L2012" s="1243" t="n"/>
      <c r="M2012" s="1243" t="n"/>
      <c r="N2012" s="1243" t="n"/>
      <c r="O2012" s="1243" t="n"/>
      <c r="P2012" s="1243" t="n"/>
      <c r="Q2012" s="1243" t="n"/>
      <c r="R2012" s="1285" t="inlineStr">
        <is>
          <t>N/A</t>
        </is>
      </c>
      <c r="S2012" s="365" t="inlineStr">
        <is>
          <t>Pesos</t>
        </is>
      </c>
      <c r="T2012" s="1245" t="inlineStr">
        <is>
          <t>Hipotecario</t>
        </is>
      </c>
      <c r="U2012" s="1244" t="n">
        <v>1454450</v>
      </c>
      <c r="V2012" s="1247" t="n">
        <v>240</v>
      </c>
      <c r="W2012" s="1247" t="n">
        <v>238</v>
      </c>
      <c r="X2012" s="1244" t="inlineStr">
        <is>
          <t>10.8%</t>
        </is>
      </c>
      <c r="Y2012" s="1244" t="n">
        <v>0</v>
      </c>
      <c r="Z2012" s="1244" t="n">
        <v>33609</v>
      </c>
      <c r="AA2012" s="1244" t="n">
        <v>30707</v>
      </c>
      <c r="AB2012" s="1244" t="n">
        <v>16708</v>
      </c>
      <c r="AC2012" s="1244" t="n">
        <v>178132</v>
      </c>
      <c r="AD2012" s="1244" t="n">
        <v>1195293</v>
      </c>
      <c r="AE2012" s="1244" t="n">
        <v>139262928</v>
      </c>
      <c r="AF2012" s="3676" t="n">
        <v>300</v>
      </c>
      <c r="AG2012" s="1244" t="inlineStr">
        <is>
          <t>$8,000,000</t>
        </is>
      </c>
      <c r="AH2012" s="365" t="inlineStr">
        <is>
          <t>Independiente</t>
        </is>
      </c>
      <c r="AI2012" s="1247" t="inlineStr">
        <is>
          <t>alejo.1654@hotmail.com</t>
        </is>
      </c>
      <c r="AJ2012" s="1247" t="n">
        <v>3244475707</v>
      </c>
      <c r="AK2012" s="1247" t="inlineStr">
        <is>
          <t>COPACABANA</t>
        </is>
      </c>
      <c r="AL2012" s="1243" t="n"/>
      <c r="AM2012" s="416" t="n"/>
    </row>
    <row r="2013" ht="18" customHeight="1" thickBot="1">
      <c r="A2013" s="735" t="inlineStr">
        <is>
          <t>HEIDY DAYANA BERMUDEZ PASACHOA</t>
        </is>
      </c>
      <c r="B2013" s="1331" t="n">
        <v>134200110078</v>
      </c>
      <c r="C2013" s="1332" t="n">
        <v>45997</v>
      </c>
      <c r="D2013" s="343" t="inlineStr">
        <is>
          <t>Pendiente</t>
        </is>
      </c>
      <c r="E2013" s="1223" t="n">
        <v>45997</v>
      </c>
      <c r="F2013" s="259" t="inlineStr">
        <is>
          <t>CAJA SOCIAL</t>
        </is>
      </c>
      <c r="G2013" s="634" t="n"/>
      <c r="H2013" s="349" t="inlineStr">
        <is>
          <t>CM</t>
        </is>
      </c>
      <c r="I2013" s="634" t="n"/>
      <c r="J2013" s="634" t="n"/>
      <c r="K2013" s="634" t="n"/>
      <c r="L2013" s="634" t="n"/>
      <c r="M2013" s="634" t="n"/>
      <c r="N2013" s="634" t="n"/>
      <c r="O2013" s="634" t="n"/>
      <c r="P2013" s="634" t="n"/>
      <c r="Q2013" s="634" t="n"/>
      <c r="R2013" s="1237" t="n">
        <v>1023002116</v>
      </c>
      <c r="S2013" s="257" t="inlineStr">
        <is>
          <t>Pesos</t>
        </is>
      </c>
      <c r="T2013" s="1232" t="inlineStr">
        <is>
          <t>Hipotecario</t>
        </is>
      </c>
      <c r="U2013" s="1231" t="n">
        <v>964780</v>
      </c>
      <c r="V2013" s="1237" t="n">
        <v>240</v>
      </c>
      <c r="W2013" s="1237" t="n">
        <v>216</v>
      </c>
      <c r="X2013" s="1239" t="n">
        <v>0.14</v>
      </c>
      <c r="Y2013" s="1231" t="n">
        <v>44364</v>
      </c>
      <c r="Z2013" s="1231" t="n">
        <v>15506</v>
      </c>
      <c r="AA2013" s="1231" t="n">
        <v>23853</v>
      </c>
      <c r="AB2013" s="1231" t="n">
        <v>21445</v>
      </c>
      <c r="AC2013" s="1231" t="n">
        <v>80416</v>
      </c>
      <c r="AD2013" s="1231" t="n">
        <v>779196</v>
      </c>
      <c r="AE2013" s="1231" t="n">
        <v>70972448</v>
      </c>
      <c r="AF2013" s="1231" t="inlineStr">
        <is>
          <t>$1,000,000</t>
        </is>
      </c>
      <c r="AG2013" s="1231" t="inlineStr">
        <is>
          <t>$8,000,000</t>
        </is>
      </c>
      <c r="AH2013" s="259" t="inlineStr">
        <is>
          <t>Empleado</t>
        </is>
      </c>
      <c r="AI2013" s="1237" t="inlineStr">
        <is>
          <t>polar-5@hotmail.com</t>
        </is>
      </c>
      <c r="AJ2013" s="1237" t="n">
        <v>3150647202</v>
      </c>
      <c r="AK2013" s="1237" t="inlineStr">
        <is>
          <t>BOGOTA</t>
        </is>
      </c>
      <c r="AL2013" s="634" t="n"/>
      <c r="AM2013" s="231" t="n"/>
    </row>
    <row r="2014" ht="18" customHeight="1" thickBot="1">
      <c r="A2014" s="1348" t="inlineStr">
        <is>
          <t>MARILUZ OSPINA HENAO</t>
        </is>
      </c>
      <c r="B2014" s="1351" t="inlineStr">
        <is>
          <t>571212730011131-6</t>
        </is>
      </c>
      <c r="C2014" s="1352" t="n">
        <v>45997</v>
      </c>
      <c r="D2014" s="358" t="inlineStr">
        <is>
          <t>Pendiente</t>
        </is>
      </c>
      <c r="E2014" s="1217" t="n">
        <v>45997</v>
      </c>
      <c r="F2014" s="503" t="inlineStr">
        <is>
          <t>DAVIVIENDA</t>
        </is>
      </c>
      <c r="G2014" s="1353" t="n"/>
      <c r="H2014" s="504" t="inlineStr">
        <is>
          <t>VK 25%</t>
        </is>
      </c>
      <c r="I2014" s="705" t="n"/>
      <c r="J2014" s="705" t="n"/>
      <c r="K2014" s="705" t="n"/>
      <c r="L2014" s="591" t="inlineStr">
        <is>
          <t>Finanzas a otro nivel</t>
        </is>
      </c>
      <c r="M2014" s="1218" t="inlineStr">
        <is>
          <t>CAROLINA MORA</t>
        </is>
      </c>
      <c r="N2014" s="705" t="n"/>
      <c r="O2014" s="705" t="n"/>
      <c r="P2014" s="705" t="n"/>
      <c r="Q2014" s="705" t="n"/>
      <c r="R2014" s="1218" t="n">
        <v>1088262686</v>
      </c>
      <c r="S2014" s="412" t="inlineStr">
        <is>
          <t>Pesos</t>
        </is>
      </c>
      <c r="T2014" s="1220" t="inlineStr">
        <is>
          <t>Hipotecario</t>
        </is>
      </c>
      <c r="U2014" s="1219" t="n">
        <v>485212</v>
      </c>
      <c r="V2014" s="1218" t="n">
        <v>240</v>
      </c>
      <c r="W2014" s="1218" t="n">
        <v>124</v>
      </c>
      <c r="X2014" s="1219" t="inlineStr">
        <is>
          <t>12.75%</t>
        </is>
      </c>
      <c r="Y2014" s="1219" t="n">
        <v>136787</v>
      </c>
      <c r="Z2014" s="1219" t="n">
        <v>0</v>
      </c>
      <c r="AA2014" s="1219" t="n">
        <v>26394</v>
      </c>
      <c r="AB2014" s="1219" t="n">
        <v>0</v>
      </c>
      <c r="AC2014" s="1219" t="n">
        <v>344918</v>
      </c>
      <c r="AD2014" s="1219" t="n">
        <v>543859</v>
      </c>
      <c r="AE2014" s="1219" t="n">
        <v>41837737</v>
      </c>
      <c r="AF2014" s="1218" t="inlineStr">
        <is>
          <t>$50.000 a $300.000</t>
        </is>
      </c>
      <c r="AG2014" s="1219" t="inlineStr">
        <is>
          <t>$3,500,000</t>
        </is>
      </c>
      <c r="AH2014" s="541" t="inlineStr">
        <is>
          <t>Vis Davivienda</t>
        </is>
      </c>
      <c r="AI2014" s="1218" t="inlineStr">
        <is>
          <t>MAROSPI.18@HOTMAIL.COM</t>
        </is>
      </c>
      <c r="AJ2014" s="1218" t="n">
        <v>3122440626</v>
      </c>
      <c r="AK2014" s="705" t="n"/>
      <c r="AL2014" s="705" t="n"/>
      <c r="AM2014" s="368" t="n"/>
    </row>
    <row r="2015" ht="18" customHeight="1" thickBot="1">
      <c r="A2015" s="781" t="inlineStr">
        <is>
          <t>JENNY MARCELA MIRQUE JIMENEZ</t>
        </is>
      </c>
      <c r="B2015" s="1265" t="n">
        <v>1153111404</v>
      </c>
      <c r="C2015" s="636" t="n">
        <v>45995</v>
      </c>
      <c r="D2015" s="622" t="inlineStr">
        <is>
          <t>Pendiente</t>
        </is>
      </c>
      <c r="E2015" s="1223" t="n">
        <v>45999</v>
      </c>
      <c r="F2015" s="576" t="inlineStr">
        <is>
          <t>BANCO DE BOGOTA</t>
        </is>
      </c>
      <c r="G2015" s="1255" t="n"/>
      <c r="H2015" s="344" t="inlineStr">
        <is>
          <t>CM</t>
        </is>
      </c>
      <c r="I2015" s="1225" t="inlineStr">
        <is>
          <t>Falta perfilamiento - FNA</t>
        </is>
      </c>
      <c r="J2015" s="1224" t="n"/>
      <c r="K2015" s="1224" t="n"/>
      <c r="L2015" s="343" t="inlineStr">
        <is>
          <t>Soluciones Financieras</t>
        </is>
      </c>
      <c r="M2015" s="642" t="inlineStr">
        <is>
          <t>LORENA SALINAS</t>
        </is>
      </c>
      <c r="N2015" s="636" t="n">
        <v>45995</v>
      </c>
      <c r="O2015" s="1224" t="n"/>
      <c r="P2015" s="1224" t="n"/>
      <c r="Q2015" s="1224" t="n"/>
      <c r="R2015" s="1354" t="n">
        <v>1014184906</v>
      </c>
      <c r="S2015" s="246" t="inlineStr">
        <is>
          <t>Pesos</t>
        </is>
      </c>
      <c r="T2015" s="1235" t="inlineStr">
        <is>
          <t>Hipotecario</t>
        </is>
      </c>
      <c r="U2015" s="1226" t="n">
        <v>1652603</v>
      </c>
      <c r="V2015" s="1225" t="n">
        <v>180</v>
      </c>
      <c r="W2015" s="1225" t="n">
        <v>178</v>
      </c>
      <c r="X2015" s="1226" t="inlineStr">
        <is>
          <t>12.28%</t>
        </is>
      </c>
      <c r="Y2015" s="1226" t="n">
        <v>0</v>
      </c>
      <c r="Z2015" s="1226" t="n">
        <v>38704</v>
      </c>
      <c r="AA2015" s="1226" t="n">
        <v>34088</v>
      </c>
      <c r="AB2015" s="1226" t="n">
        <v>0</v>
      </c>
      <c r="AC2015" s="1226" t="n">
        <v>195032</v>
      </c>
      <c r="AD2015" s="1226" t="n">
        <v>1384778</v>
      </c>
      <c r="AE2015" s="1226" t="n">
        <v>134689903</v>
      </c>
      <c r="AF2015" s="3669" t="n">
        <v>150</v>
      </c>
      <c r="AG2015" s="1226" t="inlineStr">
        <is>
          <t>$5,800,000</t>
        </is>
      </c>
      <c r="AH2015" s="248" t="inlineStr">
        <is>
          <t>Empleado</t>
        </is>
      </c>
      <c r="AI2015" s="1225" t="inlineStr">
        <is>
          <t>jennymar2109@yahoo.com.co</t>
        </is>
      </c>
      <c r="AJ2015" s="1225" t="n">
        <v>3106839887</v>
      </c>
      <c r="AK2015" s="1225" t="inlineStr">
        <is>
          <t>BOGOTA</t>
        </is>
      </c>
      <c r="AL2015" s="1224" t="n"/>
      <c r="AM2015" s="220" t="n"/>
    </row>
    <row r="2016" ht="18" customFormat="1" customHeight="1" s="1314" thickBot="1">
      <c r="A2016" s="1355" t="inlineStr">
        <is>
          <t>NORA ELISA CASTAÑEDA MONROY</t>
        </is>
      </c>
      <c r="B2016" s="1356" t="inlineStr">
        <is>
          <t>570045590056260-2</t>
        </is>
      </c>
      <c r="C2016" s="1322" t="n">
        <v>45999</v>
      </c>
      <c r="D2016" s="1302" t="inlineStr">
        <is>
          <t>Pendiente</t>
        </is>
      </c>
      <c r="E2016" s="1357" t="n">
        <v>45999</v>
      </c>
      <c r="F2016" s="1358" t="inlineStr">
        <is>
          <t>DAVIVIENDA</t>
        </is>
      </c>
      <c r="G2016" s="1359" t="inlineStr">
        <is>
          <t>el correo estaba registrado para otra solicitud del año 2024 que no se cerro y vendieron el apt, CESAR AUGUSTO GALICIA</t>
        </is>
      </c>
      <c r="H2016" s="1360" t="inlineStr">
        <is>
          <t>PROPIO</t>
        </is>
      </c>
      <c r="I2016" s="1305" t="n"/>
      <c r="J2016" s="1305" t="n"/>
      <c r="K2016" s="1305" t="n"/>
      <c r="L2016" s="1326" t="inlineStr">
        <is>
          <t>Soluciones Financieras</t>
        </is>
      </c>
      <c r="M2016" s="1307" t="inlineStr">
        <is>
          <t>LORENA SALINAS</t>
        </is>
      </c>
      <c r="N2016" s="1305" t="n"/>
      <c r="O2016" s="1305" t="n"/>
      <c r="P2016" s="1305" t="n"/>
      <c r="Q2016" s="1361" t="n"/>
      <c r="R2016" s="1362" t="n">
        <v>900562602</v>
      </c>
      <c r="S2016" s="1311" t="inlineStr">
        <is>
          <t>Pesos</t>
        </is>
      </c>
      <c r="T2016" s="1308" t="inlineStr">
        <is>
          <t>Hipotecario</t>
        </is>
      </c>
      <c r="U2016" s="1310" t="n">
        <v>2227000</v>
      </c>
      <c r="V2016" s="1307" t="n">
        <v>240</v>
      </c>
      <c r="W2016" s="1307" t="n">
        <v>231</v>
      </c>
      <c r="X2016" s="1310" t="inlineStr">
        <is>
          <t>12.3%</t>
        </is>
      </c>
      <c r="Y2016" s="1310" t="n">
        <v>0</v>
      </c>
      <c r="Z2016" s="1310" t="n">
        <v>77462</v>
      </c>
      <c r="AA2016" s="1310" t="n">
        <v>63352</v>
      </c>
      <c r="AB2016" s="1310" t="n">
        <v>0</v>
      </c>
      <c r="AC2016" s="1310" t="n">
        <v>221546</v>
      </c>
      <c r="AD2016" s="1310" t="n">
        <v>1864639</v>
      </c>
      <c r="AE2016" s="1310" t="n">
        <v>192010358</v>
      </c>
      <c r="AF2016" s="1307" t="inlineStr">
        <is>
          <t>$300.000 a $600.000</t>
        </is>
      </c>
      <c r="AG2016" s="1310" t="inlineStr">
        <is>
          <t>$10,000,000</t>
        </is>
      </c>
      <c r="AH2016" s="1304" t="inlineStr">
        <is>
          <t>Empleado</t>
        </is>
      </c>
      <c r="AI2016" s="1307" t="inlineStr">
        <is>
          <t>noracastaneda@gmail.com</t>
        </is>
      </c>
      <c r="AJ2016" s="1307" t="n">
        <v>3124442220</v>
      </c>
      <c r="AK2016" s="1305" t="n"/>
      <c r="AL2016" s="1305" t="n"/>
      <c r="AM2016" s="1313" t="n"/>
    </row>
    <row r="2017" ht="18" customHeight="1" thickBot="1">
      <c r="A2017" s="1159" t="inlineStr">
        <is>
          <t>LEIDY JOHANA GARCIA GIRALDO</t>
        </is>
      </c>
      <c r="B2017" s="586" t="inlineStr">
        <is>
          <t>570032306472932-1</t>
        </is>
      </c>
      <c r="C2017" s="699" t="n">
        <v>45835</v>
      </c>
      <c r="D2017" s="686" t="inlineStr">
        <is>
          <t>Pendiente</t>
        </is>
      </c>
      <c r="E2017" s="1217" t="n">
        <v>46000</v>
      </c>
      <c r="F2017" s="594" t="inlineStr">
        <is>
          <t>DAVIVIENDA</t>
        </is>
      </c>
      <c r="G2017" s="1364" t="n"/>
      <c r="H2017" s="361" t="inlineStr">
        <is>
          <t>CM</t>
        </is>
      </c>
      <c r="I2017" s="360" t="n"/>
      <c r="J2017" s="360" t="n"/>
      <c r="K2017" s="1365" t="n"/>
      <c r="L2017" s="360" t="n"/>
      <c r="M2017" s="701" t="n"/>
      <c r="N2017" s="699" t="n">
        <v>45835</v>
      </c>
      <c r="O2017" s="360" t="n"/>
      <c r="P2017" s="360" t="n"/>
      <c r="Q2017" s="360" t="n"/>
      <c r="R2017" s="1284" t="inlineStr">
        <is>
          <t>N/A</t>
        </is>
      </c>
      <c r="S2017" s="365" t="inlineStr">
        <is>
          <t>Pesos</t>
        </is>
      </c>
      <c r="T2017" s="366" t="inlineStr">
        <is>
          <t>Hipotecario</t>
        </is>
      </c>
      <c r="U2017" s="808" t="n">
        <v>1493000</v>
      </c>
      <c r="V2017" s="808" t="n">
        <v>240</v>
      </c>
      <c r="W2017" s="808" t="n">
        <v>234</v>
      </c>
      <c r="X2017" s="808" t="inlineStr">
        <is>
          <t>11.2%</t>
        </is>
      </c>
      <c r="Y2017" s="808" t="n">
        <v>0</v>
      </c>
      <c r="Z2017" s="808" t="n">
        <v>32236</v>
      </c>
      <c r="AA2017" s="808" t="n">
        <v>46586</v>
      </c>
      <c r="AB2017" s="808" t="n">
        <v>0</v>
      </c>
      <c r="AC2017" s="808" t="n">
        <v>178607</v>
      </c>
      <c r="AD2017" s="808" t="n">
        <v>1235570</v>
      </c>
      <c r="AE2017" s="808" t="n">
        <v>139175688</v>
      </c>
      <c r="AF2017" s="360" t="n"/>
      <c r="AG2017" s="808" t="inlineStr">
        <is>
          <t>$6,000,000</t>
        </is>
      </c>
      <c r="AH2017" s="367" t="inlineStr">
        <is>
          <t>Vis Davivienda</t>
        </is>
      </c>
      <c r="AI2017" s="360" t="n"/>
      <c r="AJ2017" s="360" t="n"/>
      <c r="AK2017" s="360" t="n"/>
      <c r="AL2017" s="360" t="n"/>
      <c r="AM2017" s="368" t="n"/>
    </row>
    <row r="2018" ht="18" customHeight="1" thickBot="1">
      <c r="A2018" s="736" t="inlineStr">
        <is>
          <t>OSBERT DURAN</t>
        </is>
      </c>
      <c r="B2018" s="1229" t="n">
        <v>104740266903</v>
      </c>
      <c r="C2018" s="1230" t="n">
        <v>45985</v>
      </c>
      <c r="D2018" s="343" t="inlineStr">
        <is>
          <t>Pendiente</t>
        </is>
      </c>
      <c r="E2018" s="1223" t="n">
        <v>46000</v>
      </c>
      <c r="F2018" s="232" t="inlineStr">
        <is>
          <t>FNA (Fondo Nacional del Ahorro)</t>
        </is>
      </c>
      <c r="G2018" s="634" t="n"/>
      <c r="H2018" s="349" t="inlineStr">
        <is>
          <t>CM</t>
        </is>
      </c>
      <c r="I2018" s="1237" t="inlineStr">
        <is>
          <t>Falta perfilamiento - FNA</t>
        </is>
      </c>
      <c r="J2018" s="634" t="n"/>
      <c r="K2018" s="634" t="n"/>
      <c r="L2018" s="392" t="inlineStr">
        <is>
          <t>Finanzas a otro nivel</t>
        </is>
      </c>
      <c r="M2018" s="1237" t="inlineStr">
        <is>
          <t>NELLY ROA</t>
        </is>
      </c>
      <c r="N2018" s="1230" t="n">
        <v>45985</v>
      </c>
      <c r="O2018" s="634" t="n"/>
      <c r="P2018" s="634" t="n"/>
      <c r="Q2018" s="634" t="n"/>
      <c r="R2018" s="1231" t="n">
        <v>1047402669</v>
      </c>
      <c r="S2018" s="257" t="inlineStr">
        <is>
          <t>Pesos</t>
        </is>
      </c>
      <c r="T2018" s="1232" t="inlineStr">
        <is>
          <t>Hipotecario</t>
        </is>
      </c>
      <c r="U2018" s="1231" t="n">
        <v>3600000</v>
      </c>
      <c r="V2018" s="1231" t="n">
        <v>240</v>
      </c>
      <c r="W2018" s="1231" t="n">
        <v>226</v>
      </c>
      <c r="X2018" s="1231" t="inlineStr">
        <is>
          <t>14.5%</t>
        </is>
      </c>
      <c r="Y2018" s="1231" t="n">
        <v>0</v>
      </c>
      <c r="Z2018" s="1231" t="n">
        <v>22955</v>
      </c>
      <c r="AA2018" s="1231" t="n">
        <v>0</v>
      </c>
      <c r="AB2018" s="1231" t="n">
        <v>0</v>
      </c>
      <c r="AC2018" s="1231" t="n">
        <v>275174</v>
      </c>
      <c r="AD2018" s="1231" t="n">
        <v>3194838</v>
      </c>
      <c r="AE2018" s="1231" t="n">
        <v>281542427</v>
      </c>
      <c r="AF2018" s="1231" t="inlineStr">
        <is>
          <t>$1,000,000</t>
        </is>
      </c>
      <c r="AG2018" s="1231" t="inlineStr">
        <is>
          <t>$17,500,000</t>
        </is>
      </c>
      <c r="AH2018" s="259" t="inlineStr">
        <is>
          <t>Empleado</t>
        </is>
      </c>
      <c r="AI2018" s="1237" t="inlineStr">
        <is>
          <t>osbertduran13@gmail.com</t>
        </is>
      </c>
      <c r="AJ2018" s="1231" t="n">
        <v>3015549450</v>
      </c>
      <c r="AK2018" s="1237" t="inlineStr">
        <is>
          <t>ARAUCA</t>
        </is>
      </c>
      <c r="AL2018" s="634" t="n"/>
      <c r="AM2018" s="231" t="n"/>
    </row>
    <row r="2019" ht="18" customHeight="1" thickBot="1">
      <c r="A2019" s="1363" t="inlineStr">
        <is>
          <t>FABIO FABREGA CERVANTE</t>
        </is>
      </c>
      <c r="B2019" s="1265" t="n">
        <v>656131421</v>
      </c>
      <c r="C2019" s="1266" t="n">
        <v>45999</v>
      </c>
      <c r="D2019" s="343" t="inlineStr">
        <is>
          <t>Pendiente</t>
        </is>
      </c>
      <c r="E2019" s="1223" t="n">
        <v>46000</v>
      </c>
      <c r="F2019" s="224" t="inlineStr">
        <is>
          <t>BANCO DE BOGOTA</t>
        </is>
      </c>
      <c r="G2019" s="1087" t="n"/>
      <c r="H2019" s="344" t="inlineStr">
        <is>
          <t>CM</t>
        </is>
      </c>
      <c r="I2019" s="1225" t="inlineStr">
        <is>
          <t>Falta perfilamiento - Bogota</t>
        </is>
      </c>
      <c r="J2019" s="1224" t="n"/>
      <c r="K2019" s="1224" t="n"/>
      <c r="L2019" s="1224" t="n"/>
      <c r="M2019" s="1224" t="n"/>
      <c r="N2019" s="1266" t="n">
        <v>46000</v>
      </c>
      <c r="O2019" s="1224" t="n"/>
      <c r="P2019" s="1224" t="n"/>
      <c r="Q2019" s="1224" t="n"/>
      <c r="R2019" s="1225" t="n">
        <v>1067716542</v>
      </c>
      <c r="S2019" s="246" t="inlineStr">
        <is>
          <t>Pesos</t>
        </is>
      </c>
      <c r="T2019" s="1235" t="inlineStr">
        <is>
          <t>Hipotecario</t>
        </is>
      </c>
      <c r="U2019" s="1226" t="n">
        <v>675312</v>
      </c>
      <c r="V2019" s="1225" t="n">
        <v>360</v>
      </c>
      <c r="W2019" s="1225" t="n">
        <v>309</v>
      </c>
      <c r="X2019" s="1226" t="inlineStr">
        <is>
          <t>7.47%</t>
        </is>
      </c>
      <c r="Y2019" s="1226" t="n">
        <v>269542</v>
      </c>
      <c r="Z2019" s="1226" t="n">
        <v>19102</v>
      </c>
      <c r="AA2019" s="1226" t="n">
        <v>21050</v>
      </c>
      <c r="AB2019" s="1226" t="n">
        <v>47292</v>
      </c>
      <c r="AC2019" s="1226" t="n">
        <v>91629</v>
      </c>
      <c r="AD2019" s="1226" t="n">
        <v>765780</v>
      </c>
      <c r="AE2019" s="1226" t="n">
        <v>82742286</v>
      </c>
      <c r="AF2019" s="3669" t="n">
        <v>300</v>
      </c>
      <c r="AG2019" s="1226" t="inlineStr">
        <is>
          <t>$6,000,000</t>
        </is>
      </c>
      <c r="AH2019" s="248" t="inlineStr">
        <is>
          <t>Empleado</t>
        </is>
      </c>
      <c r="AI2019" s="1225" t="inlineStr">
        <is>
          <t>ffabregacervantes@gmail.com</t>
        </is>
      </c>
      <c r="AJ2019" s="1225" t="n">
        <v>3166242432</v>
      </c>
      <c r="AK2019" s="1225" t="inlineStr">
        <is>
          <t>VALLEDUPAR</t>
        </is>
      </c>
      <c r="AL2019" s="1224" t="n"/>
      <c r="AM2019" s="220" t="n"/>
    </row>
    <row r="2020" ht="18" customFormat="1" customHeight="1" s="1314" thickBot="1">
      <c r="A2020" s="1366" t="inlineStr">
        <is>
          <t>DIANA MILENA CASTRO TRIANA</t>
        </is>
      </c>
      <c r="B2020" s="1367" t="inlineStr">
        <is>
          <t>600909660031871-7</t>
        </is>
      </c>
      <c r="C2020" s="1322" t="n">
        <v>46000</v>
      </c>
      <c r="D2020" s="1302" t="inlineStr">
        <is>
          <t>Pendiente</t>
        </is>
      </c>
      <c r="E2020" s="1357" t="n">
        <v>46000</v>
      </c>
      <c r="F2020" s="1358" t="inlineStr">
        <is>
          <t>DAVIVIENDA</t>
        </is>
      </c>
      <c r="G2020" s="1359" t="inlineStr">
        <is>
          <t>Se envio por correo extracto, perfilamiento y extracto de Diciembre para actualizar estudio.
La cliente desea realizar un segundo proceso. Solicita un aumento en cuota mas o menos $500.000
Gracias</t>
        </is>
      </c>
      <c r="H2020" s="1360" t="inlineStr">
        <is>
          <t>PROPIO</t>
        </is>
      </c>
      <c r="I2020" s="1305" t="n"/>
      <c r="J2020" s="1305" t="n"/>
      <c r="K2020" s="1305" t="n"/>
      <c r="L2020" s="1308" t="inlineStr">
        <is>
          <t>Finanzas a otro nivel</t>
        </is>
      </c>
      <c r="M2020" s="1307" t="inlineStr">
        <is>
          <t>OFELIA OVIEDO</t>
        </is>
      </c>
      <c r="N2020" s="1305" t="n"/>
      <c r="O2020" s="1305" t="n"/>
      <c r="P2020" s="1305" t="n"/>
      <c r="Q2020" s="1305" t="n"/>
      <c r="R2020" s="1307" t="n">
        <v>1024467490</v>
      </c>
      <c r="S2020" s="1311" t="inlineStr">
        <is>
          <t>Pesos</t>
        </is>
      </c>
      <c r="T2020" s="1368" t="inlineStr">
        <is>
          <t>Leasing H.</t>
        </is>
      </c>
      <c r="U2020" s="1310" t="n">
        <v>1035737</v>
      </c>
      <c r="V2020" s="1307" t="n">
        <v>144</v>
      </c>
      <c r="W2020" s="1307" t="n">
        <v>115</v>
      </c>
      <c r="X2020" s="1310" t="inlineStr">
        <is>
          <t>8.3%</t>
        </is>
      </c>
      <c r="Y2020" s="1310" t="n">
        <v>0</v>
      </c>
      <c r="Z2020" s="1310" t="n">
        <v>26403</v>
      </c>
      <c r="AA2020" s="1310" t="n">
        <v>39524</v>
      </c>
      <c r="AB2020" s="1310" t="n">
        <v>8649</v>
      </c>
      <c r="AC2020" s="1310" t="n">
        <v>618333</v>
      </c>
      <c r="AD2020" s="1310" t="n">
        <v>268827</v>
      </c>
      <c r="AE2020" s="1310" t="n">
        <v>108107416</v>
      </c>
      <c r="AF2020" s="3691" t="n">
        <v>500</v>
      </c>
      <c r="AG2020" s="1310" t="inlineStr">
        <is>
          <t>$6,800,000</t>
        </is>
      </c>
      <c r="AH2020" s="1304" t="inlineStr">
        <is>
          <t>Empleado</t>
        </is>
      </c>
      <c r="AI2020" s="1307" t="inlineStr">
        <is>
          <t>dianacastrot@gmail.com</t>
        </is>
      </c>
      <c r="AJ2020" s="1307" t="n">
        <v>3138933208</v>
      </c>
      <c r="AK2020" s="1307" t="inlineStr">
        <is>
          <t>VILLAVICENCIO</t>
        </is>
      </c>
      <c r="AL2020" s="1305" t="n"/>
      <c r="AM2020" s="1313" t="n"/>
    </row>
    <row r="2021" ht="18" customHeight="1" thickBot="1">
      <c r="A2021" s="1167" t="inlineStr">
        <is>
          <t>VANESSA GIL GOMEZ</t>
        </is>
      </c>
      <c r="B2021" s="1276" t="inlineStr">
        <is>
          <t>570303980051876-0</t>
        </is>
      </c>
      <c r="C2021" s="1241" t="n">
        <v>45852</v>
      </c>
      <c r="D2021" s="358" t="inlineStr">
        <is>
          <t>Pendiente</t>
        </is>
      </c>
      <c r="E2021" s="1217" t="n">
        <v>46001</v>
      </c>
      <c r="F2021" s="359" t="inlineStr">
        <is>
          <t>DAVIVIENDA</t>
        </is>
      </c>
      <c r="G2021" s="1243" t="n"/>
      <c r="H2021" s="361" t="inlineStr">
        <is>
          <t>CM</t>
        </is>
      </c>
      <c r="I2021" s="1243" t="n"/>
      <c r="J2021" s="1243" t="n"/>
      <c r="K2021" s="1243" t="n"/>
      <c r="L2021" s="358" t="inlineStr">
        <is>
          <t>Soluciones Financieras</t>
        </is>
      </c>
      <c r="M2021" s="1247" t="inlineStr">
        <is>
          <t>LORENA SALINAS</t>
        </is>
      </c>
      <c r="N2021" s="1241" t="n">
        <v>45853</v>
      </c>
      <c r="O2021" s="1243" t="n"/>
      <c r="P2021" s="1243" t="n"/>
      <c r="Q2021" s="1243" t="n"/>
      <c r="R2021" s="1285" t="inlineStr">
        <is>
          <t>N/A</t>
        </is>
      </c>
      <c r="S2021" s="365" t="inlineStr">
        <is>
          <t>Pesos</t>
        </is>
      </c>
      <c r="T2021" s="1245" t="inlineStr">
        <is>
          <t>Hipotecario</t>
        </is>
      </c>
      <c r="U2021" s="1244" t="n">
        <v>2336000</v>
      </c>
      <c r="V2021" s="1244" t="n">
        <v>240</v>
      </c>
      <c r="W2021" s="1244" t="n">
        <v>236</v>
      </c>
      <c r="X2021" s="1244" t="inlineStr">
        <is>
          <t>12.2%</t>
        </is>
      </c>
      <c r="Y2021" s="1244" t="n">
        <v>0</v>
      </c>
      <c r="Z2021" s="1244" t="n">
        <v>48667</v>
      </c>
      <c r="AA2021" s="1244" t="n">
        <v>0</v>
      </c>
      <c r="AB2021" s="1244" t="n">
        <v>0</v>
      </c>
      <c r="AC2021" s="1244" t="n">
        <v>347205</v>
      </c>
      <c r="AD2021" s="1244" t="n">
        <v>1940127</v>
      </c>
      <c r="AE2021" s="1244" t="n">
        <v>202276460</v>
      </c>
      <c r="AF2021" s="1243" t="n"/>
      <c r="AG2021" s="1244" t="inlineStr">
        <is>
          <t>$7,900,000</t>
        </is>
      </c>
      <c r="AH2021" s="401" t="inlineStr">
        <is>
          <t>Empleado</t>
        </is>
      </c>
      <c r="AI2021" s="1247" t="inlineStr">
        <is>
          <t>vanessagilgo@gmail.com</t>
        </is>
      </c>
      <c r="AJ2021" s="1244" t="n">
        <v>3014747322</v>
      </c>
      <c r="AK2021" s="1247" t="inlineStr">
        <is>
          <t>BOGOTA</t>
        </is>
      </c>
      <c r="AL2021" s="1243" t="n"/>
      <c r="AM2021" s="416" t="n"/>
    </row>
    <row r="2022" ht="18" customHeight="1" thickBot="1">
      <c r="A2022" s="736" t="inlineStr">
        <is>
          <t>NATALY JULIETH HENAO HENAO</t>
        </is>
      </c>
      <c r="B2022" s="1229" t="inlineStr">
        <is>
          <t>570808410031221-2</t>
        </is>
      </c>
      <c r="C2022" s="1230" t="n">
        <v>45975</v>
      </c>
      <c r="D2022" s="456" t="inlineStr">
        <is>
          <t>Mora</t>
        </is>
      </c>
      <c r="E2022" s="378" t="n">
        <v>46001</v>
      </c>
      <c r="F2022" s="262" t="inlineStr">
        <is>
          <t>DAVIVIENDA</t>
        </is>
      </c>
      <c r="G2022" s="634" t="n"/>
      <c r="H2022" s="349" t="inlineStr">
        <is>
          <t>CM</t>
        </is>
      </c>
      <c r="I2022" s="1237" t="inlineStr">
        <is>
          <t>Solicitar extracto completo y mas visible.</t>
        </is>
      </c>
      <c r="J2022" s="634" t="n"/>
      <c r="K2022" s="634" t="n"/>
      <c r="L2022" s="392" t="inlineStr">
        <is>
          <t>Finanzas a otro nivel</t>
        </is>
      </c>
      <c r="M2022" s="1237" t="inlineStr">
        <is>
          <t>PAULA OSORNO</t>
        </is>
      </c>
      <c r="N2022" s="1230" t="n">
        <v>45979</v>
      </c>
      <c r="O2022" s="634" t="n"/>
      <c r="P2022" s="634" t="n"/>
      <c r="Q2022" s="634" t="n"/>
      <c r="R2022" s="1231" t="n">
        <v>1053786745</v>
      </c>
      <c r="S2022" s="257" t="inlineStr">
        <is>
          <t>Pesos</t>
        </is>
      </c>
      <c r="T2022" s="1232" t="inlineStr">
        <is>
          <t>Hipotecario</t>
        </is>
      </c>
      <c r="U2022" s="1231" t="n">
        <v>425614</v>
      </c>
      <c r="V2022" s="1231" t="n">
        <v>240</v>
      </c>
      <c r="W2022" s="1231" t="n">
        <v>184</v>
      </c>
      <c r="X2022" s="1231" t="inlineStr">
        <is>
          <t>9.5%</t>
        </is>
      </c>
      <c r="Y2022" s="1231" t="n">
        <v>174385</v>
      </c>
      <c r="Z2022" s="1231" t="n">
        <v>12294</v>
      </c>
      <c r="AA2022" s="1231" t="n">
        <v>49187</v>
      </c>
      <c r="AB2022" s="1231" t="n">
        <v>0</v>
      </c>
      <c r="AC2022" s="1231" t="n">
        <v>131608</v>
      </c>
      <c r="AD2022" s="1231" t="n">
        <v>231141</v>
      </c>
      <c r="AE2022" s="1231" t="n">
        <v>53754445</v>
      </c>
      <c r="AF2022" s="3668" t="n">
        <v>200</v>
      </c>
      <c r="AG2022" s="1231" t="inlineStr">
        <is>
          <t>$3,000,000</t>
        </is>
      </c>
      <c r="AH2022" s="259" t="inlineStr">
        <is>
          <t>Empleado</t>
        </is>
      </c>
      <c r="AI2022" s="1237" t="inlineStr">
        <is>
          <t>nathaly87h@gmail.com</t>
        </is>
      </c>
      <c r="AJ2022" s="1231" t="n">
        <v>3178781601</v>
      </c>
      <c r="AK2022" s="1237" t="inlineStr">
        <is>
          <t>PEREIRA</t>
        </is>
      </c>
      <c r="AL2022" s="634" t="n"/>
      <c r="AM2022" s="231" t="n"/>
    </row>
    <row r="2023" ht="18" customHeight="1" thickBot="1">
      <c r="A2023" s="735" t="inlineStr">
        <is>
          <t>JUAN ANTONIO DURAN ALGARIN</t>
        </is>
      </c>
      <c r="B2023" s="1265" t="n">
        <v>959472097</v>
      </c>
      <c r="C2023" s="1266" t="n">
        <v>45994</v>
      </c>
      <c r="D2023" s="343" t="inlineStr">
        <is>
          <t>Pendiente</t>
        </is>
      </c>
      <c r="E2023" s="1223" t="n">
        <v>46001</v>
      </c>
      <c r="F2023" s="224" t="inlineStr">
        <is>
          <t>BANCO DE BOGOTA</t>
        </is>
      </c>
      <c r="G2023" s="1260" t="inlineStr">
        <is>
          <t>Buen día a extractos@mejorahora.net envié perfilamiento, favor generar estudio tenemos cita para el viernes. Mil gracias.</t>
        </is>
      </c>
      <c r="H2023" s="344" t="inlineStr">
        <is>
          <t>CM</t>
        </is>
      </c>
      <c r="I2023" s="1225" t="inlineStr">
        <is>
          <t>Falta perfilamiento - Bogota</t>
        </is>
      </c>
      <c r="J2023" s="1224" t="n"/>
      <c r="K2023" s="1224" t="n"/>
      <c r="L2023" s="459" t="inlineStr">
        <is>
          <t>Visionarios</t>
        </is>
      </c>
      <c r="M2023" s="1225" t="inlineStr">
        <is>
          <t>PAOLA HERNANDEZ</t>
        </is>
      </c>
      <c r="N2023" s="1266" t="n">
        <v>45994</v>
      </c>
      <c r="O2023" s="1224" t="n"/>
      <c r="P2023" s="1224" t="n"/>
      <c r="Q2023" s="1224" t="n"/>
      <c r="R2023" s="1261" t="inlineStr">
        <is>
          <t>N/A</t>
        </is>
      </c>
      <c r="S2023" s="246" t="inlineStr">
        <is>
          <t>Pesos</t>
        </is>
      </c>
      <c r="T2023" s="1235" t="inlineStr">
        <is>
          <t>Hipotecario</t>
        </is>
      </c>
      <c r="U2023" s="1226" t="n">
        <v>686848</v>
      </c>
      <c r="V2023" s="1225" t="n">
        <v>180</v>
      </c>
      <c r="W2023" s="1225" t="n">
        <v>166</v>
      </c>
      <c r="X2023" s="1226" t="inlineStr">
        <is>
          <t>7.34%</t>
        </is>
      </c>
      <c r="Y2023" s="1226" t="n">
        <v>281037</v>
      </c>
      <c r="Z2023" s="1226" t="n">
        <v>13053</v>
      </c>
      <c r="AA2023" s="1226" t="n">
        <v>20803</v>
      </c>
      <c r="AB2023" s="1226" t="n">
        <v>0</v>
      </c>
      <c r="AC2023" s="1226" t="n">
        <v>162463</v>
      </c>
      <c r="AD2023" s="1226" t="n">
        <v>771566</v>
      </c>
      <c r="AE2023" s="1226" t="n">
        <v>69334117</v>
      </c>
      <c r="AF2023" s="3669" t="n">
        <v>300</v>
      </c>
      <c r="AG2023" s="1226" t="inlineStr">
        <is>
          <t>$6,300,000</t>
        </is>
      </c>
      <c r="AH2023" s="246" t="inlineStr">
        <is>
          <t>Independiente</t>
        </is>
      </c>
      <c r="AI2023" s="1225" t="inlineStr">
        <is>
          <t>duranalgarin24@gmail.com</t>
        </is>
      </c>
      <c r="AJ2023" s="1225" t="n">
        <v>3057927422</v>
      </c>
      <c r="AK2023" s="1225" t="inlineStr">
        <is>
          <t>BARRANQUILLA</t>
        </is>
      </c>
      <c r="AL2023" s="1224" t="n"/>
      <c r="AM2023" s="220" t="n"/>
    </row>
    <row r="2024" ht="18" customHeight="1" thickBot="1">
      <c r="A2024" s="1363" t="inlineStr">
        <is>
          <t>MARTHA LILIANA TORRES VALENCIA</t>
        </is>
      </c>
      <c r="B2024" s="1331" t="n">
        <v>90000360961</v>
      </c>
      <c r="C2024" s="1332" t="n">
        <v>46001</v>
      </c>
      <c r="D2024" s="343" t="inlineStr">
        <is>
          <t>Pendiente</t>
        </is>
      </c>
      <c r="E2024" s="1223" t="n">
        <v>46001</v>
      </c>
      <c r="F2024" s="267" t="inlineStr">
        <is>
          <t>BANCOLOMBIA</t>
        </is>
      </c>
      <c r="G2024" s="634" t="n"/>
      <c r="H2024" s="457" t="inlineStr">
        <is>
          <t>VK 30%</t>
        </is>
      </c>
      <c r="I2024" s="634" t="n"/>
      <c r="J2024" s="634" t="n"/>
      <c r="K2024" s="634" t="n"/>
      <c r="L2024" s="392" t="inlineStr">
        <is>
          <t>Finanzas a otro nivel</t>
        </is>
      </c>
      <c r="M2024" s="1237" t="inlineStr">
        <is>
          <t>CATALINA MORENO</t>
        </is>
      </c>
      <c r="N2024" s="634" t="n"/>
      <c r="O2024" s="634" t="n"/>
      <c r="P2024" s="634" t="n"/>
      <c r="Q2024" s="634" t="n"/>
      <c r="R2024" s="1237" t="n">
        <v>8653100</v>
      </c>
      <c r="S2024" s="257" t="inlineStr">
        <is>
          <t>Pesos</t>
        </is>
      </c>
      <c r="T2024" s="1232" t="inlineStr">
        <is>
          <t>Hipotecario</t>
        </is>
      </c>
      <c r="U2024" s="1231" t="n">
        <v>952131</v>
      </c>
      <c r="V2024" s="1237" t="n">
        <v>240</v>
      </c>
      <c r="W2024" s="1237" t="n">
        <v>236</v>
      </c>
      <c r="X2024" s="1231" t="inlineStr">
        <is>
          <t>11.2%</t>
        </is>
      </c>
      <c r="Y2024" s="1231" t="n">
        <v>0</v>
      </c>
      <c r="Z2024" s="1231" t="n">
        <v>14926</v>
      </c>
      <c r="AA2024" s="1231" t="n">
        <v>17269</v>
      </c>
      <c r="AB2024" s="1231" t="n">
        <v>11512</v>
      </c>
      <c r="AC2024" s="1231" t="n">
        <v>111614</v>
      </c>
      <c r="AD2024" s="1231" t="n">
        <v>796810</v>
      </c>
      <c r="AE2024" s="1231" t="n">
        <v>89745098</v>
      </c>
      <c r="AF2024" s="1237" t="inlineStr">
        <is>
          <t>200.000 A 600.000</t>
        </is>
      </c>
      <c r="AG2024" s="1231" t="inlineStr">
        <is>
          <t>$4,500,000</t>
        </is>
      </c>
      <c r="AH2024" s="259" t="inlineStr">
        <is>
          <t>Empleado</t>
        </is>
      </c>
      <c r="AI2024" s="1237" t="inlineStr">
        <is>
          <t>fabianmd23@hotmail.com</t>
        </is>
      </c>
      <c r="AJ2024" s="1237" t="n">
        <v>3166266091</v>
      </c>
      <c r="AK2024" s="634" t="n"/>
      <c r="AL2024" s="634" t="n"/>
      <c r="AM2024" s="231" t="n"/>
    </row>
    <row r="2025" ht="18" customHeight="1" thickBot="1">
      <c r="A2025" s="735" t="inlineStr">
        <is>
          <t>XIMENA VALDERRAMA ROA</t>
        </is>
      </c>
      <c r="B2025" s="1265" t="n">
        <v>1054365452</v>
      </c>
      <c r="C2025" s="1266" t="n">
        <v>46001</v>
      </c>
      <c r="D2025" s="343" t="inlineStr">
        <is>
          <t>Pendiente</t>
        </is>
      </c>
      <c r="E2025" s="1223" t="n">
        <v>46001</v>
      </c>
      <c r="F2025" s="224" t="inlineStr">
        <is>
          <t>BANCO DE BOGOTA</t>
        </is>
      </c>
      <c r="G2025" s="1224" t="n"/>
      <c r="H2025" s="397" t="inlineStr">
        <is>
          <t>PROPIO</t>
        </is>
      </c>
      <c r="I2025" s="1224" t="n"/>
      <c r="J2025" s="1224" t="n"/>
      <c r="K2025" s="1224" t="n"/>
      <c r="L2025" s="440" t="inlineStr">
        <is>
          <t>Finanzas a otro nivel</t>
        </is>
      </c>
      <c r="M2025" s="1225" t="inlineStr">
        <is>
          <t>MIREYA TOLOZA</t>
        </is>
      </c>
      <c r="N2025" s="1224" t="n"/>
      <c r="O2025" s="1224" t="n"/>
      <c r="P2025" s="1224" t="n"/>
      <c r="Q2025" s="1224" t="n"/>
      <c r="R2025" s="1225" t="n">
        <v>1004063569</v>
      </c>
      <c r="S2025" s="246" t="inlineStr">
        <is>
          <t>Pesos</t>
        </is>
      </c>
      <c r="T2025" s="1235" t="inlineStr">
        <is>
          <t>Hipotecario</t>
        </is>
      </c>
      <c r="U2025" s="1226" t="n">
        <v>939967</v>
      </c>
      <c r="V2025" s="1225" t="n">
        <v>240</v>
      </c>
      <c r="W2025" s="1225" t="n">
        <v>229</v>
      </c>
      <c r="X2025" s="1226" t="inlineStr">
        <is>
          <t>11.4%</t>
        </is>
      </c>
      <c r="Y2025" s="1226" t="n">
        <v>0</v>
      </c>
      <c r="Z2025" s="1226" t="n">
        <v>113998</v>
      </c>
      <c r="AA2025" s="1226" t="n">
        <v>24728</v>
      </c>
      <c r="AB2025" s="1226" t="n">
        <v>0</v>
      </c>
      <c r="AC2025" s="1226" t="n">
        <v>113998</v>
      </c>
      <c r="AD2025" s="1226" t="n">
        <v>785450</v>
      </c>
      <c r="AE2025" s="1226" t="n">
        <v>87345589</v>
      </c>
      <c r="AF2025" s="1224" t="n"/>
      <c r="AG2025" s="1226" t="inlineStr">
        <is>
          <t>$3,000,000</t>
        </is>
      </c>
      <c r="AH2025" s="248" t="inlineStr">
        <is>
          <t>Empleado</t>
        </is>
      </c>
      <c r="AI2025" s="1225" t="inlineStr">
        <is>
          <t>xiomyra_93@hotmail.com</t>
        </is>
      </c>
      <c r="AJ2025" s="1225" t="n">
        <v>3212016502</v>
      </c>
      <c r="AK2025" s="1225" t="inlineStr">
        <is>
          <t>BOGOTA</t>
        </is>
      </c>
      <c r="AL2025" s="1224" t="n"/>
      <c r="AM2025" s="220" t="n"/>
    </row>
    <row r="2026" ht="18" customHeight="1" thickBot="1">
      <c r="A2026" s="1363" t="inlineStr">
        <is>
          <t>BEATRIZ JULIANA GIRALDO RAMIREZ</t>
        </is>
      </c>
      <c r="B2026" s="1331" t="n">
        <v>90000181602</v>
      </c>
      <c r="C2026" s="1332" t="n">
        <v>46001</v>
      </c>
      <c r="D2026" s="343" t="inlineStr">
        <is>
          <t>Pendiente</t>
        </is>
      </c>
      <c r="E2026" s="1223" t="n">
        <v>46001</v>
      </c>
      <c r="F2026" s="267" t="inlineStr">
        <is>
          <t>BANCOLOMBIA</t>
        </is>
      </c>
      <c r="G2026" s="634" t="n"/>
      <c r="H2026" s="352" t="inlineStr">
        <is>
          <t>PROPIO</t>
        </is>
      </c>
      <c r="I2026" s="634" t="n"/>
      <c r="J2026" s="634" t="n"/>
      <c r="K2026" s="634" t="n"/>
      <c r="L2026" s="257" t="inlineStr">
        <is>
          <t>Lideres del futuro</t>
        </is>
      </c>
      <c r="M2026" s="1237" t="inlineStr">
        <is>
          <t>John Harold Duque</t>
        </is>
      </c>
      <c r="N2026" s="634" t="n"/>
      <c r="O2026" s="634" t="n"/>
      <c r="P2026" s="634" t="n"/>
      <c r="Q2026" s="634" t="n"/>
      <c r="R2026" s="1237" t="n">
        <v>42136763</v>
      </c>
      <c r="S2026" s="257" t="inlineStr">
        <is>
          <t>Pesos</t>
        </is>
      </c>
      <c r="T2026" s="1232" t="inlineStr">
        <is>
          <t>Hipotecario</t>
        </is>
      </c>
      <c r="U2026" s="1231" t="n">
        <v>836823</v>
      </c>
      <c r="V2026" s="1237" t="n">
        <v>180</v>
      </c>
      <c r="W2026" s="1237" t="n">
        <v>136</v>
      </c>
      <c r="X2026" s="1231" t="inlineStr">
        <is>
          <t>10.25%</t>
        </is>
      </c>
      <c r="Y2026" s="1231" t="n">
        <v>500000</v>
      </c>
      <c r="Z2026" s="1231" t="n">
        <v>29420</v>
      </c>
      <c r="AA2026" s="1231" t="n">
        <v>19619</v>
      </c>
      <c r="AB2026" s="1231" t="n">
        <v>13079</v>
      </c>
      <c r="AC2026" s="1231" t="n">
        <v>418402</v>
      </c>
      <c r="AD2026" s="1231" t="n">
        <v>356321</v>
      </c>
      <c r="AE2026" s="1231" t="n">
        <v>104707748</v>
      </c>
      <c r="AF2026" s="1237" t="inlineStr">
        <is>
          <t>$50.000 a $300.000</t>
        </is>
      </c>
      <c r="AG2026" s="1231" t="inlineStr">
        <is>
          <t>$5,000,000</t>
        </is>
      </c>
      <c r="AH2026" s="259" t="inlineStr">
        <is>
          <t>Empleado</t>
        </is>
      </c>
      <c r="AI2026" s="1237" t="inlineStr">
        <is>
          <t>dukes78@hotmail.com</t>
        </is>
      </c>
      <c r="AJ2026" s="1237" t="n">
        <v>56975110580</v>
      </c>
      <c r="AK2026" s="1237" t="inlineStr">
        <is>
          <t>PEREIRA</t>
        </is>
      </c>
      <c r="AL2026" s="634" t="n"/>
      <c r="AM2026" s="231" t="n"/>
    </row>
    <row r="2027" ht="18" customHeight="1" thickBot="1">
      <c r="A2027" s="1363" t="inlineStr">
        <is>
          <t>WILLIAM JUNIOR ARIAS LOPEZ</t>
        </is>
      </c>
      <c r="B2027" s="1265" t="n">
        <v>653023474</v>
      </c>
      <c r="C2027" s="1266" t="n">
        <v>46001</v>
      </c>
      <c r="D2027" s="343" t="inlineStr">
        <is>
          <t>Pendiente</t>
        </is>
      </c>
      <c r="E2027" s="1223" t="n">
        <v>46001</v>
      </c>
      <c r="F2027" s="224" t="inlineStr">
        <is>
          <t>BANCO DE BOGOTA</t>
        </is>
      </c>
      <c r="G2027" s="1260" t="inlineStr">
        <is>
          <t>El cliente tiene un embargo por alimentos por un valor de $1.915.515</t>
        </is>
      </c>
      <c r="H2027" s="397" t="inlineStr">
        <is>
          <t>PROPIO</t>
        </is>
      </c>
      <c r="I2027" s="1224" t="n"/>
      <c r="J2027" s="1224" t="n"/>
      <c r="K2027" s="1224" t="n"/>
      <c r="L2027" s="440" t="inlineStr">
        <is>
          <t>Finanzas a otro nivel</t>
        </is>
      </c>
      <c r="M2027" s="1225" t="inlineStr">
        <is>
          <t>MIREYA TOLOZA</t>
        </is>
      </c>
      <c r="N2027" s="1224" t="n"/>
      <c r="O2027" s="1224" t="n"/>
      <c r="P2027" s="1224" t="n"/>
      <c r="Q2027" s="1224" t="n"/>
      <c r="R2027" s="1225" t="n">
        <v>1143142010</v>
      </c>
      <c r="S2027" s="246" t="inlineStr">
        <is>
          <t>Pesos</t>
        </is>
      </c>
      <c r="T2027" s="1235" t="inlineStr">
        <is>
          <t>Hipotecario</t>
        </is>
      </c>
      <c r="U2027" s="3004" t="n">
        <v>499205</v>
      </c>
      <c r="V2027" s="3005" t="n">
        <v>240</v>
      </c>
      <c r="W2027" s="3005" t="n">
        <v>181</v>
      </c>
      <c r="X2027" s="3005" t="n">
        <v>7.47</v>
      </c>
      <c r="Y2027" s="3006" t="n">
        <v>170171</v>
      </c>
      <c r="Z2027" s="3006" t="n">
        <v>10405</v>
      </c>
      <c r="AA2027" s="3006" t="n">
        <v>21336</v>
      </c>
      <c r="AB2027" s="3006" t="n">
        <v>0</v>
      </c>
      <c r="AC2027" s="3006" t="n">
        <v>156990</v>
      </c>
      <c r="AD2027" s="3006" t="n">
        <v>479114</v>
      </c>
      <c r="AE2027" s="3006" t="n">
        <v>51700073</v>
      </c>
      <c r="AF2027" s="3005" t="inlineStr">
        <is>
          <t>$50.000 a $300.000</t>
        </is>
      </c>
      <c r="AG2027" s="3006" t="inlineStr">
        <is>
          <t>$4,475,841</t>
        </is>
      </c>
      <c r="AH2027" s="3007" t="inlineStr">
        <is>
          <t>Empleado</t>
        </is>
      </c>
      <c r="AI2027" s="3005" t="inlineStr">
        <is>
          <t>arias-lopez@hotmail.com</t>
        </is>
      </c>
      <c r="AJ2027" s="3005" t="n">
        <v>3106572085</v>
      </c>
      <c r="AK2027" s="3005" t="inlineStr">
        <is>
          <t>BARRANQUILLA</t>
        </is>
      </c>
      <c r="AL2027" s="3008" t="n"/>
      <c r="AM2027" s="3009" t="n"/>
    </row>
    <row r="2028" ht="18" customHeight="1" thickBot="1">
      <c r="A2028" s="1363" t="inlineStr">
        <is>
          <t>CARLOS ELIAS SOLER RODRIGUEZ</t>
        </is>
      </c>
      <c r="B2028" s="1331" t="n">
        <v>1059337394</v>
      </c>
      <c r="C2028" s="1332" t="n">
        <v>46001</v>
      </c>
      <c r="D2028" s="343" t="inlineStr">
        <is>
          <t>Pendiente</t>
        </is>
      </c>
      <c r="E2028" s="1223" t="n">
        <v>46001</v>
      </c>
      <c r="F2028" s="213" t="inlineStr">
        <is>
          <t>BANCO DE BOGOTA</t>
        </is>
      </c>
      <c r="G2028" s="634" t="n"/>
      <c r="H2028" s="352" t="inlineStr">
        <is>
          <t>PROPIO</t>
        </is>
      </c>
      <c r="I2028" s="634" t="n"/>
      <c r="J2028" s="634" t="n"/>
      <c r="K2028" s="634" t="n"/>
      <c r="L2028" s="392" t="inlineStr">
        <is>
          <t>Finanzas a otro nivel</t>
        </is>
      </c>
      <c r="M2028" s="1237" t="inlineStr">
        <is>
          <t>MIREYA TOLOZA</t>
        </is>
      </c>
      <c r="N2028" s="634" t="n"/>
      <c r="O2028" s="634" t="n"/>
      <c r="P2028" s="634" t="n"/>
      <c r="Q2028" s="634" t="n"/>
      <c r="R2028" s="1237" t="n">
        <v>1022339633</v>
      </c>
      <c r="S2028" s="257" t="inlineStr">
        <is>
          <t>Pesos</t>
        </is>
      </c>
      <c r="T2028" s="1232" t="inlineStr">
        <is>
          <t>Hipotecario</t>
        </is>
      </c>
      <c r="U2028" s="1231" t="n">
        <v>1252794</v>
      </c>
      <c r="V2028" s="1237" t="n">
        <v>360</v>
      </c>
      <c r="W2028" s="1237" t="n">
        <v>353</v>
      </c>
      <c r="X2028" s="1231" t="inlineStr">
        <is>
          <t>12.28%</t>
        </is>
      </c>
      <c r="Y2028" s="1231" t="n">
        <v>0</v>
      </c>
      <c r="Z2028" s="1231" t="n">
        <v>34055</v>
      </c>
      <c r="AA2028" s="1231" t="n">
        <v>37473</v>
      </c>
      <c r="AB2028" s="1231" t="n">
        <v>0</v>
      </c>
      <c r="AC2028" s="1231" t="n">
        <v>0</v>
      </c>
      <c r="AD2028" s="1231" t="n">
        <v>1181265</v>
      </c>
      <c r="AE2028" s="1231" t="n">
        <v>118719141</v>
      </c>
      <c r="AF2028" s="1237" t="inlineStr">
        <is>
          <t>$50.000 a $300.000</t>
        </is>
      </c>
      <c r="AG2028" s="1231" t="inlineStr">
        <is>
          <t>$4,050,000</t>
        </is>
      </c>
      <c r="AH2028" s="392" t="inlineStr">
        <is>
          <t>Emp/Ind</t>
        </is>
      </c>
      <c r="AI2028" s="1237" t="inlineStr">
        <is>
          <t>csolerodriguez@gmail.com</t>
        </is>
      </c>
      <c r="AJ2028" s="1237" t="n">
        <v>3108065423</v>
      </c>
      <c r="AK2028" s="1237" t="inlineStr">
        <is>
          <t>BOGOTA</t>
        </is>
      </c>
      <c r="AL2028" s="634" t="n"/>
      <c r="AM2028" s="231" t="n"/>
    </row>
    <row r="2029" ht="18" customHeight="1" thickBot="1">
      <c r="A2029" s="1363" t="inlineStr">
        <is>
          <t>ALEXANDER SALDAA CABRERA</t>
        </is>
      </c>
      <c r="B2029" s="1265" t="n">
        <v>1055588762</v>
      </c>
      <c r="C2029" s="1266" t="n">
        <v>46001</v>
      </c>
      <c r="D2029" s="456" t="inlineStr">
        <is>
          <t>Mora</t>
        </is>
      </c>
      <c r="E2029" s="1222" t="n">
        <v>46001</v>
      </c>
      <c r="F2029" s="224" t="inlineStr">
        <is>
          <t>BANCO DE BOGOTA</t>
        </is>
      </c>
      <c r="G2029" s="1224" t="n"/>
      <c r="H2029" s="243" t="inlineStr">
        <is>
          <t>VK 30%</t>
        </is>
      </c>
      <c r="I2029" s="1224" t="n"/>
      <c r="J2029" s="1224" t="n"/>
      <c r="K2029" s="1224" t="n"/>
      <c r="L2029" s="440" t="inlineStr">
        <is>
          <t>Finanzas a otro nivel</t>
        </is>
      </c>
      <c r="M2029" s="1225" t="inlineStr">
        <is>
          <t>CAROLINA MORA</t>
        </is>
      </c>
      <c r="N2029" s="1224" t="n"/>
      <c r="O2029" s="1224" t="n"/>
      <c r="P2029" s="1224" t="n"/>
      <c r="Q2029" s="1224" t="n"/>
      <c r="R2029" s="1225" t="n">
        <v>1112472598</v>
      </c>
      <c r="S2029" s="246" t="inlineStr">
        <is>
          <t>Pesos</t>
        </is>
      </c>
      <c r="T2029" s="1235" t="inlineStr">
        <is>
          <t>Hipotecario</t>
        </is>
      </c>
      <c r="U2029" s="1226" t="n">
        <v>940537</v>
      </c>
      <c r="V2029" s="1225" t="n">
        <v>240</v>
      </c>
      <c r="W2029" s="1225" t="n">
        <v>230</v>
      </c>
      <c r="X2029" s="1226" t="inlineStr">
        <is>
          <t>11.35%</t>
        </is>
      </c>
      <c r="Y2029" s="1226" t="n">
        <v>0</v>
      </c>
      <c r="Z2029" s="1226" t="n">
        <v>19238</v>
      </c>
      <c r="AA2029" s="1226" t="n">
        <v>26517</v>
      </c>
      <c r="AB2029" s="1226" t="n">
        <v>21700</v>
      </c>
      <c r="AC2029" s="1226" t="n">
        <v>110330</v>
      </c>
      <c r="AD2029" s="1226" t="n">
        <v>762751</v>
      </c>
      <c r="AE2029" s="1226" t="n">
        <v>85224408</v>
      </c>
      <c r="AF2029" s="1225" t="inlineStr">
        <is>
          <t>$50.000 a $300.000</t>
        </is>
      </c>
      <c r="AG2029" s="1226" t="inlineStr">
        <is>
          <t>$3,500,000</t>
        </is>
      </c>
      <c r="AH2029" s="248" t="inlineStr">
        <is>
          <t>Empleado</t>
        </is>
      </c>
      <c r="AI2029" s="1225" t="inlineStr">
        <is>
          <t>alexandercabrera@gmail.com</t>
        </is>
      </c>
      <c r="AJ2029" s="1225" t="n">
        <v>3176154916</v>
      </c>
      <c r="AK2029" s="1225" t="inlineStr">
        <is>
          <t>CALI</t>
        </is>
      </c>
      <c r="AL2029" s="1224" t="n"/>
      <c r="AM2029" s="220" t="n"/>
    </row>
    <row r="2030" ht="18" customHeight="1" thickBot="1">
      <c r="A2030" s="548" t="inlineStr">
        <is>
          <t>DANIELA PAOLA CORTES ARIAS</t>
        </is>
      </c>
      <c r="B2030" s="221" t="n">
        <v>103065937614</v>
      </c>
      <c r="C2030" s="240" t="n">
        <v>45882</v>
      </c>
      <c r="D2030" s="902" t="inlineStr">
        <is>
          <t>Pendiente</t>
        </is>
      </c>
      <c r="E2030" s="903" t="n">
        <v>45889</v>
      </c>
      <c r="F2030" s="839" t="inlineStr">
        <is>
          <t>FNA (Fondo Nacional del Ahorro)</t>
        </is>
      </c>
      <c r="G2030" s="593" t="inlineStr">
        <is>
          <t>Buen día a extractos@mejorahora.net envié perfilamiento favor generar estudio, tenemos cita para el viernes. Saludos.</t>
        </is>
      </c>
      <c r="H2030" s="344" t="inlineStr">
        <is>
          <t>CM</t>
        </is>
      </c>
      <c r="I2030" s="242" t="inlineStr">
        <is>
          <t>Falta perfilamiento - FNA</t>
        </is>
      </c>
      <c r="J2030" s="225" t="n"/>
      <c r="K2030" s="225" t="n"/>
      <c r="L2030" s="225" t="n"/>
      <c r="M2030" s="225" t="n"/>
      <c r="N2030" s="240" t="n">
        <v>45883</v>
      </c>
      <c r="O2030" s="225" t="n"/>
      <c r="P2030" s="225" t="n"/>
      <c r="Q2030" s="225" t="n"/>
      <c r="R2030" s="389" t="n">
        <v>1030659376</v>
      </c>
      <c r="S2030" s="246" t="inlineStr">
        <is>
          <t>Pesos</t>
        </is>
      </c>
      <c r="T2030" s="247" t="inlineStr">
        <is>
          <t>Hipotecario</t>
        </is>
      </c>
      <c r="U2030" s="741" t="n">
        <v>332449</v>
      </c>
      <c r="V2030" s="242" t="n">
        <v>240</v>
      </c>
      <c r="W2030" s="242" t="n">
        <v>216</v>
      </c>
      <c r="X2030" s="741" t="inlineStr">
        <is>
          <t>8.3%</t>
        </is>
      </c>
      <c r="Y2030" s="741" t="n">
        <v>181527</v>
      </c>
      <c r="Z2030" s="741" t="n">
        <v>17881</v>
      </c>
      <c r="AA2030" s="741" t="n">
        <v>23830</v>
      </c>
      <c r="AB2030" s="741" t="n">
        <v>0</v>
      </c>
      <c r="AC2030" s="741" t="n">
        <v>114538</v>
      </c>
      <c r="AD2030" s="741" t="n">
        <v>369665</v>
      </c>
      <c r="AE2030" s="741" t="n">
        <v>55449619</v>
      </c>
      <c r="AF2030" s="3661" t="n">
        <v>500</v>
      </c>
      <c r="AG2030" s="741" t="inlineStr">
        <is>
          <t>$8,000,000</t>
        </is>
      </c>
      <c r="AH2030" s="248" t="inlineStr">
        <is>
          <t>Empleado</t>
        </is>
      </c>
      <c r="AI2030" s="242" t="inlineStr">
        <is>
          <t>danielacortesar@gmail.com</t>
        </is>
      </c>
      <c r="AJ2030" s="242" t="n">
        <v>8477910140</v>
      </c>
      <c r="AK2030" s="242" t="inlineStr">
        <is>
          <t>CHICAGO</t>
        </is>
      </c>
      <c r="AL2030" s="225" t="n"/>
      <c r="AM2030" s="231" t="n"/>
    </row>
    <row r="2031" ht="18" customHeight="1" thickBot="1">
      <c r="A2031" s="552" t="inlineStr">
        <is>
          <t>JUAN PABLO QUINTERO CARRILLO</t>
        </is>
      </c>
      <c r="B2031" s="210" t="inlineStr">
        <is>
          <t>190-021916</t>
        </is>
      </c>
      <c r="C2031" s="251" t="n">
        <v>45882</v>
      </c>
      <c r="D2031" s="902" t="inlineStr">
        <is>
          <t>Pendiente</t>
        </is>
      </c>
      <c r="E2031" s="903" t="n">
        <v>45889</v>
      </c>
      <c r="F2031" s="566" t="inlineStr">
        <is>
          <t>OCCIDENTE</t>
        </is>
      </c>
      <c r="G2031" s="593" t="inlineStr">
        <is>
          <t>Buen día a extractos@mejorahora.net envié perfilamiento del cliente, por favor que la opción 6 sea con una cuota de 5 mll. Tenemos cita viernes. Saludos.</t>
        </is>
      </c>
      <c r="H2031" s="349" t="inlineStr">
        <is>
          <t>CM</t>
        </is>
      </c>
      <c r="I2031" s="254" t="inlineStr">
        <is>
          <t>Falta perfilamiento - Occidente</t>
        </is>
      </c>
      <c r="J2031" s="214" t="n"/>
      <c r="K2031" s="214" t="n"/>
      <c r="L2031" s="214" t="n"/>
      <c r="M2031" s="214" t="n"/>
      <c r="N2031" s="251" t="n">
        <v>45883</v>
      </c>
      <c r="O2031" s="214" t="n"/>
      <c r="P2031" s="214" t="n"/>
      <c r="Q2031" s="335" t="n"/>
      <c r="R2031" s="390" t="inlineStr">
        <is>
          <t>N/A</t>
        </is>
      </c>
      <c r="S2031" s="257" t="inlineStr">
        <is>
          <t>Pesos</t>
        </is>
      </c>
      <c r="T2031" s="258" t="inlineStr">
        <is>
          <t>Hipotecario</t>
        </is>
      </c>
      <c r="U2031" s="739" t="n">
        <v>3560333</v>
      </c>
      <c r="V2031" s="254" t="n">
        <v>229</v>
      </c>
      <c r="W2031" s="254" t="n">
        <v>221</v>
      </c>
      <c r="X2031" s="739" t="inlineStr">
        <is>
          <t>11.4%</t>
        </is>
      </c>
      <c r="Y2031" s="739" t="n">
        <v>0</v>
      </c>
      <c r="Z2031" s="739" t="n">
        <v>55842</v>
      </c>
      <c r="AA2031" s="739" t="n">
        <v>59014</v>
      </c>
      <c r="AB2031" s="739" t="n">
        <v>26097</v>
      </c>
      <c r="AC2031" s="739" t="n">
        <v>468251</v>
      </c>
      <c r="AD2031" s="739" t="n">
        <v>2951129</v>
      </c>
      <c r="AE2031" s="739" t="n">
        <v>326560120</v>
      </c>
      <c r="AF2031" s="3660" t="n">
        <v>600</v>
      </c>
      <c r="AG2031" s="739" t="inlineStr">
        <is>
          <t>$27,000,000</t>
        </is>
      </c>
      <c r="AH2031" s="259" t="inlineStr">
        <is>
          <t>Empleado</t>
        </is>
      </c>
      <c r="AI2031" s="254" t="inlineStr">
        <is>
          <t>jpquintero11@gmail.com</t>
        </is>
      </c>
      <c r="AJ2031" s="254" t="n">
        <v>3123384843</v>
      </c>
      <c r="AK2031" s="254" t="inlineStr">
        <is>
          <t>BOGOTA</t>
        </is>
      </c>
      <c r="AL2031" s="214" t="n"/>
      <c r="AM2031" s="220" t="n"/>
    </row>
    <row r="2032" ht="18" customHeight="1" thickBot="1">
      <c r="A2032" s="745" t="inlineStr">
        <is>
          <t>INGRI LORENA TRIANA RUIZ</t>
        </is>
      </c>
      <c r="B2032" s="221" t="n">
        <v>102392048600</v>
      </c>
      <c r="C2032" s="240" t="n">
        <v>45883</v>
      </c>
      <c r="D2032" s="902" t="inlineStr">
        <is>
          <t>Pendiente</t>
        </is>
      </c>
      <c r="E2032" s="903" t="n">
        <v>45889</v>
      </c>
      <c r="F2032" s="233" t="inlineStr">
        <is>
          <t>FNA (Fondo Nacional del Ahorro)</t>
        </is>
      </c>
      <c r="G2032" s="225" t="n"/>
      <c r="H2032" s="344" t="inlineStr">
        <is>
          <t>CM</t>
        </is>
      </c>
      <c r="I2032" s="242" t="inlineStr">
        <is>
          <t>Falta perfilamiento - FNA</t>
        </is>
      </c>
      <c r="J2032" s="225" t="n"/>
      <c r="K2032" s="225" t="n"/>
      <c r="L2032" s="225" t="n"/>
      <c r="M2032" s="225" t="n"/>
      <c r="N2032" s="240" t="n">
        <v>45884</v>
      </c>
      <c r="O2032" s="225" t="n"/>
      <c r="P2032" s="225" t="n"/>
      <c r="Q2032" s="225" t="n"/>
      <c r="R2032" s="389" t="n">
        <v>1023920486</v>
      </c>
      <c r="S2032" s="246" t="inlineStr">
        <is>
          <t>Pesos</t>
        </is>
      </c>
      <c r="T2032" s="247" t="inlineStr">
        <is>
          <t>Hipotecario</t>
        </is>
      </c>
      <c r="U2032" s="741" t="n">
        <v>987932</v>
      </c>
      <c r="V2032" s="242" t="n">
        <v>239</v>
      </c>
      <c r="W2032" s="242" t="n">
        <v>219</v>
      </c>
      <c r="X2032" s="741" t="inlineStr">
        <is>
          <t>8.5%</t>
        </is>
      </c>
      <c r="Y2032" s="741" t="n">
        <v>0</v>
      </c>
      <c r="Z2032" s="741" t="n">
        <v>32455</v>
      </c>
      <c r="AA2032" s="741" t="n">
        <v>28216</v>
      </c>
      <c r="AB2032" s="741" t="n">
        <v>40042</v>
      </c>
      <c r="AC2032" s="741" t="n">
        <v>198582</v>
      </c>
      <c r="AD2032" s="741" t="n">
        <v>688640</v>
      </c>
      <c r="AE2032" s="741" t="n">
        <v>100951631</v>
      </c>
      <c r="AF2032" s="3661" t="n">
        <v>200</v>
      </c>
      <c r="AG2032" s="741" t="inlineStr">
        <is>
          <t>$4,000,000</t>
        </is>
      </c>
      <c r="AH2032" s="248" t="inlineStr">
        <is>
          <t>Empleado</t>
        </is>
      </c>
      <c r="AI2032" s="242" t="inlineStr">
        <is>
          <t>lorenatriana2710@gmail.com</t>
        </is>
      </c>
      <c r="AJ2032" s="242" t="n">
        <v>3144828324</v>
      </c>
      <c r="AK2032" s="242" t="inlineStr">
        <is>
          <t>BOGOTA</t>
        </is>
      </c>
      <c r="AL2032" s="225" t="n"/>
      <c r="AM2032" s="231" t="n"/>
    </row>
    <row r="2033" ht="18" customHeight="1" thickBot="1">
      <c r="A2033" s="552" t="inlineStr">
        <is>
          <t>VIVIANA PULIDO GARCIA</t>
        </is>
      </c>
      <c r="B2033" s="210" t="inlineStr">
        <is>
          <t>600404650016122-5</t>
        </is>
      </c>
      <c r="C2033" s="251" t="n">
        <v>45889</v>
      </c>
      <c r="D2033" s="902" t="inlineStr">
        <is>
          <t>Pendiente</t>
        </is>
      </c>
      <c r="E2033" s="903" t="n">
        <v>45889</v>
      </c>
      <c r="F2033" s="262" t="inlineStr">
        <is>
          <t>DAVIVIENDA</t>
        </is>
      </c>
      <c r="G2033" s="214" t="n"/>
      <c r="H2033" s="460" t="inlineStr">
        <is>
          <t>WEB</t>
        </is>
      </c>
      <c r="I2033" s="214" t="n"/>
      <c r="J2033" s="214" t="n"/>
      <c r="K2033" s="214" t="n"/>
      <c r="L2033" s="214" t="n"/>
      <c r="M2033" s="214" t="n"/>
      <c r="N2033" s="214" t="n"/>
      <c r="O2033" s="214" t="n"/>
      <c r="P2033" s="214" t="n"/>
      <c r="Q2033" s="335" t="n"/>
      <c r="R2033" s="390" t="inlineStr">
        <is>
          <t>N/A</t>
        </is>
      </c>
      <c r="S2033" s="257" t="inlineStr">
        <is>
          <t>Pesos</t>
        </is>
      </c>
      <c r="T2033" s="387" t="inlineStr">
        <is>
          <t>Leasing H.</t>
        </is>
      </c>
      <c r="U2033" s="739" t="n">
        <v>1088000</v>
      </c>
      <c r="V2033" s="254" t="n">
        <v>240</v>
      </c>
      <c r="W2033" s="254" t="n">
        <v>151</v>
      </c>
      <c r="X2033" s="739" t="inlineStr">
        <is>
          <t>10.75%</t>
        </is>
      </c>
      <c r="Y2033" s="739" t="n">
        <v>0</v>
      </c>
      <c r="Z2033" s="739" t="n">
        <v>28551</v>
      </c>
      <c r="AA2033" s="739" t="n">
        <v>53986</v>
      </c>
      <c r="AB2033" s="739" t="n">
        <v>0</v>
      </c>
      <c r="AC2033" s="739" t="n">
        <v>276452</v>
      </c>
      <c r="AD2033" s="739" t="n">
        <v>729010</v>
      </c>
      <c r="AE2033" s="739" t="n">
        <v>86171978</v>
      </c>
      <c r="AF2033" s="3660" t="n">
        <v>200</v>
      </c>
      <c r="AG2033" s="739" t="inlineStr">
        <is>
          <t>$2,000,000</t>
        </is>
      </c>
      <c r="AH2033" s="259" t="inlineStr">
        <is>
          <t>Empleado</t>
        </is>
      </c>
      <c r="AI2033" s="254" t="inlineStr">
        <is>
          <t>vivigarciapulido0514@gmail.com</t>
        </is>
      </c>
      <c r="AJ2033" s="254" t="n">
        <v>3222747275</v>
      </c>
      <c r="AK2033" s="254" t="inlineStr">
        <is>
          <t>BUCARAMANGA</t>
        </is>
      </c>
      <c r="AL2033" s="214" t="n"/>
      <c r="AM2033" s="220" t="n"/>
    </row>
    <row r="2034" ht="18" customHeight="1" thickBot="1">
      <c r="A2034" s="745" t="inlineStr">
        <is>
          <t>ANDRES GALLEGO POSADA</t>
        </is>
      </c>
      <c r="B2034" s="221" t="n">
        <v>7138311606</v>
      </c>
      <c r="C2034" s="240" t="n">
        <v>45889</v>
      </c>
      <c r="D2034" s="902" t="inlineStr">
        <is>
          <t>Pendiente</t>
        </is>
      </c>
      <c r="E2034" s="903" t="n">
        <v>45889</v>
      </c>
      <c r="F2034" s="233" t="inlineStr">
        <is>
          <t>FNA (Fondo Nacional del Ahorro)</t>
        </is>
      </c>
      <c r="G2034" s="225" t="n"/>
      <c r="H2034" s="344" t="inlineStr">
        <is>
          <t>CM</t>
        </is>
      </c>
      <c r="I2034" s="242" t="inlineStr">
        <is>
          <t>Falta perfilamiento - FNA</t>
        </is>
      </c>
      <c r="J2034" s="225" t="n"/>
      <c r="K2034" s="225" t="n"/>
      <c r="L2034" s="225" t="n"/>
      <c r="M2034" s="225" t="n"/>
      <c r="N2034" s="240" t="n">
        <v>45889</v>
      </c>
      <c r="O2034" s="225" t="n"/>
      <c r="P2034" s="225" t="n"/>
      <c r="Q2034" s="473" t="n"/>
      <c r="R2034" s="390" t="inlineStr">
        <is>
          <t>N/A</t>
        </is>
      </c>
      <c r="S2034" s="246" t="inlineStr">
        <is>
          <t>Pesos</t>
        </is>
      </c>
      <c r="T2034" s="247" t="inlineStr">
        <is>
          <t>Hipotecario</t>
        </is>
      </c>
      <c r="U2034" s="741" t="n">
        <v>2447163</v>
      </c>
      <c r="V2034" s="242" t="n">
        <v>106</v>
      </c>
      <c r="W2034" s="242" t="n">
        <v>94</v>
      </c>
      <c r="X2034" s="741" t="inlineStr">
        <is>
          <t>13.5%</t>
        </is>
      </c>
      <c r="Y2034" s="741" t="n">
        <v>0</v>
      </c>
      <c r="Z2034" s="741" t="n">
        <v>45368</v>
      </c>
      <c r="AA2034" s="741" t="n">
        <v>48798</v>
      </c>
      <c r="AB2034" s="741" t="n">
        <v>0</v>
      </c>
      <c r="AC2034" s="741" t="n">
        <v>856208</v>
      </c>
      <c r="AD2034" s="741" t="n">
        <v>1497034</v>
      </c>
      <c r="AE2034" s="741" t="n">
        <v>141115204</v>
      </c>
      <c r="AF2034" s="3661" t="n">
        <v>500</v>
      </c>
      <c r="AG2034" s="741" t="inlineStr">
        <is>
          <t>$10,597,551</t>
        </is>
      </c>
      <c r="AH2034" s="248" t="inlineStr">
        <is>
          <t>Empleado</t>
        </is>
      </c>
      <c r="AI2034" s="242" t="inlineStr">
        <is>
          <t>andreslds@hotmail.com</t>
        </is>
      </c>
      <c r="AJ2034" s="242" t="n">
        <v>3012101161</v>
      </c>
      <c r="AK2034" s="242" t="inlineStr">
        <is>
          <t>BOGOTA</t>
        </is>
      </c>
      <c r="AL2034" s="225" t="n"/>
      <c r="AM2034" s="231" t="n"/>
    </row>
    <row r="2035" ht="18" customHeight="1" thickBot="1">
      <c r="A2035" s="552" t="inlineStr">
        <is>
          <t>SEGUNDO NORBEY FINO VELANDIA</t>
        </is>
      </c>
      <c r="B2035" s="210" t="n">
        <v>90000348602</v>
      </c>
      <c r="C2035" s="251" t="n">
        <v>45889</v>
      </c>
      <c r="D2035" s="902" t="inlineStr">
        <is>
          <t>Pendiente</t>
        </is>
      </c>
      <c r="E2035" s="903" t="n">
        <v>45889</v>
      </c>
      <c r="F2035" s="267" t="inlineStr">
        <is>
          <t>BANCOLOMBIA</t>
        </is>
      </c>
      <c r="G2035" s="214" t="n"/>
      <c r="H2035" s="457" t="inlineStr">
        <is>
          <t>VK 25%</t>
        </is>
      </c>
      <c r="I2035" s="214" t="n"/>
      <c r="J2035" s="214" t="n"/>
      <c r="K2035" s="214" t="n"/>
      <c r="L2035" s="348" t="inlineStr">
        <is>
          <t>Soluciones Financieras</t>
        </is>
      </c>
      <c r="M2035" s="254" t="inlineStr">
        <is>
          <t>LORENA SALINAS</t>
        </is>
      </c>
      <c r="N2035" s="214" t="n"/>
      <c r="O2035" s="214" t="n"/>
      <c r="P2035" s="214" t="n"/>
      <c r="Q2035" s="335" t="n"/>
      <c r="R2035" s="390" t="inlineStr">
        <is>
          <t>N/A</t>
        </is>
      </c>
      <c r="S2035" s="257" t="inlineStr">
        <is>
          <t>Pesos</t>
        </is>
      </c>
      <c r="T2035" s="258" t="inlineStr">
        <is>
          <t>Hipotecario</t>
        </is>
      </c>
      <c r="U2035" s="739" t="n">
        <v>868198</v>
      </c>
      <c r="V2035" s="254" t="n">
        <v>300</v>
      </c>
      <c r="W2035" s="254" t="n">
        <v>249</v>
      </c>
      <c r="X2035" s="739" t="inlineStr">
        <is>
          <t>8.59%</t>
        </is>
      </c>
      <c r="Y2035" s="739" t="n">
        <v>322668</v>
      </c>
      <c r="Z2035" s="739" t="n">
        <v>17073</v>
      </c>
      <c r="AA2035" s="739" t="n">
        <v>13144</v>
      </c>
      <c r="AB2035" s="739" t="n">
        <v>8762</v>
      </c>
      <c r="AC2035" s="739" t="n">
        <v>149229</v>
      </c>
      <c r="AD2035" s="739" t="n">
        <v>679990</v>
      </c>
      <c r="AE2035" s="739" t="n">
        <v>99022500</v>
      </c>
      <c r="AF2035" s="3660" t="n">
        <v>400</v>
      </c>
      <c r="AG2035" s="739" t="inlineStr">
        <is>
          <t>$2,500,000</t>
        </is>
      </c>
      <c r="AH2035" s="259" t="inlineStr">
        <is>
          <t>Empleado</t>
        </is>
      </c>
      <c r="AI2035" s="254" t="inlineStr">
        <is>
          <t>norbeyfino777@gmail.com</t>
        </is>
      </c>
      <c r="AJ2035" s="254" t="n">
        <v>3203180417</v>
      </c>
      <c r="AK2035" s="254" t="inlineStr">
        <is>
          <t>SOACHA</t>
        </is>
      </c>
      <c r="AL2035" s="214" t="n"/>
      <c r="AM2035" s="220" t="n"/>
    </row>
    <row r="2036" ht="18" customHeight="1" thickBot="1">
      <c r="A2036" s="805" t="inlineStr">
        <is>
          <t>MARIA ANGELICA GIRALDO ARDILA</t>
        </is>
      </c>
      <c r="B2036" s="1240" t="n">
        <v>204119073888</v>
      </c>
      <c r="C2036" s="1272" t="n">
        <v>46001</v>
      </c>
      <c r="D2036" s="358" t="inlineStr">
        <is>
          <t>Pendiente</t>
        </is>
      </c>
      <c r="E2036" s="1217" t="n">
        <v>46001</v>
      </c>
      <c r="F2036" s="524" t="inlineStr">
        <is>
          <t>COLPATRIA</t>
        </is>
      </c>
      <c r="G2036" s="1370" t="inlineStr">
        <is>
          <t>Buen día a extractos@mejorahora.net envié último extracto del crédito y perfilamiento, favor generar estudio tenemos cita para el viernes. Mil gracias.</t>
        </is>
      </c>
      <c r="H2036" s="464" t="inlineStr">
        <is>
          <t>PROPIO</t>
        </is>
      </c>
      <c r="I2036" s="1243" t="n"/>
      <c r="J2036" s="1243" t="n"/>
      <c r="K2036" s="1243" t="n"/>
      <c r="L2036" s="524" t="inlineStr">
        <is>
          <t>Visionarios</t>
        </is>
      </c>
      <c r="M2036" s="1247" t="inlineStr">
        <is>
          <t>PAOLA HERNANDEZ</t>
        </is>
      </c>
      <c r="N2036" s="1243" t="n"/>
      <c r="O2036" s="1243" t="n"/>
      <c r="P2036" s="1243" t="n"/>
      <c r="Q2036" s="1243" t="n"/>
      <c r="R2036" s="1247" t="n">
        <v>1032463113</v>
      </c>
      <c r="S2036" s="365" t="inlineStr">
        <is>
          <t>Pesos</t>
        </is>
      </c>
      <c r="T2036" s="1245" t="inlineStr">
        <is>
          <t>Hipotecario</t>
        </is>
      </c>
      <c r="U2036" s="1244" t="n">
        <v>909236</v>
      </c>
      <c r="V2036" s="1247" t="n">
        <v>240</v>
      </c>
      <c r="W2036" s="1247" t="n">
        <v>196</v>
      </c>
      <c r="X2036" s="1244" t="inlineStr">
        <is>
          <t>9.82%</t>
        </is>
      </c>
      <c r="Y2036" s="1244" t="n">
        <v>0</v>
      </c>
      <c r="Z2036" s="1244" t="n">
        <v>56451</v>
      </c>
      <c r="AA2036" s="1244" t="n">
        <v>0</v>
      </c>
      <c r="AB2036" s="1244" t="n">
        <v>0</v>
      </c>
      <c r="AC2036" s="1244" t="n">
        <v>182806</v>
      </c>
      <c r="AD2036" s="1244" t="n">
        <v>669978</v>
      </c>
      <c r="AE2036" s="1244" t="n">
        <v>85210090</v>
      </c>
      <c r="AF2036" s="1243" t="n"/>
      <c r="AG2036" s="1244" t="inlineStr">
        <is>
          <t>$5,900,000</t>
        </is>
      </c>
      <c r="AH2036" s="401" t="inlineStr">
        <is>
          <t>Empleado</t>
        </is>
      </c>
      <c r="AI2036" s="1247" t="inlineStr">
        <is>
          <t>magaduel1503@hotmail.com</t>
        </is>
      </c>
      <c r="AJ2036" s="1247" t="n">
        <v>3152938670</v>
      </c>
      <c r="AK2036" s="1247" t="inlineStr">
        <is>
          <t>BOGOTA</t>
        </is>
      </c>
      <c r="AL2036" s="1243" t="n"/>
      <c r="AM2036" s="416" t="n"/>
    </row>
    <row r="2037" ht="18" customHeight="1" thickBot="1">
      <c r="A2037" s="1262" t="inlineStr">
        <is>
          <t>JENNY ALEXANDRA HERNANDEZ PARRA</t>
        </is>
      </c>
      <c r="B2037" s="1331" t="n">
        <v>90000381088</v>
      </c>
      <c r="C2037" s="1332" t="n">
        <v>46001</v>
      </c>
      <c r="D2037" s="343" t="inlineStr">
        <is>
          <t>Pendiente</t>
        </is>
      </c>
      <c r="E2037" s="1223" t="n">
        <v>46001</v>
      </c>
      <c r="F2037" s="579" t="inlineStr">
        <is>
          <t>BANCOLOMBIA</t>
        </is>
      </c>
      <c r="G2037" s="593" t="inlineStr">
        <is>
          <t>Se envía extracto en pesos al correo el 10 de Diciembre pora retomar cierre, puede pagar cuota entre $1.100.000 y $1.200.000</t>
        </is>
      </c>
      <c r="H2037" s="349" t="inlineStr">
        <is>
          <t>CM</t>
        </is>
      </c>
      <c r="I2037" s="634" t="n"/>
      <c r="J2037" s="634" t="n"/>
      <c r="K2037" s="634" t="n"/>
      <c r="L2037" s="348" t="inlineStr">
        <is>
          <t>Soluciones Financieras</t>
        </is>
      </c>
      <c r="M2037" s="1237" t="inlineStr">
        <is>
          <t>LORENA SALINAS</t>
        </is>
      </c>
      <c r="N2037" s="634" t="n"/>
      <c r="O2037" s="634" t="n"/>
      <c r="P2037" s="634" t="n"/>
      <c r="Q2037" s="634" t="n"/>
      <c r="R2037" s="1253" t="inlineStr">
        <is>
          <t>N/A</t>
        </is>
      </c>
      <c r="S2037" s="257" t="inlineStr">
        <is>
          <t>Pesos</t>
        </is>
      </c>
      <c r="T2037" s="1232" t="inlineStr">
        <is>
          <t>Hipotecario</t>
        </is>
      </c>
      <c r="U2037" s="1231" t="n">
        <v>748245</v>
      </c>
      <c r="V2037" s="1237" t="n">
        <v>300</v>
      </c>
      <c r="W2037" s="1237" t="n">
        <v>274</v>
      </c>
      <c r="X2037" s="1231" t="inlineStr">
        <is>
          <t>8.06%</t>
        </is>
      </c>
      <c r="Y2037" s="1231" t="n">
        <v>106404</v>
      </c>
      <c r="Z2037" s="1231" t="n">
        <v>12542</v>
      </c>
      <c r="AA2037" s="1231" t="n">
        <v>12590</v>
      </c>
      <c r="AB2037" s="1231" t="n">
        <v>8393</v>
      </c>
      <c r="AC2037" s="1231" t="n">
        <v>0</v>
      </c>
      <c r="AD2037" s="1231" t="n">
        <v>0</v>
      </c>
      <c r="AE2037" s="1231" t="n">
        <v>92057971</v>
      </c>
      <c r="AF2037" s="634" t="n"/>
      <c r="AG2037" s="634" t="n"/>
      <c r="AH2037" s="259" t="inlineStr">
        <is>
          <t>Empleado</t>
        </is>
      </c>
      <c r="AI2037" s="1237" t="inlineStr">
        <is>
          <t>jennyalexandra7100@gmail.com</t>
        </is>
      </c>
      <c r="AJ2037" s="1237" t="n">
        <v>3163965397</v>
      </c>
      <c r="AK2037" s="1237" t="inlineStr">
        <is>
          <t>SANTA ROSA DE CABAL</t>
        </is>
      </c>
      <c r="AL2037" s="634" t="n"/>
      <c r="AM2037" s="231" t="n"/>
    </row>
    <row r="2038" ht="18" customFormat="1" customHeight="1" s="1314" thickBot="1">
      <c r="A2038" s="1371" t="inlineStr">
        <is>
          <t>BERNARDO ALFONSO AREVALO SANCHEZ</t>
        </is>
      </c>
      <c r="B2038" s="1372" t="inlineStr">
        <is>
          <t>035701-03-0000007811</t>
        </is>
      </c>
      <c r="C2038" s="1373" t="n">
        <v>46002</v>
      </c>
      <c r="D2038" s="1374" t="inlineStr">
        <is>
          <t>Pendiente</t>
        </is>
      </c>
      <c r="E2038" s="1375" t="n">
        <v>46002</v>
      </c>
      <c r="F2038" s="1376" t="inlineStr">
        <is>
          <t>LA HIPOTECARIA</t>
        </is>
      </c>
      <c r="G2038" s="1377" t="n"/>
      <c r="H2038" s="1378" t="inlineStr">
        <is>
          <t>VK 25%</t>
        </is>
      </c>
      <c r="I2038" s="1379" t="n"/>
      <c r="J2038" s="1379" t="n"/>
      <c r="K2038" s="1379" t="n"/>
      <c r="L2038" s="1379" t="n"/>
      <c r="M2038" s="1380" t="inlineStr">
        <is>
          <t>GIOVANNA GARZON</t>
        </is>
      </c>
      <c r="N2038" s="1379" t="n"/>
      <c r="O2038" s="1379" t="n"/>
      <c r="P2038" s="1379" t="n"/>
      <c r="Q2038" s="1379" t="n"/>
      <c r="R2038" s="1380" t="n">
        <v>8030564</v>
      </c>
      <c r="S2038" s="1381" t="inlineStr">
        <is>
          <t>Pesos</t>
        </is>
      </c>
      <c r="T2038" s="1382" t="inlineStr">
        <is>
          <t>Hipotecario</t>
        </is>
      </c>
      <c r="U2038" s="1383" t="n">
        <v>978057</v>
      </c>
      <c r="V2038" s="1380" t="n">
        <v>216</v>
      </c>
      <c r="W2038" s="1380" t="n">
        <v>174</v>
      </c>
      <c r="X2038" s="1383" t="inlineStr">
        <is>
          <t>11.25%</t>
        </is>
      </c>
      <c r="Y2038" s="1383" t="n">
        <v>0</v>
      </c>
      <c r="Z2038" s="1383" t="n">
        <v>18924</v>
      </c>
      <c r="AA2038" s="1383" t="n">
        <v>19435</v>
      </c>
      <c r="AB2038" s="1383" t="n">
        <v>0</v>
      </c>
      <c r="AC2038" s="1383" t="n">
        <v>200279</v>
      </c>
      <c r="AD2038" s="1383" t="n">
        <v>739416</v>
      </c>
      <c r="AE2038" s="1383" t="n">
        <v>83637387</v>
      </c>
      <c r="AF2038" s="1380" t="inlineStr">
        <is>
          <t>$50.000 a $300.000</t>
        </is>
      </c>
      <c r="AG2038" s="1383" t="inlineStr">
        <is>
          <t>$2,000,000</t>
        </is>
      </c>
      <c r="AH2038" s="1384" t="inlineStr">
        <is>
          <t>Empleado</t>
        </is>
      </c>
      <c r="AI2038" s="1380" t="inlineStr">
        <is>
          <t>gatuzzo1111@yahoo.com</t>
        </is>
      </c>
      <c r="AJ2038" s="1380" t="n">
        <v>3134110314</v>
      </c>
      <c r="AK2038" s="1380" t="inlineStr">
        <is>
          <t>BOGOTA</t>
        </is>
      </c>
      <c r="AL2038" s="1379" t="n"/>
      <c r="AM2038" s="1385" t="n"/>
    </row>
    <row r="2039" ht="18" customHeight="1" thickBot="1">
      <c r="A2039" s="1386" t="inlineStr">
        <is>
          <t>DIEGO ALEJANDRO OCAMPO ARBOLEDA</t>
        </is>
      </c>
      <c r="B2039" s="825" t="n">
        <v>90000350838</v>
      </c>
      <c r="C2039" s="826" t="n">
        <v>46002</v>
      </c>
      <c r="D2039" s="1251" t="inlineStr">
        <is>
          <t>Pendiente</t>
        </is>
      </c>
      <c r="E2039" s="1217" t="n">
        <v>46002</v>
      </c>
      <c r="F2039" s="846" t="inlineStr">
        <is>
          <t>BANCOLOMBIA</t>
        </is>
      </c>
      <c r="G2039" s="1388" t="inlineStr">
        <is>
          <t xml:space="preserve">Buenos días, solicito su colaboración para la elaboración del estudio financiero para el crédito de vivienda del cual adjunto extracto en este correo, es otro crédito que el cliente tiene en Bancolombia.
Favor elaborar propuestas con incremento a capital de $500.000
Gracias
Paula O.
</t>
        </is>
      </c>
      <c r="H2039" s="830" t="inlineStr">
        <is>
          <t>CM</t>
        </is>
      </c>
      <c r="I2039" s="505" t="n"/>
      <c r="J2039" s="505" t="n"/>
      <c r="K2039" s="505" t="n"/>
      <c r="L2039" s="871" t="inlineStr">
        <is>
          <t>Finanzas a otro nivel</t>
        </is>
      </c>
      <c r="M2039" s="832" t="inlineStr">
        <is>
          <t>PAULA OSORNO</t>
        </is>
      </c>
      <c r="N2039" s="505" t="n"/>
      <c r="O2039" s="505" t="n"/>
      <c r="P2039" s="505" t="n"/>
      <c r="Q2039" s="505" t="n"/>
      <c r="R2039" s="1389" t="n">
        <v>1037580498</v>
      </c>
      <c r="S2039" s="833" t="inlineStr">
        <is>
          <t>Pesos</t>
        </is>
      </c>
      <c r="T2039" s="834" t="inlineStr">
        <is>
          <t>Hipotecario</t>
        </is>
      </c>
      <c r="U2039" s="835" t="n">
        <v>1918205</v>
      </c>
      <c r="V2039" s="832" t="n">
        <v>180</v>
      </c>
      <c r="W2039" s="832" t="n">
        <v>174</v>
      </c>
      <c r="X2039" s="1192" t="n">
        <v>0.09</v>
      </c>
      <c r="Y2039" s="835" t="n">
        <v>0</v>
      </c>
      <c r="Z2039" s="835" t="n">
        <v>259312</v>
      </c>
      <c r="AA2039" s="835" t="n">
        <v>28175</v>
      </c>
      <c r="AB2039" s="835" t="n">
        <v>18783</v>
      </c>
      <c r="AC2039" s="835" t="n">
        <v>458722</v>
      </c>
      <c r="AD2039" s="835" t="n">
        <v>1153213</v>
      </c>
      <c r="AE2039" s="835" t="n">
        <v>159814544</v>
      </c>
      <c r="AF2039" s="3689" t="n">
        <v>500</v>
      </c>
      <c r="AG2039" s="835" t="inlineStr">
        <is>
          <t>$8,000,000</t>
        </is>
      </c>
      <c r="AH2039" s="837" t="inlineStr">
        <is>
          <t>Empleado</t>
        </is>
      </c>
      <c r="AI2039" s="1389" t="inlineStr">
        <is>
          <t>diegoal101@gmail.com</t>
        </is>
      </c>
      <c r="AJ2039" s="1389" t="n">
        <v>3107025430</v>
      </c>
      <c r="AK2039" s="832" t="inlineStr">
        <is>
          <t>MEDELLIN</t>
        </is>
      </c>
      <c r="AL2039" s="505" t="n"/>
      <c r="AM2039" s="838" t="n"/>
    </row>
    <row r="2040" ht="18" customHeight="1" thickBot="1">
      <c r="A2040" s="732" t="inlineStr">
        <is>
          <t>LUIS EDWARD RIASCOS MONTANO</t>
        </is>
      </c>
      <c r="B2040" s="221" t="n">
        <v>404260000016</v>
      </c>
      <c r="C2040" s="240" t="n">
        <v>46002</v>
      </c>
      <c r="D2040" s="343" t="inlineStr">
        <is>
          <t>Pendiente</t>
        </is>
      </c>
      <c r="E2040" s="1223" t="n">
        <v>46002</v>
      </c>
      <c r="F2040" s="584" t="inlineStr">
        <is>
          <t>COLPATRIA</t>
        </is>
      </c>
      <c r="G2040" s="1255" t="n"/>
      <c r="H2040" s="243" t="inlineStr">
        <is>
          <t>VK 30%</t>
        </is>
      </c>
      <c r="I2040" s="225" t="n"/>
      <c r="J2040" s="225" t="n"/>
      <c r="K2040" s="225" t="n"/>
      <c r="L2040" s="343" t="inlineStr">
        <is>
          <t>Soluciones Financieras</t>
        </is>
      </c>
      <c r="M2040" s="242" t="inlineStr">
        <is>
          <t>LORENA SALINAS</t>
        </is>
      </c>
      <c r="N2040" s="225" t="n"/>
      <c r="O2040" s="225" t="n"/>
      <c r="P2040" s="225" t="n"/>
      <c r="Q2040" s="225" t="n"/>
      <c r="R2040" s="1390" t="inlineStr">
        <is>
          <t>N/A</t>
        </is>
      </c>
      <c r="S2040" s="246" t="inlineStr">
        <is>
          <t>Pesos</t>
        </is>
      </c>
      <c r="T2040" s="247" t="inlineStr">
        <is>
          <t>Hipotecario</t>
        </is>
      </c>
      <c r="U2040" s="741" t="n">
        <v>231115</v>
      </c>
      <c r="V2040" s="242" t="n">
        <v>180</v>
      </c>
      <c r="W2040" s="242" t="n">
        <v>90</v>
      </c>
      <c r="X2040" s="741" t="inlineStr">
        <is>
          <t>12.59%</t>
        </is>
      </c>
      <c r="Y2040" s="741" t="n">
        <v>0</v>
      </c>
      <c r="Z2040" s="741" t="n">
        <v>14254</v>
      </c>
      <c r="AA2040" s="741" t="n">
        <v>0</v>
      </c>
      <c r="AB2040" s="741" t="n">
        <v>0</v>
      </c>
      <c r="AC2040" s="741" t="n">
        <v>105480</v>
      </c>
      <c r="AD2040" s="741" t="n">
        <v>111380</v>
      </c>
      <c r="AE2040" s="741" t="n">
        <v>13862237</v>
      </c>
      <c r="AF2040" s="225" t="n"/>
      <c r="AG2040" s="741" t="inlineStr">
        <is>
          <t>$1,900,000</t>
        </is>
      </c>
      <c r="AH2040" s="248" t="inlineStr">
        <is>
          <t>Empleado</t>
        </is>
      </c>
      <c r="AI2040" s="389" t="inlineStr">
        <is>
          <t>luis.edwar33@hotmail.com</t>
        </is>
      </c>
      <c r="AJ2040" s="389" t="n">
        <v>3155672253</v>
      </c>
      <c r="AK2040" s="242" t="inlineStr">
        <is>
          <t>CALI</t>
        </is>
      </c>
      <c r="AL2040" s="225" t="n"/>
      <c r="AM2040" s="231" t="n"/>
    </row>
    <row r="2041" ht="18" customHeight="1" thickBot="1">
      <c r="A2041" s="1280" t="inlineStr">
        <is>
          <t>CRISTHIAN ALBAN ZAPATA</t>
        </is>
      </c>
      <c r="B2041" s="1265" t="n">
        <v>90000178415</v>
      </c>
      <c r="C2041" s="1266" t="n">
        <v>46002</v>
      </c>
      <c r="D2041" s="343" t="inlineStr">
        <is>
          <t>Pendiente</t>
        </is>
      </c>
      <c r="E2041" s="1223" t="n">
        <v>46002</v>
      </c>
      <c r="F2041" s="241" t="inlineStr">
        <is>
          <t>BANCOLOMBIA</t>
        </is>
      </c>
      <c r="G2041" s="1224" t="n"/>
      <c r="H2041" s="397" t="inlineStr">
        <is>
          <t>PROPIO</t>
        </is>
      </c>
      <c r="I2041" s="1224" t="n"/>
      <c r="J2041" s="1224" t="n"/>
      <c r="K2041" s="1224" t="n"/>
      <c r="L2041" s="346" t="inlineStr">
        <is>
          <t>Guardianes Del Ahorro</t>
        </is>
      </c>
      <c r="M2041" s="1225" t="inlineStr">
        <is>
          <t>YISSEL LEON</t>
        </is>
      </c>
      <c r="N2041" s="1224" t="n"/>
      <c r="O2041" s="1224" t="n"/>
      <c r="P2041" s="1224" t="n"/>
      <c r="Q2041" s="335" t="n"/>
      <c r="R2041" s="1256" t="n">
        <v>1118300552</v>
      </c>
      <c r="S2041" s="246" t="inlineStr">
        <is>
          <t>Pesos</t>
        </is>
      </c>
      <c r="T2041" s="1235" t="inlineStr">
        <is>
          <t>Hipotecario</t>
        </is>
      </c>
      <c r="U2041" s="1226" t="n">
        <v>357150</v>
      </c>
      <c r="V2041" s="1225" t="n">
        <v>240</v>
      </c>
      <c r="W2041" s="1225" t="n">
        <v>196</v>
      </c>
      <c r="X2041" s="1226" t="inlineStr">
        <is>
          <t>5.74%</t>
        </is>
      </c>
      <c r="Y2041" s="1226" t="n">
        <v>176233</v>
      </c>
      <c r="Z2041" s="1226" t="n">
        <v>4865</v>
      </c>
      <c r="AA2041" s="1226" t="n">
        <v>9104</v>
      </c>
      <c r="AB2041" s="1226" t="n">
        <v>6069</v>
      </c>
      <c r="AC2041" s="1226" t="n">
        <v>134885</v>
      </c>
      <c r="AD2041" s="1226" t="n">
        <v>202225</v>
      </c>
      <c r="AE2041" s="1226" t="n">
        <v>43367338</v>
      </c>
      <c r="AF2041" s="1225" t="inlineStr">
        <is>
          <t>$50.000 a $300.000</t>
        </is>
      </c>
      <c r="AG2041" s="1226" t="inlineStr">
        <is>
          <t>$3,500,000</t>
        </is>
      </c>
      <c r="AH2041" s="894" t="inlineStr">
        <is>
          <t>Empleado</t>
        </is>
      </c>
      <c r="AI2041" s="1256" t="inlineStr">
        <is>
          <t>calban958@gmail.com</t>
        </is>
      </c>
      <c r="AJ2041" s="1256" t="n">
        <v>3213403369</v>
      </c>
      <c r="AK2041" s="1224" t="n"/>
      <c r="AL2041" s="1224" t="n"/>
      <c r="AM2041" s="220" t="n"/>
    </row>
    <row r="2042" ht="18" customHeight="1" thickBot="1">
      <c r="A2042" s="1282" t="inlineStr">
        <is>
          <t>YURI ADRIANA CLAVIJO CHOCUE</t>
        </is>
      </c>
      <c r="B2042" s="1331" t="n">
        <v>133200787191</v>
      </c>
      <c r="C2042" s="1332" t="n">
        <v>46002</v>
      </c>
      <c r="D2042" s="343" t="inlineStr">
        <is>
          <t>Pendiente</t>
        </is>
      </c>
      <c r="E2042" s="1223" t="n">
        <v>46002</v>
      </c>
      <c r="F2042" s="259" t="inlineStr">
        <is>
          <t>CAJA SOCIAL</t>
        </is>
      </c>
      <c r="G2042" s="565" t="n"/>
      <c r="H2042" s="352" t="inlineStr">
        <is>
          <t>PROPIO</t>
        </is>
      </c>
      <c r="I2042" s="634" t="n"/>
      <c r="J2042" s="634" t="n"/>
      <c r="K2042" s="634" t="n"/>
      <c r="L2042" s="392" t="inlineStr">
        <is>
          <t>Finanzas a otro nivel</t>
        </is>
      </c>
      <c r="M2042" s="1237" t="inlineStr">
        <is>
          <t>NELLY ROA</t>
        </is>
      </c>
      <c r="N2042" s="634" t="n"/>
      <c r="O2042" s="634" t="n"/>
      <c r="P2042" s="634" t="n"/>
      <c r="Q2042" s="634" t="n"/>
      <c r="R2042" s="1237" t="n">
        <v>1077083264</v>
      </c>
      <c r="S2042" s="257" t="inlineStr">
        <is>
          <t>Pesos</t>
        </is>
      </c>
      <c r="T2042" s="1232" t="inlineStr">
        <is>
          <t>Hipotecario</t>
        </is>
      </c>
      <c r="U2042" s="1231" t="n">
        <v>427059</v>
      </c>
      <c r="V2042" s="1237" t="n">
        <v>180</v>
      </c>
      <c r="W2042" s="1237" t="n">
        <v>131</v>
      </c>
      <c r="X2042" s="1231" t="inlineStr">
        <is>
          <t>7.45%</t>
        </is>
      </c>
      <c r="Y2042" s="1231" t="n">
        <v>114401</v>
      </c>
      <c r="Z2042" s="1231" t="n">
        <v>12422</v>
      </c>
      <c r="AA2042" s="1231" t="n">
        <v>18427</v>
      </c>
      <c r="AB2042" s="1231" t="n">
        <v>16567</v>
      </c>
      <c r="AC2042" s="1231" t="n">
        <v>176925</v>
      </c>
      <c r="AD2042" s="1231" t="n">
        <v>317118</v>
      </c>
      <c r="AE2042" s="1231" t="n">
        <v>34945168</v>
      </c>
      <c r="AF2042" s="1237" t="inlineStr">
        <is>
          <t>50000 a 500000</t>
        </is>
      </c>
      <c r="AG2042" s="1231" t="inlineStr">
        <is>
          <t>$3,000,000</t>
        </is>
      </c>
      <c r="AH2042" s="259" t="inlineStr">
        <is>
          <t>Empleado</t>
        </is>
      </c>
      <c r="AI2042" s="1253" t="inlineStr">
        <is>
          <t>adrianaclavijo88@hotmail.com</t>
        </is>
      </c>
      <c r="AJ2042" s="1237" t="n">
        <v>3132671319</v>
      </c>
      <c r="AK2042" s="634" t="n"/>
      <c r="AL2042" s="634" t="n"/>
      <c r="AM2042" s="231" t="n"/>
    </row>
    <row r="2043" ht="18" customHeight="1" thickBot="1">
      <c r="A2043" s="735" t="inlineStr">
        <is>
          <t>ERIKA CUERVO QUIROGA</t>
        </is>
      </c>
      <c r="B2043" s="1265" t="inlineStr">
        <is>
          <t>570045820023700-8</t>
        </is>
      </c>
      <c r="C2043" s="1266" t="n">
        <v>46002</v>
      </c>
      <c r="D2043" s="343" t="inlineStr">
        <is>
          <t>Pendiente</t>
        </is>
      </c>
      <c r="E2043" s="1223" t="n">
        <v>46002</v>
      </c>
      <c r="F2043" s="569" t="inlineStr">
        <is>
          <t>DAVIVIENDA</t>
        </is>
      </c>
      <c r="G2043" s="1255" t="n"/>
      <c r="H2043" s="243" t="inlineStr">
        <is>
          <t>VK 25%</t>
        </is>
      </c>
      <c r="I2043" s="1224" t="n"/>
      <c r="J2043" s="1224" t="n"/>
      <c r="K2043" s="1224" t="n"/>
      <c r="L2043" s="440" t="inlineStr">
        <is>
          <t>Finanzas a otro nivel</t>
        </is>
      </c>
      <c r="M2043" s="1225" t="inlineStr">
        <is>
          <t>Sandra Patricia Moreno Sotelo</t>
        </is>
      </c>
      <c r="N2043" s="1224" t="n"/>
      <c r="O2043" s="1224" t="n"/>
      <c r="P2043" s="1224" t="n"/>
      <c r="Q2043" s="1224" t="n"/>
      <c r="R2043" s="1225" t="n">
        <v>101212074</v>
      </c>
      <c r="S2043" s="246" t="inlineStr">
        <is>
          <t>Pesos</t>
        </is>
      </c>
      <c r="T2043" s="1235" t="inlineStr">
        <is>
          <t>Hipotecario</t>
        </is>
      </c>
      <c r="U2043" s="1226" t="n">
        <v>806000</v>
      </c>
      <c r="V2043" s="1225" t="n">
        <v>180</v>
      </c>
      <c r="W2043" s="1225" t="n">
        <v>110</v>
      </c>
      <c r="X2043" s="1226" t="inlineStr">
        <is>
          <t>10.75%</t>
        </is>
      </c>
      <c r="Y2043" s="1226" t="n">
        <v>0</v>
      </c>
      <c r="Z2043" s="1226" t="n">
        <v>34170</v>
      </c>
      <c r="AA2043" s="1226" t="n">
        <v>33192</v>
      </c>
      <c r="AB2043" s="1226" t="n">
        <v>0</v>
      </c>
      <c r="AC2043" s="1226" t="n">
        <v>299547</v>
      </c>
      <c r="AD2043" s="1226" t="n">
        <v>467991</v>
      </c>
      <c r="AE2043" s="1226" t="n">
        <v>55008634</v>
      </c>
      <c r="AF2043" s="1225" t="inlineStr">
        <is>
          <t>$50.000 a $300.000</t>
        </is>
      </c>
      <c r="AG2043" s="1226" t="inlineStr">
        <is>
          <t>$5,000,000</t>
        </is>
      </c>
      <c r="AH2043" s="248" t="inlineStr">
        <is>
          <t>Empleado</t>
        </is>
      </c>
      <c r="AI2043" s="1225" t="inlineStr">
        <is>
          <t>kika_cuervo@hotmail.com</t>
        </is>
      </c>
      <c r="AJ2043" s="1225" t="n">
        <v>3057071463</v>
      </c>
      <c r="AK2043" s="1224" t="n"/>
      <c r="AL2043" s="1224" t="n"/>
      <c r="AM2043" s="220" t="n"/>
    </row>
    <row r="2044" ht="18" customHeight="1" thickBot="1">
      <c r="A2044" s="735" t="inlineStr">
        <is>
          <t>ALICENIA CHOCUE TALAGA</t>
        </is>
      </c>
      <c r="B2044" s="1331" t="n">
        <v>133200791943</v>
      </c>
      <c r="C2044" s="1332" t="n">
        <v>46002</v>
      </c>
      <c r="D2044" s="343" t="inlineStr">
        <is>
          <t>Pendiente</t>
        </is>
      </c>
      <c r="E2044" s="1223" t="n">
        <v>46002</v>
      </c>
      <c r="F2044" s="259" t="inlineStr">
        <is>
          <t>CAJA SOCIAL</t>
        </is>
      </c>
      <c r="G2044" s="565" t="n"/>
      <c r="H2044" s="352" t="inlineStr">
        <is>
          <t>PROPIO</t>
        </is>
      </c>
      <c r="I2044" s="634" t="n"/>
      <c r="J2044" s="634" t="n"/>
      <c r="K2044" s="634" t="n"/>
      <c r="L2044" s="392" t="inlineStr">
        <is>
          <t>Finanzas a otro nivel</t>
        </is>
      </c>
      <c r="M2044" s="1237" t="inlineStr">
        <is>
          <t>NELLY ROA</t>
        </is>
      </c>
      <c r="N2044" s="634" t="n"/>
      <c r="O2044" s="634" t="n"/>
      <c r="P2044" s="634" t="n"/>
      <c r="Q2044" s="634" t="n"/>
      <c r="R2044" s="1237" t="n">
        <v>25536225</v>
      </c>
      <c r="S2044" s="257" t="inlineStr">
        <is>
          <t>Pesos</t>
        </is>
      </c>
      <c r="T2044" s="1232" t="inlineStr">
        <is>
          <t>Hipotecario</t>
        </is>
      </c>
      <c r="U2044" s="1231" t="n">
        <v>269100</v>
      </c>
      <c r="V2044" s="1237" t="n">
        <v>120</v>
      </c>
      <c r="W2044" s="1237" t="n">
        <v>71</v>
      </c>
      <c r="X2044" s="1231" t="inlineStr">
        <is>
          <t>10.45%</t>
        </is>
      </c>
      <c r="Y2044" s="1231" t="n">
        <v>0</v>
      </c>
      <c r="Z2044" s="1231" t="n">
        <v>5013</v>
      </c>
      <c r="AA2044" s="1231" t="n">
        <v>0</v>
      </c>
      <c r="AB2044" s="1231" t="n">
        <v>0</v>
      </c>
      <c r="AC2044" s="1231" t="n">
        <v>145469</v>
      </c>
      <c r="AD2044" s="1231" t="n">
        <v>118671</v>
      </c>
      <c r="AE2044" s="1231" t="n">
        <v>14261897</v>
      </c>
      <c r="AF2044" s="1237" t="inlineStr">
        <is>
          <t>$50.000 a $300.000</t>
        </is>
      </c>
      <c r="AG2044" s="1231" t="inlineStr">
        <is>
          <t>$2,000,000</t>
        </is>
      </c>
      <c r="AH2044" s="259" t="inlineStr">
        <is>
          <t>Empleado</t>
        </is>
      </c>
      <c r="AI2044" s="1253" t="inlineStr">
        <is>
          <t>adrianaclavijo88@hotmail.com</t>
        </is>
      </c>
      <c r="AJ2044" s="1237" t="n">
        <v>3132681319</v>
      </c>
      <c r="AK2044" s="634" t="n"/>
      <c r="AL2044" s="634" t="n"/>
      <c r="AM2044" s="231" t="n"/>
    </row>
    <row r="2045" ht="18" customHeight="1" thickBot="1">
      <c r="A2045" s="735" t="inlineStr">
        <is>
          <t>SHIRLEY JOHANNA VILLALBA CUBILLOS</t>
        </is>
      </c>
      <c r="B2045" s="1265" t="inlineStr">
        <is>
          <t>570606240030094-9</t>
        </is>
      </c>
      <c r="C2045" s="1266" t="n">
        <v>46002</v>
      </c>
      <c r="D2045" s="343" t="inlineStr">
        <is>
          <t>Pendiente</t>
        </is>
      </c>
      <c r="E2045" s="1223" t="n">
        <v>46002</v>
      </c>
      <c r="F2045" s="569" t="inlineStr">
        <is>
          <t>DAVIVIENDA</t>
        </is>
      </c>
      <c r="G2045" s="1255" t="n"/>
      <c r="H2045" s="344" t="inlineStr">
        <is>
          <t>CM</t>
        </is>
      </c>
      <c r="I2045" s="1224" t="n"/>
      <c r="J2045" s="1224" t="n"/>
      <c r="K2045" s="1224" t="n"/>
      <c r="L2045" s="1224" t="n"/>
      <c r="M2045" s="1224" t="n"/>
      <c r="N2045" s="1224" t="n"/>
      <c r="O2045" s="1224" t="n"/>
      <c r="P2045" s="1224" t="n"/>
      <c r="Q2045" s="1224" t="n"/>
      <c r="R2045" s="1225" t="n">
        <v>1098630563</v>
      </c>
      <c r="S2045" s="246" t="inlineStr">
        <is>
          <t>Pesos</t>
        </is>
      </c>
      <c r="T2045" s="1235" t="inlineStr">
        <is>
          <t>Hipotecario</t>
        </is>
      </c>
      <c r="U2045" s="1226" t="n">
        <v>1683000</v>
      </c>
      <c r="V2045" s="1225" t="n">
        <v>240</v>
      </c>
      <c r="W2045" s="1225" t="n">
        <v>238</v>
      </c>
      <c r="X2045" s="1226" t="inlineStr">
        <is>
          <t>11.8%</t>
        </is>
      </c>
      <c r="Y2045" s="1226" t="n">
        <v>0</v>
      </c>
      <c r="Z2045" s="1226" t="n">
        <v>36746</v>
      </c>
      <c r="AA2045" s="1226" t="n">
        <v>43844</v>
      </c>
      <c r="AB2045" s="1226" t="n">
        <v>0</v>
      </c>
      <c r="AC2045" s="1226" t="n">
        <v>172220</v>
      </c>
      <c r="AD2045" s="1226" t="n">
        <v>1428779</v>
      </c>
      <c r="AE2045" s="1226" t="n">
        <v>152956375</v>
      </c>
      <c r="AF2045" s="3669" t="n">
        <v>400</v>
      </c>
      <c r="AG2045" s="1226" t="inlineStr">
        <is>
          <t>$4,300,000</t>
        </is>
      </c>
      <c r="AH2045" s="248" t="inlineStr">
        <is>
          <t>Empleado</t>
        </is>
      </c>
      <c r="AI2045" s="1225" t="inlineStr">
        <is>
          <t>sjvillalbac@gmail.com</t>
        </is>
      </c>
      <c r="AJ2045" s="1225" t="n">
        <v>3104838827</v>
      </c>
      <c r="AK2045" s="1225" t="inlineStr">
        <is>
          <t>ARAUCA</t>
        </is>
      </c>
      <c r="AL2045" s="1224" t="n"/>
      <c r="AM2045" s="220" t="n"/>
    </row>
    <row r="2046" ht="18" customHeight="1" thickBot="1">
      <c r="A2046" s="1387" t="inlineStr">
        <is>
          <t>CARLOS ANDRES SANCHEZ MORALES</t>
        </is>
      </c>
      <c r="B2046" s="1391" t="n">
        <v>32935024</v>
      </c>
      <c r="C2046" s="1289" t="n">
        <v>46002</v>
      </c>
      <c r="D2046" s="1290" t="inlineStr">
        <is>
          <t>Pendiente</t>
        </is>
      </c>
      <c r="E2046" s="1223" t="n">
        <v>46002</v>
      </c>
      <c r="F2046" s="434" t="inlineStr">
        <is>
          <t>AV VILLAS</t>
        </is>
      </c>
      <c r="G2046" s="278" t="n"/>
      <c r="H2046" s="424" t="inlineStr">
        <is>
          <t>PROPIO</t>
        </is>
      </c>
      <c r="I2046" s="1291" t="n"/>
      <c r="J2046" s="1291" t="n"/>
      <c r="K2046" s="1291" t="n"/>
      <c r="L2046" s="447" t="inlineStr">
        <is>
          <t>Finanzas a otro nivel</t>
        </is>
      </c>
      <c r="M2046" s="1292" t="inlineStr">
        <is>
          <t>NELLY ROA</t>
        </is>
      </c>
      <c r="N2046" s="1291" t="n"/>
      <c r="O2046" s="1291" t="n"/>
      <c r="P2046" s="1291" t="n"/>
      <c r="Q2046" s="1291" t="n"/>
      <c r="R2046" s="1292" t="n">
        <v>1015413775</v>
      </c>
      <c r="S2046" s="426" t="inlineStr">
        <is>
          <t>Pesos</t>
        </is>
      </c>
      <c r="T2046" s="1294" t="inlineStr">
        <is>
          <t>Hipotecario</t>
        </is>
      </c>
      <c r="U2046" s="1295" t="n">
        <v>1188799</v>
      </c>
      <c r="V2046" s="1292" t="n">
        <v>228</v>
      </c>
      <c r="W2046" s="1292" t="n">
        <v>216</v>
      </c>
      <c r="X2046" s="1295" t="inlineStr">
        <is>
          <t>10.2%</t>
        </is>
      </c>
      <c r="Y2046" s="1295" t="n">
        <v>0</v>
      </c>
      <c r="Z2046" s="1295" t="n">
        <v>27711</v>
      </c>
      <c r="AA2046" s="1295" t="n">
        <v>24879</v>
      </c>
      <c r="AB2046" s="1295" t="n">
        <v>0</v>
      </c>
      <c r="AC2046" s="1295" t="n">
        <v>198108</v>
      </c>
      <c r="AD2046" s="1295" t="n">
        <v>939948</v>
      </c>
      <c r="AE2046" s="1295" t="n">
        <v>115661179</v>
      </c>
      <c r="AF2046" s="1292" t="inlineStr">
        <is>
          <t>200000 a 8000000</t>
        </is>
      </c>
      <c r="AG2046" s="1295" t="inlineStr">
        <is>
          <t>$8,600,000</t>
        </is>
      </c>
      <c r="AH2046" s="428" t="inlineStr">
        <is>
          <t>Empleado</t>
        </is>
      </c>
      <c r="AI2046" s="1292" t="inlineStr">
        <is>
          <t>aangelmo04@gmail.com</t>
        </is>
      </c>
      <c r="AJ2046" s="1292" t="n">
        <v>3203082152</v>
      </c>
      <c r="AK2046" s="1291" t="n"/>
      <c r="AL2046" s="1291" t="n"/>
      <c r="AM2046" s="1296" t="n"/>
    </row>
    <row r="2047" ht="18" customHeight="1" thickBot="1">
      <c r="A2047" s="1363" t="inlineStr">
        <is>
          <t>CARLOS ANDRES TORRES PEREZ</t>
        </is>
      </c>
      <c r="B2047" s="1392" t="n">
        <v>559153331</v>
      </c>
      <c r="C2047" s="251" t="n">
        <v>46002</v>
      </c>
      <c r="D2047" s="343" t="inlineStr">
        <is>
          <t>Pendiente</t>
        </is>
      </c>
      <c r="E2047" s="1223" t="n">
        <v>46002</v>
      </c>
      <c r="F2047" s="213" t="inlineStr">
        <is>
          <t>BANCO DE BOGOTA</t>
        </is>
      </c>
      <c r="G2047" s="214" t="n"/>
      <c r="H2047" s="457" t="inlineStr">
        <is>
          <t>VK 30%</t>
        </is>
      </c>
      <c r="I2047" s="214" t="n"/>
      <c r="J2047" s="214" t="n"/>
      <c r="K2047" s="214" t="n"/>
      <c r="L2047" s="392" t="inlineStr">
        <is>
          <t>Finanzas a otro nivel</t>
        </is>
      </c>
      <c r="M2047" s="254" t="inlineStr">
        <is>
          <t>NELLY ROA</t>
        </is>
      </c>
      <c r="N2047" s="214" t="n"/>
      <c r="O2047" s="214" t="n"/>
      <c r="P2047" s="214" t="n"/>
      <c r="Q2047" s="214" t="n"/>
      <c r="R2047" s="254" t="n">
        <v>93235176</v>
      </c>
      <c r="S2047" s="257" t="inlineStr">
        <is>
          <t>Pesos</t>
        </is>
      </c>
      <c r="T2047" s="258" t="inlineStr">
        <is>
          <t>Hipotecario</t>
        </is>
      </c>
      <c r="U2047" s="739" t="n">
        <v>392869</v>
      </c>
      <c r="V2047" s="254" t="n">
        <v>300</v>
      </c>
      <c r="W2047" s="254" t="n">
        <v>229</v>
      </c>
      <c r="X2047" s="739" t="inlineStr">
        <is>
          <t>6.69%</t>
        </is>
      </c>
      <c r="Y2047" s="739" t="n">
        <v>194299</v>
      </c>
      <c r="Z2047" s="739" t="n">
        <v>32246</v>
      </c>
      <c r="AA2047" s="739" t="n">
        <v>0</v>
      </c>
      <c r="AB2047" s="739" t="n">
        <v>0</v>
      </c>
      <c r="AC2047" s="739" t="n">
        <v>102390</v>
      </c>
      <c r="AD2047" s="739" t="n">
        <v>452532</v>
      </c>
      <c r="AE2047" s="739" t="n">
        <v>47588843</v>
      </c>
      <c r="AF2047" s="254" t="inlineStr">
        <is>
          <t>$50.000 a $300.000</t>
        </is>
      </c>
      <c r="AG2047" s="739" t="inlineStr">
        <is>
          <t>$2,500,000</t>
        </is>
      </c>
      <c r="AH2047" s="259" t="inlineStr">
        <is>
          <t>Empleado</t>
        </is>
      </c>
      <c r="AI2047" s="254" t="inlineStr">
        <is>
          <t>acarlostorres@gmail.com</t>
        </is>
      </c>
      <c r="AJ2047" s="254" t="n">
        <v>3152149044</v>
      </c>
      <c r="AK2047" s="214" t="n"/>
      <c r="AL2047" s="214" t="n"/>
      <c r="AM2047" s="220" t="n"/>
    </row>
    <row r="2048" ht="18" customHeight="1" thickBot="1">
      <c r="A2048" s="1363" t="inlineStr">
        <is>
          <t xml:space="preserve"> </t>
        </is>
      </c>
      <c r="B2048" s="1393" t="n">
        <v>90000350653</v>
      </c>
      <c r="C2048" s="240" t="n">
        <v>46002</v>
      </c>
      <c r="D2048" s="343" t="inlineStr">
        <is>
          <t>Pendiente</t>
        </is>
      </c>
      <c r="E2048" s="1223" t="n">
        <v>46002</v>
      </c>
      <c r="F2048" s="241" t="inlineStr">
        <is>
          <t>BANCOLOMBIA</t>
        </is>
      </c>
      <c r="G2048" s="1224" t="n"/>
      <c r="H2048" s="397" t="inlineStr">
        <is>
          <t>PROPIO</t>
        </is>
      </c>
      <c r="I2048" s="225" t="n"/>
      <c r="J2048" s="225" t="n"/>
      <c r="K2048" s="225" t="n"/>
      <c r="L2048" s="248" t="inlineStr">
        <is>
          <t>Imperio Financiero</t>
        </is>
      </c>
      <c r="M2048" s="242" t="inlineStr">
        <is>
          <t>JHON STIVEN RODRIGUEZ SUAREZ</t>
        </is>
      </c>
      <c r="N2048" s="225" t="n"/>
      <c r="O2048" s="225" t="n"/>
      <c r="P2048" s="225" t="n"/>
      <c r="Q2048" s="225" t="n"/>
      <c r="R2048" s="242" t="n">
        <v>1118197848</v>
      </c>
      <c r="S2048" s="246" t="inlineStr">
        <is>
          <t>Pesos</t>
        </is>
      </c>
      <c r="T2048" s="247" t="inlineStr">
        <is>
          <t>Hipotecario</t>
        </is>
      </c>
      <c r="U2048" s="741" t="n">
        <v>1386853</v>
      </c>
      <c r="V2048" s="242" t="n">
        <v>220</v>
      </c>
      <c r="W2048" s="242" t="n">
        <v>214</v>
      </c>
      <c r="X2048" s="741" t="inlineStr">
        <is>
          <t>13.4%</t>
        </is>
      </c>
      <c r="Y2048" s="741" t="n">
        <v>0</v>
      </c>
      <c r="Z2048" s="741" t="n">
        <v>30954</v>
      </c>
      <c r="AA2048" s="741" t="n">
        <v>15951</v>
      </c>
      <c r="AB2048" s="741" t="n">
        <v>10634</v>
      </c>
      <c r="AC2048" s="741" t="n">
        <v>139687</v>
      </c>
      <c r="AD2048" s="741" t="n">
        <v>1189626</v>
      </c>
      <c r="AE2048" s="741" t="n">
        <v>113065445</v>
      </c>
      <c r="AF2048" s="242" t="inlineStr">
        <is>
          <t>$300.000 a $600.000</t>
        </is>
      </c>
      <c r="AG2048" s="741" t="inlineStr">
        <is>
          <t>$8,000,000</t>
        </is>
      </c>
      <c r="AH2048" s="248" t="inlineStr">
        <is>
          <t>Empleado</t>
        </is>
      </c>
      <c r="AI2048" s="242" t="inlineStr">
        <is>
          <t>natalia.280992@hotmail.com</t>
        </is>
      </c>
      <c r="AJ2048" s="242" t="n">
        <v>3125779513</v>
      </c>
      <c r="AK2048" s="225" t="n"/>
      <c r="AL2048" s="225" t="n"/>
      <c r="AM2048" s="231" t="n"/>
    </row>
    <row r="2049" ht="18" customFormat="1" customHeight="1" s="1314" thickBot="1">
      <c r="A2049" s="1394" t="inlineStr">
        <is>
          <t>RUSBY MAYERLY NIÑO CASTIBLANCO</t>
        </is>
      </c>
      <c r="B2049" s="1321" t="inlineStr">
        <is>
          <t>570040770099867-6</t>
        </is>
      </c>
      <c r="C2049" s="1322" t="n">
        <v>46002</v>
      </c>
      <c r="D2049" s="1302" t="inlineStr">
        <is>
          <t>Pendiente</t>
        </is>
      </c>
      <c r="E2049" s="1357" t="n">
        <v>46002</v>
      </c>
      <c r="F2049" s="1395" t="inlineStr">
        <is>
          <t>DAVIVIENDA</t>
        </is>
      </c>
      <c r="G2049" s="1305" t="n"/>
      <c r="H2049" s="1306" t="inlineStr">
        <is>
          <t>CM</t>
        </is>
      </c>
      <c r="I2049" s="1305" t="n"/>
      <c r="J2049" s="1305" t="n"/>
      <c r="K2049" s="1305" t="n"/>
      <c r="L2049" s="1305" t="n"/>
      <c r="M2049" s="1305" t="n"/>
      <c r="N2049" s="1305" t="n"/>
      <c r="O2049" s="1305" t="n"/>
      <c r="P2049" s="1305" t="n"/>
      <c r="Q2049" s="1305" t="n"/>
      <c r="R2049" s="1307" t="inlineStr">
        <is>
          <t>N/A</t>
        </is>
      </c>
      <c r="S2049" s="1311" t="inlineStr">
        <is>
          <t>Pesos</t>
        </is>
      </c>
      <c r="T2049" s="1308" t="inlineStr">
        <is>
          <t>Hipotecario</t>
        </is>
      </c>
      <c r="U2049" s="1310" t="n">
        <v>1288000</v>
      </c>
      <c r="V2049" s="1307" t="n">
        <v>120</v>
      </c>
      <c r="W2049" s="1307" t="n">
        <v>101</v>
      </c>
      <c r="X2049" s="1310" t="inlineStr">
        <is>
          <t>12.9%</t>
        </is>
      </c>
      <c r="Y2049" s="1310" t="n">
        <v>0</v>
      </c>
      <c r="Z2049" s="1310" t="n">
        <v>37015</v>
      </c>
      <c r="AA2049" s="1310" t="n">
        <v>79024</v>
      </c>
      <c r="AB2049" s="1310" t="n">
        <v>0</v>
      </c>
      <c r="AC2049" s="1310" t="n">
        <v>877955</v>
      </c>
      <c r="AD2049" s="1310" t="n">
        <v>1583752</v>
      </c>
      <c r="AE2049" s="1310" t="n">
        <v>77835904</v>
      </c>
      <c r="AF2049" s="3691" t="n">
        <v>100</v>
      </c>
      <c r="AG2049" s="1310" t="inlineStr">
        <is>
          <t>$7,000,000</t>
        </is>
      </c>
      <c r="AH2049" s="1304" t="inlineStr">
        <is>
          <t>Empleado</t>
        </is>
      </c>
      <c r="AI2049" s="1307" t="inlineStr">
        <is>
          <t>mayerlync18@gmail.com</t>
        </is>
      </c>
      <c r="AJ2049" s="1307" t="n">
        <v>3214657388</v>
      </c>
      <c r="AK2049" s="1307" t="inlineStr">
        <is>
          <t>ZIPAQUIRA</t>
        </is>
      </c>
      <c r="AL2049" s="1305" t="n"/>
      <c r="AM2049" s="1313" t="n"/>
    </row>
    <row r="2050" ht="18" customHeight="1" thickBot="1">
      <c r="A2050" s="1396" t="inlineStr">
        <is>
          <t>ADAIRYZ YOLEIDA DUQUE ROJAS</t>
        </is>
      </c>
      <c r="B2050" s="1240" t="n">
        <v>2958896900</v>
      </c>
      <c r="C2050" s="1272" t="n">
        <v>46000</v>
      </c>
      <c r="D2050" s="358" t="inlineStr">
        <is>
          <t>Pendiente</t>
        </is>
      </c>
      <c r="E2050" s="1217" t="n">
        <v>46003</v>
      </c>
      <c r="F2050" s="365" t="inlineStr">
        <is>
          <t>BANCOOMEVA</t>
        </is>
      </c>
      <c r="G2050" s="1243" t="n"/>
      <c r="H2050" s="443" t="inlineStr">
        <is>
          <t>WEB</t>
        </is>
      </c>
      <c r="I2050" s="1243" t="n"/>
      <c r="J2050" s="1243" t="n"/>
      <c r="K2050" s="1243" t="n"/>
      <c r="L2050" s="1243" t="n"/>
      <c r="M2050" s="1243" t="n"/>
      <c r="N2050" s="1272" t="n">
        <v>46000</v>
      </c>
      <c r="O2050" s="1243" t="n"/>
      <c r="P2050" s="1243" t="n"/>
      <c r="Q2050" s="1243" t="n"/>
      <c r="R2050" s="1285" t="inlineStr">
        <is>
          <t>N/A</t>
        </is>
      </c>
      <c r="S2050" s="365" t="inlineStr">
        <is>
          <t>Pesos</t>
        </is>
      </c>
      <c r="T2050" s="1245" t="inlineStr">
        <is>
          <t>Hipotecario</t>
        </is>
      </c>
      <c r="U2050" s="1244" t="n">
        <v>1201442</v>
      </c>
      <c r="V2050" s="1247" t="n">
        <v>241</v>
      </c>
      <c r="W2050" s="1247" t="n">
        <v>205</v>
      </c>
      <c r="X2050" s="1244" t="inlineStr">
        <is>
          <t>18.72%</t>
        </is>
      </c>
      <c r="Y2050" s="1244" t="n">
        <v>0</v>
      </c>
      <c r="Z2050" s="1244" t="n">
        <v>0</v>
      </c>
      <c r="AA2050" s="1244" t="n">
        <v>0</v>
      </c>
      <c r="AB2050" s="1244" t="n">
        <v>0</v>
      </c>
      <c r="AC2050" s="1244" t="n">
        <v>233986</v>
      </c>
      <c r="AD2050" s="1244" t="n">
        <v>967456</v>
      </c>
      <c r="AE2050" s="1244" t="n">
        <v>71651298</v>
      </c>
      <c r="AF2050" s="3676" t="n">
        <v>350</v>
      </c>
      <c r="AG2050" s="1244" t="inlineStr">
        <is>
          <t>$6,500,000</t>
        </is>
      </c>
      <c r="AH2050" s="823" t="inlineStr">
        <is>
          <t>Empleado</t>
        </is>
      </c>
      <c r="AI2050" s="1252" t="inlineStr">
        <is>
          <t>wilson80garzon@hotmail.com</t>
        </is>
      </c>
      <c r="AJ2050" s="1252" t="n">
        <v>3106113304</v>
      </c>
      <c r="AK2050" s="1247" t="inlineStr">
        <is>
          <t>BOGOTA</t>
        </is>
      </c>
      <c r="AL2050" s="1243" t="n"/>
      <c r="AM2050" s="416" t="n"/>
    </row>
    <row r="2051" ht="18" customHeight="1" thickBot="1">
      <c r="A2051" s="1387" t="inlineStr">
        <is>
          <t>BRIAN FERNANDO ROZO HERNANDEZ</t>
        </is>
      </c>
      <c r="B2051" s="1288" t="inlineStr">
        <is>
          <t>3311419-1</t>
        </is>
      </c>
      <c r="C2051" s="1289" t="n">
        <v>46003</v>
      </c>
      <c r="D2051" s="1290" t="inlineStr">
        <is>
          <t>Pendiente</t>
        </is>
      </c>
      <c r="E2051" s="1223" t="n">
        <v>46003</v>
      </c>
      <c r="F2051" s="434" t="inlineStr">
        <is>
          <t>AV VILLAS</t>
        </is>
      </c>
      <c r="G2051" s="278" t="n"/>
      <c r="H2051" s="424" t="inlineStr">
        <is>
          <t>PROPIO</t>
        </is>
      </c>
      <c r="I2051" s="1291" t="n"/>
      <c r="J2051" s="1291" t="n"/>
      <c r="K2051" s="1291" t="n"/>
      <c r="L2051" s="426" t="inlineStr">
        <is>
          <t>Lideres del futuro</t>
        </is>
      </c>
      <c r="M2051" s="1292" t="inlineStr">
        <is>
          <t>LAURA LONDOÑO</t>
        </is>
      </c>
      <c r="N2051" s="1291" t="n"/>
      <c r="O2051" s="1291" t="n"/>
      <c r="P2051" s="1291" t="n"/>
      <c r="Q2051" s="1291" t="n"/>
      <c r="R2051" s="1292" t="n">
        <v>1012392485</v>
      </c>
      <c r="S2051" s="426" t="inlineStr">
        <is>
          <t>Pesos</t>
        </is>
      </c>
      <c r="T2051" s="1294" t="inlineStr">
        <is>
          <t>Hipotecario</t>
        </is>
      </c>
      <c r="U2051" s="1295" t="n">
        <v>1132133</v>
      </c>
      <c r="V2051" s="1292" t="n">
        <v>235</v>
      </c>
      <c r="W2051" s="1292" t="n">
        <v>226</v>
      </c>
      <c r="X2051" s="1295" t="inlineStr">
        <is>
          <t>9.8%</t>
        </is>
      </c>
      <c r="Y2051" s="1295" t="n">
        <v>0</v>
      </c>
      <c r="Z2051" s="1295" t="n">
        <v>27477</v>
      </c>
      <c r="AA2051" s="1295" t="n">
        <v>22461</v>
      </c>
      <c r="AB2051" s="1295" t="n">
        <v>0</v>
      </c>
      <c r="AC2051" s="1295" t="n">
        <v>186207</v>
      </c>
      <c r="AD2051" s="1295" t="n">
        <v>896892</v>
      </c>
      <c r="AE2051" s="1295" t="n">
        <v>114673168</v>
      </c>
      <c r="AF2051" s="1292" t="inlineStr">
        <is>
          <t>desde 100,000 hasta el tope según perfilamiento</t>
        </is>
      </c>
      <c r="AG2051" s="1295" t="inlineStr">
        <is>
          <t>$5,800,000</t>
        </is>
      </c>
      <c r="AH2051" s="428" t="inlineStr">
        <is>
          <t>Empleado</t>
        </is>
      </c>
      <c r="AI2051" s="1292" t="inlineStr">
        <is>
          <t>brian.rozo@hotmail.es</t>
        </is>
      </c>
      <c r="AJ2051" s="1292" t="n">
        <v>3175754315</v>
      </c>
      <c r="AK2051" s="1292" t="inlineStr">
        <is>
          <t>BOGOTA</t>
        </is>
      </c>
      <c r="AL2051" s="1291" t="n"/>
      <c r="AM2051" s="1296" t="n"/>
    </row>
    <row r="2052" ht="18" customHeight="1" thickBot="1">
      <c r="A2052" s="1184" t="inlineStr">
        <is>
          <t>KAREN LILIANA MOGOLLON BILBAO</t>
        </is>
      </c>
      <c r="B2052" s="555" t="n">
        <v>954034650</v>
      </c>
      <c r="C2052" s="422" t="n">
        <v>45955</v>
      </c>
      <c r="D2052" s="1290" t="inlineStr">
        <is>
          <t>Pendiente</t>
        </is>
      </c>
      <c r="E2052" s="1222" t="n">
        <v>46004</v>
      </c>
      <c r="F2052" s="445" t="inlineStr">
        <is>
          <t>BANCO DE BOGOTA</t>
        </is>
      </c>
      <c r="G2052" s="278" t="n"/>
      <c r="H2052" s="435" t="inlineStr">
        <is>
          <t>CM</t>
        </is>
      </c>
      <c r="I2052" s="425" t="inlineStr">
        <is>
          <t>enviar plan de pagos para validar las cuotas pendientes</t>
        </is>
      </c>
      <c r="J2052" s="497" t="inlineStr">
        <is>
          <t>Cargada CRM</t>
        </is>
      </c>
      <c r="K2052" s="422" t="n">
        <v>45958</v>
      </c>
      <c r="L2052" s="447" t="inlineStr">
        <is>
          <t>Finanzas a otro nivel</t>
        </is>
      </c>
      <c r="M2052" s="425" t="inlineStr">
        <is>
          <t>CAROLINA MORA</t>
        </is>
      </c>
      <c r="N2052" s="278" t="n"/>
      <c r="O2052" s="278" t="n"/>
      <c r="P2052" s="278" t="n"/>
      <c r="Q2052" s="278" t="n"/>
      <c r="R2052" s="1318" t="inlineStr">
        <is>
          <t>N/A</t>
        </is>
      </c>
      <c r="S2052" s="426" t="inlineStr">
        <is>
          <t>Pesos</t>
        </is>
      </c>
      <c r="T2052" s="427" t="inlineStr">
        <is>
          <t>Hipotecario</t>
        </is>
      </c>
      <c r="U2052" s="742" t="n">
        <v>781960</v>
      </c>
      <c r="V2052" s="742" t="n">
        <v>360</v>
      </c>
      <c r="W2052" s="742" t="n">
        <v>336</v>
      </c>
      <c r="X2052" s="742" t="inlineStr">
        <is>
          <t>12.54%</t>
        </is>
      </c>
      <c r="Y2052" s="742" t="n">
        <v>0</v>
      </c>
      <c r="Z2052" s="742" t="n">
        <v>14889</v>
      </c>
      <c r="AA2052" s="742" t="n">
        <v>24960</v>
      </c>
      <c r="AB2052" s="742" t="n">
        <v>0</v>
      </c>
      <c r="AC2052" s="742" t="n">
        <v>26569</v>
      </c>
      <c r="AD2052" s="742" t="n">
        <v>715542</v>
      </c>
      <c r="AE2052" s="742" t="n">
        <v>72250499</v>
      </c>
      <c r="AF2052" s="278" t="n"/>
      <c r="AG2052" s="742" t="inlineStr">
        <is>
          <t>$4,000,000</t>
        </is>
      </c>
      <c r="AH2052" s="428" t="inlineStr">
        <is>
          <t>Empleado</t>
        </is>
      </c>
      <c r="AI2052" s="425" t="inlineStr">
        <is>
          <t>karitotem23@hotmail.com</t>
        </is>
      </c>
      <c r="AJ2052" s="742" t="n">
        <v>3102216855</v>
      </c>
      <c r="AK2052" s="425" t="inlineStr">
        <is>
          <t>BOGOTA</t>
        </is>
      </c>
      <c r="AL2052" s="278" t="n"/>
      <c r="AM2052" s="286" t="n"/>
    </row>
    <row r="2053" ht="18" customHeight="1" thickBot="1">
      <c r="A2053" s="735" t="inlineStr">
        <is>
          <t>STEPHANY RAMOS VARGAS</t>
        </is>
      </c>
      <c r="B2053" s="1331" t="inlineStr">
        <is>
          <t>570119460052447-6</t>
        </is>
      </c>
      <c r="C2053" s="1332" t="n">
        <v>46004</v>
      </c>
      <c r="D2053" s="456" t="inlineStr">
        <is>
          <t>Mora</t>
        </is>
      </c>
      <c r="E2053" s="378" t="n">
        <v>46004</v>
      </c>
      <c r="F2053" s="262" t="inlineStr">
        <is>
          <t>DAVIVIENDA</t>
        </is>
      </c>
      <c r="G2053" s="214" t="n"/>
      <c r="H2053" s="349" t="inlineStr">
        <is>
          <t>CM</t>
        </is>
      </c>
      <c r="I2053" s="634" t="n"/>
      <c r="J2053" s="634" t="n"/>
      <c r="K2053" s="634" t="n"/>
      <c r="L2053" s="634" t="n"/>
      <c r="M2053" s="634" t="n"/>
      <c r="N2053" s="634" t="n"/>
      <c r="O2053" s="634" t="n"/>
      <c r="P2053" s="634" t="n"/>
      <c r="Q2053" s="634" t="n"/>
      <c r="R2053" s="1253" t="inlineStr">
        <is>
          <t>N/A</t>
        </is>
      </c>
      <c r="S2053" s="257" t="inlineStr">
        <is>
          <t>Pesos</t>
        </is>
      </c>
      <c r="T2053" s="1232" t="inlineStr">
        <is>
          <t>Hipotecario</t>
        </is>
      </c>
      <c r="U2053" s="1231" t="n">
        <v>1568000</v>
      </c>
      <c r="V2053" s="1237" t="n">
        <v>240</v>
      </c>
      <c r="W2053" s="1237" t="n">
        <v>234</v>
      </c>
      <c r="X2053" s="1231" t="inlineStr">
        <is>
          <t>11.2%</t>
        </is>
      </c>
      <c r="Y2053" s="1231" t="n">
        <v>0</v>
      </c>
      <c r="Z2053" s="1231" t="n">
        <v>74382</v>
      </c>
      <c r="AA2053" s="1231" t="n">
        <v>0</v>
      </c>
      <c r="AB2053" s="1231" t="n">
        <v>0</v>
      </c>
      <c r="AC2053" s="1231" t="n">
        <v>0</v>
      </c>
      <c r="AD2053" s="1231" t="n">
        <v>1307632</v>
      </c>
      <c r="AE2053" s="1231" t="n">
        <v>148614653</v>
      </c>
      <c r="AF2053" s="3668" t="n">
        <v>500</v>
      </c>
      <c r="AG2053" s="1231" t="inlineStr">
        <is>
          <t>$4,100,000</t>
        </is>
      </c>
      <c r="AH2053" s="259" t="inlineStr">
        <is>
          <t>Empleado</t>
        </is>
      </c>
      <c r="AI2053" s="1237" t="inlineStr">
        <is>
          <t>stephanyr0410@gmail.com</t>
        </is>
      </c>
      <c r="AJ2053" s="1237" t="n">
        <v>3122205781</v>
      </c>
      <c r="AK2053" s="1237" t="inlineStr">
        <is>
          <t>CALI</t>
        </is>
      </c>
      <c r="AL2053" s="634" t="n"/>
      <c r="AM2053" s="231" t="n"/>
    </row>
    <row r="2054" ht="18" customHeight="1" thickBot="1">
      <c r="A2054" s="1363" t="inlineStr">
        <is>
          <t>CARLOS ALFONSO SOLANO RUEDA</t>
        </is>
      </c>
      <c r="B2054" s="1265" t="inlineStr">
        <is>
          <t>570045620010463-2</t>
        </is>
      </c>
      <c r="C2054" s="1266" t="n">
        <v>46004</v>
      </c>
      <c r="D2054" s="456" t="inlineStr">
        <is>
          <t>Mora</t>
        </is>
      </c>
      <c r="E2054" s="1222" t="n">
        <v>46004</v>
      </c>
      <c r="F2054" s="333" t="inlineStr">
        <is>
          <t>DAVIVIENDA</t>
        </is>
      </c>
      <c r="G2054" s="1224" t="n"/>
      <c r="H2054" s="507" t="inlineStr">
        <is>
          <t>WEB</t>
        </is>
      </c>
      <c r="I2054" s="1224" t="n"/>
      <c r="J2054" s="1224" t="n"/>
      <c r="K2054" s="1224" t="n"/>
      <c r="L2054" s="1224" t="n"/>
      <c r="M2054" s="1224" t="n"/>
      <c r="N2054" s="1224" t="n"/>
      <c r="O2054" s="1224" t="n"/>
      <c r="P2054" s="1224" t="n"/>
      <c r="Q2054" s="1224" t="n"/>
      <c r="R2054" s="1261" t="inlineStr">
        <is>
          <t>N/A</t>
        </is>
      </c>
      <c r="S2054" s="246" t="inlineStr">
        <is>
          <t>Pesos</t>
        </is>
      </c>
      <c r="T2054" s="1235" t="inlineStr">
        <is>
          <t>Hipotecario</t>
        </is>
      </c>
      <c r="U2054" s="1226" t="n">
        <v>1775000</v>
      </c>
      <c r="V2054" s="1225" t="n">
        <v>240</v>
      </c>
      <c r="W2054" s="1225" t="n">
        <v>169</v>
      </c>
      <c r="X2054" s="1226" t="inlineStr">
        <is>
          <t>10.25%</t>
        </is>
      </c>
      <c r="Y2054" s="1226" t="n">
        <v>0</v>
      </c>
      <c r="Z2054" s="1226" t="n">
        <v>215981</v>
      </c>
      <c r="AA2054" s="1226" t="n">
        <v>64940</v>
      </c>
      <c r="AB2054" s="1226" t="n">
        <v>98402</v>
      </c>
      <c r="AC2054" s="1226" t="n">
        <v>345372</v>
      </c>
      <c r="AD2054" s="1226" t="n">
        <v>1049627</v>
      </c>
      <c r="AE2054" s="1226" t="n">
        <v>129982706</v>
      </c>
      <c r="AF2054" s="3669" t="n">
        <v>200</v>
      </c>
      <c r="AG2054" s="1226" t="inlineStr">
        <is>
          <t>$25,000,000</t>
        </is>
      </c>
      <c r="AH2054" s="248" t="inlineStr">
        <is>
          <t>Empleado</t>
        </is>
      </c>
      <c r="AI2054" s="1225" t="inlineStr">
        <is>
          <t>csolanorueda2@gmail.com</t>
        </is>
      </c>
      <c r="AJ2054" s="1225" t="n">
        <v>56936646834</v>
      </c>
      <c r="AK2054" s="1225" t="inlineStr">
        <is>
          <t>CHILE</t>
        </is>
      </c>
      <c r="AL2054" s="1224" t="n"/>
      <c r="AM2054" s="220" t="n"/>
    </row>
    <row r="2055" ht="18" customHeight="1" thickBot="1">
      <c r="A2055" s="1363" t="inlineStr">
        <is>
          <t>ANDREA GONZALEZ MORENO</t>
        </is>
      </c>
      <c r="B2055" s="620" t="n">
        <v>90000274092</v>
      </c>
      <c r="C2055" s="621" t="n">
        <v>46005</v>
      </c>
      <c r="D2055" s="622" t="inlineStr">
        <is>
          <t>Pendiente</t>
        </is>
      </c>
      <c r="E2055" s="623" t="n">
        <v>46005</v>
      </c>
      <c r="F2055" s="649" t="inlineStr">
        <is>
          <t>DAVIVIENDA</t>
        </is>
      </c>
      <c r="G2055" s="639" t="n"/>
      <c r="H2055" s="626" t="inlineStr">
        <is>
          <t>CM</t>
        </is>
      </c>
      <c r="I2055" s="625" t="n"/>
      <c r="J2055" s="625" t="n"/>
      <c r="K2055" s="625" t="n"/>
      <c r="L2055" s="625" t="n"/>
      <c r="M2055" s="625" t="n"/>
      <c r="N2055" s="625" t="n"/>
      <c r="O2055" s="625" t="n"/>
      <c r="P2055" s="625" t="n"/>
      <c r="Q2055" s="625" t="n"/>
      <c r="R2055" s="628" t="n">
        <v>1152451347</v>
      </c>
      <c r="S2055" s="629" t="inlineStr">
        <is>
          <t>Pesos</t>
        </is>
      </c>
      <c r="T2055" s="648" t="inlineStr">
        <is>
          <t>Hipotecario</t>
        </is>
      </c>
      <c r="U2055" s="631" t="n">
        <v>2532873</v>
      </c>
      <c r="V2055" s="628" t="n">
        <v>360</v>
      </c>
      <c r="W2055" s="628" t="n">
        <v>339</v>
      </c>
      <c r="X2055" s="631" t="inlineStr">
        <is>
          <t>12.45%</t>
        </is>
      </c>
      <c r="Y2055" s="631" t="n">
        <v>0</v>
      </c>
      <c r="Z2055" s="631" t="n">
        <v>26382</v>
      </c>
      <c r="AA2055" s="631" t="n">
        <v>65010</v>
      </c>
      <c r="AB2055" s="631" t="n">
        <v>43338</v>
      </c>
      <c r="AC2055" s="631" t="n">
        <v>92465</v>
      </c>
      <c r="AD2055" s="631" t="n">
        <v>2305677</v>
      </c>
      <c r="AE2055" s="631" t="n">
        <v>236644681</v>
      </c>
      <c r="AF2055" s="3662" t="n">
        <v>100</v>
      </c>
      <c r="AG2055" s="631" t="inlineStr">
        <is>
          <t>$18,000,000</t>
        </is>
      </c>
      <c r="AH2055" s="633" t="inlineStr">
        <is>
          <t>Empleado</t>
        </is>
      </c>
      <c r="AI2055" s="628" t="inlineStr">
        <is>
          <t>lu-agm@hotmail.com</t>
        </is>
      </c>
      <c r="AJ2055" s="628" t="n">
        <v>3005090115</v>
      </c>
      <c r="AK2055" s="628" t="inlineStr">
        <is>
          <t>MEDELLIN</t>
        </is>
      </c>
      <c r="AL2055" s="625" t="n"/>
      <c r="AM2055" s="634" t="n"/>
    </row>
    <row r="2056" ht="18" customHeight="1" thickBot="1">
      <c r="A2056" s="1387" t="inlineStr">
        <is>
          <t>BRAYAN STEEVEN GAITAN GARCIA</t>
        </is>
      </c>
      <c r="B2056" s="274" t="inlineStr">
        <is>
          <t>571616310013806-4</t>
        </is>
      </c>
      <c r="C2056" s="420" t="n">
        <v>46005</v>
      </c>
      <c r="D2056" s="1290" t="inlineStr">
        <is>
          <t>Pendiente</t>
        </is>
      </c>
      <c r="E2056" s="1222" t="n">
        <v>46005</v>
      </c>
      <c r="F2056" s="277" t="inlineStr">
        <is>
          <t>DAVIVIENDA</t>
        </is>
      </c>
      <c r="G2056" s="565" t="n"/>
      <c r="H2056" s="435" t="inlineStr">
        <is>
          <t>CM</t>
        </is>
      </c>
      <c r="I2056" s="278" t="n"/>
      <c r="J2056" s="278" t="n"/>
      <c r="K2056" s="278" t="n"/>
      <c r="L2056" s="278" t="n"/>
      <c r="M2056" s="278" t="n"/>
      <c r="N2056" s="278" t="n"/>
      <c r="O2056" s="278" t="n"/>
      <c r="P2056" s="278" t="n"/>
      <c r="Q2056" s="278" t="n"/>
      <c r="R2056" s="1318" t="inlineStr">
        <is>
          <t>N/A</t>
        </is>
      </c>
      <c r="S2056" s="426" t="inlineStr">
        <is>
          <t>Pesos</t>
        </is>
      </c>
      <c r="T2056" s="427" t="inlineStr">
        <is>
          <t>Hipotecario</t>
        </is>
      </c>
      <c r="U2056" s="742" t="n">
        <v>663000</v>
      </c>
      <c r="V2056" s="425" t="n">
        <v>240</v>
      </c>
      <c r="W2056" s="425" t="n">
        <v>229</v>
      </c>
      <c r="X2056" s="742" t="inlineStr">
        <is>
          <t>10.95%</t>
        </is>
      </c>
      <c r="Y2056" s="742" t="n">
        <v>0</v>
      </c>
      <c r="Z2056" s="742" t="n">
        <v>18876</v>
      </c>
      <c r="AA2056" s="742" t="n">
        <v>30142</v>
      </c>
      <c r="AB2056" s="742" t="n">
        <v>36776</v>
      </c>
      <c r="AC2056" s="742" t="n">
        <v>80372</v>
      </c>
      <c r="AD2056" s="742" t="n">
        <v>496833</v>
      </c>
      <c r="AE2056" s="742" t="n">
        <v>57320006</v>
      </c>
      <c r="AF2056" s="3663" t="n">
        <v>130</v>
      </c>
      <c r="AG2056" s="742" t="inlineStr">
        <is>
          <t>$3,000,000</t>
        </is>
      </c>
      <c r="AH2056" s="428" t="inlineStr">
        <is>
          <t>Empleado</t>
        </is>
      </c>
      <c r="AI2056" s="425" t="inlineStr">
        <is>
          <t>bgaitan4@gmail.com</t>
        </is>
      </c>
      <c r="AJ2056" s="425" t="n">
        <v>3107789075</v>
      </c>
      <c r="AK2056" s="425" t="inlineStr">
        <is>
          <t>BOGOTA</t>
        </is>
      </c>
      <c r="AL2056" s="278" t="n"/>
      <c r="AM2056" s="286" t="n"/>
    </row>
    <row r="2057" ht="18" customHeight="1" thickBot="1">
      <c r="A2057" s="1281" t="inlineStr">
        <is>
          <t>TATIANA ALEJANDRA ASCENSIO FLOREZ</t>
        </is>
      </c>
      <c r="B2057" s="1397" t="inlineStr">
        <is>
          <t>570040770089668-0</t>
        </is>
      </c>
      <c r="C2057" s="1398" t="n">
        <v>45994</v>
      </c>
      <c r="D2057" s="655" t="inlineStr">
        <is>
          <t>Pendiente</t>
        </is>
      </c>
      <c r="E2057" s="378" t="n">
        <v>46006</v>
      </c>
      <c r="F2057" s="1054" t="inlineStr">
        <is>
          <t>DAVIVIENDA</t>
        </is>
      </c>
      <c r="G2057" s="1236" t="n"/>
      <c r="H2057" s="435" t="inlineStr">
        <is>
          <t>CM</t>
        </is>
      </c>
      <c r="I2057" s="1292" t="inlineStr">
        <is>
          <t>Solicitar el siguiente extracto.</t>
        </is>
      </c>
      <c r="J2057" s="1291" t="n"/>
      <c r="K2057" s="1291" t="n"/>
      <c r="L2057" s="447" t="inlineStr">
        <is>
          <t>Finanzas a otro nivel</t>
        </is>
      </c>
      <c r="M2057" s="1399" t="inlineStr">
        <is>
          <t>NELLY ROA</t>
        </is>
      </c>
      <c r="N2057" s="1398" t="n">
        <v>45994</v>
      </c>
      <c r="O2057" s="1291" t="n"/>
      <c r="P2057" s="1291" t="n"/>
      <c r="Q2057" s="1291" t="n"/>
      <c r="R2057" s="1292" t="n">
        <v>1115863653</v>
      </c>
      <c r="S2057" s="426" t="inlineStr">
        <is>
          <t>Pesos</t>
        </is>
      </c>
      <c r="T2057" s="1294" t="inlineStr">
        <is>
          <t>Hipotecario</t>
        </is>
      </c>
      <c r="U2057" s="1295" t="n">
        <v>1456000</v>
      </c>
      <c r="V2057" s="1292" t="n">
        <v>240</v>
      </c>
      <c r="W2057" s="1292" t="n">
        <v>238</v>
      </c>
      <c r="X2057" s="1295" t="inlineStr">
        <is>
          <t>11.8%</t>
        </is>
      </c>
      <c r="Y2057" s="1295" t="n">
        <v>0</v>
      </c>
      <c r="Z2057" s="1295" t="n">
        <v>46900</v>
      </c>
      <c r="AA2057" s="1295" t="n">
        <v>48914</v>
      </c>
      <c r="AB2057" s="1295" t="n">
        <v>0</v>
      </c>
      <c r="AC2057" s="1295" t="n">
        <v>157324</v>
      </c>
      <c r="AD2057" s="1295" t="n">
        <v>1298088</v>
      </c>
      <c r="AE2057" s="1295" t="n">
        <v>138890701</v>
      </c>
      <c r="AF2057" s="3664" t="n">
        <v>200</v>
      </c>
      <c r="AG2057" s="1295" t="inlineStr">
        <is>
          <t>$4,500,000</t>
        </is>
      </c>
      <c r="AH2057" s="428" t="inlineStr">
        <is>
          <t>Empleado</t>
        </is>
      </c>
      <c r="AI2057" s="1292" t="inlineStr">
        <is>
          <t>taaf9612@gmail.com</t>
        </is>
      </c>
      <c r="AJ2057" s="1292" t="n">
        <v>3118421906</v>
      </c>
      <c r="AK2057" s="1292" t="inlineStr">
        <is>
          <t>BOGOTA</t>
        </is>
      </c>
      <c r="AL2057" s="1291" t="n"/>
      <c r="AM2057" s="1296" t="n"/>
    </row>
    <row r="2058" ht="18" customFormat="1" customHeight="1" s="1314" thickBot="1">
      <c r="A2058" s="1394" t="inlineStr">
        <is>
          <t>JULIAN MONTEALEGRE SANCHEZ</t>
        </is>
      </c>
      <c r="B2058" s="1321" t="n">
        <v>90000383431</v>
      </c>
      <c r="C2058" s="1322" t="n">
        <v>46006</v>
      </c>
      <c r="D2058" s="1302" t="inlineStr">
        <is>
          <t>Pendiente</t>
        </is>
      </c>
      <c r="E2058" s="1303" t="n">
        <v>46006</v>
      </c>
      <c r="F2058" s="1325" t="inlineStr">
        <is>
          <t>BANCOLOMBIA</t>
        </is>
      </c>
      <c r="G2058" s="1305" t="n"/>
      <c r="H2058" s="1306" t="inlineStr">
        <is>
          <t>CM</t>
        </is>
      </c>
      <c r="I2058" s="1305" t="n"/>
      <c r="J2058" s="1305" t="n"/>
      <c r="K2058" s="1305" t="n"/>
      <c r="L2058" s="1305" t="n"/>
      <c r="M2058" s="1305" t="n"/>
      <c r="N2058" s="1305" t="n"/>
      <c r="O2058" s="1305" t="n"/>
      <c r="P2058" s="1305" t="n"/>
      <c r="Q2058" s="1305" t="n"/>
      <c r="R2058" s="1307" t="inlineStr">
        <is>
          <t>N/A</t>
        </is>
      </c>
      <c r="S2058" s="1311" t="inlineStr">
        <is>
          <t>Pesos</t>
        </is>
      </c>
      <c r="T2058" s="1308" t="inlineStr">
        <is>
          <t>Hipotecario</t>
        </is>
      </c>
      <c r="U2058" s="1310" t="n">
        <v>1763629</v>
      </c>
      <c r="V2058" s="1307" t="n">
        <v>240</v>
      </c>
      <c r="W2058" s="1307" t="n">
        <v>240</v>
      </c>
      <c r="X2058" s="1310" t="inlineStr">
        <is>
          <t>11.2%</t>
        </is>
      </c>
      <c r="Y2058" s="1310" t="n">
        <v>0</v>
      </c>
      <c r="Z2058" s="1310" t="n">
        <v>36387</v>
      </c>
      <c r="AA2058" s="1310" t="n">
        <v>18910</v>
      </c>
      <c r="AB2058" s="1310" t="n">
        <v>12606</v>
      </c>
      <c r="AC2058" s="1310" t="n">
        <v>0</v>
      </c>
      <c r="AD2058" s="1310" t="n">
        <v>0</v>
      </c>
      <c r="AE2058" s="1310" t="n">
        <v>168099522</v>
      </c>
      <c r="AF2058" s="3691" t="n">
        <v>300</v>
      </c>
      <c r="AG2058" s="1310" t="inlineStr">
        <is>
          <t>$3,000,000</t>
        </is>
      </c>
      <c r="AH2058" s="1304" t="inlineStr">
        <is>
          <t>Empleado</t>
        </is>
      </c>
      <c r="AI2058" s="1307" t="inlineStr">
        <is>
          <t>beatrizhelenasernagiraldo@gmail.com</t>
        </is>
      </c>
      <c r="AJ2058" s="1307" t="n">
        <v>3148626985</v>
      </c>
      <c r="AK2058" s="1307" t="inlineStr">
        <is>
          <t>RIONEGRO</t>
        </is>
      </c>
      <c r="AL2058" s="1305" t="n"/>
      <c r="AM2058" s="1313" t="n"/>
    </row>
    <row r="2059" ht="18" customHeight="1" thickBot="1">
      <c r="A2059" s="1400" t="inlineStr">
        <is>
          <t>DIANA CAROLINA ACEVEDO AGUIRRE</t>
        </is>
      </c>
      <c r="B2059" s="1403" t="n">
        <v>19920167137</v>
      </c>
      <c r="C2059" s="826" t="n">
        <v>46006</v>
      </c>
      <c r="D2059" s="1251" t="inlineStr">
        <is>
          <t>Pendiente</t>
        </is>
      </c>
      <c r="E2059" s="1217" t="n">
        <v>46006</v>
      </c>
      <c r="F2059" s="1404" t="inlineStr">
        <is>
          <t>CAJA SOCIAL</t>
        </is>
      </c>
      <c r="G2059" s="1242" t="n"/>
      <c r="H2059" s="865" t="inlineStr">
        <is>
          <t>PROPIO</t>
        </is>
      </c>
      <c r="I2059" s="505" t="n"/>
      <c r="J2059" s="505" t="n"/>
      <c r="K2059" s="505" t="n"/>
      <c r="L2059" s="911" t="inlineStr">
        <is>
          <t>Guardianes Del Ahorro</t>
        </is>
      </c>
      <c r="M2059" s="832" t="inlineStr">
        <is>
          <t>Juan Carlos Hidalgo</t>
        </is>
      </c>
      <c r="N2059" s="505" t="n"/>
      <c r="O2059" s="505" t="n"/>
      <c r="P2059" s="505" t="n"/>
      <c r="Q2059" s="505" t="n"/>
      <c r="R2059" s="832" t="n">
        <v>1069722450</v>
      </c>
      <c r="S2059" s="833" t="inlineStr">
        <is>
          <t>Pesos</t>
        </is>
      </c>
      <c r="T2059" s="834" t="inlineStr">
        <is>
          <t>Hipotecario</t>
        </is>
      </c>
      <c r="U2059" s="835" t="n">
        <v>1586250</v>
      </c>
      <c r="V2059" s="832" t="n">
        <v>154</v>
      </c>
      <c r="W2059" s="832" t="n">
        <v>143</v>
      </c>
      <c r="X2059" s="835" t="inlineStr">
        <is>
          <t>11.8%</t>
        </is>
      </c>
      <c r="Y2059" s="835" t="n">
        <v>0</v>
      </c>
      <c r="Z2059" s="835" t="n">
        <v>0</v>
      </c>
      <c r="AA2059" s="835" t="n">
        <v>0</v>
      </c>
      <c r="AB2059" s="835" t="n">
        <v>0</v>
      </c>
      <c r="AC2059" s="835" t="n">
        <v>417613</v>
      </c>
      <c r="AD2059" s="835" t="n">
        <v>1168636</v>
      </c>
      <c r="AE2059" s="835" t="n">
        <v>125142446</v>
      </c>
      <c r="AF2059" s="832" t="inlineStr">
        <is>
          <t>$50.000 a $300.000</t>
        </is>
      </c>
      <c r="AG2059" s="835" t="inlineStr">
        <is>
          <t>$5,500,000</t>
        </is>
      </c>
      <c r="AH2059" s="837" t="inlineStr">
        <is>
          <t>Empleado</t>
        </is>
      </c>
      <c r="AI2059" s="832" t="inlineStr">
        <is>
          <t>dianaprofesional@gmail.com</t>
        </is>
      </c>
      <c r="AJ2059" s="832" t="n">
        <v>3204911363</v>
      </c>
      <c r="AK2059" s="505" t="n"/>
      <c r="AL2059" s="505" t="n"/>
      <c r="AM2059" s="838" t="n"/>
    </row>
    <row r="2060" ht="18" customHeight="1" thickBot="1">
      <c r="A2060" s="1363" t="inlineStr">
        <is>
          <t>KEZIA ALEJANDRA HERNANDEZ RODRIGUEZ</t>
        </is>
      </c>
      <c r="B2060" s="1221" t="inlineStr">
        <is>
          <t>570505820040422-1</t>
        </is>
      </c>
      <c r="C2060" s="240" t="n">
        <v>46006</v>
      </c>
      <c r="D2060" s="456" t="inlineStr">
        <is>
          <t>Mora</t>
        </is>
      </c>
      <c r="E2060" s="378" t="n">
        <v>46006</v>
      </c>
      <c r="F2060" s="333" t="inlineStr">
        <is>
          <t>DAVIVIENDA</t>
        </is>
      </c>
      <c r="G2060" s="1405" t="inlineStr">
        <is>
          <t>Solicito por favor realizar el analisis ya que la cliente presenta 4 dias de mora y se pondrá al dia en el proximo extracto.</t>
        </is>
      </c>
      <c r="H2060" s="243" t="inlineStr">
        <is>
          <t>VK 25%</t>
        </is>
      </c>
      <c r="I2060" s="225" t="n"/>
      <c r="J2060" s="225" t="n"/>
      <c r="K2060" s="225" t="n"/>
      <c r="L2060" s="346" t="inlineStr">
        <is>
          <t>Guardianes Del Ahorro</t>
        </is>
      </c>
      <c r="M2060" s="242" t="inlineStr">
        <is>
          <t>Juan Carlos Hidalgo</t>
        </is>
      </c>
      <c r="N2060" s="225" t="n"/>
      <c r="O2060" s="225" t="n"/>
      <c r="P2060" s="225" t="n"/>
      <c r="Q2060" s="225" t="n"/>
      <c r="R2060" s="389" t="n">
        <v>1047445384</v>
      </c>
      <c r="S2060" s="246" t="inlineStr">
        <is>
          <t>Pesos</t>
        </is>
      </c>
      <c r="T2060" s="247" t="inlineStr">
        <is>
          <t>Hipotecario</t>
        </is>
      </c>
      <c r="U2060" s="741" t="n">
        <v>1256737</v>
      </c>
      <c r="V2060" s="242" t="n">
        <v>240</v>
      </c>
      <c r="W2060" s="242" t="n">
        <v>186</v>
      </c>
      <c r="X2060" s="741" t="inlineStr">
        <is>
          <t>9.2%</t>
        </is>
      </c>
      <c r="Y2060" s="741" t="n">
        <v>454263</v>
      </c>
      <c r="Z2060" s="741" t="n">
        <v>37834</v>
      </c>
      <c r="AA2060" s="741" t="n">
        <v>76850</v>
      </c>
      <c r="AB2060" s="741" t="n">
        <v>0</v>
      </c>
      <c r="AC2060" s="741" t="n">
        <v>398456</v>
      </c>
      <c r="AD2060" s="741" t="n">
        <v>742465</v>
      </c>
      <c r="AE2060" s="741" t="n">
        <v>163216790</v>
      </c>
      <c r="AF2060" s="242" t="inlineStr">
        <is>
          <t>$50.000 a $300.000</t>
        </is>
      </c>
      <c r="AG2060" s="741" t="inlineStr">
        <is>
          <t>$14,700,000</t>
        </is>
      </c>
      <c r="AH2060" s="346" t="inlineStr">
        <is>
          <t>Vis Davivienda</t>
        </is>
      </c>
      <c r="AI2060" s="242" t="inlineStr">
        <is>
          <t>arquitecta.hernandez@hotmail.com</t>
        </is>
      </c>
      <c r="AJ2060" s="242" t="n">
        <v>3103659595</v>
      </c>
      <c r="AK2060" s="225" t="n"/>
      <c r="AL2060" s="225" t="n"/>
      <c r="AM2060" s="231" t="n"/>
    </row>
    <row r="2061" ht="18" customHeight="1" thickBot="1">
      <c r="A2061" s="1363" t="inlineStr">
        <is>
          <t>LEYDIS MARIA NUEZ BELEO</t>
        </is>
      </c>
      <c r="B2061" s="210" t="n">
        <v>857192626</v>
      </c>
      <c r="C2061" s="251" t="n">
        <v>46006</v>
      </c>
      <c r="D2061" s="343" t="inlineStr">
        <is>
          <t>Pendiente</t>
        </is>
      </c>
      <c r="E2061" s="1223" t="n">
        <v>46006</v>
      </c>
      <c r="F2061" s="1406" t="inlineStr">
        <is>
          <t>BANCO DE BOGOTA</t>
        </is>
      </c>
      <c r="G2061" s="1407" t="n"/>
      <c r="H2061" s="352" t="inlineStr">
        <is>
          <t>PROPIO</t>
        </is>
      </c>
      <c r="I2061" s="214" t="n"/>
      <c r="J2061" s="214" t="n"/>
      <c r="K2061" s="214" t="n"/>
      <c r="L2061" s="458" t="inlineStr">
        <is>
          <t>Guardianes Del Ahorro</t>
        </is>
      </c>
      <c r="M2061" s="254" t="inlineStr">
        <is>
          <t>YISSEL LEON</t>
        </is>
      </c>
      <c r="N2061" s="214" t="n"/>
      <c r="O2061" s="214" t="n"/>
      <c r="P2061" s="214" t="n"/>
      <c r="Q2061" s="335" t="n"/>
      <c r="R2061" s="1256" t="n">
        <v>1049894548</v>
      </c>
      <c r="S2061" s="257" t="inlineStr">
        <is>
          <t>Pesos</t>
        </is>
      </c>
      <c r="T2061" s="258" t="inlineStr">
        <is>
          <t>Hipotecario</t>
        </is>
      </c>
      <c r="U2061" s="739" t="n">
        <v>534544</v>
      </c>
      <c r="V2061" s="254" t="n">
        <v>360</v>
      </c>
      <c r="W2061" s="254" t="n">
        <v>329</v>
      </c>
      <c r="X2061" s="739" t="inlineStr">
        <is>
          <t>10.72%</t>
        </is>
      </c>
      <c r="Y2061" s="739" t="n">
        <v>0</v>
      </c>
      <c r="Z2061" s="739" t="n">
        <v>15376</v>
      </c>
      <c r="AA2061" s="739" t="n">
        <v>27114</v>
      </c>
      <c r="AB2061" s="739" t="n">
        <v>37433</v>
      </c>
      <c r="AC2061" s="739" t="n">
        <v>12721</v>
      </c>
      <c r="AD2061" s="739" t="n">
        <v>605817</v>
      </c>
      <c r="AE2061" s="739" t="n">
        <v>5021595</v>
      </c>
      <c r="AF2061" s="254" t="inlineStr">
        <is>
          <t>$50.000 a $300.000</t>
        </is>
      </c>
      <c r="AG2061" s="739" t="inlineStr">
        <is>
          <t>$3,400,000</t>
        </is>
      </c>
      <c r="AH2061" s="259" t="inlineStr">
        <is>
          <t>Empleado</t>
        </is>
      </c>
      <c r="AI2061" s="254" t="inlineStr">
        <is>
          <t>Leydismoon@gmail.com</t>
        </is>
      </c>
      <c r="AJ2061" s="214" t="n"/>
      <c r="AK2061" s="214" t="n"/>
      <c r="AL2061" s="214" t="n"/>
      <c r="AM2061" s="220" t="n"/>
    </row>
    <row r="2062" ht="18" customHeight="1" thickBot="1">
      <c r="A2062" s="1401" t="inlineStr">
        <is>
          <t>RINA ISABEL CASTILLO BOLIVAR</t>
        </is>
      </c>
      <c r="B2062" s="221" t="inlineStr">
        <is>
          <t>570202850014923-3</t>
        </is>
      </c>
      <c r="C2062" s="240" t="n">
        <v>46006</v>
      </c>
      <c r="D2062" s="343" t="inlineStr">
        <is>
          <t>Pendiente</t>
        </is>
      </c>
      <c r="E2062" s="1223" t="n">
        <v>46006</v>
      </c>
      <c r="F2062" s="333" t="inlineStr">
        <is>
          <t>DAVIVIENDA</t>
        </is>
      </c>
      <c r="G2062" s="1224" t="n"/>
      <c r="H2062" s="344" t="inlineStr">
        <is>
          <t>CM</t>
        </is>
      </c>
      <c r="I2062" s="225" t="n"/>
      <c r="J2062" s="225" t="n"/>
      <c r="K2062" s="225" t="n"/>
      <c r="L2062" s="440" t="inlineStr">
        <is>
          <t>Finanzas a otro nivel</t>
        </is>
      </c>
      <c r="M2062" s="242" t="inlineStr">
        <is>
          <t>NELLY ROA</t>
        </is>
      </c>
      <c r="N2062" s="225" t="n"/>
      <c r="O2062" s="225" t="n"/>
      <c r="P2062" s="225" t="n"/>
      <c r="Q2062" s="225" t="n"/>
      <c r="R2062" s="1261" t="inlineStr">
        <is>
          <t>N/A</t>
        </is>
      </c>
      <c r="S2062" s="246" t="inlineStr">
        <is>
          <t>Pesos</t>
        </is>
      </c>
      <c r="T2062" s="247" t="inlineStr">
        <is>
          <t>Hipotecario</t>
        </is>
      </c>
      <c r="U2062" s="741" t="n">
        <v>731676</v>
      </c>
      <c r="V2062" s="242" t="n">
        <v>240</v>
      </c>
      <c r="W2062" s="242" t="n">
        <v>171</v>
      </c>
      <c r="X2062" s="741" t="inlineStr">
        <is>
          <t>11.5%</t>
        </is>
      </c>
      <c r="Y2062" s="741" t="n">
        <v>240323</v>
      </c>
      <c r="Z2062" s="741" t="n">
        <v>21994</v>
      </c>
      <c r="AA2062" s="741" t="n">
        <v>38051</v>
      </c>
      <c r="AB2062" s="741" t="n">
        <v>0</v>
      </c>
      <c r="AC2062" s="741" t="n">
        <v>241488</v>
      </c>
      <c r="AD2062" s="741" t="n">
        <v>429511</v>
      </c>
      <c r="AE2062" s="741" t="n">
        <v>73802839</v>
      </c>
      <c r="AF2062" s="3661" t="n">
        <v>300</v>
      </c>
      <c r="AG2062" s="741" t="inlineStr">
        <is>
          <t>$5,900,000</t>
        </is>
      </c>
      <c r="AH2062" s="248" t="inlineStr">
        <is>
          <t>Empleado</t>
        </is>
      </c>
      <c r="AI2062" s="242" t="inlineStr">
        <is>
          <t>rinacastrillobolivar@gmail.com</t>
        </is>
      </c>
      <c r="AJ2062" s="242" t="n">
        <v>3147761374</v>
      </c>
      <c r="AK2062" s="242" t="inlineStr">
        <is>
          <t>BARRANQUILLA</t>
        </is>
      </c>
      <c r="AL2062" s="225" t="n"/>
      <c r="AM2062" s="231" t="n"/>
    </row>
    <row r="2063" ht="18" customHeight="1" thickBot="1">
      <c r="A2063" s="1363" t="inlineStr">
        <is>
          <t>MARCOS JOSE MAESTRE SANDOVAL</t>
        </is>
      </c>
      <c r="B2063" s="210" t="n">
        <v>90000334207</v>
      </c>
      <c r="C2063" s="251" t="n">
        <v>46006</v>
      </c>
      <c r="D2063" s="343" t="inlineStr">
        <is>
          <t>Pendiente</t>
        </is>
      </c>
      <c r="E2063" s="1223" t="n">
        <v>46006</v>
      </c>
      <c r="F2063" s="267" t="inlineStr">
        <is>
          <t>BANCOLOMBIA</t>
        </is>
      </c>
      <c r="G2063" s="214" t="n"/>
      <c r="H2063" s="349" t="inlineStr">
        <is>
          <t>CM</t>
        </is>
      </c>
      <c r="I2063" s="214" t="n"/>
      <c r="J2063" s="214" t="n"/>
      <c r="K2063" s="214" t="n"/>
      <c r="L2063" s="348" t="inlineStr">
        <is>
          <t>Soluciones Financieras</t>
        </is>
      </c>
      <c r="M2063" s="254" t="inlineStr">
        <is>
          <t>LORENA SALINAS</t>
        </is>
      </c>
      <c r="N2063" s="214" t="n"/>
      <c r="O2063" s="214" t="n"/>
      <c r="P2063" s="214" t="n"/>
      <c r="Q2063" s="214" t="n"/>
      <c r="R2063" s="573" t="n">
        <v>1140874140</v>
      </c>
      <c r="S2063" s="257" t="inlineStr">
        <is>
          <t>Pesos</t>
        </is>
      </c>
      <c r="T2063" s="258" t="inlineStr">
        <is>
          <t>Hipotecario</t>
        </is>
      </c>
      <c r="U2063" s="739" t="n">
        <v>3669610</v>
      </c>
      <c r="V2063" s="254" t="n">
        <v>240</v>
      </c>
      <c r="W2063" s="254" t="n">
        <v>231</v>
      </c>
      <c r="X2063" s="821" t="n">
        <v>0.14</v>
      </c>
      <c r="Y2063" s="739" t="n">
        <v>0</v>
      </c>
      <c r="Z2063" s="739" t="n">
        <v>31356</v>
      </c>
      <c r="AA2063" s="739" t="n">
        <v>51686</v>
      </c>
      <c r="AB2063" s="739" t="n">
        <v>34455</v>
      </c>
      <c r="AC2063" s="739" t="n">
        <v>282076</v>
      </c>
      <c r="AD2063" s="739" t="n">
        <v>3270037</v>
      </c>
      <c r="AE2063" s="739" t="n">
        <v>299309021</v>
      </c>
      <c r="AF2063" s="3660" t="n">
        <v>300</v>
      </c>
      <c r="AG2063" s="739" t="inlineStr">
        <is>
          <t>$12,000,000</t>
        </is>
      </c>
      <c r="AH2063" s="259" t="inlineStr">
        <is>
          <t>Empleado</t>
        </is>
      </c>
      <c r="AI2063" s="254" t="inlineStr">
        <is>
          <t>marcosmstr@gmail.com</t>
        </is>
      </c>
      <c r="AJ2063" s="254" t="n">
        <v>3146917999</v>
      </c>
      <c r="AK2063" s="254" t="inlineStr">
        <is>
          <t>BARRANQUILLA</t>
        </is>
      </c>
      <c r="AL2063" s="214" t="n"/>
      <c r="AM2063" s="220" t="n"/>
    </row>
    <row r="2064" ht="18" customHeight="1" thickBot="1">
      <c r="A2064" s="1363" t="inlineStr">
        <is>
          <t>IVAN ALDEMAR RODRIGUEZ VALENCIA</t>
        </is>
      </c>
      <c r="B2064" s="221" t="n">
        <v>90000324033</v>
      </c>
      <c r="C2064" s="240" t="n">
        <v>46006</v>
      </c>
      <c r="D2064" s="343" t="inlineStr">
        <is>
          <t>Pendiente</t>
        </is>
      </c>
      <c r="E2064" s="1223" t="n">
        <v>46006</v>
      </c>
      <c r="F2064" s="241" t="inlineStr">
        <is>
          <t>BANCOLOMBIA</t>
        </is>
      </c>
      <c r="G2064" s="1224" t="n"/>
      <c r="H2064" s="344" t="inlineStr">
        <is>
          <t>CM</t>
        </is>
      </c>
      <c r="I2064" s="225" t="n"/>
      <c r="J2064" s="225" t="n"/>
      <c r="K2064" s="225" t="n"/>
      <c r="L2064" s="343" t="inlineStr">
        <is>
          <t>Soluciones Financieras</t>
        </is>
      </c>
      <c r="M2064" s="242" t="inlineStr">
        <is>
          <t>LORENA SALINAS</t>
        </is>
      </c>
      <c r="N2064" s="225" t="n"/>
      <c r="O2064" s="225" t="n"/>
      <c r="P2064" s="225" t="n"/>
      <c r="Q2064" s="473" t="n"/>
      <c r="R2064" s="1257" t="n">
        <v>98135790</v>
      </c>
      <c r="S2064" s="246" t="inlineStr">
        <is>
          <t>Pesos</t>
        </is>
      </c>
      <c r="T2064" s="247" t="inlineStr">
        <is>
          <t>Hipotecario</t>
        </is>
      </c>
      <c r="U2064" s="741" t="n">
        <v>2119042</v>
      </c>
      <c r="V2064" s="242" t="n">
        <v>240</v>
      </c>
      <c r="W2064" s="242" t="n">
        <v>229</v>
      </c>
      <c r="X2064" s="811" t="n">
        <v>0.11</v>
      </c>
      <c r="Y2064" s="741" t="n">
        <v>0</v>
      </c>
      <c r="Z2064" s="741" t="n">
        <v>94328</v>
      </c>
      <c r="AA2064" s="741" t="n">
        <v>18263</v>
      </c>
      <c r="AB2064" s="741" t="n">
        <v>12175</v>
      </c>
      <c r="AC2064" s="741" t="n">
        <v>269892</v>
      </c>
      <c r="AD2064" s="741" t="n">
        <v>1724384</v>
      </c>
      <c r="AE2064" s="741" t="n">
        <v>197780303</v>
      </c>
      <c r="AF2064" s="3661" t="n">
        <v>200</v>
      </c>
      <c r="AG2064" s="741" t="inlineStr">
        <is>
          <t>$8,000,000</t>
        </is>
      </c>
      <c r="AH2064" s="248" t="inlineStr">
        <is>
          <t>Empleado</t>
        </is>
      </c>
      <c r="AI2064" s="242" t="inlineStr">
        <is>
          <t>claudiague08@gmail.com</t>
        </is>
      </c>
      <c r="AJ2064" s="242" t="n">
        <v>3012218228</v>
      </c>
      <c r="AK2064" s="242" t="inlineStr">
        <is>
          <t>PASTO</t>
        </is>
      </c>
      <c r="AL2064" s="225" t="n"/>
      <c r="AM2064" s="231" t="n"/>
    </row>
    <row r="2065" ht="18" customHeight="1" thickBot="1">
      <c r="A2065" s="1402" t="inlineStr">
        <is>
          <t>JUAN CARLOS ROJAS SILVA</t>
        </is>
      </c>
      <c r="B2065" s="1265" t="inlineStr">
        <is>
          <t>035701-08-0000000057</t>
        </is>
      </c>
      <c r="C2065" s="1266" t="n">
        <v>46003</v>
      </c>
      <c r="D2065" s="343" t="inlineStr">
        <is>
          <t>Pendiente</t>
        </is>
      </c>
      <c r="E2065" s="1222" t="n">
        <v>46007</v>
      </c>
      <c r="F2065" s="346" t="inlineStr">
        <is>
          <t>LA HIPOTECARIA</t>
        </is>
      </c>
      <c r="G2065" s="1224" t="n"/>
      <c r="H2065" s="344" t="inlineStr">
        <is>
          <t>CM</t>
        </is>
      </c>
      <c r="I2065" s="1224" t="n"/>
      <c r="J2065" s="1224" t="n"/>
      <c r="K2065" s="1224" t="n"/>
      <c r="L2065" s="246" t="inlineStr">
        <is>
          <t>Lideres del futuro</t>
        </is>
      </c>
      <c r="M2065" s="1225" t="inlineStr">
        <is>
          <t>Olga Lucía Avella Rodríguez</t>
        </is>
      </c>
      <c r="N2065" s="1224" t="n"/>
      <c r="O2065" s="1224" t="n"/>
      <c r="P2065" s="1224" t="n"/>
      <c r="Q2065" s="335" t="n"/>
      <c r="R2065" s="390" t="n">
        <v>17340309</v>
      </c>
      <c r="S2065" s="246" t="inlineStr">
        <is>
          <t>Pesos</t>
        </is>
      </c>
      <c r="T2065" s="1235" t="inlineStr">
        <is>
          <t>Hipotecario</t>
        </is>
      </c>
      <c r="U2065" s="1226" t="n">
        <v>111585</v>
      </c>
      <c r="V2065" s="1225" t="n">
        <v>240</v>
      </c>
      <c r="W2065" s="1225" t="n">
        <v>151</v>
      </c>
      <c r="X2065" s="1226" t="inlineStr">
        <is>
          <t>11.75%</t>
        </is>
      </c>
      <c r="Y2065" s="1226" t="n">
        <v>0</v>
      </c>
      <c r="Z2065" s="1226" t="n">
        <v>1964</v>
      </c>
      <c r="AA2065" s="1226" t="n">
        <v>3517</v>
      </c>
      <c r="AB2065" s="1226" t="n">
        <v>0</v>
      </c>
      <c r="AC2065" s="1226" t="n">
        <v>26262</v>
      </c>
      <c r="AD2065" s="1226" t="n">
        <v>79823</v>
      </c>
      <c r="AE2065" s="1226" t="n">
        <v>10134942</v>
      </c>
      <c r="AF2065" s="1225" t="inlineStr">
        <is>
          <t>$50.000 a $300.000</t>
        </is>
      </c>
      <c r="AG2065" s="1226" t="inlineStr">
        <is>
          <t>$3,000,000</t>
        </is>
      </c>
      <c r="AH2065" s="248" t="inlineStr">
        <is>
          <t>Empleado</t>
        </is>
      </c>
      <c r="AI2065" s="1261" t="inlineStr">
        <is>
          <t>malkielsas@gmail.com</t>
        </is>
      </c>
      <c r="AJ2065" s="1261" t="n">
        <v>3212338291</v>
      </c>
      <c r="AK2065" s="1225" t="inlineStr">
        <is>
          <t>BOGOTA</t>
        </is>
      </c>
      <c r="AL2065" s="1224" t="n"/>
      <c r="AM2065" s="220" t="n"/>
    </row>
    <row r="2066" ht="18" customHeight="1" thickBot="1">
      <c r="A2066" s="1402" t="inlineStr">
        <is>
          <t>JUAN CARLOS ROJAS SILVA</t>
        </is>
      </c>
      <c r="B2066" s="1331" t="inlineStr">
        <is>
          <t>035701-03-0000002619</t>
        </is>
      </c>
      <c r="C2066" s="1332" t="n">
        <v>46003</v>
      </c>
      <c r="D2066" s="343" t="inlineStr">
        <is>
          <t>Pendiente</t>
        </is>
      </c>
      <c r="E2066" s="378" t="n">
        <v>46007</v>
      </c>
      <c r="F2066" s="458" t="inlineStr">
        <is>
          <t>LA HIPOTECARIA</t>
        </is>
      </c>
      <c r="G2066" s="214" t="n"/>
      <c r="H2066" s="349" t="inlineStr">
        <is>
          <t>CM</t>
        </is>
      </c>
      <c r="I2066" s="634" t="n"/>
      <c r="J2066" s="634" t="n"/>
      <c r="K2066" s="634" t="n"/>
      <c r="L2066" s="257" t="inlineStr">
        <is>
          <t>Lideres del futuro</t>
        </is>
      </c>
      <c r="M2066" s="1237" t="inlineStr">
        <is>
          <t>Olga Lucía Avella Rodríguez</t>
        </is>
      </c>
      <c r="N2066" s="634" t="n"/>
      <c r="O2066" s="634" t="n"/>
      <c r="P2066" s="634" t="n"/>
      <c r="Q2066" s="473" t="n"/>
      <c r="R2066" s="390" t="n">
        <v>17340309</v>
      </c>
      <c r="S2066" s="257" t="inlineStr">
        <is>
          <t>Pesos</t>
        </is>
      </c>
      <c r="T2066" s="1232" t="inlineStr">
        <is>
          <t>Hipotecario</t>
        </is>
      </c>
      <c r="U2066" s="1231" t="n">
        <v>212000</v>
      </c>
      <c r="V2066" s="1237" t="n">
        <v>220</v>
      </c>
      <c r="W2066" s="1237" t="n">
        <v>130</v>
      </c>
      <c r="X2066" s="1231" t="inlineStr">
        <is>
          <t>11.75%</t>
        </is>
      </c>
      <c r="Y2066" s="1231" t="n">
        <v>919423</v>
      </c>
      <c r="Z2066" s="1231" t="n">
        <v>0</v>
      </c>
      <c r="AA2066" s="1231" t="n">
        <v>0</v>
      </c>
      <c r="AB2066" s="1231" t="n">
        <v>0</v>
      </c>
      <c r="AC2066" s="1231" t="n">
        <v>39218</v>
      </c>
      <c r="AD2066" s="1231" t="n">
        <v>23704</v>
      </c>
      <c r="AE2066" s="1231" t="n">
        <v>7256755</v>
      </c>
      <c r="AF2066" s="1237" t="inlineStr">
        <is>
          <t>$50.000 a $300.000</t>
        </is>
      </c>
      <c r="AG2066" s="1231" t="inlineStr">
        <is>
          <t>$3,000,000</t>
        </is>
      </c>
      <c r="AH2066" s="259" t="inlineStr">
        <is>
          <t>Empleado</t>
        </is>
      </c>
      <c r="AI2066" s="1253" t="inlineStr">
        <is>
          <t>malkielsas@gmail.com</t>
        </is>
      </c>
      <c r="AJ2066" s="1253" t="n">
        <v>3212338291</v>
      </c>
      <c r="AK2066" s="1237" t="inlineStr">
        <is>
          <t>BOGOTA</t>
        </is>
      </c>
      <c r="AL2066" s="634" t="n"/>
      <c r="AM2066" s="231" t="n"/>
    </row>
    <row r="2067" ht="18" customHeight="1" thickBot="1">
      <c r="A2067" s="1363" t="inlineStr">
        <is>
          <t>MARIA DE LOS ANGELES PACHECO REYES</t>
        </is>
      </c>
      <c r="B2067" s="1265" t="n">
        <v>90000367368</v>
      </c>
      <c r="C2067" s="1266" t="n">
        <v>46007</v>
      </c>
      <c r="D2067" s="343" t="inlineStr">
        <is>
          <t>Pendiente</t>
        </is>
      </c>
      <c r="E2067" s="1222" t="n">
        <v>46007</v>
      </c>
      <c r="F2067" s="241" t="inlineStr">
        <is>
          <t>BANCOLOMBIA</t>
        </is>
      </c>
      <c r="G2067" s="1224" t="n"/>
      <c r="H2067" s="397" t="inlineStr">
        <is>
          <t>PROPIO</t>
        </is>
      </c>
      <c r="I2067" s="1224" t="n"/>
      <c r="J2067" s="1224" t="n"/>
      <c r="K2067" s="1224" t="n"/>
      <c r="L2067" s="346" t="inlineStr">
        <is>
          <t>Guardianes Del Ahorro</t>
        </is>
      </c>
      <c r="M2067" s="1225" t="inlineStr">
        <is>
          <t>Diana Carolina Acevedo Aguirre</t>
        </is>
      </c>
      <c r="N2067" s="1224" t="n"/>
      <c r="O2067" s="1224" t="n"/>
      <c r="P2067" s="1224" t="n"/>
      <c r="Q2067" s="1224" t="n"/>
      <c r="R2067" s="1225" t="n">
        <v>1019129250</v>
      </c>
      <c r="S2067" s="246" t="inlineStr">
        <is>
          <t>Pesos</t>
        </is>
      </c>
      <c r="T2067" s="1235" t="inlineStr">
        <is>
          <t>Hipotecario</t>
        </is>
      </c>
      <c r="U2067" s="1226" t="n">
        <v>775165</v>
      </c>
      <c r="V2067" s="1225" t="n">
        <v>300</v>
      </c>
      <c r="W2067" s="1225" t="n">
        <v>264</v>
      </c>
      <c r="X2067" s="1226" t="inlineStr">
        <is>
          <t>7.43%</t>
        </is>
      </c>
      <c r="Y2067" s="1226" t="n">
        <v>321087</v>
      </c>
      <c r="Z2067" s="1226" t="n">
        <v>10042</v>
      </c>
      <c r="AA2067" s="1226" t="n">
        <v>14736</v>
      </c>
      <c r="AB2067" s="1226" t="n">
        <v>9823</v>
      </c>
      <c r="AC2067" s="1226" t="n">
        <v>152203</v>
      </c>
      <c r="AD2067" s="1226" t="n">
        <v>588360</v>
      </c>
      <c r="AE2067" s="1226" t="n">
        <v>98079861</v>
      </c>
      <c r="AF2067" s="1225" t="inlineStr">
        <is>
          <t>$50.000 a $300.000</t>
        </is>
      </c>
      <c r="AG2067" s="1226" t="inlineStr">
        <is>
          <t>$2,500,000</t>
        </is>
      </c>
      <c r="AH2067" s="248" t="inlineStr">
        <is>
          <t>Empleado</t>
        </is>
      </c>
      <c r="AI2067" s="1225" t="inlineStr">
        <is>
          <t>Maria_289@outlook.es</t>
        </is>
      </c>
      <c r="AJ2067" s="1225" t="n">
        <v>3134088006</v>
      </c>
      <c r="AK2067" s="1225" t="inlineStr">
        <is>
          <t>IBAGUE</t>
        </is>
      </c>
      <c r="AL2067" s="1224" t="n"/>
      <c r="AM2067" s="220" t="n"/>
    </row>
    <row r="2068" ht="18" customHeight="1" thickBot="1">
      <c r="A2068" s="718" t="inlineStr">
        <is>
          <t>IDELSON RAFAEL CASTAÑO HERRERA</t>
        </is>
      </c>
      <c r="B2068" s="1288" t="n">
        <v>857941390</v>
      </c>
      <c r="C2068" s="1289" t="n">
        <v>46007</v>
      </c>
      <c r="D2068" s="1290" t="inlineStr">
        <is>
          <t>Pendiente</t>
        </is>
      </c>
      <c r="E2068" s="378" t="n">
        <v>46007</v>
      </c>
      <c r="F2068" s="445" t="inlineStr">
        <is>
          <t>BANCO DE BOGOTA</t>
        </is>
      </c>
      <c r="G2068" s="278" t="n"/>
      <c r="H2068" s="424" t="inlineStr">
        <is>
          <t>PROPIO</t>
        </is>
      </c>
      <c r="I2068" s="1291" t="n"/>
      <c r="J2068" s="1291" t="n"/>
      <c r="K2068" s="1291" t="n"/>
      <c r="L2068" s="434" t="inlineStr">
        <is>
          <t>Guardianes Del Ahorro</t>
        </is>
      </c>
      <c r="M2068" s="1292" t="inlineStr">
        <is>
          <t>JHON FREDY GARCIA PARDO</t>
        </is>
      </c>
      <c r="N2068" s="1291" t="n"/>
      <c r="O2068" s="1291" t="n"/>
      <c r="P2068" s="1291" t="n"/>
      <c r="Q2068" s="1291" t="n"/>
      <c r="R2068" s="1292" t="n">
        <v>1044911681</v>
      </c>
      <c r="S2068" s="426" t="inlineStr">
        <is>
          <t>Pesos</t>
        </is>
      </c>
      <c r="T2068" s="1294" t="inlineStr">
        <is>
          <t>Hipotecario</t>
        </is>
      </c>
      <c r="U2068" s="1295" t="n">
        <v>2592557</v>
      </c>
      <c r="V2068" s="1292" t="n">
        <v>240</v>
      </c>
      <c r="W2068" s="1292" t="n">
        <v>211</v>
      </c>
      <c r="X2068" s="1295" t="inlineStr">
        <is>
          <t>13.48%</t>
        </is>
      </c>
      <c r="Y2068" s="1295" t="n">
        <v>0</v>
      </c>
      <c r="Z2068" s="1295" t="n">
        <v>51089</v>
      </c>
      <c r="AA2068" s="1295" t="n">
        <v>50800</v>
      </c>
      <c r="AB2068" s="1295" t="n">
        <v>181339</v>
      </c>
      <c r="AC2068" s="1295" t="n">
        <v>254444</v>
      </c>
      <c r="AD2068" s="1295" t="n">
        <v>2054736</v>
      </c>
      <c r="AE2068" s="1295" t="n">
        <v>195445267</v>
      </c>
      <c r="AF2068" s="1292" t="inlineStr">
        <is>
          <t>Acorde al estado del Crédito</t>
        </is>
      </c>
      <c r="AG2068" s="1295" t="inlineStr">
        <is>
          <t>$11,600,000</t>
        </is>
      </c>
      <c r="AH2068" s="428" t="inlineStr">
        <is>
          <t>Empleado</t>
        </is>
      </c>
      <c r="AI2068" s="1292" t="inlineStr">
        <is>
          <t>idelcas@hotmail.com</t>
        </is>
      </c>
      <c r="AJ2068" s="1292" t="n">
        <v>3143742593</v>
      </c>
      <c r="AK2068" s="1292" t="inlineStr">
        <is>
          <t>BOGOTA</t>
        </is>
      </c>
      <c r="AL2068" s="1291" t="n"/>
      <c r="AM2068" s="1296" t="n"/>
    </row>
    <row r="2069" ht="18" customHeight="1" thickBot="1">
      <c r="A2069" s="558" t="inlineStr">
        <is>
          <t>JULIO CESAR PACHON DELGADO</t>
        </is>
      </c>
      <c r="B2069" s="210" t="n">
        <v>214207</v>
      </c>
      <c r="C2069" s="251" t="n">
        <v>46003</v>
      </c>
      <c r="D2069" s="348" t="inlineStr">
        <is>
          <t>Pendiente</t>
        </is>
      </c>
      <c r="E2069" s="386" t="n">
        <v>46007</v>
      </c>
      <c r="F2069" s="267" t="inlineStr">
        <is>
          <t>BANCOLOMBIA</t>
        </is>
      </c>
      <c r="G2069" s="278" t="n"/>
      <c r="H2069" s="349" t="inlineStr">
        <is>
          <t>CM</t>
        </is>
      </c>
      <c r="I2069" s="254" t="inlineStr">
        <is>
          <t>Falta plan de pagos - Leasing Bancolombia.</t>
        </is>
      </c>
      <c r="J2069" s="214" t="n"/>
      <c r="K2069" s="214" t="n"/>
      <c r="L2069" s="348" t="inlineStr">
        <is>
          <t>Soluciones Financieras</t>
        </is>
      </c>
      <c r="M2069" s="254" t="inlineStr">
        <is>
          <t>YULY HERNANDEZ</t>
        </is>
      </c>
      <c r="N2069" s="251" t="n">
        <v>46006</v>
      </c>
      <c r="O2069" s="214" t="n"/>
      <c r="P2069" s="214" t="n"/>
      <c r="Q2069" s="214" t="n"/>
      <c r="R2069" s="254" t="n">
        <v>79400061</v>
      </c>
      <c r="S2069" s="257" t="inlineStr">
        <is>
          <t>Pesos</t>
        </is>
      </c>
      <c r="T2069" s="387" t="inlineStr">
        <is>
          <t>Leasing H.</t>
        </is>
      </c>
      <c r="U2069" s="739" t="n">
        <v>1988805</v>
      </c>
      <c r="V2069" s="254" t="n">
        <v>318</v>
      </c>
      <c r="W2069" s="254" t="n">
        <v>87</v>
      </c>
      <c r="X2069" s="739" t="inlineStr">
        <is>
          <t>16.5%</t>
        </is>
      </c>
      <c r="Y2069" s="739" t="n">
        <v>0</v>
      </c>
      <c r="Z2069" s="739" t="n">
        <v>23650</v>
      </c>
      <c r="AA2069" s="739" t="n">
        <v>51908</v>
      </c>
      <c r="AB2069" s="739" t="n">
        <v>118780</v>
      </c>
      <c r="AC2069" s="739" t="n">
        <v>79017</v>
      </c>
      <c r="AD2069" s="739" t="n">
        <v>1715450</v>
      </c>
      <c r="AE2069" s="739" t="n">
        <v>161628714</v>
      </c>
      <c r="AF2069" s="3660" t="n">
        <v>400</v>
      </c>
      <c r="AG2069" s="739" t="inlineStr">
        <is>
          <t>$10,258,000</t>
        </is>
      </c>
      <c r="AH2069" s="259" t="inlineStr">
        <is>
          <t>Empleado</t>
        </is>
      </c>
      <c r="AI2069" s="254" t="inlineStr">
        <is>
          <t>pachnet@gmail.com</t>
        </is>
      </c>
      <c r="AJ2069" s="254" t="n">
        <v>3134654680</v>
      </c>
      <c r="AK2069" s="254" t="inlineStr">
        <is>
          <t>BOGOTA</t>
        </is>
      </c>
      <c r="AL2069" s="214" t="n"/>
      <c r="AM2069" s="220" t="n"/>
    </row>
    <row r="2070" ht="18" customHeight="1" thickBot="1">
      <c r="A2070" s="896" t="inlineStr">
        <is>
          <t>YANINE MANUEL NAVARRO ACEVEDO</t>
        </is>
      </c>
      <c r="B2070" s="221" t="n">
        <v>90000102858</v>
      </c>
      <c r="C2070" s="240" t="n">
        <v>46007</v>
      </c>
      <c r="D2070" s="456" t="inlineStr">
        <is>
          <t>Mora</t>
        </is>
      </c>
      <c r="E2070" s="378" t="n">
        <v>46007</v>
      </c>
      <c r="F2070" s="241" t="inlineStr">
        <is>
          <t>BANCOLOMBIA</t>
        </is>
      </c>
      <c r="G2070" s="272" t="n"/>
      <c r="H2070" s="243" t="inlineStr">
        <is>
          <t>VK 25%</t>
        </is>
      </c>
      <c r="I2070" s="225" t="n"/>
      <c r="J2070" s="225" t="n"/>
      <c r="K2070" s="225" t="n"/>
      <c r="L2070" s="343" t="inlineStr">
        <is>
          <t>Soluciones Financieras</t>
        </is>
      </c>
      <c r="M2070" s="242" t="inlineStr">
        <is>
          <t>LORENA SALINAS</t>
        </is>
      </c>
      <c r="N2070" s="225" t="n"/>
      <c r="O2070" s="225" t="n"/>
      <c r="P2070" s="225" t="n"/>
      <c r="Q2070" s="225" t="n"/>
      <c r="R2070" s="242" t="n">
        <v>91443052</v>
      </c>
      <c r="S2070" s="246" t="inlineStr">
        <is>
          <t>Pesos</t>
        </is>
      </c>
      <c r="T2070" s="247" t="inlineStr">
        <is>
          <t>Hipotecario</t>
        </is>
      </c>
      <c r="U2070" s="741" t="n">
        <v>989714</v>
      </c>
      <c r="V2070" s="242" t="n">
        <v>240</v>
      </c>
      <c r="W2070" s="242" t="n">
        <v>177</v>
      </c>
      <c r="X2070" s="741" t="inlineStr">
        <is>
          <t>10.45%</t>
        </is>
      </c>
      <c r="Y2070" s="741" t="n">
        <v>0</v>
      </c>
      <c r="Z2070" s="741" t="n">
        <v>17586</v>
      </c>
      <c r="AA2070" s="741" t="n">
        <v>1506</v>
      </c>
      <c r="AB2070" s="741" t="n">
        <v>10070</v>
      </c>
      <c r="AC2070" s="741" t="n">
        <v>99652</v>
      </c>
      <c r="AD2070" s="741" t="n">
        <v>351616</v>
      </c>
      <c r="AE2070" s="741" t="n">
        <v>42641427</v>
      </c>
      <c r="AF2070" s="242" t="inlineStr">
        <is>
          <t>$50.000 a $300.000</t>
        </is>
      </c>
      <c r="AG2070" s="741" t="inlineStr">
        <is>
          <t>$4,000,000</t>
        </is>
      </c>
      <c r="AH2070" s="248" t="inlineStr">
        <is>
          <t>Empleado</t>
        </is>
      </c>
      <c r="AI2070" s="242" t="inlineStr">
        <is>
          <t>mafeli.23@hotmail.com</t>
        </is>
      </c>
      <c r="AJ2070" s="242" t="n">
        <v>3115929334</v>
      </c>
      <c r="AK2070" s="225" t="n"/>
      <c r="AL2070" s="225" t="n"/>
      <c r="AM2070" s="231" t="n"/>
    </row>
    <row r="2071" ht="18" customFormat="1" customHeight="1" s="1438" thickBot="1">
      <c r="A2071" s="1425" t="inlineStr">
        <is>
          <t>LUISA FERNANDA</t>
        </is>
      </c>
      <c r="B2071" s="1426" t="n"/>
      <c r="C2071" s="1427" t="n">
        <v>46007</v>
      </c>
      <c r="D2071" s="1428" t="inlineStr">
        <is>
          <t>Pendiente</t>
        </is>
      </c>
      <c r="E2071" s="1429" t="n">
        <v>46007</v>
      </c>
      <c r="F2071" s="1430" t="inlineStr">
        <is>
          <t>BANCO DE BOGOTA</t>
        </is>
      </c>
      <c r="G2071" s="1431" t="n"/>
      <c r="H2071" s="1432" t="inlineStr">
        <is>
          <t>VK 25%</t>
        </is>
      </c>
      <c r="I2071" s="1431" t="n"/>
      <c r="J2071" s="1431" t="n"/>
      <c r="K2071" s="1431" t="n"/>
      <c r="L2071" s="1428" t="inlineStr">
        <is>
          <t>Soluciones Financieras</t>
        </is>
      </c>
      <c r="M2071" s="1433" t="inlineStr">
        <is>
          <t>LORENA SALINAS</t>
        </is>
      </c>
      <c r="N2071" s="1431" t="n"/>
      <c r="O2071" s="1431" t="n"/>
      <c r="P2071" s="1431" t="n"/>
      <c r="Q2071" s="1431" t="n"/>
      <c r="R2071" s="1433" t="n">
        <v>85900</v>
      </c>
      <c r="S2071" s="1434" t="inlineStr">
        <is>
          <t>Pesos</t>
        </is>
      </c>
      <c r="T2071" s="1435" t="inlineStr">
        <is>
          <t>Hipotecario</t>
        </is>
      </c>
      <c r="U2071" s="1436" t="n">
        <v>409358</v>
      </c>
      <c r="V2071" s="1433" t="n">
        <v>360</v>
      </c>
      <c r="W2071" s="1433" t="n">
        <v>335</v>
      </c>
      <c r="X2071" s="1436" t="inlineStr">
        <is>
          <t>9.64%</t>
        </is>
      </c>
      <c r="Y2071" s="1436" t="n">
        <v>149021</v>
      </c>
      <c r="Z2071" s="1436" t="n">
        <v>7556</v>
      </c>
      <c r="AA2071" s="1436" t="n">
        <v>22136</v>
      </c>
      <c r="AB2071" s="1436" t="n">
        <v>0</v>
      </c>
      <c r="AC2071" s="1436" t="n">
        <v>28926</v>
      </c>
      <c r="AD2071" s="1436" t="n">
        <v>499761</v>
      </c>
      <c r="AE2071" s="1436" t="n">
        <v>45748826</v>
      </c>
      <c r="AF2071" s="1433" t="inlineStr">
        <is>
          <t>$50.000 a $300.000</t>
        </is>
      </c>
      <c r="AG2071" s="1436" t="inlineStr">
        <is>
          <t>$3,000,000</t>
        </is>
      </c>
      <c r="AH2071" s="1430" t="inlineStr">
        <is>
          <t>Empleado</t>
        </is>
      </c>
      <c r="AI2071" s="1433" t="inlineStr">
        <is>
          <t>luisa20@hotmail.com</t>
        </is>
      </c>
      <c r="AJ2071" s="1433" t="n">
        <v>3017600357</v>
      </c>
      <c r="AK2071" s="1431" t="n"/>
      <c r="AL2071" s="1431" t="n"/>
      <c r="AM2071" s="1437" t="n"/>
    </row>
    <row r="2072" ht="18" customFormat="1" customHeight="1" s="1314" thickBot="1">
      <c r="A2072" s="1314" t="inlineStr">
        <is>
          <t>TEOFILO ENRIQUE MARRUGO MORALES</t>
        </is>
      </c>
      <c r="B2072" s="1408" t="n">
        <v>959504302</v>
      </c>
      <c r="C2072" s="1409" t="n">
        <v>46007</v>
      </c>
      <c r="D2072" s="1410" t="inlineStr">
        <is>
          <t>Pendiente</t>
        </is>
      </c>
      <c r="E2072" s="1411" t="n">
        <v>46007</v>
      </c>
      <c r="F2072" s="1412" t="inlineStr">
        <is>
          <t>BANCO DE BOGOTA</t>
        </is>
      </c>
      <c r="G2072" s="1413" t="n"/>
      <c r="H2072" s="1414" t="inlineStr">
        <is>
          <t>PROPIO</t>
        </is>
      </c>
      <c r="I2072" s="1415" t="n"/>
      <c r="J2072" s="1415" t="n"/>
      <c r="K2072" s="1416" t="n"/>
      <c r="L2072" s="1417" t="inlineStr">
        <is>
          <t>Soluciones Financieras</t>
        </is>
      </c>
      <c r="M2072" s="1418" t="inlineStr">
        <is>
          <t>LORENA SALINAS</t>
        </is>
      </c>
      <c r="N2072" s="1419" t="n"/>
      <c r="O2072" s="1415" t="n"/>
      <c r="P2072" s="1415" t="n"/>
      <c r="Q2072" s="1415" t="n"/>
      <c r="R2072" s="1420" t="n">
        <v>504302</v>
      </c>
      <c r="S2072" s="1421" t="inlineStr">
        <is>
          <t>Pesos</t>
        </is>
      </c>
      <c r="T2072" s="1422" t="inlineStr">
        <is>
          <t>Hipotecario</t>
        </is>
      </c>
      <c r="U2072" s="1423" t="n">
        <v>1551138</v>
      </c>
      <c r="V2072" s="1420" t="n">
        <v>225</v>
      </c>
      <c r="W2072" s="1420" t="n">
        <v>211</v>
      </c>
      <c r="X2072" s="1423" t="inlineStr">
        <is>
          <t>13.48%</t>
        </is>
      </c>
      <c r="Y2072" s="1423" t="n">
        <v>0</v>
      </c>
      <c r="Z2072" s="1423" t="n">
        <v>29525</v>
      </c>
      <c r="AA2072" s="1423" t="n">
        <v>36159</v>
      </c>
      <c r="AB2072" s="1423" t="n">
        <v>0</v>
      </c>
      <c r="AC2072" s="1423" t="n">
        <v>115622</v>
      </c>
      <c r="AD2072" s="1423" t="n">
        <v>1369831</v>
      </c>
      <c r="AE2072" s="1423" t="n">
        <v>1369831</v>
      </c>
      <c r="AF2072" s="1420" t="inlineStr">
        <is>
          <t>$900.000 a $1.200.000</t>
        </is>
      </c>
      <c r="AG2072" s="1423" t="inlineStr">
        <is>
          <t>$5,960,000</t>
        </is>
      </c>
      <c r="AH2072" s="1412" t="inlineStr">
        <is>
          <t>Empleado</t>
        </is>
      </c>
      <c r="AI2072" s="1420" t="inlineStr">
        <is>
          <t>marrugomorales@hotmail.com</t>
        </is>
      </c>
      <c r="AJ2072" s="1420" t="n">
        <v>3165566809</v>
      </c>
      <c r="AK2072" s="1420" t="inlineStr">
        <is>
          <t>CARTAGENA</t>
        </is>
      </c>
      <c r="AL2072" s="1415" t="n"/>
      <c r="AM2072" s="1424" t="n"/>
    </row>
    <row r="2073" ht="18" customHeight="1" thickBot="1">
      <c r="A2073" s="805" t="inlineStr">
        <is>
          <t>ALEJANDRA GALEANO MESA</t>
        </is>
      </c>
      <c r="B2073" s="502" t="inlineStr">
        <is>
          <t>570303610040304-0</t>
        </is>
      </c>
      <c r="C2073" s="404" t="n">
        <v>46007</v>
      </c>
      <c r="D2073" s="358" t="inlineStr">
        <is>
          <t>Pendiente</t>
        </is>
      </c>
      <c r="E2073" s="1217" t="n">
        <v>46007</v>
      </c>
      <c r="F2073" s="503" t="inlineStr">
        <is>
          <t>DAVIVIENDA</t>
        </is>
      </c>
      <c r="G2073" s="1016" t="n"/>
      <c r="H2073" s="409" t="inlineStr">
        <is>
          <t>CM</t>
        </is>
      </c>
      <c r="I2073" s="410" t="n"/>
      <c r="J2073" s="410" t="n"/>
      <c r="K2073" s="410" t="n"/>
      <c r="L2073" s="591" t="inlineStr">
        <is>
          <t>Finanzas a otro nivel</t>
        </is>
      </c>
      <c r="M2073" s="414" t="inlineStr">
        <is>
          <t>PAULA OSORNO</t>
        </is>
      </c>
      <c r="N2073" s="410" t="n"/>
      <c r="O2073" s="410" t="n"/>
      <c r="P2073" s="410" t="n"/>
      <c r="Q2073" s="410" t="n"/>
      <c r="R2073" s="600" t="n">
        <v>1020410150</v>
      </c>
      <c r="S2073" s="412" t="inlineStr">
        <is>
          <t>Pesos</t>
        </is>
      </c>
      <c r="T2073" s="413" t="inlineStr">
        <is>
          <t>Hipotecario</t>
        </is>
      </c>
      <c r="U2073" s="818" t="n">
        <v>2458000</v>
      </c>
      <c r="V2073" s="414" t="n">
        <v>240</v>
      </c>
      <c r="W2073" s="414" t="n">
        <v>186</v>
      </c>
      <c r="X2073" s="818" t="inlineStr">
        <is>
          <t>8.9%</t>
        </is>
      </c>
      <c r="Y2073" s="818" t="n">
        <v>0</v>
      </c>
      <c r="Z2073" s="818" t="n">
        <v>287086</v>
      </c>
      <c r="AA2073" s="818" t="n">
        <v>0</v>
      </c>
      <c r="AB2073" s="818" t="n">
        <v>0</v>
      </c>
      <c r="AC2073" s="818" t="n">
        <v>0</v>
      </c>
      <c r="AD2073" s="818" t="n">
        <v>1585562</v>
      </c>
      <c r="AE2073" s="818" t="n">
        <v>224530665</v>
      </c>
      <c r="AF2073" s="818" t="inlineStr">
        <is>
          <t>$1,000,000</t>
        </is>
      </c>
      <c r="AG2073" s="818" t="inlineStr">
        <is>
          <t>$22,000,000</t>
        </is>
      </c>
      <c r="AH2073" s="415" t="inlineStr">
        <is>
          <t>Empleado</t>
        </is>
      </c>
      <c r="AI2073" s="414" t="inlineStr">
        <is>
          <t>alejandragaleano@gmail.com</t>
        </is>
      </c>
      <c r="AJ2073" s="414" t="n">
        <v>3013980076</v>
      </c>
      <c r="AK2073" s="414" t="inlineStr">
        <is>
          <t>MEDELLIN</t>
        </is>
      </c>
      <c r="AL2073" s="410" t="n"/>
      <c r="AM2073" s="416" t="n"/>
    </row>
    <row r="2074" ht="18" customHeight="1" thickBot="1">
      <c r="A2074" s="1363" t="inlineStr">
        <is>
          <t>KEZIA ALEJANDRA HERNANDEZ RODRIGUEZ</t>
        </is>
      </c>
      <c r="B2074" s="1221" t="inlineStr">
        <is>
          <t>570505820040422-1</t>
        </is>
      </c>
      <c r="C2074" s="240" t="n">
        <v>46006</v>
      </c>
      <c r="D2074" s="456" t="inlineStr">
        <is>
          <t>Mora</t>
        </is>
      </c>
      <c r="E2074" s="378" t="n">
        <v>46008</v>
      </c>
      <c r="F2074" s="569" t="inlineStr">
        <is>
          <t>DAVIVIENDA</t>
        </is>
      </c>
      <c r="G2074" s="593" t="inlineStr">
        <is>
          <t xml:space="preserve">Buen dia.
Solicito su acostumbrado apoyo para que por favor se realice un nuevo analisis al extracto de la cliente en cuestión con un rango entre $300.000 y $600.000
</t>
        </is>
      </c>
      <c r="H2074" s="243" t="inlineStr">
        <is>
          <t>VK 25%</t>
        </is>
      </c>
      <c r="I2074" s="225" t="n"/>
      <c r="J2074" s="549" t="inlineStr">
        <is>
          <t>Resuelta</t>
        </is>
      </c>
      <c r="K2074" s="378" t="n">
        <v>46008</v>
      </c>
      <c r="L2074" s="346" t="inlineStr">
        <is>
          <t>Guardianes Del Ahorro</t>
        </is>
      </c>
      <c r="M2074" s="242" t="inlineStr">
        <is>
          <t>Juan Carlos Hidalgo</t>
        </is>
      </c>
      <c r="N2074" s="240" t="n">
        <v>46008</v>
      </c>
      <c r="O2074" s="225" t="n"/>
      <c r="P2074" s="245" t="inlineStr">
        <is>
          <t>https://tinyurl.com/bdzf4jjd</t>
        </is>
      </c>
      <c r="Q2074" s="225" t="n"/>
      <c r="R2074" s="242" t="n">
        <v>1047445384</v>
      </c>
      <c r="S2074" s="246" t="inlineStr">
        <is>
          <t>Pesos</t>
        </is>
      </c>
      <c r="T2074" s="247" t="inlineStr">
        <is>
          <t>Hipotecario</t>
        </is>
      </c>
      <c r="U2074" s="741" t="n">
        <v>1256737</v>
      </c>
      <c r="V2074" s="242" t="n">
        <v>240</v>
      </c>
      <c r="W2074" s="242" t="n">
        <v>186</v>
      </c>
      <c r="X2074" s="741" t="inlineStr">
        <is>
          <t>9.2%</t>
        </is>
      </c>
      <c r="Y2074" s="741" t="n">
        <v>454263</v>
      </c>
      <c r="Z2074" s="741" t="n">
        <v>37834</v>
      </c>
      <c r="AA2074" s="741" t="n">
        <v>76850</v>
      </c>
      <c r="AB2074" s="741" t="n">
        <v>0</v>
      </c>
      <c r="AC2074" s="741" t="n">
        <v>398456</v>
      </c>
      <c r="AD2074" s="741" t="n">
        <v>742465</v>
      </c>
      <c r="AE2074" s="741" t="n">
        <v>163216790</v>
      </c>
      <c r="AF2074" s="242" t="inlineStr">
        <is>
          <t>300-600</t>
        </is>
      </c>
      <c r="AG2074" s="741" t="inlineStr">
        <is>
          <t>$14,700,000</t>
        </is>
      </c>
      <c r="AH2074" s="346" t="inlineStr">
        <is>
          <t>Vis Davivienda</t>
        </is>
      </c>
      <c r="AI2074" s="242" t="inlineStr">
        <is>
          <t>arquitecta.hernandez@hotmail.com</t>
        </is>
      </c>
      <c r="AJ2074" s="242" t="n">
        <v>3103659595</v>
      </c>
      <c r="AK2074" s="225" t="n"/>
      <c r="AL2074" s="225" t="n"/>
      <c r="AM2074" s="231" t="n"/>
    </row>
    <row r="2075" ht="18" customHeight="1" thickBot="1">
      <c r="A2075" s="1387" t="inlineStr">
        <is>
          <t>ANGELA MARIA AVELLANEDA CASTILLO</t>
        </is>
      </c>
      <c r="B2075" s="274" t="n">
        <v>1053056289</v>
      </c>
      <c r="C2075" s="654" t="n">
        <v>46006</v>
      </c>
      <c r="D2075" s="655" t="inlineStr">
        <is>
          <t>Pendiente</t>
        </is>
      </c>
      <c r="E2075" s="1223" t="n">
        <v>46008</v>
      </c>
      <c r="F2075" s="445" t="inlineStr">
        <is>
          <t>BANCO DE BOGOTA</t>
        </is>
      </c>
      <c r="G2075" s="278" t="n"/>
      <c r="H2075" s="435" t="inlineStr">
        <is>
          <t>CM</t>
        </is>
      </c>
      <c r="I2075" s="425" t="inlineStr">
        <is>
          <t>Falta perfilamiento - Bogota</t>
        </is>
      </c>
      <c r="J2075" s="278" t="n"/>
      <c r="K2075" s="278" t="n"/>
      <c r="L2075" s="421" t="inlineStr">
        <is>
          <t>Soluciones Financieras</t>
        </is>
      </c>
      <c r="M2075" s="659" t="inlineStr">
        <is>
          <t>LORENA SALINAS</t>
        </is>
      </c>
      <c r="N2075" s="654" t="n">
        <v>46007</v>
      </c>
      <c r="O2075" s="278" t="n"/>
      <c r="P2075" s="278" t="n"/>
      <c r="Q2075" s="278" t="n"/>
      <c r="R2075" s="425" t="n">
        <v>1032474384</v>
      </c>
      <c r="S2075" s="426" t="inlineStr">
        <is>
          <t>Pesos</t>
        </is>
      </c>
      <c r="T2075" s="427" t="inlineStr">
        <is>
          <t>Hipotecario</t>
        </is>
      </c>
      <c r="U2075" s="742" t="n">
        <v>723963</v>
      </c>
      <c r="V2075" s="425" t="n">
        <v>360</v>
      </c>
      <c r="W2075" s="425" t="n">
        <v>344</v>
      </c>
      <c r="X2075" s="742" t="inlineStr">
        <is>
          <t>8.37%</t>
        </is>
      </c>
      <c r="Y2075" s="742" t="n">
        <v>272973</v>
      </c>
      <c r="Z2075" s="742" t="n">
        <v>15792</v>
      </c>
      <c r="AA2075" s="742" t="n">
        <v>34671</v>
      </c>
      <c r="AB2075" s="742" t="n">
        <v>50699</v>
      </c>
      <c r="AC2075" s="742" t="n">
        <v>0</v>
      </c>
      <c r="AD2075" s="742" t="n">
        <v>895787</v>
      </c>
      <c r="AE2075" s="742" t="n">
        <v>83929590</v>
      </c>
      <c r="AF2075" s="3663" t="n">
        <v>200</v>
      </c>
      <c r="AG2075" s="742" t="inlineStr">
        <is>
          <t>$3,000,000</t>
        </is>
      </c>
      <c r="AH2075" s="428" t="inlineStr">
        <is>
          <t>Empleado</t>
        </is>
      </c>
      <c r="AI2075" s="425" t="inlineStr">
        <is>
          <t>astrea1831@gmail.com</t>
        </is>
      </c>
      <c r="AJ2075" s="425" t="n">
        <v>3154401304</v>
      </c>
      <c r="AK2075" s="425" t="inlineStr">
        <is>
          <t>BOGOTA</t>
        </is>
      </c>
      <c r="AL2075" s="278" t="n"/>
      <c r="AM2075" s="286" t="n"/>
    </row>
    <row r="2076" ht="18" customHeight="1" thickBot="1">
      <c r="A2076" s="735" t="inlineStr">
        <is>
          <t>LINA FERNANDA VALVERDE MESA</t>
        </is>
      </c>
      <c r="B2076" s="1331" t="inlineStr">
        <is>
          <t>570040770093397-0</t>
        </is>
      </c>
      <c r="C2076" s="1332" t="n">
        <v>46008</v>
      </c>
      <c r="D2076" s="456" t="inlineStr">
        <is>
          <t>Mora</t>
        </is>
      </c>
      <c r="E2076" s="378" t="n">
        <v>46008</v>
      </c>
      <c r="F2076" s="262" t="inlineStr">
        <is>
          <t>DAVIVIENDA</t>
        </is>
      </c>
      <c r="G2076" s="214" t="n"/>
      <c r="H2076" s="352" t="inlineStr">
        <is>
          <t>PROPIO</t>
        </is>
      </c>
      <c r="I2076" s="634" t="n"/>
      <c r="J2076" s="634" t="n"/>
      <c r="K2076" s="634" t="n"/>
      <c r="L2076" s="458" t="inlineStr">
        <is>
          <t>Guardianes Del Ahorro</t>
        </is>
      </c>
      <c r="M2076" s="1237" t="inlineStr">
        <is>
          <t>YISSEL LEON</t>
        </is>
      </c>
      <c r="N2076" s="634" t="n"/>
      <c r="O2076" s="634" t="n"/>
      <c r="P2076" s="634" t="n"/>
      <c r="Q2076" s="634" t="n"/>
      <c r="R2076" s="1237" t="n">
        <v>1016074190</v>
      </c>
      <c r="S2076" s="257" t="inlineStr">
        <is>
          <t>Pesos</t>
        </is>
      </c>
      <c r="T2076" s="1232" t="inlineStr">
        <is>
          <t>Hipotecario</t>
        </is>
      </c>
      <c r="U2076" s="1231" t="n">
        <v>1076000</v>
      </c>
      <c r="V2076" s="1237" t="n">
        <v>240</v>
      </c>
      <c r="W2076" s="1237" t="n">
        <v>230</v>
      </c>
      <c r="X2076" s="1231" t="inlineStr">
        <is>
          <t>10.95%</t>
        </is>
      </c>
      <c r="Y2076" s="1231" t="n">
        <v>0</v>
      </c>
      <c r="Z2076" s="1231" t="n">
        <v>32599</v>
      </c>
      <c r="AA2076" s="1231" t="n">
        <v>38288</v>
      </c>
      <c r="AB2076" s="1231" t="n">
        <v>0</v>
      </c>
      <c r="AC2076" s="1231" t="n">
        <v>134541</v>
      </c>
      <c r="AD2076" s="1231" t="n">
        <v>869458</v>
      </c>
      <c r="AE2076" s="1231" t="n">
        <v>100851593</v>
      </c>
      <c r="AF2076" s="1237" t="inlineStr">
        <is>
          <t>$50.000 a $300.000</t>
        </is>
      </c>
      <c r="AG2076" s="1231" t="inlineStr">
        <is>
          <t>$3,500,000</t>
        </is>
      </c>
      <c r="AH2076" s="458" t="inlineStr">
        <is>
          <t>Vis Davivienda</t>
        </is>
      </c>
      <c r="AI2076" s="1237" t="inlineStr">
        <is>
          <t>lina.95fer@gmail.com</t>
        </is>
      </c>
      <c r="AJ2076" s="1237" t="n">
        <v>3125266390</v>
      </c>
      <c r="AK2076" s="1237" t="inlineStr">
        <is>
          <t>BOGOTA</t>
        </is>
      </c>
      <c r="AL2076" s="634" t="n"/>
      <c r="AM2076" s="231" t="n"/>
    </row>
    <row r="2077" ht="18" customHeight="1" thickBot="1">
      <c r="A2077" s="1363" t="inlineStr">
        <is>
          <t>JESSEL FERNANDA CABEZAS VILLAMIL</t>
        </is>
      </c>
      <c r="B2077" s="1265" t="n">
        <v>90000291173</v>
      </c>
      <c r="C2077" s="1266" t="n">
        <v>46008</v>
      </c>
      <c r="D2077" s="343" t="inlineStr">
        <is>
          <t>Pendiente</t>
        </is>
      </c>
      <c r="E2077" s="1223" t="n">
        <v>46008</v>
      </c>
      <c r="F2077" s="241" t="inlineStr">
        <is>
          <t>BANCOLOMBIA</t>
        </is>
      </c>
      <c r="G2077" s="1224" t="n"/>
      <c r="H2077" s="243" t="inlineStr">
        <is>
          <t>VK 25%</t>
        </is>
      </c>
      <c r="I2077" s="1224" t="n"/>
      <c r="J2077" s="1224" t="n"/>
      <c r="K2077" s="1224" t="n"/>
      <c r="L2077" s="343" t="inlineStr">
        <is>
          <t>Soluciones Financieras</t>
        </is>
      </c>
      <c r="M2077" s="1225" t="inlineStr">
        <is>
          <t>LORENA SALINAS</t>
        </is>
      </c>
      <c r="N2077" s="1224" t="n"/>
      <c r="O2077" s="1224" t="n"/>
      <c r="P2077" s="1224" t="n"/>
      <c r="Q2077" s="1224" t="n"/>
      <c r="R2077" s="1225" t="n">
        <v>1232563</v>
      </c>
      <c r="S2077" s="246" t="inlineStr">
        <is>
          <t>Pesos</t>
        </is>
      </c>
      <c r="T2077" s="1235" t="inlineStr">
        <is>
          <t>Hipotecario</t>
        </is>
      </c>
      <c r="U2077" s="1226" t="n">
        <v>809354</v>
      </c>
      <c r="V2077" s="1225" t="n">
        <v>240</v>
      </c>
      <c r="W2077" s="1225" t="n">
        <v>224</v>
      </c>
      <c r="X2077" s="1226" t="inlineStr">
        <is>
          <t>7.72%</t>
        </is>
      </c>
      <c r="Y2077" s="1226" t="n">
        <v>306133</v>
      </c>
      <c r="Z2077" s="1226" t="n">
        <v>8643</v>
      </c>
      <c r="AA2077" s="1226" t="n">
        <v>15057</v>
      </c>
      <c r="AB2077" s="1226" t="n">
        <v>10037</v>
      </c>
      <c r="AC2077" s="1226" t="n">
        <v>190585</v>
      </c>
      <c r="AD2077" s="1226" t="n">
        <v>582365</v>
      </c>
      <c r="AE2077" s="1226" t="n">
        <v>94129355</v>
      </c>
      <c r="AF2077" s="1225" t="inlineStr">
        <is>
          <t>$50.000 a $300.000</t>
        </is>
      </c>
      <c r="AG2077" s="1226" t="inlineStr">
        <is>
          <t>$4,000,000</t>
        </is>
      </c>
      <c r="AH2077" s="248" t="inlineStr">
        <is>
          <t>Empleado</t>
        </is>
      </c>
      <c r="AI2077" s="1225" t="inlineStr">
        <is>
          <t>fer.cabezas9707@gmail.com</t>
        </is>
      </c>
      <c r="AJ2077" s="1225" t="n">
        <v>3160992688</v>
      </c>
      <c r="AK2077" s="1225" t="inlineStr">
        <is>
          <t>IBAGUE</t>
        </is>
      </c>
      <c r="AL2077" s="1224" t="n"/>
      <c r="AM2077" s="220" t="n"/>
    </row>
    <row r="2078" ht="18" customHeight="1" thickBot="1">
      <c r="A2078" s="1387" t="inlineStr">
        <is>
          <t>DANIELA CARDONA GIRALDO</t>
        </is>
      </c>
      <c r="B2078" s="1288" t="inlineStr">
        <is>
          <t>600339850009758-1</t>
        </is>
      </c>
      <c r="C2078" s="1289" t="n">
        <v>46008</v>
      </c>
      <c r="D2078" s="1290" t="inlineStr">
        <is>
          <t>Pendiente</t>
        </is>
      </c>
      <c r="E2078" s="1223" t="n">
        <v>46008</v>
      </c>
      <c r="F2078" s="277" t="inlineStr">
        <is>
          <t>DAVIVIENDA</t>
        </is>
      </c>
      <c r="G2078" s="278" t="n"/>
      <c r="H2078" s="435" t="inlineStr">
        <is>
          <t>CM</t>
        </is>
      </c>
      <c r="I2078" s="1291" t="n"/>
      <c r="J2078" s="1291" t="n"/>
      <c r="K2078" s="1291" t="n"/>
      <c r="L2078" s="447" t="inlineStr">
        <is>
          <t>Finanzas a otro nivel</t>
        </is>
      </c>
      <c r="M2078" s="1292" t="inlineStr">
        <is>
          <t>PAULA OSORNO</t>
        </is>
      </c>
      <c r="N2078" s="1291" t="n"/>
      <c r="O2078" s="1291" t="n"/>
      <c r="P2078" s="1291" t="n"/>
      <c r="Q2078" s="1291" t="n"/>
      <c r="R2078" s="1292" t="n">
        <v>1037658897</v>
      </c>
      <c r="S2078" s="426" t="inlineStr">
        <is>
          <t>Pesos</t>
        </is>
      </c>
      <c r="T2078" s="1439" t="inlineStr">
        <is>
          <t>Leasing H.</t>
        </is>
      </c>
      <c r="U2078" s="1295" t="n">
        <v>2514000</v>
      </c>
      <c r="V2078" s="1292" t="n">
        <v>240</v>
      </c>
      <c r="W2078" s="1292" t="n">
        <v>217</v>
      </c>
      <c r="X2078" s="1334" t="n">
        <v>0.12</v>
      </c>
      <c r="Y2078" s="1295" t="n">
        <v>0</v>
      </c>
      <c r="Z2078" s="1295" t="n">
        <v>107598</v>
      </c>
      <c r="AA2078" s="1295" t="n">
        <v>0</v>
      </c>
      <c r="AB2078" s="1295" t="n">
        <v>0</v>
      </c>
      <c r="AC2078" s="1295" t="n">
        <v>308091</v>
      </c>
      <c r="AD2078" s="1295" t="n">
        <v>2098310</v>
      </c>
      <c r="AE2078" s="1295" t="n">
        <v>221236982</v>
      </c>
      <c r="AF2078" s="3664" t="n">
        <v>200</v>
      </c>
      <c r="AG2078" s="1295" t="inlineStr">
        <is>
          <t>$6,500,000</t>
        </is>
      </c>
      <c r="AH2078" s="428" t="inlineStr">
        <is>
          <t>Empleado</t>
        </is>
      </c>
      <c r="AI2078" s="1292" t="inlineStr">
        <is>
          <t>daniela.cardonag@hotmail.com</t>
        </is>
      </c>
      <c r="AJ2078" s="1292" t="n">
        <v>3003894226</v>
      </c>
      <c r="AK2078" s="1292" t="inlineStr">
        <is>
          <t>MEDELLIN</t>
        </is>
      </c>
      <c r="AL2078" s="1291" t="n"/>
      <c r="AM2078" s="1296" t="n"/>
    </row>
    <row r="2079" ht="18" customFormat="1" customHeight="1" s="1314" thickBot="1">
      <c r="A2079" s="1440" t="inlineStr">
        <is>
          <t>OLGA CRUZ CRUZ</t>
        </is>
      </c>
      <c r="B2079" s="1321" t="n">
        <v>20990201851</v>
      </c>
      <c r="C2079" s="1322" t="n">
        <v>46009</v>
      </c>
      <c r="D2079" s="1326" t="inlineStr">
        <is>
          <t>Pendiente</t>
        </is>
      </c>
      <c r="E2079" s="1301" t="n">
        <v>46009</v>
      </c>
      <c r="F2079" s="1325" t="inlineStr">
        <is>
          <t>BANCOLOMBIA</t>
        </is>
      </c>
      <c r="G2079" s="1305" t="n"/>
      <c r="H2079" s="1360" t="inlineStr">
        <is>
          <t>PROPIO</t>
        </is>
      </c>
      <c r="I2079" s="1305" t="n"/>
      <c r="J2079" s="1305" t="n"/>
      <c r="K2079" s="1305" t="n"/>
      <c r="L2079" s="1311" t="inlineStr">
        <is>
          <t>Lideres del futuro</t>
        </is>
      </c>
      <c r="M2079" s="1307" t="inlineStr">
        <is>
          <t>Andrea Martinez</t>
        </is>
      </c>
      <c r="N2079" s="1305" t="n"/>
      <c r="O2079" s="1305" t="n"/>
      <c r="P2079" s="1305" t="n"/>
      <c r="Q2079" s="1305" t="n"/>
      <c r="R2079" s="1307" t="n">
        <v>1032410282</v>
      </c>
      <c r="S2079" s="1311" t="inlineStr">
        <is>
          <t>Pesos</t>
        </is>
      </c>
      <c r="T2079" s="1308" t="inlineStr">
        <is>
          <t>Hipotecario</t>
        </is>
      </c>
      <c r="U2079" s="1310" t="n">
        <v>2164408</v>
      </c>
      <c r="V2079" s="1307" t="n">
        <v>243</v>
      </c>
      <c r="W2079" s="1307" t="n">
        <v>141</v>
      </c>
      <c r="X2079" s="1310" t="inlineStr">
        <is>
          <t>14.85%</t>
        </is>
      </c>
      <c r="Y2079" s="1310" t="n">
        <v>0</v>
      </c>
      <c r="Z2079" s="1310" t="n">
        <v>180117</v>
      </c>
      <c r="AA2079" s="1310" t="n">
        <v>39106</v>
      </c>
      <c r="AB2079" s="1310" t="n">
        <v>26069</v>
      </c>
      <c r="AC2079" s="1310" t="n">
        <v>372861</v>
      </c>
      <c r="AD2079" s="1310" t="n">
        <v>1546255</v>
      </c>
      <c r="AE2079" s="1310" t="n">
        <v>138857296</v>
      </c>
      <c r="AF2079" s="1307" t="inlineStr">
        <is>
          <t>$300.000 a $600.000</t>
        </is>
      </c>
      <c r="AG2079" s="1310" t="inlineStr">
        <is>
          <t>$15,000,000</t>
        </is>
      </c>
      <c r="AH2079" s="1304" t="inlineStr">
        <is>
          <t>Empleado</t>
        </is>
      </c>
      <c r="AI2079" s="1307" t="inlineStr">
        <is>
          <t>kathe54@hotmail.com</t>
        </is>
      </c>
      <c r="AJ2079" s="1307" t="n">
        <v>3174350386</v>
      </c>
      <c r="AK2079" s="1305" t="n"/>
      <c r="AL2079" s="1305" t="n"/>
      <c r="AM2079" s="1313" t="n"/>
    </row>
    <row r="2080" ht="18" customHeight="1" thickBot="1">
      <c r="A2080" s="1443" t="inlineStr">
        <is>
          <t>JASNETH HUMBERTO JAIMES GELVES</t>
        </is>
      </c>
      <c r="B2080" s="1445" t="n">
        <v>8815845202</v>
      </c>
      <c r="C2080" s="1446" t="n">
        <v>45940</v>
      </c>
      <c r="D2080" s="1251" t="inlineStr">
        <is>
          <t>Pendiente</t>
        </is>
      </c>
      <c r="E2080" s="400" t="n">
        <v>46009</v>
      </c>
      <c r="F2080" s="910" t="inlineStr">
        <is>
          <t>FNA (Fondo Nacional del Ahorro)</t>
        </is>
      </c>
      <c r="G2080" s="1447" t="n"/>
      <c r="H2080" s="865" t="inlineStr">
        <is>
          <t>Propio</t>
        </is>
      </c>
      <c r="I2080" s="1448" t="inlineStr">
        <is>
          <t>Buen dia, extracto recibido, pero hace falta adjuntar el perfilamiento. gracias..</t>
        </is>
      </c>
      <c r="J2080" s="1447" t="n"/>
      <c r="K2080" s="1447" t="n"/>
      <c r="L2080" s="850" t="inlineStr">
        <is>
          <t>Visionarios</t>
        </is>
      </c>
      <c r="M2080" s="1448" t="inlineStr">
        <is>
          <t>Daniel-Fernandez</t>
        </is>
      </c>
      <c r="N2080" s="1447" t="n"/>
      <c r="O2080" s="1447" t="n"/>
      <c r="P2080" s="1449" t="inlineStr">
        <is>
          <t>https://tinyurl.com/2daxyrzt</t>
        </is>
      </c>
      <c r="Q2080" s="1449" t="inlineStr">
        <is>
          <t>https://drive.google.com/open?id=1K_cJuNTy0bbiB1BhB_IzSjeV6oV1bRvl</t>
        </is>
      </c>
      <c r="R2080" s="1450" t="n">
        <v>88158452</v>
      </c>
      <c r="S2080" s="833" t="inlineStr">
        <is>
          <t>Pesos</t>
        </is>
      </c>
      <c r="T2080" s="1451" t="inlineStr">
        <is>
          <t>Hipotecario</t>
        </is>
      </c>
      <c r="U2080" s="1450" t="n">
        <v>1751141</v>
      </c>
      <c r="V2080" s="1450" t="n">
        <v>165</v>
      </c>
      <c r="W2080" s="1450" t="n">
        <v>73</v>
      </c>
      <c r="X2080" s="1452" t="n">
        <v>0.11</v>
      </c>
      <c r="Y2080" s="1450" t="n">
        <v>0</v>
      </c>
      <c r="Z2080" s="1450" t="n">
        <v>28851</v>
      </c>
      <c r="AA2080" s="1450" t="n">
        <v>35174</v>
      </c>
      <c r="AB2080" s="1450" t="n">
        <v>35105</v>
      </c>
      <c r="AC2080" s="1450" t="n">
        <v>868163</v>
      </c>
      <c r="AD2080" s="1450" t="n">
        <v>783845</v>
      </c>
      <c r="AE2080" s="1450" t="n">
        <v>89740371</v>
      </c>
      <c r="AF2080" s="1447" t="n"/>
      <c r="AG2080" s="1450" t="inlineStr">
        <is>
          <t>$6,300,000</t>
        </is>
      </c>
      <c r="AH2080" s="837" t="inlineStr">
        <is>
          <t>Empleado</t>
        </is>
      </c>
      <c r="AI2080" s="1448" t="inlineStr">
        <is>
          <t>jasneth.jaimes@cafedecolombia.com</t>
        </is>
      </c>
      <c r="AJ2080" s="1450" t="n">
        <v>3102182882</v>
      </c>
      <c r="AK2080" s="1448" t="inlineStr">
        <is>
          <t>Bucaramanga</t>
        </is>
      </c>
      <c r="AL2080" s="1450" t="n">
        <v>7617119299</v>
      </c>
      <c r="AM2080" s="1453" t="n"/>
    </row>
    <row r="2081" ht="18" customHeight="1" thickBot="1">
      <c r="A2081" s="1402" t="inlineStr">
        <is>
          <t>OSCAR FELIPE RUBIO QUINTERO</t>
        </is>
      </c>
      <c r="B2081" s="1265" t="n">
        <v>20990201851</v>
      </c>
      <c r="C2081" s="1266" t="n">
        <v>46009</v>
      </c>
      <c r="D2081" s="343" t="inlineStr">
        <is>
          <t>Pendiente</t>
        </is>
      </c>
      <c r="E2081" s="1222" t="n">
        <v>46009</v>
      </c>
      <c r="F2081" s="241" t="inlineStr">
        <is>
          <t>BANCOLOMBIA</t>
        </is>
      </c>
      <c r="G2081" s="1224" t="n"/>
      <c r="H2081" s="397" t="inlineStr">
        <is>
          <t>PROPIO</t>
        </is>
      </c>
      <c r="I2081" s="1224" t="n"/>
      <c r="J2081" s="1224" t="n"/>
      <c r="K2081" s="1224" t="n"/>
      <c r="L2081" s="246" t="inlineStr">
        <is>
          <t>Lideres del futuro</t>
        </is>
      </c>
      <c r="M2081" s="1225" t="inlineStr">
        <is>
          <t>Andrea Martinez</t>
        </is>
      </c>
      <c r="N2081" s="1224" t="n"/>
      <c r="O2081" s="1224" t="n"/>
      <c r="P2081" s="1224" t="n"/>
      <c r="Q2081" s="1224" t="n"/>
      <c r="R2081" s="1225" t="n">
        <v>1032410282</v>
      </c>
      <c r="S2081" s="246" t="inlineStr">
        <is>
          <t>Pesos</t>
        </is>
      </c>
      <c r="T2081" s="1235" t="inlineStr">
        <is>
          <t>Hipotecario</t>
        </is>
      </c>
      <c r="U2081" s="1226" t="n">
        <v>2164408</v>
      </c>
      <c r="V2081" s="1225" t="n">
        <v>243</v>
      </c>
      <c r="W2081" s="1225" t="n">
        <v>141</v>
      </c>
      <c r="X2081" s="1226" t="inlineStr">
        <is>
          <t>14.85%</t>
        </is>
      </c>
      <c r="Y2081" s="1226" t="n">
        <v>0</v>
      </c>
      <c r="Z2081" s="1226" t="n">
        <v>180117</v>
      </c>
      <c r="AA2081" s="1226" t="n">
        <v>39106</v>
      </c>
      <c r="AB2081" s="1226" t="n">
        <v>26069</v>
      </c>
      <c r="AC2081" s="1226" t="n">
        <v>372861</v>
      </c>
      <c r="AD2081" s="1226" t="n">
        <v>1546255</v>
      </c>
      <c r="AE2081" s="1226" t="n">
        <v>138857296</v>
      </c>
      <c r="AF2081" s="1225" t="inlineStr">
        <is>
          <t>$300.000 a $600.000</t>
        </is>
      </c>
      <c r="AG2081" s="1226" t="inlineStr">
        <is>
          <t>$15,000,000</t>
        </is>
      </c>
      <c r="AH2081" s="248" t="inlineStr">
        <is>
          <t>Empleado</t>
        </is>
      </c>
      <c r="AI2081" s="1225" t="inlineStr">
        <is>
          <t>kathe54@hotmail.com</t>
        </is>
      </c>
      <c r="AJ2081" s="1225" t="n">
        <v>3174350386</v>
      </c>
      <c r="AK2081" s="1224" t="n"/>
      <c r="AL2081" s="1224" t="n"/>
      <c r="AM2081" s="220" t="n"/>
    </row>
    <row r="2082" ht="18" customHeight="1" thickBot="1">
      <c r="A2082" s="718" t="inlineStr">
        <is>
          <t>INGRID XIOMARA PERLAZA MONTENEGRO</t>
        </is>
      </c>
      <c r="B2082" s="1288" t="inlineStr">
        <is>
          <t>570121600011651-0</t>
        </is>
      </c>
      <c r="C2082" s="1289" t="n">
        <v>46009</v>
      </c>
      <c r="D2082" s="1290" t="inlineStr">
        <is>
          <t>Pendiente</t>
        </is>
      </c>
      <c r="E2082" s="378" t="n">
        <v>46009</v>
      </c>
      <c r="F2082" s="277" t="inlineStr">
        <is>
          <t>DAVIVIENDA</t>
        </is>
      </c>
      <c r="G2082" s="1454" t="inlineStr">
        <is>
          <t>Buen día a extractos@mejorahora.net envié el último extracto del crédito, me comenta la cliente que ese crédito es resultado de una reestructuración del crédito principal con el que compró la casa, como en pandemia no pudo cumplir con los pagos el banco le hizo esa refinanciación y con el saldo de la deuda le constituyeron un crédito nuevo para tener un menor valor de cuota pero se lo dieron a un plazo muy largo, por eso quiere hacer la RCV para ver si lo paga más rápido.
Me dejan saber por favor si es viable hacer el proceso con esas condiciones.
Mil gracias.</t>
        </is>
      </c>
      <c r="H2082" s="435" t="inlineStr">
        <is>
          <t>CM</t>
        </is>
      </c>
      <c r="I2082" s="1291" t="n"/>
      <c r="J2082" s="1291" t="n"/>
      <c r="K2082" s="1291" t="n"/>
      <c r="L2082" s="423" t="inlineStr">
        <is>
          <t>Visionarios</t>
        </is>
      </c>
      <c r="M2082" s="1292" t="inlineStr">
        <is>
          <t>PAOLA HERNANDEZ</t>
        </is>
      </c>
      <c r="N2082" s="1291" t="n"/>
      <c r="O2082" s="1291" t="n"/>
      <c r="P2082" s="1291" t="n"/>
      <c r="Q2082" s="1291" t="n"/>
      <c r="R2082" s="1292" t="n">
        <v>31589802</v>
      </c>
      <c r="S2082" s="426" t="inlineStr">
        <is>
          <t>Pesos</t>
        </is>
      </c>
      <c r="T2082" s="1294" t="inlineStr">
        <is>
          <t>Hipotecario</t>
        </is>
      </c>
      <c r="U2082" s="1295" t="n">
        <v>534000</v>
      </c>
      <c r="V2082" s="1292" t="n">
        <v>240</v>
      </c>
      <c r="W2082" s="1292" t="n">
        <v>189</v>
      </c>
      <c r="X2082" s="1295" t="inlineStr">
        <is>
          <t>10.5%</t>
        </is>
      </c>
      <c r="Y2082" s="1295" t="n">
        <v>0</v>
      </c>
      <c r="Z2082" s="1295" t="n">
        <v>36637</v>
      </c>
      <c r="AA2082" s="1295" t="n">
        <v>100708</v>
      </c>
      <c r="AB2082" s="1295" t="n">
        <v>0</v>
      </c>
      <c r="AC2082" s="1295" t="n">
        <v>450517</v>
      </c>
      <c r="AD2082" s="1295" t="n">
        <v>479870</v>
      </c>
      <c r="AE2082" s="1295" t="n">
        <v>38660703</v>
      </c>
      <c r="AF2082" s="3664" t="n">
        <v>186</v>
      </c>
      <c r="AG2082" s="1295" t="inlineStr">
        <is>
          <t>$3,000,000</t>
        </is>
      </c>
      <c r="AH2082" s="428" t="inlineStr">
        <is>
          <t>Empleado</t>
        </is>
      </c>
      <c r="AI2082" s="1292" t="inlineStr">
        <is>
          <t>xiomy922@hptmail.com</t>
        </is>
      </c>
      <c r="AJ2082" s="1292" t="n">
        <v>3218851508</v>
      </c>
      <c r="AK2082" s="1292" t="inlineStr">
        <is>
          <t>CARTAGENA</t>
        </is>
      </c>
      <c r="AL2082" s="1291" t="n"/>
      <c r="AM2082" s="1296" t="n"/>
    </row>
    <row r="2083" ht="18" customHeight="1" thickBot="1">
      <c r="A2083" s="1363" t="inlineStr">
        <is>
          <t>CHRISTIAN JAVIER CARDONA CASILIMAS</t>
        </is>
      </c>
      <c r="B2083" s="210" t="inlineStr">
        <is>
          <t>570119460052406-2</t>
        </is>
      </c>
      <c r="C2083" s="251" t="n">
        <v>46009</v>
      </c>
      <c r="D2083" s="343" t="inlineStr">
        <is>
          <t>Pendiente</t>
        </is>
      </c>
      <c r="E2083" s="1222" t="n">
        <v>46009</v>
      </c>
      <c r="F2083" s="262" t="inlineStr">
        <is>
          <t>DAVIVIENDA</t>
        </is>
      </c>
      <c r="G2083" s="214" t="n"/>
      <c r="H2083" s="349" t="inlineStr">
        <is>
          <t>CM</t>
        </is>
      </c>
      <c r="I2083" s="214" t="n"/>
      <c r="J2083" s="214" t="n"/>
      <c r="K2083" s="214" t="n"/>
      <c r="L2083" s="214" t="n"/>
      <c r="M2083" s="214" t="n"/>
      <c r="N2083" s="214" t="n"/>
      <c r="O2083" s="214" t="n"/>
      <c r="P2083" s="214" t="n"/>
      <c r="Q2083" s="214" t="n"/>
      <c r="R2083" s="1253" t="inlineStr">
        <is>
          <t>N/A</t>
        </is>
      </c>
      <c r="S2083" s="257" t="inlineStr">
        <is>
          <t>Pesos</t>
        </is>
      </c>
      <c r="T2083" s="258" t="inlineStr">
        <is>
          <t>Hipotecario</t>
        </is>
      </c>
      <c r="U2083" s="739" t="n">
        <v>1515000</v>
      </c>
      <c r="V2083" s="254" t="n">
        <v>240</v>
      </c>
      <c r="W2083" s="254" t="n">
        <v>234</v>
      </c>
      <c r="X2083" s="739" t="inlineStr">
        <is>
          <t>11.2%</t>
        </is>
      </c>
      <c r="Y2083" s="739" t="n">
        <v>0</v>
      </c>
      <c r="Z2083" s="739" t="n">
        <v>32185</v>
      </c>
      <c r="AA2083" s="739" t="n">
        <v>46586</v>
      </c>
      <c r="AB2083" s="739" t="n">
        <v>0</v>
      </c>
      <c r="AC2083" s="739" t="n">
        <v>179073</v>
      </c>
      <c r="AD2083" s="739" t="n">
        <v>1257820</v>
      </c>
      <c r="AE2083" s="739" t="n">
        <v>141492255</v>
      </c>
      <c r="AF2083" s="3660" t="n">
        <v>200</v>
      </c>
      <c r="AG2083" s="739" t="inlineStr">
        <is>
          <t>$6,000,000</t>
        </is>
      </c>
      <c r="AH2083" s="259" t="inlineStr">
        <is>
          <t>Empleado</t>
        </is>
      </c>
      <c r="AI2083" s="425" t="inlineStr">
        <is>
          <t>abogado.vca@gmail.com</t>
        </is>
      </c>
      <c r="AJ2083" s="425" t="n">
        <v>3184451056</v>
      </c>
      <c r="AK2083" s="254" t="inlineStr">
        <is>
          <t>CALI</t>
        </is>
      </c>
      <c r="AL2083" s="214" t="n"/>
      <c r="AM2083" s="220" t="n"/>
    </row>
    <row r="2084" ht="18" customHeight="1" thickBot="1">
      <c r="A2084" s="1363" t="inlineStr">
        <is>
          <t>EDWIN DOMINGO CANO GUTIERREZ</t>
        </is>
      </c>
      <c r="B2084" s="221" t="n">
        <v>204289003908</v>
      </c>
      <c r="C2084" s="240" t="n">
        <v>46009</v>
      </c>
      <c r="D2084" s="343" t="inlineStr">
        <is>
          <t>Pendiente</t>
        </is>
      </c>
      <c r="E2084" s="378" t="n">
        <v>46009</v>
      </c>
      <c r="F2084" s="459" t="inlineStr">
        <is>
          <t>COLPATRIA</t>
        </is>
      </c>
      <c r="G2084" s="1087" t="n"/>
      <c r="H2084" s="243" t="inlineStr">
        <is>
          <t>VK 25%</t>
        </is>
      </c>
      <c r="I2084" s="225" t="n"/>
      <c r="J2084" s="225" t="n"/>
      <c r="K2084" s="225" t="n"/>
      <c r="L2084" s="343" t="inlineStr">
        <is>
          <t>Soluciones Financieras</t>
        </is>
      </c>
      <c r="M2084" s="242" t="inlineStr">
        <is>
          <t>LORENA SALINAS</t>
        </is>
      </c>
      <c r="N2084" s="225" t="n"/>
      <c r="O2084" s="225" t="n"/>
      <c r="P2084" s="225" t="n"/>
      <c r="Q2084" s="225" t="n"/>
      <c r="R2084" s="242" t="n">
        <v>1033705081</v>
      </c>
      <c r="S2084" s="246" t="inlineStr">
        <is>
          <t>Pesos</t>
        </is>
      </c>
      <c r="T2084" s="247" t="inlineStr">
        <is>
          <t>Hipotecario</t>
        </is>
      </c>
      <c r="U2084" s="741" t="n">
        <v>470116</v>
      </c>
      <c r="V2084" s="242" t="n">
        <v>240</v>
      </c>
      <c r="W2084" s="242" t="n">
        <v>176</v>
      </c>
      <c r="X2084" s="811" t="n">
        <v>0.12</v>
      </c>
      <c r="Y2084" s="741" t="n">
        <v>0</v>
      </c>
      <c r="Z2084" s="741" t="n">
        <v>33455</v>
      </c>
      <c r="AA2084" s="741" t="n">
        <v>0</v>
      </c>
      <c r="AB2084" s="741" t="n">
        <v>0</v>
      </c>
      <c r="AC2084" s="741" t="n">
        <v>115818</v>
      </c>
      <c r="AD2084" s="741" t="n">
        <v>489486</v>
      </c>
      <c r="AE2084" s="741" t="n">
        <v>51508061</v>
      </c>
      <c r="AF2084" s="242" t="inlineStr">
        <is>
          <t>$50.000 a $300.000</t>
        </is>
      </c>
      <c r="AG2084" s="741" t="inlineStr">
        <is>
          <t>$2,600,000</t>
        </is>
      </c>
      <c r="AH2084" s="248" t="inlineStr">
        <is>
          <t>Empleado</t>
        </is>
      </c>
      <c r="AI2084" s="1292" t="inlineStr">
        <is>
          <t>edwinnegro88@hotmail.com</t>
        </is>
      </c>
      <c r="AJ2084" s="1455" t="n">
        <v>3103218651</v>
      </c>
      <c r="AK2084" s="225" t="n"/>
      <c r="AL2084" s="225" t="n"/>
      <c r="AM2084" s="231" t="n"/>
    </row>
    <row r="2085" ht="18" customHeight="1" thickBot="1">
      <c r="A2085" s="1444" t="inlineStr">
        <is>
          <t>YURI CONSUELO CATOLICO SARMIENTO</t>
        </is>
      </c>
      <c r="B2085" s="210" t="inlineStr">
        <is>
          <t>571616310013137-4</t>
        </is>
      </c>
      <c r="C2085" s="251" t="n">
        <v>46009</v>
      </c>
      <c r="D2085" s="343" t="inlineStr">
        <is>
          <t>Pendiente</t>
        </is>
      </c>
      <c r="E2085" s="1222" t="n">
        <v>46009</v>
      </c>
      <c r="F2085" s="569" t="inlineStr">
        <is>
          <t>DAVIVIENDA</t>
        </is>
      </c>
      <c r="G2085" s="1255" t="n"/>
      <c r="H2085" s="457" t="inlineStr">
        <is>
          <t>VK 30%</t>
        </is>
      </c>
      <c r="I2085" s="214" t="n"/>
      <c r="J2085" s="214" t="n"/>
      <c r="K2085" s="214" t="n"/>
      <c r="L2085" s="458" t="inlineStr">
        <is>
          <t>Guardianes Del Ahorro</t>
        </is>
      </c>
      <c r="M2085" s="254" t="inlineStr">
        <is>
          <t>Sandra Patricia Moreno Sotelo</t>
        </is>
      </c>
      <c r="N2085" s="214" t="n"/>
      <c r="O2085" s="214" t="n"/>
      <c r="P2085" s="214" t="n"/>
      <c r="Q2085" s="214" t="n"/>
      <c r="R2085" s="254" t="n">
        <v>53065640</v>
      </c>
      <c r="S2085" s="257" t="inlineStr">
        <is>
          <t>Pesos</t>
        </is>
      </c>
      <c r="T2085" s="258" t="inlineStr">
        <is>
          <t>Hipotecario</t>
        </is>
      </c>
      <c r="U2085" s="739" t="n">
        <v>417561</v>
      </c>
      <c r="V2085" s="254" t="n">
        <v>240</v>
      </c>
      <c r="W2085" s="254" t="n">
        <v>217</v>
      </c>
      <c r="X2085" s="739" t="inlineStr">
        <is>
          <t>10.3%</t>
        </is>
      </c>
      <c r="Y2085" s="739" t="n">
        <v>176438</v>
      </c>
      <c r="Z2085" s="739" t="n">
        <v>32496</v>
      </c>
      <c r="AA2085" s="739" t="n">
        <v>28346</v>
      </c>
      <c r="AB2085" s="739" t="n">
        <v>0</v>
      </c>
      <c r="AC2085" s="739" t="n">
        <v>90412</v>
      </c>
      <c r="AD2085" s="739" t="n">
        <v>266011</v>
      </c>
      <c r="AE2085" s="739" t="n">
        <v>53956011</v>
      </c>
      <c r="AF2085" s="254" t="inlineStr">
        <is>
          <t>$300.000 a $600.000</t>
        </is>
      </c>
      <c r="AG2085" s="739" t="inlineStr">
        <is>
          <t>$2,500,000</t>
        </is>
      </c>
      <c r="AH2085" s="259" t="inlineStr">
        <is>
          <t>Empleado</t>
        </is>
      </c>
      <c r="AI2085" s="425" t="inlineStr">
        <is>
          <t>yuricato8412@hotmail.es</t>
        </is>
      </c>
      <c r="AJ2085" s="254" t="n">
        <v>3057967288</v>
      </c>
      <c r="AK2085" s="214" t="n"/>
      <c r="AL2085" s="214" t="n"/>
      <c r="AM2085" s="220" t="n"/>
    </row>
    <row r="2086" ht="18" customHeight="1" thickBot="1">
      <c r="A2086" s="1363" t="inlineStr">
        <is>
          <t>MAYRA MILENA ALBARRACIN BUITRAGO</t>
        </is>
      </c>
      <c r="B2086" s="221" t="n">
        <v>90000363621</v>
      </c>
      <c r="C2086" s="240" t="n">
        <v>46009</v>
      </c>
      <c r="D2086" s="343" t="inlineStr">
        <is>
          <t>Pendiente</t>
        </is>
      </c>
      <c r="E2086" s="378" t="n">
        <v>46009</v>
      </c>
      <c r="F2086" s="241" t="inlineStr">
        <is>
          <t>BANCOLOMBIA</t>
        </is>
      </c>
      <c r="G2086" s="1224" t="n"/>
      <c r="H2086" s="243" t="inlineStr">
        <is>
          <t>VK 30%</t>
        </is>
      </c>
      <c r="I2086" s="225" t="n"/>
      <c r="J2086" s="225" t="n"/>
      <c r="K2086" s="225" t="n"/>
      <c r="L2086" s="343" t="inlineStr">
        <is>
          <t>Soluciones Financieras</t>
        </is>
      </c>
      <c r="M2086" s="242" t="inlineStr">
        <is>
          <t>LORENA SALINAS</t>
        </is>
      </c>
      <c r="N2086" s="225" t="n"/>
      <c r="O2086" s="225" t="n"/>
      <c r="P2086" s="225" t="n"/>
      <c r="Q2086" s="225" t="n"/>
      <c r="R2086" s="242" t="n">
        <v>60266491</v>
      </c>
      <c r="S2086" s="246" t="inlineStr">
        <is>
          <t>Pesos</t>
        </is>
      </c>
      <c r="T2086" s="247" t="inlineStr">
        <is>
          <t>Hipotecario</t>
        </is>
      </c>
      <c r="U2086" s="741" t="n">
        <v>756586</v>
      </c>
      <c r="V2086" s="242" t="n">
        <v>240</v>
      </c>
      <c r="W2086" s="242" t="n">
        <v>237</v>
      </c>
      <c r="X2086" s="741" t="inlineStr">
        <is>
          <t>11.4%</t>
        </is>
      </c>
      <c r="Y2086" s="741" t="n">
        <v>0</v>
      </c>
      <c r="Z2086" s="741" t="n">
        <v>16189</v>
      </c>
      <c r="AA2086" s="741" t="n">
        <v>13566</v>
      </c>
      <c r="AB2086" s="741" t="n">
        <v>9044</v>
      </c>
      <c r="AC2086" s="741" t="n">
        <v>84360</v>
      </c>
      <c r="AD2086" s="741" t="n">
        <v>633426</v>
      </c>
      <c r="AE2086" s="741" t="n">
        <v>70408162</v>
      </c>
      <c r="AF2086" s="242" t="inlineStr">
        <is>
          <t>$50.000 a $300.000</t>
        </is>
      </c>
      <c r="AG2086" s="741" t="inlineStr">
        <is>
          <t>$4,500,000</t>
        </is>
      </c>
      <c r="AH2086" s="248" t="inlineStr">
        <is>
          <t>Empleado</t>
        </is>
      </c>
      <c r="AI2086" s="1455" t="inlineStr">
        <is>
          <t>albarracin1305@gmail.com</t>
        </is>
      </c>
      <c r="AJ2086" s="242" t="n">
        <v>3213131614</v>
      </c>
      <c r="AK2086" s="225" t="n"/>
      <c r="AL2086" s="225" t="n"/>
      <c r="AM2086" s="231" t="n"/>
    </row>
    <row r="2087" ht="18" customFormat="1" customHeight="1" s="1314" thickBot="1">
      <c r="A2087" s="1394" t="inlineStr">
        <is>
          <t>ONEYS TORRES HERRRERA</t>
        </is>
      </c>
      <c r="B2087" s="1321" t="n">
        <v>90000237865</v>
      </c>
      <c r="C2087" s="1322" t="n">
        <v>46009</v>
      </c>
      <c r="D2087" s="1302" t="inlineStr">
        <is>
          <t>Pendiente</t>
        </is>
      </c>
      <c r="E2087" s="1303" t="n">
        <v>46009</v>
      </c>
      <c r="F2087" s="1325" t="inlineStr">
        <is>
          <t>BANCOLOMBIA</t>
        </is>
      </c>
      <c r="G2087" s="1305" t="n"/>
      <c r="H2087" s="1325" t="inlineStr">
        <is>
          <t>VK 25%</t>
        </is>
      </c>
      <c r="I2087" s="1305" t="n"/>
      <c r="J2087" s="1305" t="n"/>
      <c r="K2087" s="1305" t="n"/>
      <c r="L2087" s="1456" t="inlineStr">
        <is>
          <t>Visionarios</t>
        </is>
      </c>
      <c r="M2087" s="1307" t="inlineStr">
        <is>
          <t>PAOLA HERNANDEZ</t>
        </is>
      </c>
      <c r="N2087" s="1305" t="n"/>
      <c r="O2087" s="1305" t="n"/>
      <c r="P2087" s="1305" t="n"/>
      <c r="Q2087" s="1305" t="n"/>
      <c r="R2087" s="1307" t="n">
        <v>1047466618</v>
      </c>
      <c r="S2087" s="1311" t="inlineStr">
        <is>
          <t>Pesos</t>
        </is>
      </c>
      <c r="T2087" s="1308" t="inlineStr">
        <is>
          <t>Hipotecario</t>
        </is>
      </c>
      <c r="U2087" s="1310" t="n">
        <v>26993</v>
      </c>
      <c r="V2087" s="1307" t="n">
        <v>246</v>
      </c>
      <c r="W2087" s="1307" t="n">
        <v>215</v>
      </c>
      <c r="X2087" s="1457" t="n">
        <v>0.18</v>
      </c>
      <c r="Y2087" s="1310" t="n">
        <v>0</v>
      </c>
      <c r="Z2087" s="1310" t="n">
        <v>7730</v>
      </c>
      <c r="AA2087" s="1310" t="n">
        <v>10687</v>
      </c>
      <c r="AB2087" s="1310" t="n">
        <v>7124</v>
      </c>
      <c r="AC2087" s="1310" t="n">
        <v>0</v>
      </c>
      <c r="AD2087" s="1310" t="n">
        <v>0</v>
      </c>
      <c r="AE2087" s="1310" t="n">
        <v>73063168</v>
      </c>
      <c r="AF2087" s="1307" t="inlineStr">
        <is>
          <t>Acorde al estado del Crédito</t>
        </is>
      </c>
      <c r="AG2087" s="1310" t="inlineStr">
        <is>
          <t>$2,000,000</t>
        </is>
      </c>
      <c r="AH2087" s="1304" t="inlineStr">
        <is>
          <t>Empleado</t>
        </is>
      </c>
      <c r="AI2087" s="1307" t="inlineStr">
        <is>
          <t>oneystorres@gmail.com</t>
        </is>
      </c>
      <c r="AJ2087" s="1307" t="n">
        <v>3006836946</v>
      </c>
      <c r="AK2087" s="1305" t="n"/>
      <c r="AL2087" s="1305" t="n"/>
      <c r="AM2087" s="1313" t="n"/>
    </row>
    <row r="2088" ht="18" customHeight="1" thickBot="1">
      <c r="A2088" s="805" t="inlineStr">
        <is>
          <t>KATHERIN PEREZ VALENCIA</t>
        </is>
      </c>
      <c r="B2088" s="466" t="n">
        <v>90000170413</v>
      </c>
      <c r="C2088" s="357" t="n">
        <v>46009</v>
      </c>
      <c r="D2088" s="358" t="inlineStr">
        <is>
          <t>Pendiente</t>
        </is>
      </c>
      <c r="E2088" s="1217" t="n">
        <v>46009</v>
      </c>
      <c r="F2088" s="1458" t="inlineStr">
        <is>
          <t>BANCOLOMBIA</t>
        </is>
      </c>
      <c r="G2088" s="1243" t="n"/>
      <c r="H2088" s="361" t="inlineStr">
        <is>
          <t>CM</t>
        </is>
      </c>
      <c r="I2088" s="360" t="n"/>
      <c r="J2088" s="360" t="n"/>
      <c r="K2088" s="360" t="n"/>
      <c r="L2088" s="1459" t="n"/>
      <c r="M2088" s="360" t="n"/>
      <c r="N2088" s="360" t="n"/>
      <c r="O2088" s="360" t="n"/>
      <c r="P2088" s="360" t="n"/>
      <c r="Q2088" s="360" t="n"/>
      <c r="R2088" s="1460" t="inlineStr">
        <is>
          <t>N/A</t>
        </is>
      </c>
      <c r="S2088" s="365" t="inlineStr">
        <is>
          <t>Pesos</t>
        </is>
      </c>
      <c r="T2088" s="366" t="inlineStr">
        <is>
          <t>Hipotecario</t>
        </is>
      </c>
      <c r="U2088" s="808" t="n">
        <v>529485</v>
      </c>
      <c r="V2088" s="363" t="n">
        <v>240</v>
      </c>
      <c r="W2088" s="363" t="n">
        <v>193</v>
      </c>
      <c r="X2088" s="808" t="inlineStr">
        <is>
          <t>5.98%</t>
        </is>
      </c>
      <c r="Y2088" s="808" t="n">
        <v>206548</v>
      </c>
      <c r="Z2088" s="808" t="n">
        <v>7578</v>
      </c>
      <c r="AA2088" s="808" t="n">
        <v>10569</v>
      </c>
      <c r="AB2088" s="808" t="n">
        <v>7046</v>
      </c>
      <c r="AC2088" s="808" t="n">
        <v>197147</v>
      </c>
      <c r="AD2088" s="808" t="n">
        <v>307144</v>
      </c>
      <c r="AE2088" s="808" t="n">
        <v>63245663</v>
      </c>
      <c r="AF2088" s="3688" t="n">
        <v>500</v>
      </c>
      <c r="AG2088" s="808" t="inlineStr">
        <is>
          <t>$2,000,000</t>
        </is>
      </c>
      <c r="AH2088" s="401" t="inlineStr">
        <is>
          <t>Empleado</t>
        </is>
      </c>
      <c r="AI2088" s="1461" t="inlineStr">
        <is>
          <t>kathepv93@gmail.com</t>
        </is>
      </c>
      <c r="AJ2088" s="1462" t="n">
        <v>3226098283</v>
      </c>
      <c r="AK2088" s="363" t="inlineStr">
        <is>
          <t>DOS QUEBRADAS</t>
        </is>
      </c>
      <c r="AL2088" s="360" t="n"/>
      <c r="AM2088" s="368" t="n"/>
    </row>
    <row r="2089" ht="18" customHeight="1" thickBot="1">
      <c r="A2089" s="1401" t="inlineStr">
        <is>
          <t>DIANA MILADY JIMENEZ GONZALEZ</t>
        </is>
      </c>
      <c r="B2089" s="1221" t="inlineStr">
        <is>
          <t>571616310016896-2</t>
        </is>
      </c>
      <c r="C2089" s="1222" t="n">
        <v>45993</v>
      </c>
      <c r="D2089" s="343" t="inlineStr">
        <is>
          <t>Actualizar</t>
        </is>
      </c>
      <c r="E2089" s="1222" t="n">
        <v>46010</v>
      </c>
      <c r="F2089" s="1463" t="inlineStr">
        <is>
          <t>DAVIVIENDA</t>
        </is>
      </c>
      <c r="G2089" s="1464" t="inlineStr">
        <is>
          <t>Se envía extracto al correo el 19 de Diciembre para retomar cierre, la vivienda Si es de interes social</t>
        </is>
      </c>
      <c r="H2089" s="507" t="inlineStr">
        <is>
          <t>WEB</t>
        </is>
      </c>
      <c r="I2089" s="1224" t="n"/>
      <c r="J2089" s="1224" t="n"/>
      <c r="K2089" s="1222" t="n">
        <v>45993</v>
      </c>
      <c r="L2089" s="1224" t="n"/>
      <c r="M2089" s="1224" t="n"/>
      <c r="N2089" s="1222" t="n">
        <v>45994</v>
      </c>
      <c r="O2089" s="1224" t="n"/>
      <c r="P2089" s="1465" t="inlineStr">
        <is>
          <t>https://tinyurl.com/3y5hhfrv</t>
        </is>
      </c>
      <c r="Q2089" s="1224" t="n"/>
      <c r="R2089" s="1466" t="inlineStr">
        <is>
          <t>N/A</t>
        </is>
      </c>
      <c r="S2089" s="246" t="inlineStr">
        <is>
          <t>Pesos</t>
        </is>
      </c>
      <c r="T2089" s="1235" t="inlineStr">
        <is>
          <t>Hipotecario</t>
        </is>
      </c>
      <c r="U2089" s="1226" t="n">
        <v>967343</v>
      </c>
      <c r="V2089" s="1226" t="n">
        <v>240</v>
      </c>
      <c r="W2089" s="1226" t="n">
        <v>224</v>
      </c>
      <c r="X2089" s="1287" t="n">
        <v>0.11</v>
      </c>
      <c r="Y2089" s="1226" t="n">
        <v>427656</v>
      </c>
      <c r="Z2089" s="1226" t="n">
        <v>30500</v>
      </c>
      <c r="AA2089" s="1226" t="n">
        <v>65768</v>
      </c>
      <c r="AB2089" s="1226" t="n">
        <v>0</v>
      </c>
      <c r="AC2089" s="1226" t="n">
        <v>376451</v>
      </c>
      <c r="AD2089" s="1226" t="n">
        <v>1426420</v>
      </c>
      <c r="AE2089" s="1226" t="n">
        <v>130697297</v>
      </c>
      <c r="AF2089" s="3669" t="n">
        <v>200</v>
      </c>
      <c r="AG2089" s="1226" t="inlineStr">
        <is>
          <t>$3,700,000</t>
        </is>
      </c>
      <c r="AH2089" s="346" t="inlineStr">
        <is>
          <t>Vis Davivienda</t>
        </is>
      </c>
      <c r="AI2089" s="254" t="inlineStr">
        <is>
          <t>milady_169@hotmail.com</t>
        </is>
      </c>
      <c r="AJ2089" s="1226" t="n">
        <v>3214347436</v>
      </c>
      <c r="AK2089" s="1225" t="inlineStr">
        <is>
          <t>IBAGUE</t>
        </is>
      </c>
      <c r="AL2089" s="1224" t="n"/>
      <c r="AM2089" s="220" t="n"/>
    </row>
    <row r="2090" ht="18" customHeight="1" thickBot="1">
      <c r="A2090" s="735" t="inlineStr">
        <is>
          <t>MARIA ELENA CASTILLO SANDOVAL</t>
        </is>
      </c>
      <c r="B2090" s="221" t="n">
        <v>1154142646</v>
      </c>
      <c r="C2090" s="240" t="n">
        <v>46007</v>
      </c>
      <c r="D2090" s="343" t="inlineStr">
        <is>
          <t>Pendiente</t>
        </is>
      </c>
      <c r="E2090" s="378" t="n">
        <v>46010</v>
      </c>
      <c r="F2090" s="1467" t="inlineStr">
        <is>
          <t>BANCO DE BOGOTA</t>
        </is>
      </c>
      <c r="G2090" s="1224" t="n"/>
      <c r="H2090" s="344" t="inlineStr">
        <is>
          <t>CM</t>
        </is>
      </c>
      <c r="I2090" s="242" t="inlineStr">
        <is>
          <t>Falta perfilamiento - Bogota</t>
        </is>
      </c>
      <c r="J2090" s="225" t="n"/>
      <c r="K2090" s="225" t="n"/>
      <c r="L2090" s="343" t="inlineStr">
        <is>
          <t>Soluciones Financieras</t>
        </is>
      </c>
      <c r="M2090" s="242" t="inlineStr">
        <is>
          <t>LORENA SALINAS</t>
        </is>
      </c>
      <c r="N2090" s="240" t="n">
        <v>46009</v>
      </c>
      <c r="O2090" s="225" t="n"/>
      <c r="P2090" s="225" t="n"/>
      <c r="Q2090" s="225" t="n"/>
      <c r="R2090" s="1455" t="n">
        <v>52036892</v>
      </c>
      <c r="S2090" s="246" t="inlineStr">
        <is>
          <t>Pesos</t>
        </is>
      </c>
      <c r="T2090" s="247" t="inlineStr">
        <is>
          <t>Hipotecario</t>
        </is>
      </c>
      <c r="U2090" s="741" t="n">
        <v>987522</v>
      </c>
      <c r="V2090" s="242" t="n">
        <v>360</v>
      </c>
      <c r="W2090" s="242" t="n">
        <v>359</v>
      </c>
      <c r="X2090" s="741" t="inlineStr">
        <is>
          <t>11.88%</t>
        </is>
      </c>
      <c r="Y2090" s="741" t="n">
        <v>0</v>
      </c>
      <c r="Z2090" s="741" t="n">
        <v>85430</v>
      </c>
      <c r="AA2090" s="741" t="n">
        <v>34142</v>
      </c>
      <c r="AB2090" s="741" t="n">
        <v>32550</v>
      </c>
      <c r="AC2090" s="741" t="n">
        <v>28877</v>
      </c>
      <c r="AD2090" s="741" t="n">
        <v>806522</v>
      </c>
      <c r="AE2090" s="741" t="n">
        <v>86463159</v>
      </c>
      <c r="AF2090" s="3661" t="n">
        <v>100</v>
      </c>
      <c r="AG2090" s="741" t="inlineStr">
        <is>
          <t>$4,723,000</t>
        </is>
      </c>
      <c r="AH2090" s="248" t="inlineStr">
        <is>
          <t>Empleado</t>
        </is>
      </c>
      <c r="AI2090" s="242" t="inlineStr">
        <is>
          <t>karencast02@hotmail.com</t>
        </is>
      </c>
      <c r="AJ2090" s="242" t="n">
        <v>3223349118</v>
      </c>
      <c r="AK2090" s="242" t="inlineStr">
        <is>
          <t>BOGOTA</t>
        </is>
      </c>
      <c r="AL2090" s="225" t="n"/>
      <c r="AM2090" s="231" t="n"/>
    </row>
    <row r="2091" ht="18" customHeight="1" thickBot="1">
      <c r="A2091" s="735" t="inlineStr">
        <is>
          <t>HERNAN FELIPE TORRES FORERO</t>
        </is>
      </c>
      <c r="B2091" s="210" t="inlineStr">
        <is>
          <t>600045520081301-5</t>
        </is>
      </c>
      <c r="C2091" s="251" t="n">
        <v>46010</v>
      </c>
      <c r="D2091" s="343" t="inlineStr">
        <is>
          <t>Pendiente</t>
        </is>
      </c>
      <c r="E2091" s="1222" t="n">
        <v>46010</v>
      </c>
      <c r="F2091" s="262" t="inlineStr">
        <is>
          <t>DAVIVIENDA</t>
        </is>
      </c>
      <c r="G2091" s="214" t="n"/>
      <c r="H2091" s="349" t="inlineStr">
        <is>
          <t>CM</t>
        </is>
      </c>
      <c r="I2091" s="214" t="n"/>
      <c r="J2091" s="214" t="n"/>
      <c r="K2091" s="214" t="n"/>
      <c r="L2091" s="214" t="n"/>
      <c r="M2091" s="214" t="n"/>
      <c r="N2091" s="214" t="n"/>
      <c r="O2091" s="214" t="n"/>
      <c r="P2091" s="214" t="n"/>
      <c r="Q2091" s="214" t="n"/>
      <c r="R2091" s="254" t="n">
        <v>1049641915</v>
      </c>
      <c r="S2091" s="257" t="inlineStr">
        <is>
          <t>Pesos</t>
        </is>
      </c>
      <c r="T2091" s="258" t="inlineStr">
        <is>
          <t>Hipotecario</t>
        </is>
      </c>
      <c r="U2091" s="739" t="n">
        <v>2627000</v>
      </c>
      <c r="V2091" s="254" t="n">
        <v>240</v>
      </c>
      <c r="W2091" s="254" t="n">
        <v>220</v>
      </c>
      <c r="X2091" s="739" t="inlineStr">
        <is>
          <t>14.8%</t>
        </is>
      </c>
      <c r="Y2091" s="739" t="n">
        <v>0</v>
      </c>
      <c r="Z2091" s="739" t="n">
        <v>0</v>
      </c>
      <c r="AA2091" s="739" t="n">
        <v>69896</v>
      </c>
      <c r="AB2091" s="739" t="n">
        <v>0</v>
      </c>
      <c r="AC2091" s="739" t="n">
        <v>260363</v>
      </c>
      <c r="AD2091" s="739" t="n">
        <v>2299666</v>
      </c>
      <c r="AE2091" s="739" t="n">
        <v>200824556</v>
      </c>
      <c r="AF2091" s="3660" t="n">
        <v>500</v>
      </c>
      <c r="AG2091" s="739" t="inlineStr">
        <is>
          <t>$9,870,000</t>
        </is>
      </c>
      <c r="AH2091" s="259" t="inlineStr">
        <is>
          <t>Empleado</t>
        </is>
      </c>
      <c r="AI2091" s="254" t="inlineStr">
        <is>
          <t>felipetorres9505@gmail.com</t>
        </is>
      </c>
      <c r="AJ2091" s="254" t="n">
        <v>3196561156</v>
      </c>
      <c r="AK2091" s="254" t="inlineStr">
        <is>
          <t>BOGOTA</t>
        </is>
      </c>
      <c r="AL2091" s="214" t="n"/>
      <c r="AM2091" s="220" t="n"/>
    </row>
    <row r="2092" ht="18" customHeight="1" thickBot="1">
      <c r="A2092" s="1363" t="inlineStr">
        <is>
          <t>WILSON HUMBERTO GUEVARA CAMARGO</t>
        </is>
      </c>
      <c r="B2092" s="221" t="inlineStr">
        <is>
          <t>570040770080251-4</t>
        </is>
      </c>
      <c r="C2092" s="240" t="n">
        <v>46010</v>
      </c>
      <c r="D2092" s="343" t="inlineStr">
        <is>
          <t>Pendiente</t>
        </is>
      </c>
      <c r="E2092" s="378" t="n">
        <v>46010</v>
      </c>
      <c r="F2092" s="333" t="inlineStr">
        <is>
          <t>DAVIVIENDA</t>
        </is>
      </c>
      <c r="G2092" s="1087" t="n"/>
      <c r="H2092" s="344" t="inlineStr">
        <is>
          <t>CM</t>
        </is>
      </c>
      <c r="I2092" s="225" t="n"/>
      <c r="J2092" s="225" t="n"/>
      <c r="K2092" s="225" t="n"/>
      <c r="L2092" s="225" t="n"/>
      <c r="M2092" s="225" t="n"/>
      <c r="N2092" s="225" t="n"/>
      <c r="O2092" s="225" t="n"/>
      <c r="P2092" s="225" t="n"/>
      <c r="Q2092" s="225" t="n"/>
      <c r="R2092" s="1261" t="inlineStr">
        <is>
          <t>N/A</t>
        </is>
      </c>
      <c r="S2092" s="246" t="inlineStr">
        <is>
          <t>Pesos</t>
        </is>
      </c>
      <c r="T2092" s="247" t="inlineStr">
        <is>
          <t>Hipotecario</t>
        </is>
      </c>
      <c r="U2092" s="741" t="n">
        <v>654000</v>
      </c>
      <c r="V2092" s="242" t="n">
        <v>180</v>
      </c>
      <c r="W2092" s="242" t="n">
        <v>149</v>
      </c>
      <c r="X2092" s="741" t="inlineStr">
        <is>
          <t>10.3%</t>
        </is>
      </c>
      <c r="Y2092" s="741" t="n">
        <v>0</v>
      </c>
      <c r="Z2092" s="741" t="n">
        <v>15243</v>
      </c>
      <c r="AA2092" s="741" t="n">
        <v>19332</v>
      </c>
      <c r="AB2092" s="741" t="n">
        <v>0</v>
      </c>
      <c r="AC2092" s="741" t="n">
        <v>181512</v>
      </c>
      <c r="AD2092" s="741" t="n">
        <v>437912</v>
      </c>
      <c r="AE2092" s="741" t="n">
        <v>53312158</v>
      </c>
      <c r="AF2092" s="3661" t="n">
        <v>300</v>
      </c>
      <c r="AG2092" s="741" t="inlineStr">
        <is>
          <t>$4,500,000</t>
        </is>
      </c>
      <c r="AH2092" s="248" t="inlineStr">
        <is>
          <t>Empleado</t>
        </is>
      </c>
      <c r="AI2092" s="242" t="inlineStr">
        <is>
          <t>wilsparta@gmail.com</t>
        </is>
      </c>
      <c r="AJ2092" s="242" t="n">
        <v>3219829279</v>
      </c>
      <c r="AK2092" s="242" t="inlineStr">
        <is>
          <t>BOGOTA</t>
        </is>
      </c>
      <c r="AL2092" s="225" t="n"/>
      <c r="AM2092" s="231" t="n"/>
    </row>
    <row r="2093" ht="18" customHeight="1" thickBot="1">
      <c r="A2093" s="1363" t="inlineStr">
        <is>
          <t>MARIA VICTORIA PARRADO ROJAS</t>
        </is>
      </c>
      <c r="B2093" s="210" t="inlineStr">
        <is>
          <t>570909660014557-8</t>
        </is>
      </c>
      <c r="C2093" s="251" t="n">
        <v>46010</v>
      </c>
      <c r="D2093" s="343" t="inlineStr">
        <is>
          <t>Pendiente</t>
        </is>
      </c>
      <c r="E2093" s="1222" t="n">
        <v>46010</v>
      </c>
      <c r="F2093" s="569" t="inlineStr">
        <is>
          <t>DAVIVIENDA</t>
        </is>
      </c>
      <c r="G2093" s="1255" t="n"/>
      <c r="H2093" s="349" t="inlineStr">
        <is>
          <t>CM</t>
        </is>
      </c>
      <c r="I2093" s="214" t="n"/>
      <c r="J2093" s="214" t="n"/>
      <c r="K2093" s="214" t="n"/>
      <c r="L2093" s="214" t="n"/>
      <c r="M2093" s="214" t="n"/>
      <c r="N2093" s="214" t="n"/>
      <c r="O2093" s="214" t="n"/>
      <c r="P2093" s="214" t="n"/>
      <c r="Q2093" s="214" t="n"/>
      <c r="R2093" s="1253" t="inlineStr">
        <is>
          <t>N/A</t>
        </is>
      </c>
      <c r="S2093" s="257" t="inlineStr">
        <is>
          <t>Pesos</t>
        </is>
      </c>
      <c r="T2093" s="258" t="inlineStr">
        <is>
          <t>Hipotecario</t>
        </is>
      </c>
      <c r="U2093" s="739" t="n">
        <v>478011</v>
      </c>
      <c r="V2093" s="254" t="n">
        <v>180</v>
      </c>
      <c r="W2093" s="254" t="n">
        <v>63</v>
      </c>
      <c r="X2093" s="739" t="inlineStr">
        <is>
          <t>12.75%</t>
        </is>
      </c>
      <c r="Y2093" s="739" t="n">
        <v>76988</v>
      </c>
      <c r="Z2093" s="739" t="n">
        <v>10521</v>
      </c>
      <c r="AA2093" s="739" t="n">
        <v>38459</v>
      </c>
      <c r="AB2093" s="739" t="n">
        <v>0</v>
      </c>
      <c r="AC2093" s="739" t="n">
        <v>267707</v>
      </c>
      <c r="AD2093" s="739" t="n">
        <v>160447</v>
      </c>
      <c r="AE2093" s="739" t="n">
        <v>23571101</v>
      </c>
      <c r="AF2093" s="3660" t="n">
        <v>200</v>
      </c>
      <c r="AG2093" s="739" t="inlineStr">
        <is>
          <t>$6,800,000</t>
        </is>
      </c>
      <c r="AH2093" s="259" t="inlineStr">
        <is>
          <t>Empleado</t>
        </is>
      </c>
      <c r="AI2093" s="254" t="inlineStr">
        <is>
          <t>vicky.parrado.rojas@gmail.com</t>
        </is>
      </c>
      <c r="AJ2093" s="254" t="n">
        <v>3202625203</v>
      </c>
      <c r="AK2093" s="254" t="inlineStr">
        <is>
          <t>VILLAVICENCIO</t>
        </is>
      </c>
      <c r="AL2093" s="214" t="n"/>
      <c r="AM2093" s="220" t="n"/>
    </row>
    <row r="2094" ht="18" customHeight="1" thickBot="1">
      <c r="A2094" s="1363" t="inlineStr">
        <is>
          <t>PAOLA ANDREA GALVIS LEAL</t>
        </is>
      </c>
      <c r="B2094" s="221" t="n">
        <v>90000051031</v>
      </c>
      <c r="C2094" s="240" t="n">
        <v>46010</v>
      </c>
      <c r="D2094" s="343" t="inlineStr">
        <is>
          <t>Pendiente</t>
        </is>
      </c>
      <c r="E2094" s="378" t="n">
        <v>46010</v>
      </c>
      <c r="F2094" s="241" t="inlineStr">
        <is>
          <t>BANCOLOMBIA</t>
        </is>
      </c>
      <c r="G2094" s="1224" t="n"/>
      <c r="H2094" s="507" t="inlineStr">
        <is>
          <t>WEB</t>
        </is>
      </c>
      <c r="I2094" s="560" t="n"/>
      <c r="J2094" s="225" t="n"/>
      <c r="K2094" s="225" t="n"/>
      <c r="L2094" s="225" t="n"/>
      <c r="M2094" s="225" t="n"/>
      <c r="N2094" s="225" t="n"/>
      <c r="O2094" s="225" t="n"/>
      <c r="P2094" s="225" t="n"/>
      <c r="Q2094" s="225" t="n"/>
      <c r="R2094" s="242" t="n">
        <v>22667205</v>
      </c>
      <c r="S2094" s="246" t="inlineStr">
        <is>
          <t>Pesos</t>
        </is>
      </c>
      <c r="T2094" s="247" t="inlineStr">
        <is>
          <t>Hipotecario</t>
        </is>
      </c>
      <c r="U2094" s="741" t="n">
        <v>517558</v>
      </c>
      <c r="V2094" s="242" t="n">
        <v>244</v>
      </c>
      <c r="W2094" s="242" t="n">
        <v>160</v>
      </c>
      <c r="X2094" s="811" t="n">
        <v>0.11</v>
      </c>
      <c r="Y2094" s="741" t="n">
        <v>0</v>
      </c>
      <c r="Z2094" s="741" t="n">
        <v>13577</v>
      </c>
      <c r="AA2094" s="741" t="n">
        <v>12232</v>
      </c>
      <c r="AB2094" s="741" t="n">
        <v>8154</v>
      </c>
      <c r="AC2094" s="741" t="n">
        <v>201242</v>
      </c>
      <c r="AD2094" s="741" t="n">
        <v>282352</v>
      </c>
      <c r="AE2094" s="741" t="n">
        <v>52784275</v>
      </c>
      <c r="AF2094" s="3661" t="n">
        <v>200</v>
      </c>
      <c r="AG2094" s="741" t="inlineStr">
        <is>
          <t>$5,136,000</t>
        </is>
      </c>
      <c r="AH2094" s="248" t="inlineStr">
        <is>
          <t>Empleado</t>
        </is>
      </c>
      <c r="AI2094" s="242" t="inlineStr">
        <is>
          <t>paolagl21@hotmail.com</t>
        </is>
      </c>
      <c r="AJ2094" s="242" t="n">
        <v>3135141770</v>
      </c>
      <c r="AK2094" s="242" t="inlineStr">
        <is>
          <t>CARTAGENA</t>
        </is>
      </c>
      <c r="AL2094" s="225" t="n"/>
      <c r="AM2094" s="231" t="n"/>
    </row>
    <row r="2095" ht="18" customHeight="1" thickBot="1">
      <c r="A2095" s="1363" t="inlineStr">
        <is>
          <t>LINA MARIA ALVAREZ BAUTISTA</t>
        </is>
      </c>
      <c r="B2095" s="210" t="n">
        <v>133200293691</v>
      </c>
      <c r="C2095" s="251" t="n">
        <v>46010</v>
      </c>
      <c r="D2095" s="343" t="inlineStr">
        <is>
          <t>Pendiente</t>
        </is>
      </c>
      <c r="E2095" s="1222" t="n">
        <v>46010</v>
      </c>
      <c r="F2095" s="259" t="inlineStr">
        <is>
          <t>CAJA SOCIAL</t>
        </is>
      </c>
      <c r="G2095" s="214" t="n"/>
      <c r="H2095" s="914" t="inlineStr">
        <is>
          <t>CM</t>
        </is>
      </c>
      <c r="I2095" s="1255" t="n"/>
      <c r="J2095" s="214" t="n"/>
      <c r="K2095" s="214" t="n"/>
      <c r="L2095" s="214" t="n"/>
      <c r="M2095" s="214" t="n"/>
      <c r="N2095" s="214" t="n"/>
      <c r="O2095" s="214" t="n"/>
      <c r="P2095" s="214" t="n"/>
      <c r="Q2095" s="214" t="n"/>
      <c r="R2095" s="254" t="n">
        <v>1014287680</v>
      </c>
      <c r="S2095" s="257" t="inlineStr">
        <is>
          <t>Pesos</t>
        </is>
      </c>
      <c r="T2095" s="258" t="inlineStr">
        <is>
          <t>Hipotecario</t>
        </is>
      </c>
      <c r="U2095" s="739" t="n">
        <v>402530</v>
      </c>
      <c r="V2095" s="254" t="n">
        <v>192</v>
      </c>
      <c r="W2095" s="254" t="n">
        <v>127</v>
      </c>
      <c r="X2095" s="739" t="inlineStr">
        <is>
          <t>7.8%</t>
        </is>
      </c>
      <c r="Y2095" s="739" t="n">
        <v>134030</v>
      </c>
      <c r="Z2095" s="739" t="n">
        <v>10504</v>
      </c>
      <c r="AA2095" s="739" t="n">
        <v>11999</v>
      </c>
      <c r="AB2095" s="739" t="n">
        <v>10788</v>
      </c>
      <c r="AC2095" s="739" t="n">
        <v>171402</v>
      </c>
      <c r="AD2095" s="739" t="n">
        <v>331866</v>
      </c>
      <c r="AE2095" s="739" t="n">
        <v>32898016</v>
      </c>
      <c r="AF2095" s="3660" t="n">
        <v>100</v>
      </c>
      <c r="AG2095" s="739" t="inlineStr">
        <is>
          <t>$1,850,000</t>
        </is>
      </c>
      <c r="AH2095" s="259" t="inlineStr">
        <is>
          <t>Empleado</t>
        </is>
      </c>
      <c r="AI2095" s="254" t="inlineStr">
        <is>
          <t>linaalva1697@gmail.com</t>
        </is>
      </c>
      <c r="AJ2095" s="254" t="n">
        <v>3057779746</v>
      </c>
      <c r="AK2095" s="254" t="inlineStr">
        <is>
          <t>BOGOTA</t>
        </is>
      </c>
      <c r="AL2095" s="214" t="n"/>
      <c r="AM2095" s="220" t="n"/>
    </row>
    <row r="2096" ht="18" customHeight="1" thickBot="1">
      <c r="A2096" s="1363" t="inlineStr">
        <is>
          <t>MIGUEL ANDRES LOBO BAREÑO</t>
        </is>
      </c>
      <c r="B2096" s="221" t="inlineStr">
        <is>
          <t>570040770103262-4</t>
        </is>
      </c>
      <c r="C2096" s="240" t="n">
        <v>46010</v>
      </c>
      <c r="D2096" s="456" t="inlineStr">
        <is>
          <t>Mora</t>
        </is>
      </c>
      <c r="E2096" s="378" t="n">
        <v>46010</v>
      </c>
      <c r="F2096" s="333" t="inlineStr">
        <is>
          <t>DAVIVIENDA</t>
        </is>
      </c>
      <c r="G2096" s="1224" t="n"/>
      <c r="H2096" s="344" t="inlineStr">
        <is>
          <t>CM</t>
        </is>
      </c>
      <c r="I2096" s="225" t="n"/>
      <c r="J2096" s="225" t="n"/>
      <c r="K2096" s="225" t="n"/>
      <c r="L2096" s="225" t="n"/>
      <c r="M2096" s="225" t="n"/>
      <c r="N2096" s="225" t="n"/>
      <c r="O2096" s="225" t="n"/>
      <c r="P2096" s="225" t="n"/>
      <c r="Q2096" s="225" t="n"/>
      <c r="R2096" s="1261" t="inlineStr">
        <is>
          <t>N/A</t>
        </is>
      </c>
      <c r="S2096" s="246" t="inlineStr">
        <is>
          <t>Pesos</t>
        </is>
      </c>
      <c r="T2096" s="247" t="inlineStr">
        <is>
          <t>Hipotecario</t>
        </is>
      </c>
      <c r="U2096" s="741" t="n">
        <v>1235000</v>
      </c>
      <c r="V2096" s="242" t="n">
        <v>240</v>
      </c>
      <c r="W2096" s="242" t="n">
        <v>229</v>
      </c>
      <c r="X2096" s="741" t="inlineStr">
        <is>
          <t>10.95%</t>
        </is>
      </c>
      <c r="Y2096" s="741" t="n">
        <v>0</v>
      </c>
      <c r="Z2096" s="741" t="n">
        <v>93375</v>
      </c>
      <c r="AA2096" s="741" t="n">
        <v>0</v>
      </c>
      <c r="AB2096" s="741" t="n">
        <v>0</v>
      </c>
      <c r="AC2096" s="741" t="n">
        <v>0</v>
      </c>
      <c r="AD2096" s="741" t="n">
        <v>985841</v>
      </c>
      <c r="AE2096" s="741" t="n">
        <v>114531214</v>
      </c>
      <c r="AF2096" s="3661" t="n">
        <v>300</v>
      </c>
      <c r="AG2096" s="741" t="inlineStr">
        <is>
          <t>$4,000,000</t>
        </is>
      </c>
      <c r="AH2096" s="248" t="inlineStr">
        <is>
          <t>Empleado</t>
        </is>
      </c>
      <c r="AI2096" s="242" t="inlineStr">
        <is>
          <t>andresbareno26@gmail.com</t>
        </is>
      </c>
      <c r="AJ2096" s="242" t="n">
        <v>12623522660</v>
      </c>
      <c r="AK2096" s="242" t="inlineStr">
        <is>
          <t>BOGOTA</t>
        </is>
      </c>
      <c r="AL2096" s="225" t="n"/>
      <c r="AM2096" s="231" t="n"/>
    </row>
    <row r="2097" ht="18" customHeight="1" thickBot="1">
      <c r="A2097" s="1387" t="inlineStr">
        <is>
          <t>OMAR BELLO VALENCIA</t>
        </is>
      </c>
      <c r="B2097" s="210" t="n">
        <v>557539330</v>
      </c>
      <c r="C2097" s="251" t="n">
        <v>46010</v>
      </c>
      <c r="D2097" s="343" t="inlineStr">
        <is>
          <t>Pendiente</t>
        </is>
      </c>
      <c r="E2097" s="1222" t="n">
        <v>46010</v>
      </c>
      <c r="F2097" s="213" t="inlineStr">
        <is>
          <t>BANCO DE BOGOTA</t>
        </is>
      </c>
      <c r="G2097" s="278" t="n"/>
      <c r="H2097" s="352" t="inlineStr">
        <is>
          <t>PROPIO</t>
        </is>
      </c>
      <c r="I2097" s="214" t="n"/>
      <c r="J2097" s="214" t="n"/>
      <c r="K2097" s="214" t="n"/>
      <c r="L2097" s="392" t="inlineStr">
        <is>
          <t>Finanzas a otro nivel</t>
        </is>
      </c>
      <c r="M2097" s="254" t="inlineStr">
        <is>
          <t>CAROLINA MORA</t>
        </is>
      </c>
      <c r="N2097" s="214" t="n"/>
      <c r="O2097" s="214" t="n"/>
      <c r="P2097" s="214" t="n"/>
      <c r="Q2097" s="214" t="n"/>
      <c r="R2097" s="254" t="n">
        <v>79239440</v>
      </c>
      <c r="S2097" s="257" t="inlineStr">
        <is>
          <t>Pesos</t>
        </is>
      </c>
      <c r="T2097" s="258" t="inlineStr">
        <is>
          <t>Hipotecario</t>
        </is>
      </c>
      <c r="U2097" s="739" t="n">
        <v>325092</v>
      </c>
      <c r="V2097" s="254" t="n">
        <v>240</v>
      </c>
      <c r="W2097" s="254" t="n">
        <v>179</v>
      </c>
      <c r="X2097" s="739" t="inlineStr">
        <is>
          <t>7.47%</t>
        </is>
      </c>
      <c r="Y2097" s="739" t="n">
        <v>0</v>
      </c>
      <c r="Z2097" s="739" t="n">
        <v>19404</v>
      </c>
      <c r="AA2097" s="739" t="n">
        <v>22702</v>
      </c>
      <c r="AB2097" s="739" t="n">
        <v>0</v>
      </c>
      <c r="AC2097" s="739" t="n">
        <v>96162</v>
      </c>
      <c r="AD2097" s="739" t="n">
        <v>288301</v>
      </c>
      <c r="AE2097" s="739" t="n">
        <v>31145356</v>
      </c>
      <c r="AF2097" s="254" t="inlineStr">
        <is>
          <t>$50.000 a $300.000</t>
        </is>
      </c>
      <c r="AG2097" s="739" t="inlineStr">
        <is>
          <t>$2,300,000</t>
        </is>
      </c>
      <c r="AH2097" s="259" t="inlineStr">
        <is>
          <t>Empleado</t>
        </is>
      </c>
      <c r="AI2097" s="254" t="inlineStr">
        <is>
          <t>valencia65@hotmail.com</t>
        </is>
      </c>
      <c r="AJ2097" s="254" t="n">
        <v>3133388754</v>
      </c>
      <c r="AK2097" s="214" t="n"/>
      <c r="AL2097" s="214" t="n"/>
      <c r="AM2097" s="220" t="n"/>
    </row>
    <row r="2098" ht="18" customHeight="1" thickBot="1">
      <c r="A2098" s="544" t="inlineStr">
        <is>
          <t>SANDRA VIVIANA TIRADO MENDEZ</t>
        </is>
      </c>
      <c r="B2098" s="221" t="n">
        <v>90000203151</v>
      </c>
      <c r="C2098" s="240" t="n">
        <v>46010</v>
      </c>
      <c r="D2098" s="343" t="inlineStr">
        <is>
          <t>Pendiente</t>
        </is>
      </c>
      <c r="E2098" s="378" t="n">
        <v>46010</v>
      </c>
      <c r="F2098" s="241" t="inlineStr">
        <is>
          <t>BANCOLOMBIA</t>
        </is>
      </c>
      <c r="G2098" s="272" t="n"/>
      <c r="H2098" s="507" t="inlineStr">
        <is>
          <t>WEB</t>
        </is>
      </c>
      <c r="I2098" s="225" t="n"/>
      <c r="J2098" s="225" t="n"/>
      <c r="K2098" s="225" t="n"/>
      <c r="L2098" s="225" t="n"/>
      <c r="M2098" s="225" t="n"/>
      <c r="N2098" s="225" t="n"/>
      <c r="O2098" s="225" t="n"/>
      <c r="P2098" s="225" t="n"/>
      <c r="Q2098" s="225" t="n"/>
      <c r="R2098" s="389" t="n">
        <v>37723606</v>
      </c>
      <c r="S2098" s="246" t="inlineStr">
        <is>
          <t>Pesos</t>
        </is>
      </c>
      <c r="T2098" s="247" t="inlineStr">
        <is>
          <t>Hipotecario</t>
        </is>
      </c>
      <c r="U2098" s="741" t="n">
        <v>752556</v>
      </c>
      <c r="V2098" s="242" t="n">
        <v>246</v>
      </c>
      <c r="W2098" s="242" t="n">
        <v>207</v>
      </c>
      <c r="X2098" s="741" t="inlineStr">
        <is>
          <t>15.95%</t>
        </is>
      </c>
      <c r="Y2098" s="741" t="n">
        <v>0</v>
      </c>
      <c r="Z2098" s="741" t="n">
        <v>16147</v>
      </c>
      <c r="AA2098" s="741" t="n">
        <v>9972</v>
      </c>
      <c r="AB2098" s="741" t="n">
        <v>6648</v>
      </c>
      <c r="AC2098" s="741" t="n">
        <v>52393</v>
      </c>
      <c r="AD2098" s="741" t="n">
        <v>414756</v>
      </c>
      <c r="AE2098" s="741" t="n">
        <v>58031449</v>
      </c>
      <c r="AF2098" s="3661" t="n">
        <v>752</v>
      </c>
      <c r="AG2098" s="741" t="inlineStr">
        <is>
          <t>$2,500,000</t>
        </is>
      </c>
      <c r="AH2098" s="248" t="inlineStr">
        <is>
          <t>Empleado</t>
        </is>
      </c>
      <c r="AI2098" s="242" t="inlineStr">
        <is>
          <t>savitime03@hotmail.com</t>
        </is>
      </c>
      <c r="AJ2098" s="242" t="n">
        <v>3164496185</v>
      </c>
      <c r="AK2098" s="242" t="inlineStr">
        <is>
          <t>BUCARAMANGA</t>
        </is>
      </c>
      <c r="AL2098" s="225" t="n"/>
      <c r="AM2098" s="231" t="n"/>
    </row>
    <row r="2099" ht="18" customHeight="1" thickBot="1">
      <c r="A2099" s="558" t="inlineStr">
        <is>
          <t>PAOLA ANDREA CABREJO AMAYA</t>
        </is>
      </c>
      <c r="B2099" s="210" t="inlineStr">
        <is>
          <t>570030780434300-3</t>
        </is>
      </c>
      <c r="C2099" s="251" t="n">
        <v>46011</v>
      </c>
      <c r="D2099" s="348" t="inlineStr">
        <is>
          <t>Pendiente</t>
        </is>
      </c>
      <c r="E2099" s="386" t="n">
        <v>46011</v>
      </c>
      <c r="F2099" s="262" t="inlineStr">
        <is>
          <t>DAVIVIENDA</t>
        </is>
      </c>
      <c r="G2099" s="278" t="n"/>
      <c r="H2099" s="349" t="inlineStr">
        <is>
          <t>CM</t>
        </is>
      </c>
      <c r="I2099" s="214" t="n"/>
      <c r="J2099" s="214" t="n"/>
      <c r="K2099" s="214" t="n"/>
      <c r="L2099" s="214" t="n"/>
      <c r="M2099" s="214" t="n"/>
      <c r="N2099" s="214" t="n"/>
      <c r="O2099" s="214" t="n"/>
      <c r="P2099" s="214" t="n"/>
      <c r="Q2099" s="335" t="n"/>
      <c r="R2099" s="390" t="inlineStr">
        <is>
          <t>N/A</t>
        </is>
      </c>
      <c r="S2099" s="257" t="inlineStr">
        <is>
          <t>Pesos</t>
        </is>
      </c>
      <c r="T2099" s="258" t="inlineStr">
        <is>
          <t>Hipotecario</t>
        </is>
      </c>
      <c r="U2099" s="739" t="n">
        <v>1588000</v>
      </c>
      <c r="V2099" s="254" t="n">
        <v>240</v>
      </c>
      <c r="W2099" s="254" t="n">
        <v>234</v>
      </c>
      <c r="X2099" s="739" t="inlineStr">
        <is>
          <t>11.2%</t>
        </is>
      </c>
      <c r="Y2099" s="739" t="n">
        <v>0</v>
      </c>
      <c r="Z2099" s="739" t="n">
        <v>33654</v>
      </c>
      <c r="AA2099" s="739" t="n">
        <v>44466</v>
      </c>
      <c r="AB2099" s="739" t="n">
        <v>0</v>
      </c>
      <c r="AC2099" s="739" t="n">
        <v>191173</v>
      </c>
      <c r="AD2099" s="739" t="n">
        <v>1318706</v>
      </c>
      <c r="AE2099" s="739" t="n">
        <v>148634396</v>
      </c>
      <c r="AF2099" s="3660" t="n">
        <v>300</v>
      </c>
      <c r="AG2099" s="739" t="inlineStr">
        <is>
          <t>$5,000,000</t>
        </is>
      </c>
      <c r="AH2099" s="259" t="inlineStr">
        <is>
          <t>Empleado</t>
        </is>
      </c>
      <c r="AI2099" s="254" t="inlineStr">
        <is>
          <t>paocam12@hotmail.com</t>
        </is>
      </c>
      <c r="AJ2099" s="254" t="n">
        <v>3022325991</v>
      </c>
      <c r="AK2099" s="254" t="inlineStr">
        <is>
          <t>BOGOTA</t>
        </is>
      </c>
      <c r="AL2099" s="214" t="n"/>
      <c r="AM2099" s="220" t="n"/>
    </row>
    <row r="2100" ht="18" customFormat="1" customHeight="1" s="1314" thickBot="1">
      <c r="A2100" s="1468" t="inlineStr">
        <is>
          <t>SANDRA GAVIRIA GARZON</t>
        </is>
      </c>
      <c r="B2100" s="1469" t="n">
        <v>134200356874</v>
      </c>
      <c r="C2100" s="1470" t="n">
        <v>46011</v>
      </c>
      <c r="D2100" s="1337" t="inlineStr">
        <is>
          <t>Pendiente</t>
        </is>
      </c>
      <c r="E2100" s="1303" t="n">
        <v>46011</v>
      </c>
      <c r="F2100" s="1338" t="inlineStr">
        <is>
          <t>CAJA SOCIAL</t>
        </is>
      </c>
      <c r="G2100" s="1471" t="n"/>
      <c r="H2100" s="1340" t="inlineStr">
        <is>
          <t>CM</t>
        </is>
      </c>
      <c r="I2100" s="1339" t="n"/>
      <c r="J2100" s="1339" t="n"/>
      <c r="K2100" s="1339" t="n"/>
      <c r="L2100" s="1339" t="n"/>
      <c r="M2100" s="1339" t="n"/>
      <c r="N2100" s="1339" t="n"/>
      <c r="O2100" s="1339" t="n"/>
      <c r="P2100" s="1339" t="n"/>
      <c r="Q2100" s="1472" t="n"/>
      <c r="R2100" s="1362" t="inlineStr">
        <is>
          <t>N/A</t>
        </is>
      </c>
      <c r="S2100" s="1345" t="inlineStr">
        <is>
          <t>Pesos</t>
        </is>
      </c>
      <c r="T2100" s="1342" t="inlineStr">
        <is>
          <t>Hipotecario</t>
        </is>
      </c>
      <c r="U2100" s="1344" t="n">
        <v>1545238</v>
      </c>
      <c r="V2100" s="1341" t="n">
        <v>240</v>
      </c>
      <c r="W2100" s="1341" t="n">
        <v>240</v>
      </c>
      <c r="X2100" s="1344" t="inlineStr">
        <is>
          <t>10.8%</t>
        </is>
      </c>
      <c r="Y2100" s="1344" t="n">
        <v>0</v>
      </c>
      <c r="Z2100" s="1344" t="n">
        <v>101167</v>
      </c>
      <c r="AA2100" s="1344" t="n">
        <v>0</v>
      </c>
      <c r="AB2100" s="1344" t="n">
        <v>0</v>
      </c>
      <c r="AC2100" s="1344" t="n">
        <v>185692</v>
      </c>
      <c r="AD2100" s="1344" t="n">
        <v>1258378</v>
      </c>
      <c r="AE2100" s="1344" t="n">
        <v>146427141</v>
      </c>
      <c r="AF2100" s="3681" t="n">
        <v>100</v>
      </c>
      <c r="AG2100" s="1344" t="inlineStr">
        <is>
          <t>$2,053,000</t>
        </is>
      </c>
      <c r="AH2100" s="1338" t="inlineStr">
        <is>
          <t>Empleado</t>
        </is>
      </c>
      <c r="AI2100" s="1341" t="inlineStr">
        <is>
          <t>zanat5@hotmail.com</t>
        </is>
      </c>
      <c r="AJ2100" s="1341" t="n">
        <v>3213252911</v>
      </c>
      <c r="AK2100" s="1341" t="inlineStr">
        <is>
          <t>BOGOTA</t>
        </is>
      </c>
      <c r="AL2100" s="1339" t="n"/>
      <c r="AM2100" s="1347" t="n"/>
    </row>
    <row r="2101" ht="18" customHeight="1" thickBot="1">
      <c r="A2101" s="552" t="inlineStr">
        <is>
          <t>JOSE LUIS CABALLERO TORRES</t>
        </is>
      </c>
      <c r="B2101" s="466" t="inlineStr">
        <is>
          <t>570202750074312-8</t>
        </is>
      </c>
      <c r="C2101" s="357" t="n">
        <v>46009</v>
      </c>
      <c r="D2101" s="358" t="inlineStr">
        <is>
          <t>Pendiente</t>
        </is>
      </c>
      <c r="E2101" s="1217" t="n">
        <v>46010</v>
      </c>
      <c r="F2101" s="359" t="inlineStr">
        <is>
          <t>DAVIVIENDA</t>
        </is>
      </c>
      <c r="G2101" s="1243" t="n"/>
      <c r="H2101" s="361" t="inlineStr">
        <is>
          <t>CM</t>
        </is>
      </c>
      <c r="I2101" s="360" t="n"/>
      <c r="J2101" s="360" t="n"/>
      <c r="K2101" s="360" t="n"/>
      <c r="L2101" s="358" t="inlineStr">
        <is>
          <t>Soluciones Financieras</t>
        </is>
      </c>
      <c r="M2101" s="363" t="inlineStr">
        <is>
          <t>MIRYAM ROA</t>
        </is>
      </c>
      <c r="N2101" s="360" t="n"/>
      <c r="O2101" s="360" t="n"/>
      <c r="P2101" s="360" t="n"/>
      <c r="Q2101" s="360" t="n"/>
      <c r="R2101" s="363" t="n">
        <v>72187794</v>
      </c>
      <c r="S2101" s="365" t="inlineStr">
        <is>
          <t>Pesos</t>
        </is>
      </c>
      <c r="T2101" s="366" t="inlineStr">
        <is>
          <t>Hipotecario</t>
        </is>
      </c>
      <c r="U2101" s="808" t="n">
        <v>2280000</v>
      </c>
      <c r="V2101" s="363" t="n">
        <v>240</v>
      </c>
      <c r="W2101" s="363" t="n">
        <v>216</v>
      </c>
      <c r="X2101" s="808" t="inlineStr">
        <is>
          <t>17.6%</t>
        </is>
      </c>
      <c r="Y2101" s="808" t="n">
        <v>0</v>
      </c>
      <c r="Z2101" s="808" t="n">
        <v>50650</v>
      </c>
      <c r="AA2101" s="808" t="n">
        <v>57732</v>
      </c>
      <c r="AB2101" s="808" t="n">
        <v>0</v>
      </c>
      <c r="AC2101" s="808" t="n">
        <v>0</v>
      </c>
      <c r="AD2101" s="808" t="n">
        <v>118052</v>
      </c>
      <c r="AE2101" s="808" t="n">
        <v>2053565</v>
      </c>
      <c r="AF2101" s="3688" t="n">
        <v>300</v>
      </c>
      <c r="AG2101" s="808" t="inlineStr">
        <is>
          <t>$15,000,000</t>
        </is>
      </c>
      <c r="AH2101" s="401" t="inlineStr">
        <is>
          <t>Empleado</t>
        </is>
      </c>
      <c r="AI2101" s="1473" t="inlineStr">
        <is>
          <t>deccy_rincon@yahoo.com</t>
        </is>
      </c>
      <c r="AJ2101" s="363" t="n">
        <v>9173784008</v>
      </c>
      <c r="AK2101" s="363" t="inlineStr">
        <is>
          <t>Bay Shore</t>
        </is>
      </c>
      <c r="AL2101" s="360" t="n"/>
      <c r="AM2101" s="368" t="n"/>
    </row>
    <row r="2102" ht="18" customHeight="1" thickBot="1">
      <c r="A2102" s="1474" t="inlineStr">
        <is>
          <t>DAYANA LIZETH VALENCIA AGUDELO</t>
        </is>
      </c>
      <c r="B2102" s="1475" t="inlineStr">
        <is>
          <t>570336030007338-1</t>
        </is>
      </c>
      <c r="C2102" s="1476" t="n">
        <v>46011</v>
      </c>
      <c r="D2102" s="1251" t="inlineStr">
        <is>
          <t>Pendiente</t>
        </is>
      </c>
      <c r="E2102" s="400" t="n">
        <v>46011</v>
      </c>
      <c r="F2102" s="912" t="inlineStr">
        <is>
          <t>DAVIVIENDA</t>
        </is>
      </c>
      <c r="G2102" s="568" t="n"/>
      <c r="H2102" s="830" t="inlineStr">
        <is>
          <t>CM</t>
        </is>
      </c>
      <c r="I2102" s="1447" t="n"/>
      <c r="J2102" s="1447" t="n"/>
      <c r="K2102" s="1447" t="n"/>
      <c r="L2102" s="1447" t="n"/>
      <c r="M2102" s="1447" t="n"/>
      <c r="N2102" s="1447" t="n"/>
      <c r="O2102" s="1447" t="n"/>
      <c r="P2102" s="1447" t="n"/>
      <c r="Q2102" s="1447" t="n"/>
      <c r="R2102" s="1389" t="inlineStr">
        <is>
          <t>N/A</t>
        </is>
      </c>
      <c r="S2102" s="833" t="inlineStr">
        <is>
          <t>Pesos</t>
        </is>
      </c>
      <c r="T2102" s="1451" t="inlineStr">
        <is>
          <t>Hipotecario</t>
        </is>
      </c>
      <c r="U2102" s="1450" t="n">
        <v>1719000</v>
      </c>
      <c r="V2102" s="1448" t="n">
        <v>240</v>
      </c>
      <c r="W2102" s="1448" t="n">
        <v>232</v>
      </c>
      <c r="X2102" s="1450" t="inlineStr">
        <is>
          <t>11.2%</t>
        </is>
      </c>
      <c r="Y2102" s="1450" t="n">
        <v>0</v>
      </c>
      <c r="Z2102" s="1450" t="n">
        <v>34180</v>
      </c>
      <c r="AA2102" s="1450" t="n">
        <v>48914</v>
      </c>
      <c r="AB2102" s="1450" t="n">
        <v>95351</v>
      </c>
      <c r="AC2102" s="1450" t="n">
        <v>198472</v>
      </c>
      <c r="AD2102" s="1450" t="n">
        <v>1342082</v>
      </c>
      <c r="AE2102" s="1450" t="n">
        <v>151361519</v>
      </c>
      <c r="AF2102" s="3762" t="n">
        <v>300</v>
      </c>
      <c r="AG2102" s="1450" t="inlineStr">
        <is>
          <t>$6,000,000</t>
        </is>
      </c>
      <c r="AH2102" s="837" t="inlineStr">
        <is>
          <t>Empleado</t>
        </is>
      </c>
      <c r="AI2102" s="1448" t="inlineStr">
        <is>
          <t>lizethvalencia97@gmail.com</t>
        </is>
      </c>
      <c r="AJ2102" s="1448" t="n">
        <v>3168007113</v>
      </c>
      <c r="AK2102" s="1448" t="inlineStr">
        <is>
          <t>MEDELLIN</t>
        </is>
      </c>
      <c r="AL2102" s="1447" t="n"/>
      <c r="AM2102" s="1453" t="n"/>
    </row>
    <row r="2103" ht="18" customHeight="1" thickBot="1">
      <c r="A2103" s="1363" t="inlineStr">
        <is>
          <t>ROCIO ALEJANDRA RIOS DELGADO</t>
        </is>
      </c>
      <c r="B2103" s="1265" t="inlineStr">
        <is>
          <t>600119600075644-7</t>
        </is>
      </c>
      <c r="C2103" s="1266" t="n">
        <v>46012</v>
      </c>
      <c r="D2103" s="343" t="inlineStr">
        <is>
          <t>Pendiente</t>
        </is>
      </c>
      <c r="E2103" s="1222" t="n">
        <v>46012</v>
      </c>
      <c r="F2103" s="569" t="inlineStr">
        <is>
          <t>DAVIVIENDA</t>
        </is>
      </c>
      <c r="G2103" s="1255" t="n"/>
      <c r="H2103" s="344" t="inlineStr">
        <is>
          <t>CM</t>
        </is>
      </c>
      <c r="I2103" s="1224" t="n"/>
      <c r="J2103" s="1224" t="n"/>
      <c r="K2103" s="1224" t="n"/>
      <c r="L2103" s="1224" t="n"/>
      <c r="M2103" s="1224" t="n"/>
      <c r="N2103" s="1224" t="n"/>
      <c r="O2103" s="1224" t="n"/>
      <c r="P2103" s="1224" t="n"/>
      <c r="Q2103" s="1224" t="n"/>
      <c r="R2103" s="1225" t="n">
        <v>1061693072</v>
      </c>
      <c r="S2103" s="246" t="inlineStr">
        <is>
          <t>Pesos</t>
        </is>
      </c>
      <c r="T2103" s="1235" t="inlineStr">
        <is>
          <t>Hipotecario</t>
        </is>
      </c>
      <c r="U2103" s="1226" t="n">
        <v>1458737</v>
      </c>
      <c r="V2103" s="1225" t="n">
        <v>229</v>
      </c>
      <c r="W2103" s="1225" t="n">
        <v>182</v>
      </c>
      <c r="X2103" s="1226" t="inlineStr">
        <is>
          <t>8.9%</t>
        </is>
      </c>
      <c r="Y2103" s="1226" t="n">
        <v>454263</v>
      </c>
      <c r="Z2103" s="1226" t="n">
        <v>44225</v>
      </c>
      <c r="AA2103" s="1226" t="n">
        <v>91202</v>
      </c>
      <c r="AB2103" s="1226" t="n">
        <v>0</v>
      </c>
      <c r="AC2103" s="1226" t="n">
        <v>490522</v>
      </c>
      <c r="AD2103" s="1226" t="n">
        <v>834051</v>
      </c>
      <c r="AE2103" s="1226" t="n">
        <v>180811815</v>
      </c>
      <c r="AF2103" s="3669" t="n">
        <v>300</v>
      </c>
      <c r="AG2103" s="1226" t="inlineStr">
        <is>
          <t>$12,700,000</t>
        </is>
      </c>
      <c r="AH2103" s="248" t="inlineStr">
        <is>
          <t>Empleado</t>
        </is>
      </c>
      <c r="AI2103" s="1225" t="inlineStr">
        <is>
          <t>alejarios1318@gmail.com</t>
        </is>
      </c>
      <c r="AJ2103" s="1225" t="n">
        <v>3137611370</v>
      </c>
      <c r="AK2103" s="1225" t="inlineStr">
        <is>
          <t>POPAYAN</t>
        </is>
      </c>
      <c r="AL2103" s="1224" t="n"/>
      <c r="AM2103" s="220" t="n"/>
    </row>
    <row r="2104" ht="18" customHeight="1" thickBot="1">
      <c r="A2104" s="735" t="inlineStr">
        <is>
          <t>LAURA DANIELA MAYOR MARIN</t>
        </is>
      </c>
      <c r="B2104" s="1331" t="n">
        <v>90000145466</v>
      </c>
      <c r="C2104" s="1332" t="n">
        <v>46012</v>
      </c>
      <c r="D2104" s="343" t="inlineStr">
        <is>
          <t>Pendiente</t>
        </is>
      </c>
      <c r="E2104" s="378" t="n">
        <v>46012</v>
      </c>
      <c r="F2104" s="267" t="inlineStr">
        <is>
          <t>BANCOLOMBIA</t>
        </is>
      </c>
      <c r="G2104" s="214" t="n"/>
      <c r="H2104" s="349" t="inlineStr">
        <is>
          <t>CM</t>
        </is>
      </c>
      <c r="I2104" s="634" t="n"/>
      <c r="J2104" s="634" t="n"/>
      <c r="K2104" s="634" t="n"/>
      <c r="L2104" s="634" t="n"/>
      <c r="M2104" s="634" t="n"/>
      <c r="N2104" s="634" t="n"/>
      <c r="O2104" s="634" t="n"/>
      <c r="P2104" s="634" t="n"/>
      <c r="Q2104" s="634" t="n"/>
      <c r="R2104" s="1237" t="n">
        <v>1116268398</v>
      </c>
      <c r="S2104" s="257" t="inlineStr">
        <is>
          <t>Pesos</t>
        </is>
      </c>
      <c r="T2104" s="1232" t="inlineStr">
        <is>
          <t>Hipotecario</t>
        </is>
      </c>
      <c r="U2104" s="1231" t="n">
        <v>970040</v>
      </c>
      <c r="V2104" s="1237" t="n">
        <v>240</v>
      </c>
      <c r="W2104" s="1237" t="n">
        <v>188</v>
      </c>
      <c r="X2104" s="1231" t="inlineStr">
        <is>
          <t>10.4%</t>
        </is>
      </c>
      <c r="Y2104" s="1231" t="n">
        <v>0</v>
      </c>
      <c r="Z2104" s="1231" t="n">
        <v>9218</v>
      </c>
      <c r="AA2104" s="1231" t="n">
        <v>9226</v>
      </c>
      <c r="AB2104" s="1231" t="n">
        <v>6150</v>
      </c>
      <c r="AC2104" s="1231" t="n">
        <v>148331</v>
      </c>
      <c r="AD2104" s="1231" t="n">
        <v>681166</v>
      </c>
      <c r="AE2104" s="1231" t="n">
        <v>88043344</v>
      </c>
      <c r="AF2104" s="1231" t="inlineStr">
        <is>
          <t>$1,000,000</t>
        </is>
      </c>
      <c r="AG2104" s="1231" t="inlineStr">
        <is>
          <t>$6,000,000</t>
        </is>
      </c>
      <c r="AH2104" s="259" t="inlineStr">
        <is>
          <t>Empleado</t>
        </is>
      </c>
      <c r="AI2104" s="1237" t="inlineStr">
        <is>
          <t>lauchrisemi6@gmail.com</t>
        </is>
      </c>
      <c r="AJ2104" s="1237" t="n">
        <v>19296696444</v>
      </c>
      <c r="AK2104" s="1237" t="inlineStr">
        <is>
          <t>NEW YORK</t>
        </is>
      </c>
      <c r="AL2104" s="634" t="n"/>
      <c r="AM2104" s="231" t="n"/>
    </row>
    <row r="2105" ht="18" customHeight="1" thickBot="1">
      <c r="A2105" s="1363" t="inlineStr">
        <is>
          <t>ADRIAN DARIO OROZCO MORENO</t>
        </is>
      </c>
      <c r="B2105" s="1265" t="n">
        <v>90000292347</v>
      </c>
      <c r="C2105" s="1266" t="n">
        <v>46012</v>
      </c>
      <c r="D2105" s="343" t="inlineStr">
        <is>
          <t>Pendiente</t>
        </is>
      </c>
      <c r="E2105" s="1222" t="n">
        <v>46012</v>
      </c>
      <c r="F2105" s="241" t="inlineStr">
        <is>
          <t>BANCOLOMBIA</t>
        </is>
      </c>
      <c r="G2105" s="1087" t="n"/>
      <c r="H2105" s="507" t="inlineStr">
        <is>
          <t>WEB</t>
        </is>
      </c>
      <c r="I2105" s="1224" t="n"/>
      <c r="J2105" s="1224" t="n"/>
      <c r="K2105" s="1224" t="n"/>
      <c r="L2105" s="1224" t="n"/>
      <c r="M2105" s="1224" t="n"/>
      <c r="N2105" s="1224" t="n"/>
      <c r="O2105" s="1224" t="n"/>
      <c r="P2105" s="1224" t="n"/>
      <c r="Q2105" s="1224" t="n"/>
      <c r="R2105" s="1225" t="n">
        <v>84450933</v>
      </c>
      <c r="S2105" s="246" t="inlineStr">
        <is>
          <t>Pesos</t>
        </is>
      </c>
      <c r="T2105" s="1235" t="inlineStr">
        <is>
          <t>Hipotecario</t>
        </is>
      </c>
      <c r="U2105" s="1226" t="n">
        <v>1958823</v>
      </c>
      <c r="V2105" s="1225" t="n">
        <v>240</v>
      </c>
      <c r="W2105" s="1225" t="n">
        <v>223</v>
      </c>
      <c r="X2105" s="1226" t="inlineStr">
        <is>
          <t>15.1%</t>
        </is>
      </c>
      <c r="Y2105" s="1226" t="n">
        <v>0</v>
      </c>
      <c r="Z2105" s="1226" t="n">
        <v>36303</v>
      </c>
      <c r="AA2105" s="1226" t="n">
        <v>24799</v>
      </c>
      <c r="AB2105" s="1226" t="n">
        <v>16531</v>
      </c>
      <c r="AC2105" s="1226" t="n">
        <v>146173</v>
      </c>
      <c r="AD2105" s="1226" t="n">
        <v>1735017</v>
      </c>
      <c r="AE2105" s="1226" t="n">
        <v>147209708</v>
      </c>
      <c r="AF2105" s="3669" t="n">
        <v>500</v>
      </c>
      <c r="AG2105" s="1226" t="inlineStr">
        <is>
          <t>$8,000,000</t>
        </is>
      </c>
      <c r="AH2105" s="248" t="inlineStr">
        <is>
          <t>Empleado</t>
        </is>
      </c>
      <c r="AI2105" s="1225" t="inlineStr">
        <is>
          <t>sistemadrian@gmail.com</t>
        </is>
      </c>
      <c r="AJ2105" s="1225" t="n">
        <v>3002691500</v>
      </c>
      <c r="AK2105" s="1225" t="inlineStr">
        <is>
          <t>SANTA MARTA</t>
        </is>
      </c>
      <c r="AL2105" s="1224" t="n"/>
      <c r="AM2105" s="220" t="n"/>
    </row>
    <row r="2106" ht="18" customHeight="1" thickBot="1">
      <c r="A2106" s="735" t="inlineStr">
        <is>
          <t>HAYDEE MILENA BARCO FONSECA</t>
        </is>
      </c>
      <c r="B2106" s="1288" t="inlineStr">
        <is>
          <t>600339670029409-9</t>
        </is>
      </c>
      <c r="C2106" s="1398" t="n">
        <v>46012</v>
      </c>
      <c r="D2106" s="655" t="inlineStr">
        <is>
          <t>Pendiente</t>
        </is>
      </c>
      <c r="E2106" s="378" t="n">
        <v>46012</v>
      </c>
      <c r="F2106" s="1054" t="inlineStr">
        <is>
          <t>DAVIVIENDA</t>
        </is>
      </c>
      <c r="G2106" s="1255" t="n"/>
      <c r="H2106" s="435" t="inlineStr">
        <is>
          <t>CM</t>
        </is>
      </c>
      <c r="I2106" s="1291" t="n"/>
      <c r="J2106" s="1291" t="n"/>
      <c r="K2106" s="634" t="n"/>
      <c r="L2106" s="1291" t="n"/>
      <c r="M2106" s="1291" t="n"/>
      <c r="N2106" s="1291" t="n"/>
      <c r="O2106" s="1291" t="n"/>
      <c r="P2106" s="1291" t="n"/>
      <c r="Q2106" s="1291" t="n"/>
      <c r="R2106" s="1318" t="inlineStr">
        <is>
          <t>N/A</t>
        </is>
      </c>
      <c r="S2106" s="426" t="inlineStr">
        <is>
          <t>Pesos</t>
        </is>
      </c>
      <c r="T2106" s="1439" t="inlineStr">
        <is>
          <t>Leasing H.</t>
        </is>
      </c>
      <c r="U2106" s="1295" t="n">
        <v>3040000</v>
      </c>
      <c r="V2106" s="1292" t="n">
        <v>240</v>
      </c>
      <c r="W2106" s="1292" t="n">
        <v>229</v>
      </c>
      <c r="X2106" s="1295" t="inlineStr">
        <is>
          <t>10.95%</t>
        </is>
      </c>
      <c r="Y2106" s="1295" t="n">
        <v>0</v>
      </c>
      <c r="Z2106" s="1295" t="n">
        <v>185394</v>
      </c>
      <c r="AA2106" s="1295" t="n">
        <v>0</v>
      </c>
      <c r="AB2106" s="1295" t="n">
        <v>0</v>
      </c>
      <c r="AC2106" s="1295" t="n">
        <v>473374</v>
      </c>
      <c r="AD2106" s="1295" t="n">
        <v>2381231</v>
      </c>
      <c r="AE2106" s="1295" t="n">
        <v>274806384</v>
      </c>
      <c r="AF2106" s="1295" t="inlineStr">
        <is>
          <t>$1,000,000</t>
        </is>
      </c>
      <c r="AG2106" s="1295" t="inlineStr">
        <is>
          <t>$15,000,000</t>
        </is>
      </c>
      <c r="AH2106" s="428" t="inlineStr">
        <is>
          <t>Empleado</t>
        </is>
      </c>
      <c r="AI2106" s="1292" t="inlineStr">
        <is>
          <t>milenabarco96@hotmail.com</t>
        </is>
      </c>
      <c r="AJ2106" s="1292" t="n">
        <v>3246555456</v>
      </c>
      <c r="AK2106" s="1292" t="inlineStr">
        <is>
          <t>SABANETA</t>
        </is>
      </c>
      <c r="AL2106" s="1291" t="n"/>
      <c r="AM2106" s="1296" t="n"/>
    </row>
    <row r="2107" ht="18" customHeight="1" thickBot="1">
      <c r="A2107" s="1363" t="inlineStr">
        <is>
          <t>ANDREA IBARRA GOMEZ</t>
        </is>
      </c>
      <c r="B2107" s="210" t="inlineStr">
        <is>
          <t>570909310001770-4</t>
        </is>
      </c>
      <c r="C2107" s="251" t="n">
        <v>46012</v>
      </c>
      <c r="D2107" s="343" t="inlineStr">
        <is>
          <t>Pendiente</t>
        </is>
      </c>
      <c r="E2107" s="1222" t="n">
        <v>46012</v>
      </c>
      <c r="F2107" s="262" t="inlineStr">
        <is>
          <t>DAVIVIENDA</t>
        </is>
      </c>
      <c r="G2107" s="214" t="n"/>
      <c r="H2107" s="349" t="inlineStr">
        <is>
          <t>CM</t>
        </is>
      </c>
      <c r="I2107" s="214" t="n"/>
      <c r="J2107" s="1224" t="n"/>
      <c r="K2107" s="1224" t="n"/>
      <c r="L2107" s="214" t="n"/>
      <c r="M2107" s="214" t="n"/>
      <c r="N2107" s="214" t="n"/>
      <c r="O2107" s="214" t="n"/>
      <c r="P2107" s="214" t="n"/>
      <c r="Q2107" s="214" t="n"/>
      <c r="R2107" s="254" t="n">
        <v>1121826614</v>
      </c>
      <c r="S2107" s="257" t="inlineStr">
        <is>
          <t>Pesos</t>
        </is>
      </c>
      <c r="T2107" s="258" t="inlineStr">
        <is>
          <t>Hipotecario</t>
        </is>
      </c>
      <c r="U2107" s="739" t="n">
        <v>578343</v>
      </c>
      <c r="V2107" s="254" t="n">
        <v>240</v>
      </c>
      <c r="W2107" s="254" t="n">
        <v>201</v>
      </c>
      <c r="X2107" s="739" t="inlineStr">
        <is>
          <t>13.8%</t>
        </is>
      </c>
      <c r="Y2107" s="739" t="n">
        <v>179656</v>
      </c>
      <c r="Z2107" s="739" t="n">
        <v>20131</v>
      </c>
      <c r="AA2107" s="739" t="n">
        <v>23268</v>
      </c>
      <c r="AB2107" s="739" t="n">
        <v>42046</v>
      </c>
      <c r="AC2107" s="739" t="n">
        <v>78461</v>
      </c>
      <c r="AD2107" s="739" t="n">
        <v>414608</v>
      </c>
      <c r="AE2107" s="739" t="n">
        <v>54963706</v>
      </c>
      <c r="AF2107" s="3660" t="n">
        <v>200</v>
      </c>
      <c r="AG2107" s="739" t="inlineStr">
        <is>
          <t>$2,100,000</t>
        </is>
      </c>
      <c r="AH2107" s="259" t="inlineStr">
        <is>
          <t>Empleado</t>
        </is>
      </c>
      <c r="AI2107" s="254" t="inlineStr">
        <is>
          <t>andreiata26.13@gmail.com</t>
        </is>
      </c>
      <c r="AJ2107" s="254" t="n">
        <v>3173473209</v>
      </c>
      <c r="AK2107" s="254" t="inlineStr">
        <is>
          <t>VILLAVICENCIO</t>
        </is>
      </c>
      <c r="AL2107" s="214" t="n"/>
      <c r="AM2107" s="220" t="n"/>
    </row>
    <row r="2108" ht="18" customHeight="1" thickBot="1">
      <c r="A2108" s="1282" t="inlineStr">
        <is>
          <t>DIANA MILENA RODRIGUEZ SALAZAR</t>
        </is>
      </c>
      <c r="B2108" s="771" t="inlineStr">
        <is>
          <t>035701-03-0000011231</t>
        </is>
      </c>
      <c r="C2108" s="772" t="n">
        <v>46012</v>
      </c>
      <c r="D2108" s="343" t="inlineStr">
        <is>
          <t>Pendiente</t>
        </is>
      </c>
      <c r="E2108" s="773" t="n">
        <v>46012</v>
      </c>
      <c r="F2108" s="346" t="inlineStr">
        <is>
          <t>LA HIPOTECARIA</t>
        </is>
      </c>
      <c r="G2108" s="774" t="n"/>
      <c r="H2108" s="507" t="inlineStr">
        <is>
          <t>WEB</t>
        </is>
      </c>
      <c r="I2108" s="774" t="n"/>
      <c r="J2108" s="774" t="n"/>
      <c r="K2108" s="774" t="n"/>
      <c r="L2108" s="774" t="n"/>
      <c r="M2108" s="774" t="n"/>
      <c r="N2108" s="774" t="n"/>
      <c r="O2108" s="774" t="n"/>
      <c r="P2108" s="774" t="n"/>
      <c r="Q2108" s="774" t="n"/>
      <c r="R2108" s="775" t="n">
        <v>1024564391</v>
      </c>
      <c r="S2108" s="246" t="inlineStr">
        <is>
          <t>Pesos</t>
        </is>
      </c>
      <c r="T2108" s="776" t="inlineStr">
        <is>
          <t>Hipotecario</t>
        </is>
      </c>
      <c r="U2108" s="777" t="n">
        <v>1409358</v>
      </c>
      <c r="V2108" s="775" t="n">
        <v>240</v>
      </c>
      <c r="W2108" s="775" t="n">
        <v>212</v>
      </c>
      <c r="X2108" s="777" t="inlineStr">
        <is>
          <t>12.9%</t>
        </is>
      </c>
      <c r="Y2108" s="777" t="n">
        <v>0</v>
      </c>
      <c r="Z2108" s="777" t="n">
        <v>51011</v>
      </c>
      <c r="AA2108" s="777" t="n">
        <v>26203</v>
      </c>
      <c r="AB2108" s="777" t="n">
        <v>41061</v>
      </c>
      <c r="AC2108" s="777" t="n">
        <v>151365</v>
      </c>
      <c r="AD2108" s="777" t="n">
        <v>1139715</v>
      </c>
      <c r="AE2108" s="777" t="n">
        <v>113409171</v>
      </c>
      <c r="AF2108" s="3677" t="n">
        <v>200</v>
      </c>
      <c r="AG2108" s="777" t="inlineStr">
        <is>
          <t>$4,500,000</t>
        </is>
      </c>
      <c r="AH2108" s="248" t="inlineStr">
        <is>
          <t>Empleado</t>
        </is>
      </c>
      <c r="AI2108" s="775" t="inlineStr">
        <is>
          <t>milena19rodriguez@hotmail.com</t>
        </is>
      </c>
      <c r="AJ2108" s="775" t="n">
        <v>3138178939</v>
      </c>
      <c r="AK2108" s="775" t="inlineStr">
        <is>
          <t>BOGOTA</t>
        </is>
      </c>
      <c r="AL2108" s="774" t="n"/>
      <c r="AM2108" s="779" t="n"/>
    </row>
    <row r="2109" ht="18" customHeight="1" thickBot="1">
      <c r="A2109" s="1160" t="inlineStr">
        <is>
          <t>JOAN ALEXIS OSPINA RIOS</t>
        </is>
      </c>
      <c r="B2109" s="249" t="n">
        <v>959243095</v>
      </c>
      <c r="C2109" s="386" t="n">
        <v>45940</v>
      </c>
      <c r="D2109" s="343" t="inlineStr">
        <is>
          <t>Pendiente</t>
        </is>
      </c>
      <c r="E2109" s="1222" t="n">
        <v>46013</v>
      </c>
      <c r="F2109" s="1018" t="inlineStr">
        <is>
          <t>BANCO DE BOGOTA (Solo empleados)</t>
        </is>
      </c>
      <c r="G2109" s="214" t="n"/>
      <c r="H2109" s="349" t="inlineStr">
        <is>
          <t>CM</t>
        </is>
      </c>
      <c r="I2109" s="214" t="n"/>
      <c r="J2109" s="214" t="n"/>
      <c r="K2109" s="214" t="n"/>
      <c r="L2109" s="351" t="inlineStr">
        <is>
          <t>CM</t>
        </is>
      </c>
      <c r="M2109" s="254" t="inlineStr">
        <is>
          <t>CM</t>
        </is>
      </c>
      <c r="N2109" s="214" t="n"/>
      <c r="O2109" s="214" t="n"/>
      <c r="P2109" s="214" t="n"/>
      <c r="Q2109" s="1478" t="inlineStr">
        <is>
          <t>https://api-na1.hubspot.com/form-integrations/v1/uploaded-files/signed-url-redirect/180738529207?portalId=21065449&amp;sign=pjugyVhY1yCEl8NSuHvywozIIVA%3D&amp;conversionId=dde3c972-33ff-4e2b-952e-49034be3691d&amp;filename=dde3c972-33ff-4e2b-952e-49034be3691d-extracto_del_credito-Hipotecario-.pdf</t>
        </is>
      </c>
      <c r="R2109" s="739" t="n">
        <v>1036935661</v>
      </c>
      <c r="S2109" s="257" t="inlineStr">
        <is>
          <t>Pesos</t>
        </is>
      </c>
      <c r="T2109" s="258" t="inlineStr">
        <is>
          <t>Hipotecario</t>
        </is>
      </c>
      <c r="U2109" s="739" t="n">
        <v>416631</v>
      </c>
      <c r="V2109" s="739" t="n">
        <v>240</v>
      </c>
      <c r="W2109" s="739" t="n">
        <v>223</v>
      </c>
      <c r="X2109" s="739" t="inlineStr">
        <is>
          <t>12.14%</t>
        </is>
      </c>
      <c r="Y2109" s="739" t="n">
        <v>0</v>
      </c>
      <c r="Z2109" s="739" t="n">
        <v>9562</v>
      </c>
      <c r="AA2109" s="739" t="n">
        <v>0</v>
      </c>
      <c r="AB2109" s="739" t="n">
        <v>0</v>
      </c>
      <c r="AC2109" s="739" t="n">
        <v>0</v>
      </c>
      <c r="AD2109" s="739" t="n">
        <v>407069</v>
      </c>
      <c r="AE2109" s="739" t="n">
        <v>37699049</v>
      </c>
      <c r="AF2109" s="3660" t="n">
        <v>300</v>
      </c>
      <c r="AG2109" s="739" t="inlineStr">
        <is>
          <t>$9,000,000</t>
        </is>
      </c>
      <c r="AH2109" s="259" t="inlineStr">
        <is>
          <t>Empleado</t>
        </is>
      </c>
      <c r="AI2109" s="254" t="inlineStr">
        <is>
          <t>paola.martin9412@gmail.com</t>
        </is>
      </c>
      <c r="AJ2109" s="739" t="n">
        <v>3046626730</v>
      </c>
      <c r="AK2109" s="254" t="inlineStr">
        <is>
          <t>Rio Negro</t>
        </is>
      </c>
      <c r="AL2109" s="1253" t="inlineStr">
        <is>
          <t>GIOVANA GARZON</t>
        </is>
      </c>
      <c r="AM2109" s="220" t="n"/>
    </row>
    <row r="2110" ht="18" customHeight="1" thickBot="1">
      <c r="A2110" s="1160" t="inlineStr">
        <is>
          <t>WILLIAM ERNESTO MORA GUTIERREZ</t>
        </is>
      </c>
      <c r="B2110" s="237" t="inlineStr">
        <is>
          <t>570040770090480-7</t>
        </is>
      </c>
      <c r="C2110" s="378" t="n">
        <v>45838</v>
      </c>
      <c r="D2110" s="343" t="inlineStr">
        <is>
          <t>Actualizar</t>
        </is>
      </c>
      <c r="E2110" s="378" t="n">
        <v>46013</v>
      </c>
      <c r="F2110" s="333" t="inlineStr">
        <is>
          <t>DAVIVIENDA</t>
        </is>
      </c>
      <c r="G2110" s="1464" t="inlineStr">
        <is>
          <t>SEGUNDA REDUCCION</t>
        </is>
      </c>
      <c r="H2110" s="344" t="inlineStr">
        <is>
          <t>CM</t>
        </is>
      </c>
      <c r="I2110" s="225" t="n"/>
      <c r="J2110" s="225" t="n"/>
      <c r="K2110" s="225" t="n"/>
      <c r="L2110" s="225" t="n"/>
      <c r="M2110" s="225" t="n"/>
      <c r="N2110" s="378" t="n">
        <v>45840</v>
      </c>
      <c r="O2110" s="225" t="n"/>
      <c r="P2110" s="1271" t="inlineStr">
        <is>
          <t>https://tinyurl.com/yc7bhftj</t>
        </is>
      </c>
      <c r="Q2110" s="225" t="n"/>
      <c r="R2110" s="741" t="n">
        <v>1032488243</v>
      </c>
      <c r="S2110" s="246" t="inlineStr">
        <is>
          <t>Pesos</t>
        </is>
      </c>
      <c r="T2110" s="247" t="inlineStr">
        <is>
          <t>Hipotecario</t>
        </is>
      </c>
      <c r="U2110" s="741" t="n">
        <v>1211551</v>
      </c>
      <c r="V2110" s="741" t="n">
        <v>66</v>
      </c>
      <c r="W2110" s="741" t="n">
        <v>63</v>
      </c>
      <c r="X2110" s="811" t="n">
        <v>0.14</v>
      </c>
      <c r="Y2110" s="741" t="n">
        <v>213448</v>
      </c>
      <c r="Z2110" s="741" t="n">
        <v>0</v>
      </c>
      <c r="AA2110" s="741" t="n">
        <v>0</v>
      </c>
      <c r="AB2110" s="741" t="n">
        <v>0</v>
      </c>
      <c r="AC2110" s="741" t="n">
        <v>1424788</v>
      </c>
      <c r="AD2110" s="741" t="n">
        <v>721780</v>
      </c>
      <c r="AE2110" s="741" t="n">
        <v>65248733</v>
      </c>
      <c r="AF2110" s="741" t="inlineStr">
        <is>
          <t>Acorde al estado del Crédito</t>
        </is>
      </c>
      <c r="AG2110" s="741" t="inlineStr">
        <is>
          <t>$4,200,000</t>
        </is>
      </c>
      <c r="AH2110" s="346" t="inlineStr">
        <is>
          <t>Vis Davivienda</t>
        </is>
      </c>
      <c r="AI2110" s="242" t="inlineStr">
        <is>
          <t>atos46829@gmail.com</t>
        </is>
      </c>
      <c r="AJ2110" s="741" t="n">
        <v>3172368822</v>
      </c>
      <c r="AK2110" s="242" t="inlineStr">
        <is>
          <t>BOGOTA</t>
        </is>
      </c>
      <c r="AL2110" s="225" t="n"/>
      <c r="AM2110" s="231" t="n"/>
    </row>
    <row r="2111" ht="18" customHeight="1" thickBot="1">
      <c r="A2111" s="1363" t="inlineStr">
        <is>
          <t>ALFREDO CADENA MUÑOZ</t>
        </is>
      </c>
      <c r="B2111" s="210" t="inlineStr">
        <is>
          <t>570101670079538-5</t>
        </is>
      </c>
      <c r="C2111" s="251" t="n">
        <v>46013</v>
      </c>
      <c r="D2111" s="456" t="inlineStr">
        <is>
          <t>Mora</t>
        </is>
      </c>
      <c r="E2111" s="1222" t="n">
        <v>46013</v>
      </c>
      <c r="F2111" s="262" t="inlineStr">
        <is>
          <t>DAVIVIENDA</t>
        </is>
      </c>
      <c r="G2111" s="214" t="n"/>
      <c r="H2111" s="349" t="inlineStr">
        <is>
          <t>CM</t>
        </is>
      </c>
      <c r="I2111" s="214" t="n"/>
      <c r="J2111" s="214" t="n"/>
      <c r="K2111" s="214" t="n"/>
      <c r="L2111" s="214" t="n"/>
      <c r="M2111" s="214" t="n"/>
      <c r="N2111" s="214" t="n"/>
      <c r="O2111" s="214" t="n"/>
      <c r="P2111" s="214" t="n"/>
      <c r="Q2111" s="214" t="n"/>
      <c r="R2111" s="254" t="n">
        <v>1113534884</v>
      </c>
      <c r="S2111" s="257" t="inlineStr">
        <is>
          <t>Pesos</t>
        </is>
      </c>
      <c r="T2111" s="258" t="inlineStr">
        <is>
          <t>Hipotecario</t>
        </is>
      </c>
      <c r="U2111" s="739" t="n">
        <v>477175</v>
      </c>
      <c r="V2111" s="254" t="n">
        <v>240</v>
      </c>
      <c r="W2111" s="254" t="n">
        <v>225</v>
      </c>
      <c r="X2111" s="739" t="inlineStr">
        <is>
          <t>10.95%</t>
        </is>
      </c>
      <c r="Y2111" s="739" t="n">
        <v>295824</v>
      </c>
      <c r="Z2111" s="739" t="n">
        <v>36594</v>
      </c>
      <c r="AA2111" s="739" t="n">
        <v>0</v>
      </c>
      <c r="AB2111" s="739" t="n">
        <v>0</v>
      </c>
      <c r="AC2111" s="739" t="n">
        <v>296247</v>
      </c>
      <c r="AD2111" s="739" t="n">
        <v>632374</v>
      </c>
      <c r="AE2111" s="739" t="n">
        <v>73123746</v>
      </c>
      <c r="AF2111" s="3660" t="n">
        <v>500</v>
      </c>
      <c r="AG2111" s="739" t="inlineStr">
        <is>
          <t>$2,000,000</t>
        </is>
      </c>
      <c r="AH2111" s="259" t="inlineStr">
        <is>
          <t>Empleado</t>
        </is>
      </c>
      <c r="AI2111" s="254" t="inlineStr">
        <is>
          <t>alcamu1996@gmail.com</t>
        </is>
      </c>
      <c r="AJ2111" s="254" t="n">
        <v>3117316620</v>
      </c>
      <c r="AK2111" s="254" t="inlineStr">
        <is>
          <t>CANDELARIA</t>
        </is>
      </c>
      <c r="AL2111" s="214" t="n"/>
      <c r="AM2111" s="220" t="n"/>
    </row>
    <row r="2112" ht="18" customHeight="1" thickBot="1">
      <c r="A2112" s="736" t="inlineStr">
        <is>
          <t>TATIANA ESTHER BLANCO PACHECO</t>
        </is>
      </c>
      <c r="B2112" s="221" t="inlineStr">
        <is>
          <t>570032306637044-4</t>
        </is>
      </c>
      <c r="C2112" s="240" t="n">
        <v>46013</v>
      </c>
      <c r="D2112" s="343" t="inlineStr">
        <is>
          <t>Pendiente</t>
        </is>
      </c>
      <c r="E2112" s="378" t="n">
        <v>46013</v>
      </c>
      <c r="F2112" s="333" t="inlineStr">
        <is>
          <t>DAVIVIENDA</t>
        </is>
      </c>
      <c r="G2112" s="1224" t="n"/>
      <c r="H2112" s="507" t="inlineStr">
        <is>
          <t>WEB</t>
        </is>
      </c>
      <c r="I2112" s="225" t="n"/>
      <c r="J2112" s="225" t="n"/>
      <c r="K2112" s="225" t="n"/>
      <c r="L2112" s="225" t="n"/>
      <c r="M2112" s="225" t="n"/>
      <c r="N2112" s="225" t="n"/>
      <c r="O2112" s="225" t="n"/>
      <c r="P2112" s="225" t="n"/>
      <c r="Q2112" s="225" t="n"/>
      <c r="R2112" s="242" t="n">
        <v>1221980493</v>
      </c>
      <c r="S2112" s="246" t="inlineStr">
        <is>
          <t>Pesos</t>
        </is>
      </c>
      <c r="T2112" s="247" t="inlineStr">
        <is>
          <t>Hipotecario</t>
        </is>
      </c>
      <c r="U2112" s="741" t="n">
        <v>1405000</v>
      </c>
      <c r="V2112" s="242" t="n">
        <v>240</v>
      </c>
      <c r="W2112" s="242" t="n">
        <v>232</v>
      </c>
      <c r="X2112" s="741" t="inlineStr">
        <is>
          <t>11.2%</t>
        </is>
      </c>
      <c r="Y2112" s="741" t="n">
        <v>29374</v>
      </c>
      <c r="Z2112" s="741" t="n">
        <v>42422</v>
      </c>
      <c r="AA2112" s="741" t="n">
        <v>0</v>
      </c>
      <c r="AB2112" s="741" t="n">
        <v>0</v>
      </c>
      <c r="AC2112" s="741" t="n">
        <v>168788</v>
      </c>
      <c r="AD2112" s="741" t="n">
        <v>1164211</v>
      </c>
      <c r="AE2112" s="741" t="n">
        <v>130957960</v>
      </c>
      <c r="AF2112" s="3661" t="n">
        <v>300</v>
      </c>
      <c r="AG2112" s="741" t="inlineStr">
        <is>
          <t>$5,000,000</t>
        </is>
      </c>
      <c r="AH2112" s="248" t="inlineStr">
        <is>
          <t>Empleado</t>
        </is>
      </c>
      <c r="AI2112" s="242" t="inlineStr">
        <is>
          <t>tatianablancop.30@gmail.com</t>
        </is>
      </c>
      <c r="AJ2112" s="242" t="n">
        <v>3242840359</v>
      </c>
      <c r="AK2112" s="242" t="inlineStr">
        <is>
          <t>SANTA MARTA</t>
        </is>
      </c>
      <c r="AL2112" s="225" t="n"/>
      <c r="AM2112" s="231" t="n"/>
    </row>
    <row r="2113" ht="18" customFormat="1" customHeight="1" s="1314" thickBot="1">
      <c r="A2113" s="1366" t="inlineStr">
        <is>
          <t>CONSUELO GUTIERREZ COLLAZOS</t>
        </is>
      </c>
      <c r="B2113" s="1321" t="n">
        <v>90000361311</v>
      </c>
      <c r="C2113" s="1322" t="n">
        <v>46013</v>
      </c>
      <c r="D2113" s="1302" t="inlineStr">
        <is>
          <t>Pendiente</t>
        </is>
      </c>
      <c r="E2113" s="1303" t="n">
        <v>46013</v>
      </c>
      <c r="F2113" s="1325" t="inlineStr">
        <is>
          <t>BANCOLOMBIA</t>
        </is>
      </c>
      <c r="G2113" s="1305" t="n"/>
      <c r="H2113" s="1306" t="inlineStr">
        <is>
          <t>CM</t>
        </is>
      </c>
      <c r="I2113" s="1305" t="n"/>
      <c r="J2113" s="1305" t="n"/>
      <c r="K2113" s="1305" t="n"/>
      <c r="L2113" s="1305" t="n"/>
      <c r="M2113" s="1305" t="n"/>
      <c r="N2113" s="1305" t="n"/>
      <c r="O2113" s="1305" t="n"/>
      <c r="P2113" s="1305" t="n"/>
      <c r="Q2113" s="1305" t="n"/>
      <c r="R2113" s="1307" t="inlineStr">
        <is>
          <t>N/A</t>
        </is>
      </c>
      <c r="S2113" s="1311" t="inlineStr">
        <is>
          <t>Pesos</t>
        </is>
      </c>
      <c r="T2113" s="1308" t="inlineStr">
        <is>
          <t>Hipotecario</t>
        </is>
      </c>
      <c r="U2113" s="1310" t="n">
        <v>1616968</v>
      </c>
      <c r="V2113" s="1307" t="n">
        <v>240</v>
      </c>
      <c r="W2113" s="1307" t="n">
        <v>236</v>
      </c>
      <c r="X2113" s="1457" t="n">
        <v>0.12</v>
      </c>
      <c r="Y2113" s="1310" t="n">
        <v>0</v>
      </c>
      <c r="Z2113" s="1310" t="n">
        <v>31648</v>
      </c>
      <c r="AA2113" s="1310" t="n">
        <v>18910</v>
      </c>
      <c r="AB2113" s="1310" t="n">
        <v>12606</v>
      </c>
      <c r="AC2113" s="1310" t="n">
        <v>165730</v>
      </c>
      <c r="AD2113" s="1310" t="n">
        <v>1388073</v>
      </c>
      <c r="AE2113" s="1310" t="n">
        <v>146349395</v>
      </c>
      <c r="AF2113" s="1310" t="inlineStr">
        <is>
          <t>$3,000,000</t>
        </is>
      </c>
      <c r="AG2113" s="1310" t="inlineStr">
        <is>
          <t>$8,000,000</t>
        </is>
      </c>
      <c r="AH2113" s="1304" t="inlineStr">
        <is>
          <t>Empleado</t>
        </is>
      </c>
      <c r="AI2113" s="1307" t="inlineStr">
        <is>
          <t>tyler092731@hotmail.com</t>
        </is>
      </c>
      <c r="AJ2113" s="1307" t="n">
        <v>444383787087</v>
      </c>
      <c r="AK2113" s="1307" t="inlineStr">
        <is>
          <t>LONDRES</t>
        </is>
      </c>
      <c r="AL2113" s="1305" t="n"/>
      <c r="AM2113" s="1313" t="n"/>
    </row>
    <row r="2114" ht="18" customHeight="1" thickBot="1">
      <c r="A2114" s="805" t="inlineStr">
        <is>
          <t>HENRY ALEXANDER ARIAS RUIZ</t>
        </is>
      </c>
      <c r="B2114" s="1240" t="n">
        <v>8009747701</v>
      </c>
      <c r="C2114" s="1272" t="n">
        <v>45996</v>
      </c>
      <c r="D2114" s="358" t="inlineStr">
        <is>
          <t>Pendiente</t>
        </is>
      </c>
      <c r="E2114" s="1217" t="n">
        <v>46013</v>
      </c>
      <c r="F2114" s="498" t="inlineStr">
        <is>
          <t>FNA (Fondo Nacional del Ahorro)</t>
        </is>
      </c>
      <c r="G2114" s="1243" t="n"/>
      <c r="H2114" s="443" t="inlineStr">
        <is>
          <t>WEB</t>
        </is>
      </c>
      <c r="I2114" s="1243" t="n"/>
      <c r="J2114" s="1243" t="n"/>
      <c r="K2114" s="1243" t="n"/>
      <c r="L2114" s="1243" t="n"/>
      <c r="M2114" s="1243" t="n"/>
      <c r="N2114" s="1272" t="n">
        <v>45996</v>
      </c>
      <c r="O2114" s="1243" t="n"/>
      <c r="P2114" s="1243" t="n"/>
      <c r="Q2114" s="1243" t="n"/>
      <c r="R2114" s="1247" t="n">
        <v>80097477</v>
      </c>
      <c r="S2114" s="365" t="inlineStr">
        <is>
          <t>Pesos</t>
        </is>
      </c>
      <c r="T2114" s="1245" t="inlineStr">
        <is>
          <t>Hipotecario</t>
        </is>
      </c>
      <c r="U2114" s="1244" t="n">
        <v>6362674</v>
      </c>
      <c r="V2114" s="1247" t="n">
        <v>240</v>
      </c>
      <c r="W2114" s="1247" t="n">
        <v>233</v>
      </c>
      <c r="X2114" s="1275" t="n">
        <v>0.14</v>
      </c>
      <c r="Y2114" s="1244" t="n">
        <v>0</v>
      </c>
      <c r="Z2114" s="1244" t="n">
        <v>164396</v>
      </c>
      <c r="AA2114" s="1244" t="n">
        <v>110240</v>
      </c>
      <c r="AB2114" s="1244" t="n">
        <v>0</v>
      </c>
      <c r="AC2114" s="1244" t="n">
        <v>474101</v>
      </c>
      <c r="AD2114" s="1244" t="n">
        <v>5613937</v>
      </c>
      <c r="AE2114" s="1244" t="n">
        <v>511341001</v>
      </c>
      <c r="AF2114" s="1244" t="inlineStr">
        <is>
          <t>$1,200,000</t>
        </is>
      </c>
      <c r="AG2114" s="1244" t="inlineStr">
        <is>
          <t>$23,800,000</t>
        </is>
      </c>
      <c r="AH2114" s="365" t="inlineStr">
        <is>
          <t>Independiente</t>
        </is>
      </c>
      <c r="AI2114" s="1247" t="inlineStr">
        <is>
          <t>alex.ariasr@outlook.com</t>
        </is>
      </c>
      <c r="AJ2114" s="1247" t="n">
        <v>3175104598</v>
      </c>
      <c r="AK2114" s="1247" t="inlineStr">
        <is>
          <t>BARRANQUILLA</t>
        </is>
      </c>
      <c r="AL2114" s="1243" t="n"/>
      <c r="AM2114" s="416" t="n"/>
    </row>
    <row r="2115" ht="18" customHeight="1" thickBot="1">
      <c r="A2115" s="735" t="inlineStr">
        <is>
          <t>HUBEIMAR ARLEY DELGADO</t>
        </is>
      </c>
      <c r="B2115" s="1331" t="n">
        <v>110094906412</v>
      </c>
      <c r="C2115" s="1332" t="n">
        <v>46011</v>
      </c>
      <c r="D2115" s="343" t="inlineStr">
        <is>
          <t>Pendiente</t>
        </is>
      </c>
      <c r="E2115" s="1223" t="n">
        <v>46013</v>
      </c>
      <c r="F2115" s="232" t="inlineStr">
        <is>
          <t>FNA (Fondo Nacional del Ahorro)</t>
        </is>
      </c>
      <c r="G2115" s="214" t="n"/>
      <c r="H2115" s="349" t="inlineStr">
        <is>
          <t>CM</t>
        </is>
      </c>
      <c r="I2115" s="1237" t="inlineStr">
        <is>
          <t>Falta perfilamiento - FNA</t>
        </is>
      </c>
      <c r="J2115" s="634" t="n"/>
      <c r="K2115" s="634" t="n"/>
      <c r="L2115" s="634" t="n"/>
      <c r="M2115" s="634" t="n"/>
      <c r="N2115" s="1332" t="n">
        <v>46011</v>
      </c>
      <c r="O2115" s="634" t="n"/>
      <c r="P2115" s="634" t="n"/>
      <c r="Q2115" s="634" t="n"/>
      <c r="R2115" s="1237" t="n">
        <v>1100949064</v>
      </c>
      <c r="S2115" s="257" t="inlineStr">
        <is>
          <t>Pesos</t>
        </is>
      </c>
      <c r="T2115" s="1232" t="inlineStr">
        <is>
          <t>Hipotecario</t>
        </is>
      </c>
      <c r="U2115" s="1231" t="n">
        <v>776245</v>
      </c>
      <c r="V2115" s="1237" t="n">
        <v>227</v>
      </c>
      <c r="W2115" s="1237" t="n">
        <v>224</v>
      </c>
      <c r="X2115" s="1231" t="inlineStr">
        <is>
          <t>12.5%</t>
        </is>
      </c>
      <c r="Y2115" s="1231" t="n">
        <v>306393</v>
      </c>
      <c r="Z2115" s="1231" t="n">
        <v>30188</v>
      </c>
      <c r="AA2115" s="1231" t="n">
        <v>15284</v>
      </c>
      <c r="AB2115" s="1231" t="n">
        <v>0</v>
      </c>
      <c r="AC2115" s="1231" t="n">
        <v>114026</v>
      </c>
      <c r="AD2115" s="1231" t="n">
        <v>923144</v>
      </c>
      <c r="AE2115" s="1231" t="n">
        <v>93591196</v>
      </c>
      <c r="AF2115" s="3668" t="n">
        <v>200</v>
      </c>
      <c r="AG2115" s="1231" t="inlineStr">
        <is>
          <t>$2,800,000</t>
        </is>
      </c>
      <c r="AH2115" s="259" t="inlineStr">
        <is>
          <t>Empleado</t>
        </is>
      </c>
      <c r="AI2115" s="1237" t="inlineStr">
        <is>
          <t>hubeimarley@gmail.com</t>
        </is>
      </c>
      <c r="AJ2115" s="1237" t="n">
        <v>3166720415</v>
      </c>
      <c r="AK2115" s="1237" t="inlineStr">
        <is>
          <t>CUCUTA</t>
        </is>
      </c>
      <c r="AL2115" s="634" t="n"/>
      <c r="AM2115" s="231" t="n"/>
    </row>
    <row r="2116" ht="18" customHeight="1" thickBot="1">
      <c r="A2116" s="1363" t="inlineStr">
        <is>
          <t>EDISON STEEVENS VIAFARA DOMINGUEZ</t>
        </is>
      </c>
      <c r="B2116" s="1265" t="n">
        <v>856410991</v>
      </c>
      <c r="C2116" s="1266" t="n">
        <v>46012</v>
      </c>
      <c r="D2116" s="343" t="inlineStr">
        <is>
          <t>Pendiente</t>
        </is>
      </c>
      <c r="E2116" s="1223" t="n">
        <v>46013</v>
      </c>
      <c r="F2116" s="224" t="inlineStr">
        <is>
          <t>BANCO DE BOGOTA</t>
        </is>
      </c>
      <c r="G2116" s="1224" t="n"/>
      <c r="H2116" s="344" t="inlineStr">
        <is>
          <t>CM</t>
        </is>
      </c>
      <c r="I2116" s="1225" t="inlineStr">
        <is>
          <t>Falta perfilamiento - Bogota</t>
        </is>
      </c>
      <c r="J2116" s="1224" t="n"/>
      <c r="K2116" s="1224" t="n"/>
      <c r="L2116" s="1224" t="n"/>
      <c r="M2116" s="1224" t="n"/>
      <c r="N2116" s="1266" t="n">
        <v>46013</v>
      </c>
      <c r="O2116" s="1224" t="n"/>
      <c r="P2116" s="1224" t="n"/>
      <c r="Q2116" s="1224" t="n"/>
      <c r="R2116" s="1225" t="n">
        <v>1143937129</v>
      </c>
      <c r="S2116" s="246" t="inlineStr">
        <is>
          <t>Pesos</t>
        </is>
      </c>
      <c r="T2116" s="1235" t="inlineStr">
        <is>
          <t>Hipotecario</t>
        </is>
      </c>
      <c r="U2116" s="1226" t="n">
        <v>594505</v>
      </c>
      <c r="V2116" s="1225" t="n">
        <v>180</v>
      </c>
      <c r="W2116" s="1225" t="n">
        <v>150</v>
      </c>
      <c r="X2116" s="1226" t="inlineStr">
        <is>
          <t>11.06%</t>
        </is>
      </c>
      <c r="Y2116" s="1226" t="n">
        <v>201032</v>
      </c>
      <c r="Z2116" s="1226" t="n">
        <v>937</v>
      </c>
      <c r="AA2116" s="1226" t="n">
        <v>1399</v>
      </c>
      <c r="AB2116" s="1226" t="n">
        <v>0</v>
      </c>
      <c r="AC2116" s="1226" t="n">
        <v>158846</v>
      </c>
      <c r="AD2116" s="1226" t="n">
        <v>634356</v>
      </c>
      <c r="AE2116" s="1226" t="n">
        <v>49577291</v>
      </c>
      <c r="AF2116" s="3669" t="n">
        <v>100</v>
      </c>
      <c r="AG2116" s="1226" t="inlineStr">
        <is>
          <t>$3,500,000</t>
        </is>
      </c>
      <c r="AH2116" s="248" t="inlineStr">
        <is>
          <t>Empleado</t>
        </is>
      </c>
      <c r="AI2116" s="1225" t="inlineStr">
        <is>
          <t>viafara1010@gmail.com</t>
        </is>
      </c>
      <c r="AJ2116" s="1225" t="n">
        <v>3152339511</v>
      </c>
      <c r="AK2116" s="1225" t="inlineStr">
        <is>
          <t>CALI</t>
        </is>
      </c>
      <c r="AL2116" s="1224" t="n"/>
      <c r="AM2116" s="220" t="n"/>
    </row>
    <row r="2117" ht="18" customHeight="1" thickBot="1">
      <c r="A2117" s="1387" t="inlineStr">
        <is>
          <t>MARCELA ISABEL DE LA ROSA CAMACHO</t>
        </is>
      </c>
      <c r="B2117" s="1288" t="inlineStr">
        <is>
          <t>3320692-0</t>
        </is>
      </c>
      <c r="C2117" s="1289" t="n">
        <v>46013</v>
      </c>
      <c r="D2117" s="1290" t="inlineStr">
        <is>
          <t>Pendiente</t>
        </is>
      </c>
      <c r="E2117" s="1223" t="n">
        <v>46013</v>
      </c>
      <c r="F2117" s="434" t="inlineStr">
        <is>
          <t>AV VILLAS</t>
        </is>
      </c>
      <c r="G2117" s="565" t="n"/>
      <c r="H2117" s="435" t="inlineStr">
        <is>
          <t>CM</t>
        </is>
      </c>
      <c r="I2117" s="1292" t="inlineStr">
        <is>
          <t>Falta perfilamiento - av avillas</t>
        </is>
      </c>
      <c r="J2117" s="1291" t="n"/>
      <c r="K2117" s="1291" t="n"/>
      <c r="L2117" s="1291" t="n"/>
      <c r="M2117" s="1291" t="n"/>
      <c r="N2117" s="1289" t="n">
        <v>46013</v>
      </c>
      <c r="O2117" s="1291" t="n"/>
      <c r="P2117" s="1291" t="n"/>
      <c r="Q2117" s="1291" t="n"/>
      <c r="R2117" s="1318" t="inlineStr">
        <is>
          <t>N/A</t>
        </is>
      </c>
      <c r="S2117" s="426" t="inlineStr">
        <is>
          <t>Pesos</t>
        </is>
      </c>
      <c r="T2117" s="1294" t="inlineStr">
        <is>
          <t>Hipotecario</t>
        </is>
      </c>
      <c r="U2117" s="1295" t="n">
        <v>7542710</v>
      </c>
      <c r="V2117" s="1292" t="n">
        <v>232</v>
      </c>
      <c r="W2117" s="1292" t="n">
        <v>223</v>
      </c>
      <c r="X2117" s="1295" t="inlineStr">
        <is>
          <t>10.2%</t>
        </is>
      </c>
      <c r="Y2117" s="1295" t="n">
        <v>0</v>
      </c>
      <c r="Z2117" s="1295" t="n">
        <v>88623</v>
      </c>
      <c r="AA2117" s="1295" t="n">
        <v>74523</v>
      </c>
      <c r="AB2117" s="1295" t="n">
        <v>0</v>
      </c>
      <c r="AC2117" s="1295" t="n">
        <v>597511</v>
      </c>
      <c r="AD2117" s="1295" t="n">
        <v>3005765</v>
      </c>
      <c r="AE2117" s="1295" t="n">
        <v>370453996</v>
      </c>
      <c r="AF2117" s="3664" t="n">
        <v>200</v>
      </c>
      <c r="AG2117" s="1295" t="inlineStr">
        <is>
          <t>$12,000,000</t>
        </is>
      </c>
      <c r="AH2117" s="428" t="inlineStr">
        <is>
          <t>Empleado</t>
        </is>
      </c>
      <c r="AI2117" s="1292" t="inlineStr">
        <is>
          <t>juanmanuelcamacho@gmail.com</t>
        </is>
      </c>
      <c r="AJ2117" s="1292" t="n">
        <v>3204990074</v>
      </c>
      <c r="AK2117" s="1292" t="inlineStr">
        <is>
          <t>BOGOTA</t>
        </is>
      </c>
      <c r="AL2117" s="1291" t="n"/>
      <c r="AM2117" s="1296" t="n"/>
    </row>
    <row r="2118" ht="18" customHeight="1" thickBot="1">
      <c r="A2118" s="1479" t="inlineStr">
        <is>
          <t>HEIDY KATHERINE DIAZ ACEVEDO</t>
        </is>
      </c>
      <c r="B2118" s="1240" t="inlineStr">
        <is>
          <t>570101600455659-0</t>
        </is>
      </c>
      <c r="C2118" s="1272" t="n">
        <v>46013</v>
      </c>
      <c r="D2118" s="358" t="inlineStr">
        <is>
          <t>Pendiente</t>
        </is>
      </c>
      <c r="E2118" s="1217" t="n">
        <v>46013</v>
      </c>
      <c r="F2118" s="359" t="inlineStr">
        <is>
          <t>DAVIVIENDA</t>
        </is>
      </c>
      <c r="G2118" s="1273" t="n"/>
      <c r="H2118" s="361" t="inlineStr">
        <is>
          <t>CM</t>
        </is>
      </c>
      <c r="I2118" s="1243" t="n"/>
      <c r="J2118" s="1243" t="n"/>
      <c r="K2118" s="1243" t="n"/>
      <c r="L2118" s="1243" t="n"/>
      <c r="M2118" s="1243" t="n"/>
      <c r="N2118" s="1243" t="n"/>
      <c r="O2118" s="1243" t="n"/>
      <c r="P2118" s="1243" t="n"/>
      <c r="Q2118" s="1243" t="n"/>
      <c r="R2118" s="1285" t="inlineStr">
        <is>
          <t>N/A</t>
        </is>
      </c>
      <c r="S2118" s="365" t="inlineStr">
        <is>
          <t>Pesos</t>
        </is>
      </c>
      <c r="T2118" s="1245" t="inlineStr">
        <is>
          <t>Hipotecario</t>
        </is>
      </c>
      <c r="U2118" s="1244" t="n">
        <v>3344952</v>
      </c>
      <c r="V2118" s="1247" t="n">
        <v>180</v>
      </c>
      <c r="W2118" s="1247" t="n">
        <v>142</v>
      </c>
      <c r="X2118" s="1244" t="inlineStr">
        <is>
          <t>16.1%</t>
        </is>
      </c>
      <c r="Y2118" s="1244" t="n">
        <v>0</v>
      </c>
      <c r="Z2118" s="1244" t="n">
        <v>123586</v>
      </c>
      <c r="AA2118" s="1244" t="n">
        <v>98794</v>
      </c>
      <c r="AB2118" s="1244" t="n">
        <v>0</v>
      </c>
      <c r="AC2118" s="1244" t="n">
        <v>675542</v>
      </c>
      <c r="AD2118" s="1244" t="n">
        <v>2446410</v>
      </c>
      <c r="AE2118" s="1244" t="n">
        <v>244434110</v>
      </c>
      <c r="AF2118" s="1244" t="inlineStr">
        <is>
          <t>$1,000,000</t>
        </is>
      </c>
      <c r="AG2118" s="1244" t="inlineStr">
        <is>
          <t>$6,000,000</t>
        </is>
      </c>
      <c r="AH2118" s="401" t="inlineStr">
        <is>
          <t>Empleado</t>
        </is>
      </c>
      <c r="AI2118" s="1247" t="inlineStr">
        <is>
          <t>heidykatherinediaz9@gmail.com</t>
        </is>
      </c>
      <c r="AJ2118" s="1485" t="n">
        <v>3247674206</v>
      </c>
      <c r="AK2118" s="1247" t="inlineStr">
        <is>
          <t>CALI</t>
        </is>
      </c>
      <c r="AL2118" s="1243" t="n"/>
      <c r="AM2118" s="416" t="n"/>
    </row>
    <row r="2119" ht="18" customHeight="1" thickBot="1">
      <c r="A2119" s="1480" t="inlineStr">
        <is>
          <t>DAVID GONZALEZ GIRALDO</t>
        </is>
      </c>
      <c r="B2119" s="1288" t="n">
        <v>90000197346</v>
      </c>
      <c r="C2119" s="1289" t="n">
        <v>46013</v>
      </c>
      <c r="D2119" s="1290" t="inlineStr">
        <is>
          <t>Pendiente</t>
        </is>
      </c>
      <c r="E2119" s="1223" t="n">
        <v>46013</v>
      </c>
      <c r="F2119" s="484" t="inlineStr">
        <is>
          <t>BANCOLOMBIA</t>
        </is>
      </c>
      <c r="G2119" s="278" t="n"/>
      <c r="H2119" s="435" t="inlineStr">
        <is>
          <t>CM</t>
        </is>
      </c>
      <c r="I2119" s="1291" t="n"/>
      <c r="J2119" s="1291" t="n"/>
      <c r="K2119" s="1291" t="n"/>
      <c r="L2119" s="1291" t="n"/>
      <c r="M2119" s="1291" t="n"/>
      <c r="N2119" s="1291" t="n"/>
      <c r="O2119" s="1291" t="n"/>
      <c r="P2119" s="1291" t="n"/>
      <c r="Q2119" s="1291" t="n"/>
      <c r="R2119" s="1292" t="n">
        <v>1036643852</v>
      </c>
      <c r="S2119" s="426" t="inlineStr">
        <is>
          <t>Pesos</t>
        </is>
      </c>
      <c r="T2119" s="1294" t="inlineStr">
        <is>
          <t>Hipotecario</t>
        </is>
      </c>
      <c r="U2119" s="1295" t="n">
        <v>1914740</v>
      </c>
      <c r="V2119" s="1292" t="n">
        <v>240</v>
      </c>
      <c r="W2119" s="1292" t="n">
        <v>199</v>
      </c>
      <c r="X2119" s="1295" t="inlineStr">
        <is>
          <t>11.45%</t>
        </is>
      </c>
      <c r="Y2119" s="1295" t="n">
        <v>0</v>
      </c>
      <c r="Z2119" s="1295" t="n">
        <v>20916</v>
      </c>
      <c r="AA2119" s="1295" t="n">
        <v>0</v>
      </c>
      <c r="AB2119" s="1295" t="n">
        <v>0</v>
      </c>
      <c r="AC2119" s="1295" t="n">
        <v>310902</v>
      </c>
      <c r="AD2119" s="1295" t="n">
        <v>1582921</v>
      </c>
      <c r="AE2119" s="1295" t="n">
        <v>175173866</v>
      </c>
      <c r="AF2119" s="3664" t="n">
        <v>200</v>
      </c>
      <c r="AG2119" s="1295" t="inlineStr">
        <is>
          <t>$13,000,000</t>
        </is>
      </c>
      <c r="AH2119" s="428" t="inlineStr">
        <is>
          <t>Empleado</t>
        </is>
      </c>
      <c r="AI2119" s="1292" t="inlineStr">
        <is>
          <t>gonzalezgdavid@hotmail.com</t>
        </is>
      </c>
      <c r="AJ2119" s="1292" t="n">
        <v>3136616877</v>
      </c>
      <c r="AK2119" s="1292" t="inlineStr">
        <is>
          <t>MEDELLIN</t>
        </is>
      </c>
      <c r="AL2119" s="1291" t="n"/>
      <c r="AM2119" s="1296" t="n"/>
    </row>
    <row r="2120" ht="18" customHeight="1" thickBot="1">
      <c r="A2120" s="1363" t="inlineStr">
        <is>
          <t>MAYRON SNEYDER LASSO OLAYA</t>
        </is>
      </c>
      <c r="B2120" s="210" t="n">
        <v>1058062164</v>
      </c>
      <c r="C2120" s="251" t="n">
        <v>46013</v>
      </c>
      <c r="D2120" s="343" t="inlineStr">
        <is>
          <t>Pendiente</t>
        </is>
      </c>
      <c r="E2120" s="1223" t="n">
        <v>46013</v>
      </c>
      <c r="F2120" s="213" t="inlineStr">
        <is>
          <t>BANCO DE BOGOTA</t>
        </is>
      </c>
      <c r="G2120" s="214" t="n"/>
      <c r="H2120" s="457" t="inlineStr">
        <is>
          <t>VK 25%</t>
        </is>
      </c>
      <c r="I2120" s="214" t="n"/>
      <c r="J2120" s="214" t="n"/>
      <c r="K2120" s="214" t="n"/>
      <c r="L2120" s="257" t="inlineStr">
        <is>
          <t>Lideres del futuro</t>
        </is>
      </c>
      <c r="M2120" s="254" t="inlineStr">
        <is>
          <t>Giovanna Garzon</t>
        </is>
      </c>
      <c r="N2120" s="214" t="n"/>
      <c r="O2120" s="214" t="n"/>
      <c r="P2120" s="214" t="n"/>
      <c r="Q2120" s="214" t="n"/>
      <c r="R2120" s="254" t="n">
        <v>3203993919</v>
      </c>
      <c r="S2120" s="257" t="inlineStr">
        <is>
          <t>Pesos</t>
        </is>
      </c>
      <c r="T2120" s="258" t="inlineStr">
        <is>
          <t>Hipotecario</t>
        </is>
      </c>
      <c r="U2120" s="739" t="n">
        <v>1673696</v>
      </c>
      <c r="V2120" s="254" t="n">
        <v>240</v>
      </c>
      <c r="W2120" s="254" t="n">
        <v>234</v>
      </c>
      <c r="X2120" s="739" t="inlineStr">
        <is>
          <t>11.48%</t>
        </is>
      </c>
      <c r="Y2120" s="739" t="n">
        <v>0</v>
      </c>
      <c r="Z2120" s="739" t="n">
        <v>35136</v>
      </c>
      <c r="AA2120" s="739" t="n">
        <v>39554</v>
      </c>
      <c r="AB2120" s="739" t="n">
        <v>0</v>
      </c>
      <c r="AC2120" s="739" t="n">
        <v>104537</v>
      </c>
      <c r="AD2120" s="739" t="n">
        <v>1494468</v>
      </c>
      <c r="AE2120" s="739" t="n">
        <v>155609366</v>
      </c>
      <c r="AF2120" s="254" t="inlineStr">
        <is>
          <t>$50.000 a $300.000</t>
        </is>
      </c>
      <c r="AG2120" s="739" t="inlineStr">
        <is>
          <t>$5,000,000</t>
        </is>
      </c>
      <c r="AH2120" s="259" t="inlineStr">
        <is>
          <t>Empleado</t>
        </is>
      </c>
      <c r="AI2120" s="254" t="inlineStr">
        <is>
          <t>Mayronsharpei@gmail.com</t>
        </is>
      </c>
      <c r="AJ2120" s="254" t="n">
        <v>3203993919</v>
      </c>
      <c r="AK2120" s="254" t="inlineStr">
        <is>
          <t>BOGOTA</t>
        </is>
      </c>
      <c r="AL2120" s="214" t="n"/>
      <c r="AM2120" s="220" t="n"/>
    </row>
    <row r="2121" ht="18" customHeight="1" thickBot="1">
      <c r="A2121" s="1363" t="inlineStr">
        <is>
          <t>YENIFER TATIANA BERNAL VARGAS</t>
        </is>
      </c>
      <c r="B2121" s="221" t="n">
        <v>102236849108</v>
      </c>
      <c r="C2121" s="240" t="n">
        <v>46013</v>
      </c>
      <c r="D2121" s="343" t="inlineStr">
        <is>
          <t>Pendiente</t>
        </is>
      </c>
      <c r="E2121" s="1223" t="n">
        <v>46013</v>
      </c>
      <c r="F2121" s="233" t="inlineStr">
        <is>
          <t>FNA (Fondo Nacional del Ahorro)</t>
        </is>
      </c>
      <c r="G2121" s="1087" t="n"/>
      <c r="H2121" s="243" t="inlineStr">
        <is>
          <t>VK 25%</t>
        </is>
      </c>
      <c r="I2121" s="225" t="n"/>
      <c r="J2121" s="225" t="n"/>
      <c r="K2121" s="225" t="n"/>
      <c r="L2121" s="246" t="inlineStr">
        <is>
          <t>Lideres del futuro</t>
        </is>
      </c>
      <c r="M2121" s="242" t="inlineStr">
        <is>
          <t>Olga Lucía Avella Rodríguez</t>
        </is>
      </c>
      <c r="N2121" s="225" t="n"/>
      <c r="O2121" s="225" t="n"/>
      <c r="P2121" s="225" t="n"/>
      <c r="Q2121" s="225" t="n"/>
      <c r="R2121" s="242" t="n">
        <v>10000000</v>
      </c>
      <c r="S2121" s="246" t="inlineStr">
        <is>
          <t>Pesos</t>
        </is>
      </c>
      <c r="T2121" s="247" t="inlineStr">
        <is>
          <t>Hipotecario</t>
        </is>
      </c>
      <c r="U2121" s="741" t="n">
        <v>557642</v>
      </c>
      <c r="V2121" s="242" t="n">
        <v>240</v>
      </c>
      <c r="W2121" s="242" t="n">
        <v>175</v>
      </c>
      <c r="X2121" s="741" t="inlineStr">
        <is>
          <t>10.25%</t>
        </is>
      </c>
      <c r="Y2121" s="741" t="n">
        <v>217440</v>
      </c>
      <c r="Z2121" s="741" t="n">
        <v>21353</v>
      </c>
      <c r="AA2121" s="741" t="n">
        <v>24441</v>
      </c>
      <c r="AB2121" s="741" t="n">
        <v>15538</v>
      </c>
      <c r="AC2121" s="741" t="n">
        <v>171443</v>
      </c>
      <c r="AD2121" s="741" t="n">
        <v>42305</v>
      </c>
      <c r="AE2121" s="741" t="n">
        <v>66419513</v>
      </c>
      <c r="AF2121" s="242" t="inlineStr">
        <is>
          <t>$300.000 a $600.000</t>
        </is>
      </c>
      <c r="AG2121" s="741" t="inlineStr">
        <is>
          <t>$5,000,000</t>
        </is>
      </c>
      <c r="AH2121" s="248" t="inlineStr">
        <is>
          <t>Empleado</t>
        </is>
      </c>
      <c r="AI2121" s="242" t="inlineStr">
        <is>
          <t>eeeeee@gmail.com</t>
        </is>
      </c>
      <c r="AJ2121" s="242" t="n">
        <v>3214344657</v>
      </c>
      <c r="AK2121" s="242" t="inlineStr">
        <is>
          <t>BOGOTA</t>
        </is>
      </c>
      <c r="AL2121" s="225" t="n"/>
      <c r="AM2121" s="231" t="n"/>
    </row>
    <row r="2122" ht="18" customHeight="1" thickBot="1">
      <c r="A2122" s="735" t="inlineStr">
        <is>
          <t>WINSTON AARON SIERRA MOJICA</t>
        </is>
      </c>
      <c r="B2122" s="1265" t="n">
        <v>90000205297</v>
      </c>
      <c r="C2122" s="1266" t="n">
        <v>46013</v>
      </c>
      <c r="D2122" s="343" t="inlineStr">
        <is>
          <t>Pendiente</t>
        </is>
      </c>
      <c r="E2122" s="1223" t="n">
        <v>46013</v>
      </c>
      <c r="F2122" s="579" t="inlineStr">
        <is>
          <t>BANCOLOMBIA</t>
        </is>
      </c>
      <c r="G2122" s="1255" t="n"/>
      <c r="H2122" s="243" t="inlineStr">
        <is>
          <t>VK 25%</t>
        </is>
      </c>
      <c r="I2122" s="1224" t="n"/>
      <c r="J2122" s="1224" t="n"/>
      <c r="K2122" s="1224" t="n"/>
      <c r="L2122" s="346" t="inlineStr">
        <is>
          <t>Guardianes Del Ahorro</t>
        </is>
      </c>
      <c r="M2122" s="1225" t="inlineStr">
        <is>
          <t>Juan Carlos Hidalgo</t>
        </is>
      </c>
      <c r="N2122" s="1224" t="n"/>
      <c r="O2122" s="1224" t="n"/>
      <c r="P2122" s="1224" t="n"/>
      <c r="Q2122" s="1224" t="n"/>
      <c r="R2122" s="1225" t="n">
        <v>79123789</v>
      </c>
      <c r="S2122" s="246" t="inlineStr">
        <is>
          <t>Pesos</t>
        </is>
      </c>
      <c r="T2122" s="1235" t="inlineStr">
        <is>
          <t>Hipotecario</t>
        </is>
      </c>
      <c r="U2122" s="1226" t="n">
        <v>1010178</v>
      </c>
      <c r="V2122" s="1225" t="n">
        <v>300</v>
      </c>
      <c r="W2122" s="1225" t="n">
        <v>245</v>
      </c>
      <c r="X2122" s="1226" t="inlineStr">
        <is>
          <t>17.87%</t>
        </is>
      </c>
      <c r="Y2122" s="1226" t="n">
        <v>454263</v>
      </c>
      <c r="Z2122" s="1226" t="n">
        <v>12501</v>
      </c>
      <c r="AA2122" s="1226" t="n">
        <v>27594</v>
      </c>
      <c r="AB2122" s="1226" t="n">
        <v>18395</v>
      </c>
      <c r="AC2122" s="1226" t="n">
        <v>60417</v>
      </c>
      <c r="AD2122" s="1226" t="n">
        <v>891271</v>
      </c>
      <c r="AE2122" s="1226" t="n">
        <v>97474964</v>
      </c>
      <c r="AF2122" s="1225" t="inlineStr">
        <is>
          <t>$50.000 a $300.000</t>
        </is>
      </c>
      <c r="AG2122" s="1226" t="inlineStr">
        <is>
          <t>$4,000,000</t>
        </is>
      </c>
      <c r="AH2122" s="248" t="inlineStr">
        <is>
          <t>Empleado</t>
        </is>
      </c>
      <c r="AI2122" s="1225" t="inlineStr">
        <is>
          <t>www.arone@hotmail.com</t>
        </is>
      </c>
      <c r="AJ2122" s="1225" t="n">
        <v>3126983374</v>
      </c>
      <c r="AK2122" s="1225" t="inlineStr">
        <is>
          <t>BOGOTA</t>
        </is>
      </c>
      <c r="AL2122" s="1224" t="n"/>
      <c r="AM2122" s="220" t="n"/>
    </row>
    <row r="2123" ht="18" customHeight="1" thickBot="1">
      <c r="A2123" s="1363" t="inlineStr">
        <is>
          <t>JHON JAIRO URBANO FERNANDEZ</t>
        </is>
      </c>
      <c r="B2123" s="1331" t="n">
        <v>92719500</v>
      </c>
      <c r="C2123" s="1332" t="n">
        <v>46013</v>
      </c>
      <c r="D2123" s="343" t="inlineStr">
        <is>
          <t>Pendiente</t>
        </is>
      </c>
      <c r="E2123" s="1223" t="n">
        <v>46013</v>
      </c>
      <c r="F2123" s="1486" t="inlineStr">
        <is>
          <t>COMFANDI</t>
        </is>
      </c>
      <c r="G2123" s="214" t="n"/>
      <c r="H2123" s="457" t="inlineStr">
        <is>
          <t>VK 25%</t>
        </is>
      </c>
      <c r="I2123" s="634" t="n"/>
      <c r="J2123" s="634" t="n"/>
      <c r="K2123" s="634" t="n"/>
      <c r="L2123" s="392" t="inlineStr">
        <is>
          <t>Finanzas a otro nivel</t>
        </is>
      </c>
      <c r="M2123" s="1237" t="inlineStr">
        <is>
          <t>MIREYA TOLOZA</t>
        </is>
      </c>
      <c r="N2123" s="634" t="n"/>
      <c r="O2123" s="634" t="n"/>
      <c r="P2123" s="634" t="n"/>
      <c r="Q2123" s="634" t="n"/>
      <c r="R2123" s="1237" t="n">
        <v>1143946428</v>
      </c>
      <c r="S2123" s="257" t="inlineStr">
        <is>
          <t>Pesos</t>
        </is>
      </c>
      <c r="T2123" s="1232" t="inlineStr">
        <is>
          <t>Hipotecario</t>
        </is>
      </c>
      <c r="U2123" s="1231" t="n">
        <v>684760</v>
      </c>
      <c r="V2123" s="1237" t="n">
        <v>300</v>
      </c>
      <c r="W2123" s="1237" t="n">
        <v>280</v>
      </c>
      <c r="X2123" s="1231" t="inlineStr">
        <is>
          <t>11.79%</t>
        </is>
      </c>
      <c r="Y2123" s="1231" t="n">
        <v>0</v>
      </c>
      <c r="Z2123" s="1231" t="n">
        <v>10135</v>
      </c>
      <c r="AA2123" s="1231" t="n">
        <v>17129</v>
      </c>
      <c r="AB2123" s="1231" t="n">
        <v>0</v>
      </c>
      <c r="AC2123" s="1231" t="n">
        <v>46362</v>
      </c>
      <c r="AD2123" s="1231" t="n">
        <v>610817</v>
      </c>
      <c r="AE2123" s="1231" t="n">
        <v>32693030</v>
      </c>
      <c r="AF2123" s="1237" t="inlineStr">
        <is>
          <t>$50.000 a $300.000</t>
        </is>
      </c>
      <c r="AG2123" s="1231" t="inlineStr">
        <is>
          <t>$2,800,000</t>
        </is>
      </c>
      <c r="AH2123" s="259" t="inlineStr">
        <is>
          <t>Empleado</t>
        </is>
      </c>
      <c r="AI2123" s="1237" t="inlineStr">
        <is>
          <t>jhon-jairo.urbano@veolia.com</t>
        </is>
      </c>
      <c r="AJ2123" s="1237" t="n">
        <v>3142994070</v>
      </c>
      <c r="AK2123" s="1237" t="inlineStr">
        <is>
          <t>CALI</t>
        </is>
      </c>
      <c r="AL2123" s="634" t="n"/>
      <c r="AM2123" s="231" t="n"/>
    </row>
    <row r="2124" ht="18" customHeight="1" thickBot="1">
      <c r="A2124" s="1363" t="inlineStr">
        <is>
          <t>HERNAN ALONSO PARRA MONTAAEZ</t>
        </is>
      </c>
      <c r="B2124" s="1265" t="n">
        <v>455986102</v>
      </c>
      <c r="C2124" s="1266" t="n">
        <v>46004</v>
      </c>
      <c r="D2124" s="343" t="inlineStr">
        <is>
          <t>Pendiente</t>
        </is>
      </c>
      <c r="E2124" s="1223" t="n">
        <v>46014</v>
      </c>
      <c r="F2124" s="224" t="inlineStr">
        <is>
          <t>BANCO DE BOGOTA</t>
        </is>
      </c>
      <c r="G2124" s="1224" t="n"/>
      <c r="H2124" s="344" t="inlineStr">
        <is>
          <t>CM</t>
        </is>
      </c>
      <c r="I2124" s="1225" t="inlineStr">
        <is>
          <t>Falta perfilamiento - Bogota</t>
        </is>
      </c>
      <c r="J2124" s="1224" t="n"/>
      <c r="K2124" s="1224" t="n"/>
      <c r="L2124" s="1224" t="n"/>
      <c r="M2124" s="1224" t="n"/>
      <c r="N2124" s="1266" t="n">
        <v>46006</v>
      </c>
      <c r="O2124" s="1224" t="n"/>
      <c r="P2124" s="1224" t="n"/>
      <c r="Q2124" s="1224" t="n"/>
      <c r="R2124" s="1225" t="n">
        <v>80169731</v>
      </c>
      <c r="S2124" s="246" t="inlineStr">
        <is>
          <t>Pesos</t>
        </is>
      </c>
      <c r="T2124" s="1235" t="inlineStr">
        <is>
          <t>Hipotecario</t>
        </is>
      </c>
      <c r="U2124" s="1226" t="n">
        <v>0</v>
      </c>
      <c r="V2124" s="1225" t="n">
        <v>242</v>
      </c>
      <c r="W2124" s="1225" t="n">
        <v>160</v>
      </c>
      <c r="X2124" s="1226" t="inlineStr">
        <is>
          <t>8.24%</t>
        </is>
      </c>
      <c r="Y2124" s="1226" t="n">
        <v>0</v>
      </c>
      <c r="Z2124" s="1226" t="n">
        <v>161359</v>
      </c>
      <c r="AA2124" s="1226" t="n">
        <v>670566</v>
      </c>
      <c r="AB2124" s="1226" t="n">
        <v>0</v>
      </c>
      <c r="AC2124" s="1226" t="n">
        <v>1398784</v>
      </c>
      <c r="AD2124" s="1226" t="n">
        <v>1168290</v>
      </c>
      <c r="AE2124" s="1226" t="n">
        <v>127804563</v>
      </c>
      <c r="AF2124" s="1226" t="inlineStr">
        <is>
          <t>$1,000,000</t>
        </is>
      </c>
      <c r="AG2124" s="1226" t="inlineStr">
        <is>
          <t>$5,500,000</t>
        </is>
      </c>
      <c r="AH2124" s="248" t="inlineStr">
        <is>
          <t>Empleado</t>
        </is>
      </c>
      <c r="AI2124" s="1225" t="inlineStr">
        <is>
          <t>asumedida.pyc@gmail.com</t>
        </is>
      </c>
      <c r="AJ2124" s="1225" t="n">
        <v>3184774133</v>
      </c>
      <c r="AK2124" s="1225" t="inlineStr">
        <is>
          <t>CAJICA</t>
        </is>
      </c>
      <c r="AL2124" s="1224" t="n"/>
      <c r="AM2124" s="220" t="n"/>
    </row>
    <row r="2125" ht="18" customHeight="1" thickBot="1">
      <c r="A2125" s="1481" t="inlineStr">
        <is>
          <t>DANIEL EDUARDO OBANDO FLOREZ</t>
        </is>
      </c>
      <c r="B2125" s="1288" t="n">
        <v>1059882044</v>
      </c>
      <c r="C2125" s="1289" t="n">
        <v>46011</v>
      </c>
      <c r="D2125" s="1290" t="inlineStr">
        <is>
          <t>Pendiente</t>
        </is>
      </c>
      <c r="E2125" s="1223" t="n">
        <v>46014</v>
      </c>
      <c r="F2125" s="445" t="inlineStr">
        <is>
          <t>BANCO DE BOGOTA</t>
        </is>
      </c>
      <c r="G2125" s="565" t="n"/>
      <c r="H2125" s="453" t="inlineStr">
        <is>
          <t>WEB</t>
        </is>
      </c>
      <c r="I2125" s="1292" t="inlineStr">
        <is>
          <t>Falta perfilamiento - bogota</t>
        </is>
      </c>
      <c r="J2125" s="1291" t="n"/>
      <c r="K2125" s="1291" t="n"/>
      <c r="L2125" s="1291" t="n"/>
      <c r="M2125" s="1291" t="n"/>
      <c r="N2125" s="1289" t="n">
        <v>46011</v>
      </c>
      <c r="O2125" s="1291" t="n"/>
      <c r="P2125" s="1291" t="n"/>
      <c r="Q2125" s="1291" t="n"/>
      <c r="R2125" s="1318" t="inlineStr">
        <is>
          <t>N/A</t>
        </is>
      </c>
      <c r="S2125" s="426" t="inlineStr">
        <is>
          <t>Pesos</t>
        </is>
      </c>
      <c r="T2125" s="1294" t="inlineStr">
        <is>
          <t>Hipotecario</t>
        </is>
      </c>
      <c r="U2125" s="1295" t="n">
        <v>2020044</v>
      </c>
      <c r="V2125" s="1292" t="n">
        <v>180</v>
      </c>
      <c r="W2125" s="1292" t="n">
        <v>177</v>
      </c>
      <c r="X2125" s="1295" t="inlineStr">
        <is>
          <t>12.01%</t>
        </is>
      </c>
      <c r="Y2125" s="1295" t="n">
        <v>0</v>
      </c>
      <c r="Z2125" s="1295" t="n">
        <v>61300</v>
      </c>
      <c r="AA2125" s="1295" t="n">
        <v>40145</v>
      </c>
      <c r="AB2125" s="1295" t="n">
        <v>77343</v>
      </c>
      <c r="AC2125" s="1295" t="n">
        <v>342133</v>
      </c>
      <c r="AD2125" s="1295" t="n">
        <v>1499121</v>
      </c>
      <c r="AE2125" s="1295" t="n">
        <v>158780553</v>
      </c>
      <c r="AF2125" s="3664" t="n">
        <v>500</v>
      </c>
      <c r="AG2125" s="1295" t="inlineStr">
        <is>
          <t>$6,000,000</t>
        </is>
      </c>
      <c r="AH2125" s="428" t="inlineStr">
        <is>
          <t>Empleado</t>
        </is>
      </c>
      <c r="AI2125" s="1292" t="inlineStr">
        <is>
          <t>danieleduardoobandoflorez@gmail.com</t>
        </is>
      </c>
      <c r="AJ2125" s="1292" t="n">
        <v>3116257137</v>
      </c>
      <c r="AK2125" s="1292" t="inlineStr">
        <is>
          <t>CALI</t>
        </is>
      </c>
      <c r="AL2125" s="1291" t="n"/>
      <c r="AM2125" s="1296" t="n"/>
    </row>
    <row r="2126" ht="18" customHeight="1" thickBot="1">
      <c r="A2126" s="735" t="inlineStr">
        <is>
          <t>JENIFFER ALEXANDRA ANGULO QUIÑONEZ</t>
        </is>
      </c>
      <c r="B2126" s="210" t="n">
        <v>108718490501</v>
      </c>
      <c r="C2126" s="251" t="n">
        <v>46011</v>
      </c>
      <c r="D2126" s="343" t="inlineStr">
        <is>
          <t>Pendiente</t>
        </is>
      </c>
      <c r="E2126" s="1223" t="n">
        <v>46014</v>
      </c>
      <c r="F2126" s="839" t="inlineStr">
        <is>
          <t>FNA (Fondo Nacional del Ahorro)</t>
        </is>
      </c>
      <c r="G2126" s="1255" t="n"/>
      <c r="H2126" s="349" t="inlineStr">
        <is>
          <t>CM</t>
        </is>
      </c>
      <c r="I2126" s="254" t="inlineStr">
        <is>
          <t>Falta perfilamiento - FNA</t>
        </is>
      </c>
      <c r="J2126" s="214" t="n"/>
      <c r="K2126" s="214" t="n"/>
      <c r="L2126" s="214" t="n"/>
      <c r="M2126" s="214" t="n"/>
      <c r="N2126" s="251" t="n">
        <v>46013</v>
      </c>
      <c r="O2126" s="214" t="n"/>
      <c r="P2126" s="214" t="n"/>
      <c r="Q2126" s="214" t="n"/>
      <c r="R2126" s="1253" t="inlineStr">
        <is>
          <t>N/A</t>
        </is>
      </c>
      <c r="S2126" s="257" t="inlineStr">
        <is>
          <t>Pesos</t>
        </is>
      </c>
      <c r="T2126" s="258" t="inlineStr">
        <is>
          <t>Hipotecario</t>
        </is>
      </c>
      <c r="U2126" s="739" t="n">
        <v>1056378</v>
      </c>
      <c r="V2126" s="254" t="n">
        <v>240</v>
      </c>
      <c r="W2126" s="254" t="n">
        <v>225</v>
      </c>
      <c r="X2126" s="739" t="inlineStr">
        <is>
          <t>12.5%</t>
        </is>
      </c>
      <c r="Y2126" s="739" t="n">
        <v>0</v>
      </c>
      <c r="Z2126" s="739" t="n">
        <v>28487</v>
      </c>
      <c r="AA2126" s="739" t="n">
        <v>25987</v>
      </c>
      <c r="AB2126" s="739" t="n">
        <v>21177</v>
      </c>
      <c r="AC2126" s="739" t="n">
        <v>106725</v>
      </c>
      <c r="AD2126" s="739" t="n">
        <v>873999</v>
      </c>
      <c r="AE2126" s="739" t="n">
        <v>88608768</v>
      </c>
      <c r="AF2126" s="3660" t="n">
        <v>200</v>
      </c>
      <c r="AG2126" s="739" t="inlineStr">
        <is>
          <t>$4,200,000</t>
        </is>
      </c>
      <c r="AH2126" s="259" t="inlineStr">
        <is>
          <t>Empleado</t>
        </is>
      </c>
      <c r="AI2126" s="254" t="inlineStr">
        <is>
          <t>jenifferaquinones@gmail.com</t>
        </is>
      </c>
      <c r="AJ2126" s="254" t="n">
        <v>3157007853</v>
      </c>
      <c r="AK2126" s="254" t="inlineStr">
        <is>
          <t>BOGOTA</t>
        </is>
      </c>
      <c r="AL2126" s="214" t="n"/>
      <c r="AM2126" s="220" t="n"/>
    </row>
    <row r="2127" ht="18" customHeight="1" thickBot="1">
      <c r="A2127" s="735" t="inlineStr">
        <is>
          <t>JAVIER ANDRES SANCHEZ MUÑOZ</t>
        </is>
      </c>
      <c r="B2127" s="221" t="n">
        <v>956829128</v>
      </c>
      <c r="C2127" s="240" t="n">
        <v>46012</v>
      </c>
      <c r="D2127" s="343" t="inlineStr">
        <is>
          <t>Pendiente</t>
        </is>
      </c>
      <c r="E2127" s="1223" t="n">
        <v>46014</v>
      </c>
      <c r="F2127" s="224" t="inlineStr">
        <is>
          <t>BANCO DE BOGOTA</t>
        </is>
      </c>
      <c r="G2127" s="1224" t="n"/>
      <c r="H2127" s="344" t="inlineStr">
        <is>
          <t>CM</t>
        </is>
      </c>
      <c r="I2127" s="242" t="inlineStr">
        <is>
          <t>Falta perfilamiento - Bogota</t>
        </is>
      </c>
      <c r="J2127" s="225" t="n"/>
      <c r="K2127" s="225" t="n"/>
      <c r="L2127" s="225" t="n"/>
      <c r="M2127" s="225" t="n"/>
      <c r="N2127" s="240" t="n">
        <v>46013</v>
      </c>
      <c r="O2127" s="225" t="n"/>
      <c r="P2127" s="225" t="n"/>
      <c r="Q2127" s="225" t="n"/>
      <c r="R2127" s="242" t="n">
        <v>1073687542</v>
      </c>
      <c r="S2127" s="246" t="inlineStr">
        <is>
          <t>Pesos</t>
        </is>
      </c>
      <c r="T2127" s="247" t="inlineStr">
        <is>
          <t>Hipotecario</t>
        </is>
      </c>
      <c r="U2127" s="741" t="n">
        <v>1497626</v>
      </c>
      <c r="V2127" s="242" t="n">
        <v>240</v>
      </c>
      <c r="W2127" s="242" t="n">
        <v>220</v>
      </c>
      <c r="X2127" s="741" t="inlineStr">
        <is>
          <t>11.89%</t>
        </is>
      </c>
      <c r="Y2127" s="741" t="n">
        <v>0</v>
      </c>
      <c r="Z2127" s="741" t="n">
        <v>29117</v>
      </c>
      <c r="AA2127" s="741" t="n">
        <v>34544</v>
      </c>
      <c r="AB2127" s="741" t="n">
        <v>0</v>
      </c>
      <c r="AC2127" s="741" t="n">
        <v>97480</v>
      </c>
      <c r="AD2127" s="741" t="n">
        <v>1336424</v>
      </c>
      <c r="AE2127" s="741" t="n">
        <v>133960831</v>
      </c>
      <c r="AF2127" s="3661" t="n">
        <v>350</v>
      </c>
      <c r="AG2127" s="741" t="inlineStr">
        <is>
          <t>$7,000,000</t>
        </is>
      </c>
      <c r="AH2127" s="248" t="inlineStr">
        <is>
          <t>Empleado</t>
        </is>
      </c>
      <c r="AI2127" s="242" t="inlineStr">
        <is>
          <t>andresanch118@gmail.com</t>
        </is>
      </c>
      <c r="AJ2127" s="242" t="n">
        <v>3043933630</v>
      </c>
      <c r="AK2127" s="242" t="inlineStr">
        <is>
          <t>SOACHA</t>
        </is>
      </c>
      <c r="AL2127" s="225" t="n"/>
      <c r="AM2127" s="231" t="n"/>
    </row>
    <row r="2128" ht="18" customHeight="1" thickBot="1">
      <c r="A2128" s="1482" t="inlineStr">
        <is>
          <t>ADRIANA LICCETH ZAMBRANO ALMONACID</t>
        </is>
      </c>
      <c r="B2128" s="210" t="n">
        <v>1055657704</v>
      </c>
      <c r="C2128" s="251" t="n">
        <v>46012</v>
      </c>
      <c r="D2128" s="343" t="inlineStr">
        <is>
          <t>Pendiente</t>
        </is>
      </c>
      <c r="E2128" s="1223" t="n">
        <v>46014</v>
      </c>
      <c r="F2128" s="213" t="inlineStr">
        <is>
          <t>BANCO DE BOGOTA</t>
        </is>
      </c>
      <c r="G2128" s="214" t="n"/>
      <c r="H2128" s="460" t="inlineStr">
        <is>
          <t>WEB</t>
        </is>
      </c>
      <c r="I2128" s="254" t="inlineStr">
        <is>
          <t>Falta perfilamiento - Bogota</t>
        </is>
      </c>
      <c r="J2128" s="214" t="n"/>
      <c r="K2128" s="214" t="n"/>
      <c r="L2128" s="214" t="n"/>
      <c r="M2128" s="214" t="n"/>
      <c r="N2128" s="251" t="n">
        <v>46013</v>
      </c>
      <c r="O2128" s="214" t="n"/>
      <c r="P2128" s="214" t="n"/>
      <c r="Q2128" s="214" t="n"/>
      <c r="R2128" s="254" t="n">
        <v>41943464</v>
      </c>
      <c r="S2128" s="257" t="inlineStr">
        <is>
          <t>Pesos</t>
        </is>
      </c>
      <c r="T2128" s="258" t="inlineStr">
        <is>
          <t>Hipotecario</t>
        </is>
      </c>
      <c r="U2128" s="739" t="n">
        <v>4193476</v>
      </c>
      <c r="V2128" s="254" t="n">
        <v>240</v>
      </c>
      <c r="W2128" s="254" t="n">
        <v>234</v>
      </c>
      <c r="X2128" s="739" t="inlineStr">
        <is>
          <t>9.95%</t>
        </is>
      </c>
      <c r="Y2128" s="739" t="n">
        <v>0</v>
      </c>
      <c r="Z2128" s="739" t="n">
        <v>362906</v>
      </c>
      <c r="AA2128" s="739" t="n">
        <v>101600</v>
      </c>
      <c r="AB2128" s="739" t="n">
        <v>0</v>
      </c>
      <c r="AC2128" s="739" t="n">
        <v>576948</v>
      </c>
      <c r="AD2128" s="739" t="n">
        <v>3152021</v>
      </c>
      <c r="AE2128" s="739" t="n">
        <v>399538231</v>
      </c>
      <c r="AF2128" s="3660" t="n">
        <v>500</v>
      </c>
      <c r="AG2128" s="739" t="inlineStr">
        <is>
          <t>$8,000,000</t>
        </is>
      </c>
      <c r="AH2128" s="259" t="inlineStr">
        <is>
          <t>Empleado</t>
        </is>
      </c>
      <c r="AI2128" s="254" t="inlineStr">
        <is>
          <t>az.maju25@gmail.com</t>
        </is>
      </c>
      <c r="AJ2128" s="254" t="n">
        <v>3228686017</v>
      </c>
      <c r="AK2128" s="254" t="inlineStr">
        <is>
          <t>CHIA</t>
        </is>
      </c>
      <c r="AL2128" s="214" t="n"/>
      <c r="AM2128" s="220" t="n"/>
    </row>
    <row r="2129" ht="18" customHeight="1" thickBot="1">
      <c r="A2129" s="1483" t="inlineStr">
        <is>
          <t>YAMILE ALEJANDRA CASTRO RODRIGUEZ</t>
        </is>
      </c>
      <c r="B2129" s="221" t="n">
        <v>105332452716</v>
      </c>
      <c r="C2129" s="240" t="n">
        <v>46013</v>
      </c>
      <c r="D2129" s="343" t="inlineStr">
        <is>
          <t>Pendiente</t>
        </is>
      </c>
      <c r="E2129" s="1223" t="n">
        <v>46014</v>
      </c>
      <c r="F2129" s="233" t="inlineStr">
        <is>
          <t>FNA (Fondo Nacional del Ahorro)</t>
        </is>
      </c>
      <c r="G2129" s="1224" t="n"/>
      <c r="H2129" s="344" t="inlineStr">
        <is>
          <t>CM</t>
        </is>
      </c>
      <c r="I2129" s="242" t="inlineStr">
        <is>
          <t>Falta perfilamiento - FNA</t>
        </is>
      </c>
      <c r="J2129" s="225" t="n"/>
      <c r="K2129" s="225" t="n"/>
      <c r="L2129" s="225" t="n"/>
      <c r="M2129" s="225" t="n"/>
      <c r="N2129" s="240" t="n">
        <v>46013</v>
      </c>
      <c r="O2129" s="225" t="n"/>
      <c r="P2129" s="225" t="n"/>
      <c r="Q2129" s="225" t="n"/>
      <c r="R2129" s="242" t="n">
        <v>1053324527</v>
      </c>
      <c r="S2129" s="246" t="inlineStr">
        <is>
          <t>Pesos</t>
        </is>
      </c>
      <c r="T2129" s="247" t="inlineStr">
        <is>
          <t>Hipotecario</t>
        </is>
      </c>
      <c r="U2129" s="741" t="n">
        <v>1136315</v>
      </c>
      <c r="V2129" s="242" t="n">
        <v>239</v>
      </c>
      <c r="W2129" s="242" t="n">
        <v>223</v>
      </c>
      <c r="X2129" s="741" t="inlineStr">
        <is>
          <t>12.5%</t>
        </is>
      </c>
      <c r="Y2129" s="741" t="n">
        <v>0</v>
      </c>
      <c r="Z2129" s="741" t="n">
        <v>31033</v>
      </c>
      <c r="AA2129" s="741" t="n">
        <v>16311</v>
      </c>
      <c r="AB2129" s="741" t="n">
        <v>22871</v>
      </c>
      <c r="AC2129" s="741" t="n">
        <v>118544</v>
      </c>
      <c r="AD2129" s="741" t="n">
        <v>952138</v>
      </c>
      <c r="AE2129" s="741" t="n">
        <v>96530735</v>
      </c>
      <c r="AF2129" s="3661" t="n">
        <v>500</v>
      </c>
      <c r="AG2129" s="741" t="inlineStr">
        <is>
          <t>$4,000,000</t>
        </is>
      </c>
      <c r="AH2129" s="248" t="inlineStr">
        <is>
          <t>Empleado</t>
        </is>
      </c>
      <c r="AI2129" s="242" t="inlineStr">
        <is>
          <t>yalcaro.castro@gmail.com</t>
        </is>
      </c>
      <c r="AJ2129" s="242" t="n">
        <v>3212940747</v>
      </c>
      <c r="AK2129" s="242" t="inlineStr">
        <is>
          <t>BOGOTA</t>
        </is>
      </c>
      <c r="AL2129" s="225" t="n"/>
      <c r="AM2129" s="231" t="n"/>
    </row>
    <row r="2130" ht="18" customHeight="1" thickBot="1">
      <c r="A2130" s="1482" t="inlineStr">
        <is>
          <t>LUIS JORGE HERRERA FERNANDEZ</t>
        </is>
      </c>
      <c r="B2130" s="210" t="n">
        <v>90000039478</v>
      </c>
      <c r="C2130" s="251" t="n">
        <v>46014</v>
      </c>
      <c r="D2130" s="343" t="inlineStr">
        <is>
          <t>Pendiente</t>
        </is>
      </c>
      <c r="E2130" s="1223" t="n">
        <v>46014</v>
      </c>
      <c r="F2130" s="267" t="inlineStr">
        <is>
          <t>BANCOLOMBIA</t>
        </is>
      </c>
      <c r="G2130" s="565" t="n"/>
      <c r="H2130" s="460" t="inlineStr">
        <is>
          <t>WEB</t>
        </is>
      </c>
      <c r="I2130" s="214" t="n"/>
      <c r="J2130" s="214" t="n"/>
      <c r="K2130" s="214" t="n"/>
      <c r="L2130" s="214" t="n"/>
      <c r="M2130" s="214" t="n"/>
      <c r="N2130" s="214" t="n"/>
      <c r="O2130" s="214" t="n"/>
      <c r="P2130" s="214" t="n"/>
      <c r="Q2130" s="214" t="n"/>
      <c r="R2130" s="254" t="n">
        <v>79576740</v>
      </c>
      <c r="S2130" s="257" t="inlineStr">
        <is>
          <t>Pesos</t>
        </is>
      </c>
      <c r="T2130" s="258" t="inlineStr">
        <is>
          <t>Hipotecario</t>
        </is>
      </c>
      <c r="U2130" s="739" t="n">
        <v>1362643</v>
      </c>
      <c r="V2130" s="254" t="n">
        <v>183</v>
      </c>
      <c r="W2130" s="254" t="n">
        <v>95</v>
      </c>
      <c r="X2130" s="739" t="inlineStr">
        <is>
          <t>9.7%</t>
        </is>
      </c>
      <c r="Y2130" s="739" t="n">
        <v>0</v>
      </c>
      <c r="Z2130" s="739" t="n">
        <v>45855</v>
      </c>
      <c r="AA2130" s="739" t="n">
        <v>33119</v>
      </c>
      <c r="AB2130" s="739" t="n">
        <v>22078</v>
      </c>
      <c r="AC2130" s="739" t="n">
        <v>601562</v>
      </c>
      <c r="AD2130" s="739" t="n">
        <v>660024</v>
      </c>
      <c r="AE2130" s="739" t="n">
        <v>86664197</v>
      </c>
      <c r="AF2130" s="739" t="inlineStr">
        <is>
          <t>$1,000,000</t>
        </is>
      </c>
      <c r="AG2130" s="739" t="inlineStr">
        <is>
          <t>$10,000,000</t>
        </is>
      </c>
      <c r="AH2130" s="259" t="inlineStr">
        <is>
          <t>Empleado</t>
        </is>
      </c>
      <c r="AI2130" s="254" t="inlineStr">
        <is>
          <t>luisjorgeherrera@gmail.com</t>
        </is>
      </c>
      <c r="AJ2130" s="254" t="n">
        <v>3003438110</v>
      </c>
      <c r="AK2130" s="254" t="inlineStr">
        <is>
          <t>BOGOTA</t>
        </is>
      </c>
      <c r="AL2130" s="214" t="n"/>
      <c r="AM2130" s="220" t="n"/>
    </row>
    <row r="2131" ht="18" customHeight="1" thickBot="1">
      <c r="A2131" s="1484" t="inlineStr">
        <is>
          <t>JOSE EFRAIN TORRES MACIAS</t>
        </is>
      </c>
      <c r="B2131" s="221" t="inlineStr">
        <is>
          <t>570000820048048-6</t>
        </is>
      </c>
      <c r="C2131" s="240" t="n">
        <v>46014</v>
      </c>
      <c r="D2131" s="343" t="inlineStr">
        <is>
          <t>Pendiente</t>
        </is>
      </c>
      <c r="E2131" s="1223" t="n">
        <v>46014</v>
      </c>
      <c r="F2131" s="569" t="inlineStr">
        <is>
          <t>DAVIVIENDA</t>
        </is>
      </c>
      <c r="G2131" s="593" t="inlineStr">
        <is>
          <t>Buen dia, envio aclaración de cliente Jose Efraint Torres Macias de davivienda
VIVIENDA NO VIS</t>
        </is>
      </c>
      <c r="H2131" s="397" t="inlineStr">
        <is>
          <t>PROPIO</t>
        </is>
      </c>
      <c r="I2131" s="225" t="n"/>
      <c r="J2131" s="225" t="n"/>
      <c r="K2131" s="225" t="n"/>
      <c r="L2131" s="440" t="inlineStr">
        <is>
          <t>Finanzas a otro nivel</t>
        </is>
      </c>
      <c r="M2131" s="242" t="inlineStr">
        <is>
          <t>YULY HERNANDEZ</t>
        </is>
      </c>
      <c r="N2131" s="225" t="n"/>
      <c r="O2131" s="225" t="n"/>
      <c r="P2131" s="225" t="n"/>
      <c r="Q2131" s="225" t="n"/>
      <c r="R2131" s="389" t="n">
        <v>79274627</v>
      </c>
      <c r="S2131" s="246" t="inlineStr">
        <is>
          <t>Pesos</t>
        </is>
      </c>
      <c r="T2131" s="247" t="inlineStr">
        <is>
          <t>Hipotecario</t>
        </is>
      </c>
      <c r="U2131" s="741" t="n">
        <v>2090737</v>
      </c>
      <c r="V2131" s="242" t="n">
        <v>240</v>
      </c>
      <c r="W2131" s="242" t="n">
        <v>185</v>
      </c>
      <c r="X2131" s="741" t="inlineStr">
        <is>
          <t>9.2%</t>
        </is>
      </c>
      <c r="Y2131" s="741" t="n">
        <v>454263</v>
      </c>
      <c r="Z2131" s="741" t="n">
        <v>314135</v>
      </c>
      <c r="AA2131" s="741" t="n">
        <v>90128</v>
      </c>
      <c r="AB2131" s="741" t="n">
        <v>0</v>
      </c>
      <c r="AC2131" s="741" t="n">
        <v>1086728</v>
      </c>
      <c r="AD2131" s="741" t="n">
        <v>1648373</v>
      </c>
      <c r="AE2131" s="741" t="n">
        <v>217035194</v>
      </c>
      <c r="AF2131" s="242" t="inlineStr">
        <is>
          <t>$600.000 a $900.000</t>
        </is>
      </c>
      <c r="AG2131" s="741" t="inlineStr">
        <is>
          <t>$12,000,000</t>
        </is>
      </c>
      <c r="AH2131" s="248" t="inlineStr">
        <is>
          <t>Empleado</t>
        </is>
      </c>
      <c r="AI2131" s="242" t="inlineStr">
        <is>
          <t>jotoma20@gmail.com</t>
        </is>
      </c>
      <c r="AJ2131" s="242" t="n">
        <v>3115586116</v>
      </c>
      <c r="AK2131" s="225" t="n"/>
      <c r="AL2131" s="225" t="n"/>
      <c r="AM2131" s="231" t="n"/>
    </row>
    <row r="2132" ht="18" customHeight="1" thickBot="1">
      <c r="A2132" s="1482" t="inlineStr">
        <is>
          <t>GABRIEL EDUARDO TINOCO URREGO</t>
        </is>
      </c>
      <c r="B2132" s="210" t="n">
        <v>90000179088</v>
      </c>
      <c r="C2132" s="251" t="n">
        <v>46014</v>
      </c>
      <c r="D2132" s="456" t="inlineStr">
        <is>
          <t>Mora</t>
        </is>
      </c>
      <c r="E2132" s="1222" t="n">
        <v>46014</v>
      </c>
      <c r="F2132" s="267" t="inlineStr">
        <is>
          <t>BANCOLOMBIA</t>
        </is>
      </c>
      <c r="G2132" s="214" t="n"/>
      <c r="H2132" s="457" t="inlineStr">
        <is>
          <t>VK 30%</t>
        </is>
      </c>
      <c r="I2132" s="214" t="n"/>
      <c r="J2132" s="214" t="n"/>
      <c r="K2132" s="214" t="n"/>
      <c r="L2132" s="398" t="inlineStr">
        <is>
          <t>Visionarios</t>
        </is>
      </c>
      <c r="M2132" s="254" t="inlineStr">
        <is>
          <t>MARIELA BECERRA</t>
        </is>
      </c>
      <c r="N2132" s="214" t="n"/>
      <c r="O2132" s="214" t="n"/>
      <c r="P2132" s="214" t="n"/>
      <c r="Q2132" s="335" t="n"/>
      <c r="R2132" s="1256" t="n">
        <v>80851668</v>
      </c>
      <c r="S2132" s="257" t="inlineStr">
        <is>
          <t>Pesos</t>
        </is>
      </c>
      <c r="T2132" s="258" t="inlineStr">
        <is>
          <t>Hipotecario</t>
        </is>
      </c>
      <c r="U2132" s="739" t="n">
        <v>3490074</v>
      </c>
      <c r="V2132" s="254" t="n">
        <v>180</v>
      </c>
      <c r="W2132" s="254" t="n">
        <v>139</v>
      </c>
      <c r="X2132" s="739" t="inlineStr">
        <is>
          <t>10.6%</t>
        </is>
      </c>
      <c r="Y2132" s="739" t="n">
        <v>500000</v>
      </c>
      <c r="Z2132" s="739" t="n">
        <v>32223</v>
      </c>
      <c r="AA2132" s="739" t="n">
        <v>32542</v>
      </c>
      <c r="AB2132" s="739" t="n">
        <v>21694</v>
      </c>
      <c r="AC2132" s="739" t="n">
        <v>664345</v>
      </c>
      <c r="AD2132" s="739" t="n">
        <v>987785</v>
      </c>
      <c r="AE2132" s="739" t="n">
        <v>178363429</v>
      </c>
      <c r="AF2132" s="254" t="inlineStr">
        <is>
          <t>$50.000 a $300.000</t>
        </is>
      </c>
      <c r="AG2132" s="739" t="inlineStr">
        <is>
          <t>$10,000,000</t>
        </is>
      </c>
      <c r="AH2132" s="259" t="inlineStr">
        <is>
          <t>Empleado</t>
        </is>
      </c>
      <c r="AI2132" s="254" t="inlineStr">
        <is>
          <t>gabrieltinoco2@hotmail.com</t>
        </is>
      </c>
      <c r="AJ2132" s="254" t="n">
        <v>3177460239</v>
      </c>
      <c r="AK2132" s="214" t="n"/>
      <c r="AL2132" s="214" t="n"/>
      <c r="AM2132" s="220" t="n"/>
    </row>
    <row r="2133" ht="18" customHeight="1" thickBot="1">
      <c r="A2133" s="1444" t="inlineStr">
        <is>
          <t>DANIELA ALEXANDRA MARRUGO TINOCO</t>
        </is>
      </c>
      <c r="B2133" s="620" t="inlineStr">
        <is>
          <t>3306515-4</t>
        </is>
      </c>
      <c r="C2133" s="621" t="n">
        <v>46014</v>
      </c>
      <c r="D2133" s="622" t="inlineStr">
        <is>
          <t>Pendiente</t>
        </is>
      </c>
      <c r="E2133" s="1254" t="n">
        <v>46014</v>
      </c>
      <c r="F2133" s="638" t="inlineStr">
        <is>
          <t>AV VILLAS</t>
        </is>
      </c>
      <c r="G2133" s="639" t="n"/>
      <c r="H2133" s="626" t="inlineStr">
        <is>
          <t>CM</t>
        </is>
      </c>
      <c r="I2133" s="625" t="n"/>
      <c r="J2133" s="625" t="n"/>
      <c r="K2133" s="625" t="n"/>
      <c r="L2133" s="647" t="inlineStr">
        <is>
          <t>Finanzas a otro nivel</t>
        </is>
      </c>
      <c r="M2133" s="628" t="inlineStr">
        <is>
          <t>YULY HERNANDEZ</t>
        </is>
      </c>
      <c r="N2133" s="625" t="n"/>
      <c r="O2133" s="625" t="n"/>
      <c r="P2133" s="625" t="n"/>
      <c r="Q2133" s="625" t="n"/>
      <c r="R2133" s="672" t="n">
        <v>1047461800</v>
      </c>
      <c r="S2133" s="629" t="inlineStr">
        <is>
          <t>Pesos</t>
        </is>
      </c>
      <c r="T2133" s="648" t="inlineStr">
        <is>
          <t>Hipotecario</t>
        </is>
      </c>
      <c r="U2133" s="631" t="n">
        <v>1297434</v>
      </c>
      <c r="V2133" s="628" t="n">
        <v>240</v>
      </c>
      <c r="W2133" s="628" t="n">
        <v>230</v>
      </c>
      <c r="X2133" s="631" t="inlineStr">
        <is>
          <t>9.8%</t>
        </is>
      </c>
      <c r="Y2133" s="631" t="n">
        <v>0</v>
      </c>
      <c r="Z2133" s="631" t="n">
        <v>52883</v>
      </c>
      <c r="AA2133" s="631" t="n">
        <v>21352</v>
      </c>
      <c r="AB2133" s="631" t="n">
        <v>0</v>
      </c>
      <c r="AC2133" s="631" t="n">
        <v>202047</v>
      </c>
      <c r="AD2133" s="631" t="n">
        <v>1010401</v>
      </c>
      <c r="AE2133" s="631" t="n">
        <v>129186008</v>
      </c>
      <c r="AF2133" s="3662" t="n">
        <v>150</v>
      </c>
      <c r="AG2133" s="631" t="inlineStr">
        <is>
          <t>$5,000,000</t>
        </is>
      </c>
      <c r="AH2133" s="633" t="inlineStr">
        <is>
          <t>Empleado</t>
        </is>
      </c>
      <c r="AI2133" s="628" t="inlineStr">
        <is>
          <t>damt_1107@hotmail.com</t>
        </is>
      </c>
      <c r="AJ2133" s="628" t="n">
        <v>3153654257</v>
      </c>
      <c r="AK2133" s="628" t="inlineStr">
        <is>
          <t>CARTAGENA</t>
        </is>
      </c>
      <c r="AL2133" s="625" t="n"/>
      <c r="AM2133" s="634" t="n"/>
    </row>
    <row r="2134" ht="18" customFormat="1" customHeight="1" s="1314" thickBot="1">
      <c r="A2134" s="1320" t="inlineStr">
        <is>
          <t>ZAIDA MERCEDES MIRANDA MAY</t>
        </is>
      </c>
      <c r="B2134" s="1321" t="inlineStr">
        <is>
          <t>570303590036730-6</t>
        </is>
      </c>
      <c r="C2134" s="1322" t="n">
        <v>46014</v>
      </c>
      <c r="D2134" s="1302" t="inlineStr">
        <is>
          <t>Pendiente</t>
        </is>
      </c>
      <c r="E2134" s="1357" t="n">
        <v>46014</v>
      </c>
      <c r="F2134" s="1395" t="inlineStr">
        <is>
          <t>DAVIVIENDA</t>
        </is>
      </c>
      <c r="G2134" s="1305" t="n"/>
      <c r="H2134" s="1487" t="inlineStr">
        <is>
          <t>WEB</t>
        </is>
      </c>
      <c r="I2134" s="1305" t="n"/>
      <c r="J2134" s="1305" t="n"/>
      <c r="K2134" s="1305" t="n"/>
      <c r="L2134" s="1305" t="n"/>
      <c r="M2134" s="1305" t="n"/>
      <c r="N2134" s="1305" t="n"/>
      <c r="O2134" s="1305" t="n"/>
      <c r="P2134" s="1305" t="n"/>
      <c r="Q2134" s="1361" t="n"/>
      <c r="R2134" s="1362" t="n">
        <v>1123631269</v>
      </c>
      <c r="S2134" s="1311" t="inlineStr">
        <is>
          <t>Pesos</t>
        </is>
      </c>
      <c r="T2134" s="1308" t="inlineStr">
        <is>
          <t>Hipotecario</t>
        </is>
      </c>
      <c r="U2134" s="1310" t="n">
        <v>2884000</v>
      </c>
      <c r="V2134" s="1307" t="n">
        <v>240</v>
      </c>
      <c r="W2134" s="1307" t="n">
        <v>236</v>
      </c>
      <c r="X2134" s="1310" t="inlineStr">
        <is>
          <t>11.55%</t>
        </is>
      </c>
      <c r="Y2134" s="1310" t="n">
        <v>0</v>
      </c>
      <c r="Z2134" s="1310" t="n">
        <v>334627</v>
      </c>
      <c r="AA2134" s="1310" t="n">
        <v>201692</v>
      </c>
      <c r="AB2134" s="1310" t="n">
        <v>0</v>
      </c>
      <c r="AC2134" s="1310" t="n">
        <v>613082</v>
      </c>
      <c r="AD2134" s="1310" t="n">
        <v>4620698</v>
      </c>
      <c r="AE2134" s="1310" t="n">
        <v>253250227</v>
      </c>
      <c r="AF2134" s="3691" t="n">
        <v>100</v>
      </c>
      <c r="AG2134" s="1310" t="inlineStr">
        <is>
          <t>$12,100,000</t>
        </is>
      </c>
      <c r="AH2134" s="1304" t="inlineStr">
        <is>
          <t>Empleado</t>
        </is>
      </c>
      <c r="AI2134" s="1307" t="inlineStr">
        <is>
          <t>zaidammm@hotmail.com</t>
        </is>
      </c>
      <c r="AJ2134" s="1307" t="n">
        <v>3005901951</v>
      </c>
      <c r="AK2134" s="1307" t="inlineStr">
        <is>
          <t>ITAGUI</t>
        </is>
      </c>
      <c r="AL2134" s="1305" t="n"/>
      <c r="AM2134" s="1313" t="n"/>
    </row>
    <row r="2135" ht="18" customFormat="1" customHeight="1" s="1438" thickBot="1">
      <c r="A2135" s="1488" t="inlineStr">
        <is>
          <t>DIANA MARIN MARQUEZ</t>
        </is>
      </c>
      <c r="B2135" s="1489" t="n">
        <v>132209891619</v>
      </c>
      <c r="C2135" s="1490" t="n">
        <v>46014</v>
      </c>
      <c r="D2135" s="1491" t="inlineStr">
        <is>
          <t>Pendiente</t>
        </is>
      </c>
      <c r="E2135" s="1492" t="n">
        <v>46014</v>
      </c>
      <c r="F2135" s="1493" t="inlineStr">
        <is>
          <t>CAJA SOCIAL</t>
        </is>
      </c>
      <c r="G2135" s="1494" t="n"/>
      <c r="H2135" s="1495" t="inlineStr">
        <is>
          <t>PROPIO</t>
        </is>
      </c>
      <c r="I2135" s="1494" t="n"/>
      <c r="J2135" s="1494" t="n"/>
      <c r="K2135" s="1494" t="n"/>
      <c r="L2135" s="1496" t="inlineStr">
        <is>
          <t>Finanzas a otro nivel</t>
        </is>
      </c>
      <c r="M2135" s="1497" t="inlineStr">
        <is>
          <t>YULY HERNANDEZ</t>
        </is>
      </c>
      <c r="N2135" s="1494" t="n"/>
      <c r="O2135" s="1494" t="n"/>
      <c r="P2135" s="1494" t="n"/>
      <c r="Q2135" s="1494" t="n"/>
      <c r="R2135" s="1497" t="n">
        <v>53100440</v>
      </c>
      <c r="S2135" s="1498" t="inlineStr">
        <is>
          <t>Pesos</t>
        </is>
      </c>
      <c r="T2135" s="1496" t="inlineStr">
        <is>
          <t>Hipotecario</t>
        </is>
      </c>
      <c r="U2135" s="1499" t="n">
        <v>2395020</v>
      </c>
      <c r="V2135" s="1497" t="n">
        <v>242</v>
      </c>
      <c r="W2135" s="1497" t="n">
        <v>163</v>
      </c>
      <c r="X2135" s="1500" t="n">
        <v>0.1</v>
      </c>
      <c r="Y2135" s="1499" t="n">
        <v>0</v>
      </c>
      <c r="Z2135" s="1499" t="n">
        <v>76302</v>
      </c>
      <c r="AA2135" s="1499" t="n">
        <v>31227</v>
      </c>
      <c r="AB2135" s="1499" t="n">
        <v>28076</v>
      </c>
      <c r="AC2135" s="1499" t="n">
        <v>614230</v>
      </c>
      <c r="AD2135" s="1499" t="n">
        <v>1645184</v>
      </c>
      <c r="AE2135" s="1499" t="n">
        <v>206314979</v>
      </c>
      <c r="AF2135" s="1497" t="inlineStr">
        <is>
          <t>HACER ESTUDIO EN RANGO DE $ 400.000 A $ 700.000</t>
        </is>
      </c>
      <c r="AG2135" s="1499" t="inlineStr">
        <is>
          <t>$10,000,000</t>
        </is>
      </c>
      <c r="AH2135" s="1493" t="inlineStr">
        <is>
          <t>Empleado</t>
        </is>
      </c>
      <c r="AI2135" s="1497" t="inlineStr">
        <is>
          <t>dianasupermarin@hotmail.com</t>
        </is>
      </c>
      <c r="AJ2135" s="1497" t="n">
        <v>3178954160</v>
      </c>
      <c r="AK2135" s="1494" t="n"/>
      <c r="AL2135" s="1494" t="n"/>
      <c r="AM2135" s="1501" t="n"/>
    </row>
    <row r="2136" ht="18" customHeight="1" thickBot="1">
      <c r="A2136" s="1479" t="inlineStr">
        <is>
          <t>HERNAN ALONSO PARRA MONTAAEZ</t>
        </is>
      </c>
      <c r="B2136" s="466" t="n">
        <v>455986102</v>
      </c>
      <c r="C2136" s="357" t="n">
        <v>46004</v>
      </c>
      <c r="D2136" s="358" t="inlineStr">
        <is>
          <t>Pendiente</t>
        </is>
      </c>
      <c r="E2136" s="1217" t="n">
        <v>46014</v>
      </c>
      <c r="F2136" s="476" t="inlineStr">
        <is>
          <t>BANCO DE BOGOTA</t>
        </is>
      </c>
      <c r="G2136" s="1243" t="n"/>
      <c r="H2136" s="361" t="inlineStr">
        <is>
          <t>CM</t>
        </is>
      </c>
      <c r="I2136" s="363" t="inlineStr">
        <is>
          <t>Falta perfilamiento - Bogota</t>
        </is>
      </c>
      <c r="J2136" s="360" t="n"/>
      <c r="K2136" s="360" t="n"/>
      <c r="L2136" s="360" t="n"/>
      <c r="M2136" s="360" t="n"/>
      <c r="N2136" s="357" t="n">
        <v>46006</v>
      </c>
      <c r="O2136" s="360" t="n"/>
      <c r="P2136" s="360" t="n"/>
      <c r="Q2136" s="360" t="n"/>
      <c r="R2136" s="363" t="n">
        <v>80169731</v>
      </c>
      <c r="S2136" s="365" t="inlineStr">
        <is>
          <t>Pesos</t>
        </is>
      </c>
      <c r="T2136" s="366" t="inlineStr">
        <is>
          <t>Hipotecario</t>
        </is>
      </c>
      <c r="U2136" s="808" t="n">
        <v>0</v>
      </c>
      <c r="V2136" s="363" t="n">
        <v>242</v>
      </c>
      <c r="W2136" s="363" t="n">
        <v>160</v>
      </c>
      <c r="X2136" s="808" t="inlineStr">
        <is>
          <t>8.24%</t>
        </is>
      </c>
      <c r="Y2136" s="808" t="n">
        <v>0</v>
      </c>
      <c r="Z2136" s="808" t="n">
        <v>161359</v>
      </c>
      <c r="AA2136" s="808" t="n">
        <v>670566</v>
      </c>
      <c r="AB2136" s="808" t="n">
        <v>0</v>
      </c>
      <c r="AC2136" s="808" t="n">
        <v>1398784</v>
      </c>
      <c r="AD2136" s="808" t="n">
        <v>1168290</v>
      </c>
      <c r="AE2136" s="808" t="n">
        <v>127804563</v>
      </c>
      <c r="AF2136" s="808" t="inlineStr">
        <is>
          <t>$1,000,000</t>
        </is>
      </c>
      <c r="AG2136" s="808" t="inlineStr">
        <is>
          <t>$5,500,000</t>
        </is>
      </c>
      <c r="AH2136" s="401" t="inlineStr">
        <is>
          <t>Empleado</t>
        </is>
      </c>
      <c r="AI2136" s="363" t="inlineStr">
        <is>
          <t>asumedida.pyc@gmail.com</t>
        </is>
      </c>
      <c r="AJ2136" s="363" t="n">
        <v>3184774133</v>
      </c>
      <c r="AK2136" s="363" t="inlineStr">
        <is>
          <t>CAJICA</t>
        </is>
      </c>
      <c r="AL2136" s="360" t="n"/>
      <c r="AM2136" s="368" t="n"/>
    </row>
    <row r="2137" ht="18" customHeight="1" thickBot="1">
      <c r="A2137" s="718" t="inlineStr">
        <is>
          <t>DANIEL EDUARDO OBANDO FLOREZ</t>
        </is>
      </c>
      <c r="B2137" s="274" t="n">
        <v>1059882044</v>
      </c>
      <c r="C2137" s="420" t="n">
        <v>46011</v>
      </c>
      <c r="D2137" s="1290" t="inlineStr">
        <is>
          <t>Pendiente</t>
        </is>
      </c>
      <c r="E2137" s="1223" t="n">
        <v>46014</v>
      </c>
      <c r="F2137" s="445" t="inlineStr">
        <is>
          <t>BANCO DE BOGOTA</t>
        </is>
      </c>
      <c r="G2137" s="565" t="n"/>
      <c r="H2137" s="453" t="inlineStr">
        <is>
          <t>WEB</t>
        </is>
      </c>
      <c r="I2137" s="425" t="inlineStr">
        <is>
          <t>Falta perfilamiento - bogota</t>
        </is>
      </c>
      <c r="J2137" s="278" t="n"/>
      <c r="K2137" s="278" t="n"/>
      <c r="L2137" s="278" t="n"/>
      <c r="M2137" s="278" t="n"/>
      <c r="N2137" s="420" t="n">
        <v>46011</v>
      </c>
      <c r="O2137" s="278" t="n"/>
      <c r="P2137" s="278" t="n"/>
      <c r="Q2137" s="278" t="n"/>
      <c r="R2137" s="1318" t="inlineStr">
        <is>
          <t>N/A</t>
        </is>
      </c>
      <c r="S2137" s="426" t="inlineStr">
        <is>
          <t>Pesos</t>
        </is>
      </c>
      <c r="T2137" s="427" t="inlineStr">
        <is>
          <t>Hipotecario</t>
        </is>
      </c>
      <c r="U2137" s="742" t="n">
        <v>2020044</v>
      </c>
      <c r="V2137" s="425" t="n">
        <v>180</v>
      </c>
      <c r="W2137" s="425" t="n">
        <v>177</v>
      </c>
      <c r="X2137" s="742" t="inlineStr">
        <is>
          <t>12.01%</t>
        </is>
      </c>
      <c r="Y2137" s="742" t="n">
        <v>0</v>
      </c>
      <c r="Z2137" s="742" t="n">
        <v>61300</v>
      </c>
      <c r="AA2137" s="742" t="n">
        <v>40145</v>
      </c>
      <c r="AB2137" s="742" t="n">
        <v>77343</v>
      </c>
      <c r="AC2137" s="742" t="n">
        <v>342133</v>
      </c>
      <c r="AD2137" s="742" t="n">
        <v>1499121</v>
      </c>
      <c r="AE2137" s="742" t="n">
        <v>158780553</v>
      </c>
      <c r="AF2137" s="3663" t="n">
        <v>500</v>
      </c>
      <c r="AG2137" s="742" t="inlineStr">
        <is>
          <t>$6,000,000</t>
        </is>
      </c>
      <c r="AH2137" s="428" t="inlineStr">
        <is>
          <t>Empleado</t>
        </is>
      </c>
      <c r="AI2137" s="425" t="inlineStr">
        <is>
          <t>danieleduardoobandoflorez@gmail.com</t>
        </is>
      </c>
      <c r="AJ2137" s="425" t="n">
        <v>3116257137</v>
      </c>
      <c r="AK2137" s="425" t="inlineStr">
        <is>
          <t>CALI</t>
        </is>
      </c>
      <c r="AL2137" s="278" t="n"/>
      <c r="AM2137" s="286" t="n"/>
    </row>
    <row r="2138" ht="18" customHeight="1" thickBot="1">
      <c r="A2138" s="735" t="inlineStr">
        <is>
          <t>JENIFFER ALEXANDRA ANGULO QUIÑONEZ</t>
        </is>
      </c>
      <c r="B2138" s="1331" t="n">
        <v>108718490501</v>
      </c>
      <c r="C2138" s="1332" t="n">
        <v>46011</v>
      </c>
      <c r="D2138" s="343" t="inlineStr">
        <is>
          <t>Pendiente</t>
        </is>
      </c>
      <c r="E2138" s="1223" t="n">
        <v>46014</v>
      </c>
      <c r="F2138" s="839" t="inlineStr">
        <is>
          <t>FNA (Fondo Nacional del Ahorro)</t>
        </is>
      </c>
      <c r="G2138" s="1255" t="n"/>
      <c r="H2138" s="349" t="inlineStr">
        <is>
          <t>CM</t>
        </is>
      </c>
      <c r="I2138" s="1237" t="inlineStr">
        <is>
          <t>Falta perfilamiento - FNA</t>
        </is>
      </c>
      <c r="J2138" s="634" t="n"/>
      <c r="K2138" s="634" t="n"/>
      <c r="L2138" s="634" t="n"/>
      <c r="M2138" s="634" t="n"/>
      <c r="N2138" s="1332" t="n">
        <v>46013</v>
      </c>
      <c r="O2138" s="634" t="n"/>
      <c r="P2138" s="634" t="n"/>
      <c r="Q2138" s="634" t="n"/>
      <c r="R2138" s="1253" t="inlineStr">
        <is>
          <t>N/A</t>
        </is>
      </c>
      <c r="S2138" s="257" t="inlineStr">
        <is>
          <t>Pesos</t>
        </is>
      </c>
      <c r="T2138" s="1232" t="inlineStr">
        <is>
          <t>Hipotecario</t>
        </is>
      </c>
      <c r="U2138" s="1231" t="n">
        <v>1056378</v>
      </c>
      <c r="V2138" s="1237" t="n">
        <v>240</v>
      </c>
      <c r="W2138" s="1237" t="n">
        <v>225</v>
      </c>
      <c r="X2138" s="1231" t="inlineStr">
        <is>
          <t>12.5%</t>
        </is>
      </c>
      <c r="Y2138" s="1231" t="n">
        <v>0</v>
      </c>
      <c r="Z2138" s="1231" t="n">
        <v>28487</v>
      </c>
      <c r="AA2138" s="1231" t="n">
        <v>25987</v>
      </c>
      <c r="AB2138" s="1231" t="n">
        <v>21177</v>
      </c>
      <c r="AC2138" s="1231" t="n">
        <v>106725</v>
      </c>
      <c r="AD2138" s="1231" t="n">
        <v>873999</v>
      </c>
      <c r="AE2138" s="1231" t="n">
        <v>88608768</v>
      </c>
      <c r="AF2138" s="3668" t="n">
        <v>200</v>
      </c>
      <c r="AG2138" s="1231" t="inlineStr">
        <is>
          <t>$4,200,000</t>
        </is>
      </c>
      <c r="AH2138" s="259" t="inlineStr">
        <is>
          <t>Empleado</t>
        </is>
      </c>
      <c r="AI2138" s="1237" t="inlineStr">
        <is>
          <t>jenifferaquinones@gmail.com</t>
        </is>
      </c>
      <c r="AJ2138" s="1237" t="n">
        <v>3157007853</v>
      </c>
      <c r="AK2138" s="1237" t="inlineStr">
        <is>
          <t>BOGOTA</t>
        </is>
      </c>
      <c r="AL2138" s="634" t="n"/>
      <c r="AM2138" s="231" t="n"/>
    </row>
    <row r="2139" ht="18" customHeight="1" thickBot="1">
      <c r="A2139" s="735" t="inlineStr">
        <is>
          <t>JAVIER ANDRES SANCHEZ MUÑOZ</t>
        </is>
      </c>
      <c r="B2139" s="1265" t="n">
        <v>956829128</v>
      </c>
      <c r="C2139" s="1266" t="n">
        <v>46012</v>
      </c>
      <c r="D2139" s="343" t="inlineStr">
        <is>
          <t>Pendiente</t>
        </is>
      </c>
      <c r="E2139" s="1223" t="n">
        <v>46014</v>
      </c>
      <c r="F2139" s="224" t="inlineStr">
        <is>
          <t>BANCO DE BOGOTA</t>
        </is>
      </c>
      <c r="G2139" s="1224" t="n"/>
      <c r="H2139" s="344" t="inlineStr">
        <is>
          <t>CM</t>
        </is>
      </c>
      <c r="I2139" s="1225" t="inlineStr">
        <is>
          <t>Falta perfilamiento - Bogota</t>
        </is>
      </c>
      <c r="J2139" s="1224" t="n"/>
      <c r="K2139" s="1224" t="n"/>
      <c r="L2139" s="1224" t="n"/>
      <c r="M2139" s="1224" t="n"/>
      <c r="N2139" s="1266" t="n">
        <v>46013</v>
      </c>
      <c r="O2139" s="1224" t="n"/>
      <c r="P2139" s="1224" t="n"/>
      <c r="Q2139" s="1224" t="n"/>
      <c r="R2139" s="1225" t="n">
        <v>1073687542</v>
      </c>
      <c r="S2139" s="246" t="inlineStr">
        <is>
          <t>Pesos</t>
        </is>
      </c>
      <c r="T2139" s="1235" t="inlineStr">
        <is>
          <t>Hipotecario</t>
        </is>
      </c>
      <c r="U2139" s="1226" t="n">
        <v>1497626</v>
      </c>
      <c r="V2139" s="1225" t="n">
        <v>240</v>
      </c>
      <c r="W2139" s="1225" t="n">
        <v>220</v>
      </c>
      <c r="X2139" s="1226" t="inlineStr">
        <is>
          <t>11.89%</t>
        </is>
      </c>
      <c r="Y2139" s="1226" t="n">
        <v>0</v>
      </c>
      <c r="Z2139" s="1226" t="n">
        <v>29117</v>
      </c>
      <c r="AA2139" s="1226" t="n">
        <v>34544</v>
      </c>
      <c r="AB2139" s="1226" t="n">
        <v>0</v>
      </c>
      <c r="AC2139" s="1226" t="n">
        <v>97480</v>
      </c>
      <c r="AD2139" s="1226" t="n">
        <v>1336424</v>
      </c>
      <c r="AE2139" s="1226" t="n">
        <v>133960831</v>
      </c>
      <c r="AF2139" s="3669" t="n">
        <v>350</v>
      </c>
      <c r="AG2139" s="1226" t="inlineStr">
        <is>
          <t>$7,000,000</t>
        </is>
      </c>
      <c r="AH2139" s="248" t="inlineStr">
        <is>
          <t>Empleado</t>
        </is>
      </c>
      <c r="AI2139" s="1225" t="inlineStr">
        <is>
          <t>andresanch118@gmail.com</t>
        </is>
      </c>
      <c r="AJ2139" s="1225" t="n">
        <v>3043933630</v>
      </c>
      <c r="AK2139" s="1225" t="inlineStr">
        <is>
          <t>SOACHA</t>
        </is>
      </c>
      <c r="AL2139" s="1224" t="n"/>
      <c r="AM2139" s="220" t="n"/>
    </row>
    <row r="2140" ht="18" customHeight="1" thickBot="1">
      <c r="A2140" s="1482" t="inlineStr">
        <is>
          <t>ADRIANA LICCETH ZAMBRANO ALMONACID</t>
        </is>
      </c>
      <c r="B2140" s="1331" t="n">
        <v>1055657704</v>
      </c>
      <c r="C2140" s="1332" t="n">
        <v>46012</v>
      </c>
      <c r="D2140" s="343" t="inlineStr">
        <is>
          <t>Pendiente</t>
        </is>
      </c>
      <c r="E2140" s="1223" t="n">
        <v>46014</v>
      </c>
      <c r="F2140" s="213" t="inlineStr">
        <is>
          <t>BANCO DE BOGOTA</t>
        </is>
      </c>
      <c r="G2140" s="214" t="n"/>
      <c r="H2140" s="349" t="inlineStr">
        <is>
          <t>CM</t>
        </is>
      </c>
      <c r="I2140" s="1237" t="inlineStr">
        <is>
          <t>Falta perfilamiento - Bogota</t>
        </is>
      </c>
      <c r="J2140" s="634" t="n"/>
      <c r="K2140" s="634" t="n"/>
      <c r="L2140" s="634" t="n"/>
      <c r="M2140" s="634" t="n"/>
      <c r="N2140" s="1332" t="n">
        <v>46013</v>
      </c>
      <c r="O2140" s="634" t="n"/>
      <c r="P2140" s="634" t="n"/>
      <c r="Q2140" s="634" t="n"/>
      <c r="R2140" s="1237" t="n">
        <v>41943464</v>
      </c>
      <c r="S2140" s="257" t="inlineStr">
        <is>
          <t>Pesos</t>
        </is>
      </c>
      <c r="T2140" s="1232" t="inlineStr">
        <is>
          <t>Hipotecario</t>
        </is>
      </c>
      <c r="U2140" s="1231" t="n">
        <v>4193476</v>
      </c>
      <c r="V2140" s="1237" t="n">
        <v>240</v>
      </c>
      <c r="W2140" s="1237" t="n">
        <v>234</v>
      </c>
      <c r="X2140" s="1231" t="inlineStr">
        <is>
          <t>9.95%</t>
        </is>
      </c>
      <c r="Y2140" s="1231" t="n">
        <v>0</v>
      </c>
      <c r="Z2140" s="1231" t="n">
        <v>362906</v>
      </c>
      <c r="AA2140" s="1231" t="n">
        <v>101600</v>
      </c>
      <c r="AB2140" s="1231" t="n">
        <v>0</v>
      </c>
      <c r="AC2140" s="1231" t="n">
        <v>576948</v>
      </c>
      <c r="AD2140" s="1231" t="n">
        <v>3152021</v>
      </c>
      <c r="AE2140" s="1231" t="n">
        <v>399538231</v>
      </c>
      <c r="AF2140" s="3668" t="n">
        <v>500</v>
      </c>
      <c r="AG2140" s="1231" t="inlineStr">
        <is>
          <t>$8,000,000</t>
        </is>
      </c>
      <c r="AH2140" s="259" t="inlineStr">
        <is>
          <t>Empleado</t>
        </is>
      </c>
      <c r="AI2140" s="1237" t="inlineStr">
        <is>
          <t>az.maju25@gmail.com</t>
        </is>
      </c>
      <c r="AJ2140" s="1237" t="n">
        <v>3228686017</v>
      </c>
      <c r="AK2140" s="1237" t="inlineStr">
        <is>
          <t>CHIA</t>
        </is>
      </c>
      <c r="AL2140" s="634" t="n"/>
      <c r="AM2140" s="231" t="n"/>
    </row>
    <row r="2141" ht="18" customHeight="1" thickBot="1">
      <c r="A2141" s="1483" t="inlineStr">
        <is>
          <t>YAMILE ALEJANDRA CASTRO RODRIGUEZ</t>
        </is>
      </c>
      <c r="B2141" s="1265" t="n">
        <v>105332452716</v>
      </c>
      <c r="C2141" s="1266" t="n">
        <v>46013</v>
      </c>
      <c r="D2141" s="343" t="inlineStr">
        <is>
          <t>Pendiente</t>
        </is>
      </c>
      <c r="E2141" s="1223" t="n">
        <v>46014</v>
      </c>
      <c r="F2141" s="233" t="inlineStr">
        <is>
          <t>FNA (Fondo Nacional del Ahorro)</t>
        </is>
      </c>
      <c r="G2141" s="1224" t="n"/>
      <c r="H2141" s="344" t="inlineStr">
        <is>
          <t>CM</t>
        </is>
      </c>
      <c r="I2141" s="1225" t="inlineStr">
        <is>
          <t>Falta perfilamiento - FNA</t>
        </is>
      </c>
      <c r="J2141" s="1224" t="n"/>
      <c r="K2141" s="1224" t="n"/>
      <c r="L2141" s="1224" t="n"/>
      <c r="M2141" s="1224" t="n"/>
      <c r="N2141" s="1266" t="n">
        <v>46013</v>
      </c>
      <c r="O2141" s="1224" t="n"/>
      <c r="P2141" s="1224" t="n"/>
      <c r="Q2141" s="1224" t="n"/>
      <c r="R2141" s="1225" t="n">
        <v>1053324527</v>
      </c>
      <c r="S2141" s="246" t="inlineStr">
        <is>
          <t>Pesos</t>
        </is>
      </c>
      <c r="T2141" s="1235" t="inlineStr">
        <is>
          <t>Hipotecario</t>
        </is>
      </c>
      <c r="U2141" s="1226" t="n">
        <v>1136315</v>
      </c>
      <c r="V2141" s="1225" t="n">
        <v>239</v>
      </c>
      <c r="W2141" s="1225" t="n">
        <v>223</v>
      </c>
      <c r="X2141" s="1226" t="inlineStr">
        <is>
          <t>12.5%</t>
        </is>
      </c>
      <c r="Y2141" s="1226" t="n">
        <v>0</v>
      </c>
      <c r="Z2141" s="1226" t="n">
        <v>31033</v>
      </c>
      <c r="AA2141" s="1226" t="n">
        <v>16311</v>
      </c>
      <c r="AB2141" s="1226" t="n">
        <v>22871</v>
      </c>
      <c r="AC2141" s="1226" t="n">
        <v>118544</v>
      </c>
      <c r="AD2141" s="1226" t="n">
        <v>952138</v>
      </c>
      <c r="AE2141" s="1226" t="n">
        <v>96530735</v>
      </c>
      <c r="AF2141" s="3669" t="n">
        <v>500</v>
      </c>
      <c r="AG2141" s="1226" t="inlineStr">
        <is>
          <t>$4,000,000</t>
        </is>
      </c>
      <c r="AH2141" s="248" t="inlineStr">
        <is>
          <t>Empleado</t>
        </is>
      </c>
      <c r="AI2141" s="1225" t="inlineStr">
        <is>
          <t>yalcaro.castro@gmail.com</t>
        </is>
      </c>
      <c r="AJ2141" s="1225" t="n">
        <v>3212940747</v>
      </c>
      <c r="AK2141" s="1225" t="inlineStr">
        <is>
          <t>BOGOTA</t>
        </is>
      </c>
      <c r="AL2141" s="1224" t="n"/>
      <c r="AM2141" s="220" t="n"/>
    </row>
    <row r="2142" ht="18" customFormat="1" customHeight="1" s="1314" thickBot="1">
      <c r="A2142" s="1320" t="inlineStr">
        <is>
          <t>JEYNER ARTURO RONCANCIO PUENTES</t>
        </is>
      </c>
      <c r="B2142" s="1321" t="n">
        <v>90000374236</v>
      </c>
      <c r="C2142" s="1322" t="n">
        <v>46015</v>
      </c>
      <c r="D2142" s="1323" t="inlineStr">
        <is>
          <t>Pendiente</t>
        </is>
      </c>
      <c r="E2142" s="1324" t="n">
        <v>46015</v>
      </c>
      <c r="F2142" s="1325" t="inlineStr">
        <is>
          <t>BANCOLOMBIA</t>
        </is>
      </c>
      <c r="G2142" s="1305" t="n"/>
      <c r="H2142" s="1360" t="inlineStr">
        <is>
          <t>PROPIO</t>
        </is>
      </c>
      <c r="I2142" s="1305" t="n"/>
      <c r="J2142" s="1305" t="n"/>
      <c r="K2142" s="1305" t="n"/>
      <c r="L2142" s="1308" t="inlineStr">
        <is>
          <t>Finanzas a otro nivel</t>
        </is>
      </c>
      <c r="M2142" s="1307" t="inlineStr">
        <is>
          <t>SANDRA MARCELA CHIQUIZA GONZALEZ</t>
        </is>
      </c>
      <c r="N2142" s="1305" t="n"/>
      <c r="O2142" s="1305" t="n"/>
      <c r="P2142" s="1305" t="n"/>
      <c r="Q2142" s="1305" t="n"/>
      <c r="R2142" s="1307" t="n">
        <v>1054680379</v>
      </c>
      <c r="S2142" s="1311" t="inlineStr">
        <is>
          <t>Pesos</t>
        </is>
      </c>
      <c r="T2142" s="1308" t="inlineStr">
        <is>
          <t>Hipotecario</t>
        </is>
      </c>
      <c r="U2142" s="1310" t="n">
        <v>2037358</v>
      </c>
      <c r="V2142" s="1307" t="n">
        <v>240</v>
      </c>
      <c r="W2142" s="1307" t="n">
        <v>239</v>
      </c>
      <c r="X2142" s="1310" t="inlineStr">
        <is>
          <t>13.3%</t>
        </is>
      </c>
      <c r="Y2142" s="1310" t="n">
        <v>0</v>
      </c>
      <c r="Z2142" s="1310" t="n">
        <v>23776</v>
      </c>
      <c r="AA2142" s="1310" t="n">
        <v>19551</v>
      </c>
      <c r="AB2142" s="1310" t="n">
        <v>13033</v>
      </c>
      <c r="AC2142" s="1310" t="n">
        <v>163036</v>
      </c>
      <c r="AD2142" s="1310" t="n">
        <v>1817961</v>
      </c>
      <c r="AE2142" s="1310" t="n">
        <v>174968606</v>
      </c>
      <c r="AF2142" s="1307" t="inlineStr">
        <is>
          <t>$50.000 a $300.000</t>
        </is>
      </c>
      <c r="AG2142" s="1310" t="inlineStr">
        <is>
          <t>$3,500,000</t>
        </is>
      </c>
      <c r="AH2142" s="1304" t="inlineStr">
        <is>
          <t>Empleado</t>
        </is>
      </c>
      <c r="AI2142" s="1307" t="inlineStr">
        <is>
          <t>jeiner13r@gmail.com</t>
        </is>
      </c>
      <c r="AJ2142" s="1307" t="n">
        <v>3115003737</v>
      </c>
      <c r="AK2142" s="1305" t="n"/>
      <c r="AL2142" s="1305" t="n"/>
      <c r="AM2142" s="1313" t="n"/>
    </row>
    <row r="2143" ht="18" customHeight="1" thickBot="1">
      <c r="A2143" s="1502" t="inlineStr">
        <is>
          <t>BRAYAN SNEIDER GUTIERREZ GALLO</t>
        </is>
      </c>
      <c r="B2143" s="466" t="n">
        <v>112195809206</v>
      </c>
      <c r="C2143" s="357" t="n">
        <v>46011</v>
      </c>
      <c r="D2143" s="358" t="inlineStr">
        <is>
          <t>Pendiente</t>
        </is>
      </c>
      <c r="E2143" s="1217" t="n">
        <v>46015</v>
      </c>
      <c r="F2143" s="498" t="inlineStr">
        <is>
          <t>FNA (Fondo Nacional del Ahorro)</t>
        </is>
      </c>
      <c r="G2143" s="1243" t="n"/>
      <c r="H2143" s="361" t="inlineStr">
        <is>
          <t>CM</t>
        </is>
      </c>
      <c r="I2143" s="360" t="n"/>
      <c r="J2143" s="360" t="n"/>
      <c r="K2143" s="360" t="n"/>
      <c r="L2143" s="360" t="n"/>
      <c r="M2143" s="360" t="n"/>
      <c r="N2143" s="357" t="n">
        <v>46013</v>
      </c>
      <c r="O2143" s="360" t="n"/>
      <c r="P2143" s="360" t="n"/>
      <c r="Q2143" s="360" t="n"/>
      <c r="R2143" s="1285" t="inlineStr">
        <is>
          <t>N/A</t>
        </is>
      </c>
      <c r="S2143" s="365" t="inlineStr">
        <is>
          <t>Pesos</t>
        </is>
      </c>
      <c r="T2143" s="366" t="inlineStr">
        <is>
          <t>Hipotecario</t>
        </is>
      </c>
      <c r="U2143" s="808" t="n">
        <v>1268238</v>
      </c>
      <c r="V2143" s="363" t="n">
        <v>240</v>
      </c>
      <c r="W2143" s="363" t="n">
        <v>205</v>
      </c>
      <c r="X2143" s="808" t="inlineStr">
        <is>
          <t>9.8%</t>
        </is>
      </c>
      <c r="Y2143" s="808" t="n">
        <v>0</v>
      </c>
      <c r="Z2143" s="808" t="n">
        <v>39817</v>
      </c>
      <c r="AA2143" s="808" t="n">
        <v>28060</v>
      </c>
      <c r="AB2143" s="808" t="n">
        <v>0</v>
      </c>
      <c r="AC2143" s="808" t="n">
        <v>241245</v>
      </c>
      <c r="AD2143" s="808" t="n">
        <v>958754</v>
      </c>
      <c r="AE2143" s="808" t="n">
        <v>122582616</v>
      </c>
      <c r="AF2143" s="3688" t="n">
        <v>500</v>
      </c>
      <c r="AG2143" s="808" t="inlineStr">
        <is>
          <t>$5,950,000</t>
        </is>
      </c>
      <c r="AH2143" s="401" t="inlineStr">
        <is>
          <t>Empleado</t>
        </is>
      </c>
      <c r="AI2143" s="363" t="inlineStr">
        <is>
          <t>deynesg@icloud.com</t>
        </is>
      </c>
      <c r="AJ2143" s="363" t="n">
        <v>19084228182</v>
      </c>
      <c r="AK2143" s="363" t="inlineStr">
        <is>
          <t>VILLAVICENCIO</t>
        </is>
      </c>
      <c r="AL2143" s="360" t="n"/>
      <c r="AM2143" s="368" t="n"/>
    </row>
    <row r="2144" ht="18" customHeight="1" thickBot="1">
      <c r="A2144" s="552" t="inlineStr">
        <is>
          <t>MARIA CRISTINA CARDENAS CASTIBLANCO</t>
        </is>
      </c>
      <c r="B2144" s="210" t="inlineStr">
        <is>
          <t>570046950036350-1</t>
        </is>
      </c>
      <c r="C2144" s="251" t="n">
        <v>46016</v>
      </c>
      <c r="D2144" s="343" t="inlineStr">
        <is>
          <t>Pendiente</t>
        </is>
      </c>
      <c r="E2144" s="1223" t="n">
        <v>46016</v>
      </c>
      <c r="F2144" s="262" t="inlineStr">
        <is>
          <t>DAVIVIENDA</t>
        </is>
      </c>
      <c r="G2144" s="565" t="n"/>
      <c r="H2144" s="349" t="inlineStr">
        <is>
          <t>CM</t>
        </is>
      </c>
      <c r="I2144" s="214" t="n"/>
      <c r="J2144" s="214" t="n"/>
      <c r="K2144" s="214" t="n"/>
      <c r="L2144" s="214" t="n"/>
      <c r="M2144" s="214" t="n"/>
      <c r="N2144" s="214" t="n"/>
      <c r="O2144" s="214" t="n"/>
      <c r="P2144" s="214" t="n"/>
      <c r="Q2144" s="214" t="n"/>
      <c r="R2144" s="254" t="n">
        <v>52030365</v>
      </c>
      <c r="S2144" s="257" t="inlineStr">
        <is>
          <t>Pesos</t>
        </is>
      </c>
      <c r="T2144" s="258" t="inlineStr">
        <is>
          <t>Hipotecario</t>
        </is>
      </c>
      <c r="U2144" s="739" t="n">
        <v>1863000</v>
      </c>
      <c r="V2144" s="254" t="n">
        <v>60</v>
      </c>
      <c r="W2144" s="254" t="n">
        <v>47</v>
      </c>
      <c r="X2144" s="739" t="inlineStr">
        <is>
          <t>10.95%</t>
        </is>
      </c>
      <c r="Y2144" s="739" t="n">
        <v>0</v>
      </c>
      <c r="Z2144" s="739" t="n">
        <v>37997</v>
      </c>
      <c r="AA2144" s="739" t="n">
        <v>30792</v>
      </c>
      <c r="AB2144" s="739" t="n">
        <v>0</v>
      </c>
      <c r="AC2144" s="739" t="n">
        <v>1175230</v>
      </c>
      <c r="AD2144" s="739" t="n">
        <v>618980</v>
      </c>
      <c r="AE2144" s="739" t="n">
        <v>71231785</v>
      </c>
      <c r="AF2144" s="739" t="inlineStr">
        <is>
          <t>$1,000,000</t>
        </is>
      </c>
      <c r="AG2144" s="739" t="inlineStr">
        <is>
          <t>$9,000,000</t>
        </is>
      </c>
      <c r="AH2144" s="259" t="inlineStr">
        <is>
          <t>Empleado</t>
        </is>
      </c>
      <c r="AI2144" s="254" t="inlineStr">
        <is>
          <t>cristinacardenascastiblanco@gmail.com</t>
        </is>
      </c>
      <c r="AJ2144" s="254" t="n">
        <v>3012390016</v>
      </c>
      <c r="AK2144" s="254" t="inlineStr">
        <is>
          <t>BOGOTA</t>
        </is>
      </c>
      <c r="AL2144" s="214" t="n"/>
      <c r="AM2144" s="220" t="n"/>
    </row>
    <row r="2145" ht="18" customHeight="1" thickBot="1">
      <c r="A2145" s="745" t="inlineStr">
        <is>
          <t>DARIO ANDRES RODRIGUEZ OCHOA</t>
        </is>
      </c>
      <c r="B2145" s="1505" t="inlineStr">
        <is>
          <t>600046330008296-0</t>
        </is>
      </c>
      <c r="C2145" s="240" t="n">
        <v>46016</v>
      </c>
      <c r="D2145" s="456" t="inlineStr">
        <is>
          <t>Mora</t>
        </is>
      </c>
      <c r="E2145" s="378" t="n">
        <v>46016</v>
      </c>
      <c r="F2145" s="569" t="inlineStr">
        <is>
          <t>DAVIVIENDA</t>
        </is>
      </c>
      <c r="G2145" s="1255" t="n"/>
      <c r="H2145" s="344" t="inlineStr">
        <is>
          <t>CM</t>
        </is>
      </c>
      <c r="I2145" s="225" t="n"/>
      <c r="J2145" s="225" t="n"/>
      <c r="K2145" s="225" t="n"/>
      <c r="L2145" s="225" t="n"/>
      <c r="M2145" s="225" t="n"/>
      <c r="N2145" s="225" t="n"/>
      <c r="O2145" s="225" t="n"/>
      <c r="P2145" s="225" t="n"/>
      <c r="Q2145" s="225" t="n"/>
      <c r="R2145" s="389" t="n">
        <v>79747829</v>
      </c>
      <c r="S2145" s="246" t="inlineStr">
        <is>
          <t>Pesos</t>
        </is>
      </c>
      <c r="T2145" s="247" t="inlineStr">
        <is>
          <t>Hipotecario</t>
        </is>
      </c>
      <c r="U2145" s="741" t="n">
        <v>2456000</v>
      </c>
      <c r="V2145" s="242" t="n">
        <v>180</v>
      </c>
      <c r="W2145" s="242" t="n">
        <v>159</v>
      </c>
      <c r="X2145" s="811" t="n">
        <v>0.11</v>
      </c>
      <c r="Y2145" s="741" t="n">
        <v>0</v>
      </c>
      <c r="Z2145" s="741" t="n">
        <v>154882</v>
      </c>
      <c r="AA2145" s="741" t="n">
        <v>0</v>
      </c>
      <c r="AB2145" s="741" t="n">
        <v>0</v>
      </c>
      <c r="AC2145" s="741" t="n">
        <v>0</v>
      </c>
      <c r="AD2145" s="741" t="n">
        <v>423571</v>
      </c>
      <c r="AE2145" s="741" t="n">
        <v>48493617</v>
      </c>
      <c r="AF2145" s="3661" t="n">
        <v>500</v>
      </c>
      <c r="AG2145" s="741" t="inlineStr">
        <is>
          <t>$38,000,000</t>
        </is>
      </c>
      <c r="AH2145" s="248" t="inlineStr">
        <is>
          <t>Empleado</t>
        </is>
      </c>
      <c r="AI2145" s="242" t="inlineStr">
        <is>
          <t>daro.rodriguez@outlook.com</t>
        </is>
      </c>
      <c r="AJ2145" s="242" t="n">
        <v>3104607082</v>
      </c>
      <c r="AK2145" s="242" t="inlineStr">
        <is>
          <t>BOGOTA</t>
        </is>
      </c>
      <c r="AL2145" s="225" t="n"/>
      <c r="AM2145" s="231" t="n"/>
    </row>
    <row r="2146" ht="18" customHeight="1" thickBot="1">
      <c r="A2146" s="552" t="inlineStr">
        <is>
          <t>WENDY NARANJO HERNANDEZ</t>
        </is>
      </c>
      <c r="B2146" s="210" t="n">
        <v>134200316662</v>
      </c>
      <c r="C2146" s="251" t="n">
        <v>46016</v>
      </c>
      <c r="D2146" s="343" t="inlineStr">
        <is>
          <t>Pendiente</t>
        </is>
      </c>
      <c r="E2146" s="1223" t="n">
        <v>46016</v>
      </c>
      <c r="F2146" s="259" t="inlineStr">
        <is>
          <t>CAJA SOCIAL</t>
        </is>
      </c>
      <c r="G2146" s="214" t="n"/>
      <c r="H2146" s="349" t="inlineStr">
        <is>
          <t>CM</t>
        </is>
      </c>
      <c r="I2146" s="214" t="n"/>
      <c r="J2146" s="214" t="n"/>
      <c r="K2146" s="214" t="n"/>
      <c r="L2146" s="214" t="n"/>
      <c r="M2146" s="214" t="n"/>
      <c r="N2146" s="214" t="n"/>
      <c r="O2146" s="214" t="n"/>
      <c r="P2146" s="214" t="n"/>
      <c r="Q2146" s="335" t="n"/>
      <c r="R2146" s="390" t="inlineStr">
        <is>
          <t>N/A</t>
        </is>
      </c>
      <c r="S2146" s="257" t="inlineStr">
        <is>
          <t>Pesos</t>
        </is>
      </c>
      <c r="T2146" s="258" t="inlineStr">
        <is>
          <t>Hipotecario</t>
        </is>
      </c>
      <c r="U2146" s="739" t="n">
        <v>3353660</v>
      </c>
      <c r="V2146" s="254" t="n">
        <v>240</v>
      </c>
      <c r="W2146" s="254" t="n">
        <v>236</v>
      </c>
      <c r="X2146" s="821" t="n">
        <v>0.1</v>
      </c>
      <c r="Y2146" s="739" t="n">
        <v>0</v>
      </c>
      <c r="Z2146" s="739" t="n">
        <v>144795</v>
      </c>
      <c r="AA2146" s="739" t="n">
        <v>61414</v>
      </c>
      <c r="AB2146" s="739" t="n">
        <v>34398</v>
      </c>
      <c r="AC2146" s="739" t="n">
        <v>438965</v>
      </c>
      <c r="AD2146" s="739" t="n">
        <v>2669894</v>
      </c>
      <c r="AE2146" s="739" t="n">
        <v>161353644</v>
      </c>
      <c r="AF2146" s="3660" t="n">
        <v>500</v>
      </c>
      <c r="AG2146" s="739" t="inlineStr">
        <is>
          <t>$2,200,000</t>
        </is>
      </c>
      <c r="AH2146" s="259" t="inlineStr">
        <is>
          <t>Empleado</t>
        </is>
      </c>
      <c r="AI2146" s="254" t="inlineStr">
        <is>
          <t>tatybaena52@gmail.com</t>
        </is>
      </c>
      <c r="AJ2146" s="254" t="n">
        <v>3235670047</v>
      </c>
      <c r="AK2146" s="254" t="inlineStr">
        <is>
          <t>MEDELLIN</t>
        </is>
      </c>
      <c r="AL2146" s="214" t="n"/>
      <c r="AM2146" s="220" t="n"/>
    </row>
    <row r="2147" ht="18" customHeight="1" thickBot="1">
      <c r="A2147" s="1484" t="inlineStr">
        <is>
          <t>IVONNE ROCIO PEÑA AYALA</t>
        </is>
      </c>
      <c r="B2147" s="221" t="inlineStr">
        <is>
          <t>57004590040567-6</t>
        </is>
      </c>
      <c r="C2147" s="240" t="n">
        <v>46016</v>
      </c>
      <c r="D2147" s="343" t="inlineStr">
        <is>
          <t>Pendiente</t>
        </is>
      </c>
      <c r="E2147" s="1223" t="n">
        <v>46016</v>
      </c>
      <c r="F2147" s="333" t="inlineStr">
        <is>
          <t>DAVIVIENDA</t>
        </is>
      </c>
      <c r="G2147" s="1224" t="n"/>
      <c r="H2147" s="344" t="inlineStr">
        <is>
          <t>CM</t>
        </is>
      </c>
      <c r="I2147" s="225" t="n"/>
      <c r="J2147" s="225" t="n"/>
      <c r="K2147" s="225" t="n"/>
      <c r="L2147" s="440" t="inlineStr">
        <is>
          <t>Finanzas a otro nivel</t>
        </is>
      </c>
      <c r="M2147" s="242" t="inlineStr">
        <is>
          <t>PAULA OSORNO</t>
        </is>
      </c>
      <c r="N2147" s="225" t="n"/>
      <c r="O2147" s="225" t="n"/>
      <c r="P2147" s="225" t="n"/>
      <c r="Q2147" s="473" t="n"/>
      <c r="R2147" s="390" t="inlineStr">
        <is>
          <t>N/A</t>
        </is>
      </c>
      <c r="S2147" s="246" t="inlineStr">
        <is>
          <t>Pesos</t>
        </is>
      </c>
      <c r="T2147" s="247" t="inlineStr">
        <is>
          <t>Hipotecario</t>
        </is>
      </c>
      <c r="U2147" s="741" t="n">
        <v>4005000</v>
      </c>
      <c r="V2147" s="242" t="n">
        <v>180</v>
      </c>
      <c r="W2147" s="242" t="n">
        <v>171</v>
      </c>
      <c r="X2147" s="811" t="n">
        <v>0.11</v>
      </c>
      <c r="Y2147" s="741" t="n">
        <v>0</v>
      </c>
      <c r="Z2147" s="741" t="n">
        <v>176776</v>
      </c>
      <c r="AA2147" s="741" t="n">
        <v>131902</v>
      </c>
      <c r="AB2147" s="741" t="n">
        <v>0</v>
      </c>
      <c r="AC2147" s="741" t="n">
        <v>823128</v>
      </c>
      <c r="AD2147" s="741" t="n">
        <v>2873193</v>
      </c>
      <c r="AE2147" s="741" t="n">
        <v>328552624</v>
      </c>
      <c r="AF2147" s="3661" t="n">
        <v>500</v>
      </c>
      <c r="AG2147" s="741" t="inlineStr">
        <is>
          <t>$23,000,000</t>
        </is>
      </c>
      <c r="AH2147" s="248" t="inlineStr">
        <is>
          <t>Empleado</t>
        </is>
      </c>
      <c r="AI2147" s="242" t="inlineStr">
        <is>
          <t>ivonchi01@gmail.com</t>
        </is>
      </c>
      <c r="AJ2147" s="242" t="n">
        <v>3016416328</v>
      </c>
      <c r="AK2147" s="242" t="inlineStr">
        <is>
          <t>BOGOTA</t>
        </is>
      </c>
      <c r="AL2147" s="225" t="n"/>
      <c r="AM2147" s="231" t="n"/>
    </row>
    <row r="2148" ht="18" customHeight="1" thickBot="1">
      <c r="A2148" s="1482" t="inlineStr">
        <is>
          <t>LEIDY VANESSA DEVIA SANCHEZ</t>
        </is>
      </c>
      <c r="B2148" s="210" t="inlineStr">
        <is>
          <t>570101610018600-1</t>
        </is>
      </c>
      <c r="C2148" s="251" t="n">
        <v>46016</v>
      </c>
      <c r="D2148" s="456" t="inlineStr">
        <is>
          <t>Mora</t>
        </is>
      </c>
      <c r="E2148" s="1222" t="n">
        <v>46016</v>
      </c>
      <c r="F2148" s="262" t="inlineStr">
        <is>
          <t>DAVIVIENDA</t>
        </is>
      </c>
      <c r="G2148" s="214" t="n"/>
      <c r="H2148" s="349" t="inlineStr">
        <is>
          <t>CM</t>
        </is>
      </c>
      <c r="I2148" s="214" t="n"/>
      <c r="J2148" s="214" t="n"/>
      <c r="K2148" s="214" t="n"/>
      <c r="L2148" s="348" t="inlineStr">
        <is>
          <t>Soluciones Financieras</t>
        </is>
      </c>
      <c r="M2148" s="254" t="inlineStr">
        <is>
          <t>LORENA SALINAS</t>
        </is>
      </c>
      <c r="N2148" s="214" t="n"/>
      <c r="O2148" s="214" t="n"/>
      <c r="P2148" s="214" t="n"/>
      <c r="Q2148" s="335" t="n"/>
      <c r="R2148" s="1256" t="n">
        <v>1143826311</v>
      </c>
      <c r="S2148" s="257" t="inlineStr">
        <is>
          <t>Pesos</t>
        </is>
      </c>
      <c r="T2148" s="258" t="inlineStr">
        <is>
          <t>Hipotecario</t>
        </is>
      </c>
      <c r="U2148" s="739" t="n">
        <v>399000</v>
      </c>
      <c r="V2148" s="254" t="n">
        <v>240</v>
      </c>
      <c r="W2148" s="254" t="n">
        <v>161</v>
      </c>
      <c r="X2148" s="821" t="n">
        <v>0.11</v>
      </c>
      <c r="Y2148" s="739" t="n">
        <v>0</v>
      </c>
      <c r="Z2148" s="739" t="n">
        <v>56233</v>
      </c>
      <c r="AA2148" s="739" t="n">
        <v>0</v>
      </c>
      <c r="AB2148" s="739" t="n">
        <v>0</v>
      </c>
      <c r="AC2148" s="739" t="n">
        <v>0</v>
      </c>
      <c r="AD2148" s="739" t="n">
        <v>261496</v>
      </c>
      <c r="AE2148" s="739" t="n">
        <v>29938138</v>
      </c>
      <c r="AF2148" s="3660" t="n">
        <v>500</v>
      </c>
      <c r="AG2148" s="739" t="inlineStr">
        <is>
          <t>$9,000,000</t>
        </is>
      </c>
      <c r="AH2148" s="259" t="inlineStr">
        <is>
          <t>Empleado</t>
        </is>
      </c>
      <c r="AI2148" s="254" t="inlineStr">
        <is>
          <t>leidy.devia1@hotmail.com</t>
        </is>
      </c>
      <c r="AJ2148" s="254" t="n">
        <v>3005313049</v>
      </c>
      <c r="AK2148" s="254" t="inlineStr">
        <is>
          <t>CALI</t>
        </is>
      </c>
      <c r="AL2148" s="214" t="n"/>
      <c r="AM2148" s="220" t="n"/>
    </row>
    <row r="2149" ht="18" customHeight="1" thickBot="1">
      <c r="A2149" s="770" t="inlineStr">
        <is>
          <t>CAMILO ANDRES RUEDA CONTRERAS</t>
        </is>
      </c>
      <c r="B2149" s="771" t="inlineStr">
        <is>
          <t>570040770128053-8</t>
        </is>
      </c>
      <c r="C2149" s="772" t="n">
        <v>46010</v>
      </c>
      <c r="D2149" s="343" t="inlineStr">
        <is>
          <t>Pendiente</t>
        </is>
      </c>
      <c r="E2149" s="773" t="n">
        <v>46017</v>
      </c>
      <c r="F2149" s="333" t="inlineStr">
        <is>
          <t>DAVIVIENDA</t>
        </is>
      </c>
      <c r="G2149" s="1506" t="inlineStr">
        <is>
          <t>Se envía extracto al correo el 26 de Diciembre, es en pesos, segunda cuota</t>
        </is>
      </c>
      <c r="H2149" s="344" t="inlineStr">
        <is>
          <t>CM</t>
        </is>
      </c>
      <c r="I2149" s="774" t="n"/>
      <c r="J2149" s="774" t="n"/>
      <c r="K2149" s="774" t="n"/>
      <c r="L2149" s="774" t="n"/>
      <c r="M2149" s="774" t="n"/>
      <c r="N2149" s="774" t="n"/>
      <c r="O2149" s="774" t="n"/>
      <c r="P2149" s="774" t="n"/>
      <c r="Q2149" s="774" t="n"/>
      <c r="R2149" s="1261" t="inlineStr">
        <is>
          <t>N/A</t>
        </is>
      </c>
      <c r="S2149" s="246" t="inlineStr">
        <is>
          <t>Pesos</t>
        </is>
      </c>
      <c r="T2149" s="776" t="inlineStr">
        <is>
          <t>Hipotecario</t>
        </is>
      </c>
      <c r="U2149" s="777" t="n">
        <v>1367000</v>
      </c>
      <c r="V2149" s="775" t="n">
        <v>240</v>
      </c>
      <c r="W2149" s="775" t="n">
        <v>238</v>
      </c>
      <c r="X2149" s="777" t="inlineStr">
        <is>
          <t>11.8%</t>
        </is>
      </c>
      <c r="Y2149" s="777" t="n">
        <v>0</v>
      </c>
      <c r="Z2149" s="777" t="n">
        <v>52283</v>
      </c>
      <c r="AA2149" s="777" t="n">
        <v>46586</v>
      </c>
      <c r="AB2149" s="777" t="n">
        <v>75826</v>
      </c>
      <c r="AC2149" s="777" t="n">
        <v>129055</v>
      </c>
      <c r="AD2149" s="777" t="n">
        <v>1063249</v>
      </c>
      <c r="AE2149" s="777" t="n">
        <v>114010941</v>
      </c>
      <c r="AF2149" s="3677" t="n">
        <v>200</v>
      </c>
      <c r="AG2149" s="777" t="inlineStr">
        <is>
          <t>$4,000,000</t>
        </is>
      </c>
      <c r="AH2149" s="248" t="inlineStr">
        <is>
          <t>Empleado</t>
        </is>
      </c>
      <c r="AI2149" s="775" t="inlineStr">
        <is>
          <t>camiloa.rueda@hotmail.com</t>
        </is>
      </c>
      <c r="AJ2149" s="775" t="n">
        <v>3142518269</v>
      </c>
      <c r="AK2149" s="775" t="inlineStr">
        <is>
          <t>BOGOTA</t>
        </is>
      </c>
      <c r="AL2149" s="774" t="n"/>
      <c r="AM2149" s="779" t="n"/>
    </row>
    <row r="2150" ht="18" customHeight="1" thickBot="1">
      <c r="A2150" s="1482" t="inlineStr">
        <is>
          <t>MARIA CLAUDIA BONILLA PULIDO</t>
        </is>
      </c>
      <c r="B2150" s="210" t="n">
        <v>1057717584</v>
      </c>
      <c r="C2150" s="251" t="n">
        <v>46010</v>
      </c>
      <c r="D2150" s="343" t="inlineStr">
        <is>
          <t>Pendiente</t>
        </is>
      </c>
      <c r="E2150" s="1222" t="n">
        <v>46017</v>
      </c>
      <c r="F2150" s="213" t="inlineStr">
        <is>
          <t>BANCO DE BOGOTA</t>
        </is>
      </c>
      <c r="G2150" s="1258" t="inlineStr">
        <is>
          <t>Buen día a extractos@mejorahora.net envié perfilamiento, favor generar estudio tenemos cita para el martes. Mil gracias.</t>
        </is>
      </c>
      <c r="H2150" s="349" t="inlineStr">
        <is>
          <t>CM</t>
        </is>
      </c>
      <c r="I2150" s="254" t="inlineStr">
        <is>
          <t>Falta perfilamiento - Bogota</t>
        </is>
      </c>
      <c r="J2150" s="214" t="n"/>
      <c r="K2150" s="214" t="n"/>
      <c r="L2150" s="398" t="inlineStr">
        <is>
          <t>Visionarios</t>
        </is>
      </c>
      <c r="M2150" s="254" t="inlineStr">
        <is>
          <t>PAOLA HERNANDEZ</t>
        </is>
      </c>
      <c r="N2150" s="251" t="n">
        <v>46011</v>
      </c>
      <c r="O2150" s="214" t="n"/>
      <c r="P2150" s="214" t="n"/>
      <c r="Q2150" s="214" t="n"/>
      <c r="R2150" s="573" t="n">
        <v>52022345</v>
      </c>
      <c r="S2150" s="257" t="inlineStr">
        <is>
          <t>Pesos</t>
        </is>
      </c>
      <c r="T2150" s="258" t="inlineStr">
        <is>
          <t>Hipotecario</t>
        </is>
      </c>
      <c r="U2150" s="739" t="n">
        <v>1502072</v>
      </c>
      <c r="V2150" s="254" t="n">
        <v>360</v>
      </c>
      <c r="W2150" s="254" t="n">
        <v>346</v>
      </c>
      <c r="X2150" s="739" t="inlineStr">
        <is>
          <t>12.28%</t>
        </is>
      </c>
      <c r="Y2150" s="739" t="n">
        <v>0</v>
      </c>
      <c r="Z2150" s="739" t="n">
        <v>122384</v>
      </c>
      <c r="AA2150" s="739" t="n">
        <v>37965</v>
      </c>
      <c r="AB2150" s="739" t="n">
        <v>0</v>
      </c>
      <c r="AC2150" s="739" t="n">
        <v>0</v>
      </c>
      <c r="AD2150" s="739" t="n">
        <v>1341723</v>
      </c>
      <c r="AE2150" s="739" t="n">
        <v>134543671</v>
      </c>
      <c r="AF2150" s="3660" t="n">
        <v>150</v>
      </c>
      <c r="AG2150" s="739" t="inlineStr">
        <is>
          <t>$4,100,000</t>
        </is>
      </c>
      <c r="AH2150" s="259" t="inlineStr">
        <is>
          <t>Empleado</t>
        </is>
      </c>
      <c r="AI2150" s="254" t="inlineStr">
        <is>
          <t>mclaubonilla@gmail.com</t>
        </is>
      </c>
      <c r="AJ2150" s="254" t="n">
        <v>3246731129</v>
      </c>
      <c r="AK2150" s="254" t="inlineStr">
        <is>
          <t>BOGOTA</t>
        </is>
      </c>
      <c r="AL2150" s="214" t="n"/>
      <c r="AM2150" s="220" t="n"/>
    </row>
    <row r="2151" ht="18" customHeight="1" thickBot="1">
      <c r="A2151" s="1484" t="inlineStr">
        <is>
          <t>JAIME ANDRES CORTES GUALDRON</t>
        </is>
      </c>
      <c r="B2151" s="221" t="n">
        <v>103065123808</v>
      </c>
      <c r="C2151" s="240" t="n">
        <v>46011</v>
      </c>
      <c r="D2151" s="343" t="inlineStr">
        <is>
          <t>Pendiente</t>
        </is>
      </c>
      <c r="E2151" s="378" t="n">
        <v>46017</v>
      </c>
      <c r="F2151" s="233" t="inlineStr">
        <is>
          <t>FNA (Fondo Nacional del Ahorro)</t>
        </is>
      </c>
      <c r="G2151" s="1224" t="n"/>
      <c r="H2151" s="344" t="inlineStr">
        <is>
          <t>CM</t>
        </is>
      </c>
      <c r="I2151" s="242" t="inlineStr">
        <is>
          <t>Falta perfilamiento - FNA</t>
        </is>
      </c>
      <c r="J2151" s="225" t="n"/>
      <c r="K2151" s="225" t="n"/>
      <c r="L2151" s="225" t="n"/>
      <c r="M2151" s="225" t="n"/>
      <c r="N2151" s="240" t="n">
        <v>46011</v>
      </c>
      <c r="O2151" s="225" t="n"/>
      <c r="P2151" s="225" t="n"/>
      <c r="Q2151" s="473" t="n"/>
      <c r="R2151" s="390" t="inlineStr">
        <is>
          <t>N/A</t>
        </is>
      </c>
      <c r="S2151" s="246" t="inlineStr">
        <is>
          <t>Pesos</t>
        </is>
      </c>
      <c r="T2151" s="247" t="inlineStr">
        <is>
          <t>Hipotecario</t>
        </is>
      </c>
      <c r="U2151" s="741" t="n">
        <v>1160741</v>
      </c>
      <c r="V2151" s="242" t="n">
        <v>240</v>
      </c>
      <c r="W2151" s="242" t="n">
        <v>228</v>
      </c>
      <c r="X2151" s="811" t="n">
        <v>0.12</v>
      </c>
      <c r="Y2151" s="741" t="n">
        <v>0</v>
      </c>
      <c r="Z2151" s="741" t="n">
        <v>52009</v>
      </c>
      <c r="AA2151" s="741" t="n">
        <v>0</v>
      </c>
      <c r="AB2151" s="741" t="n">
        <v>0</v>
      </c>
      <c r="AC2151" s="741" t="n">
        <v>126324</v>
      </c>
      <c r="AD2151" s="741" t="n">
        <v>982394</v>
      </c>
      <c r="AE2151" s="741" t="n">
        <v>103529583</v>
      </c>
      <c r="AF2151" s="3661" t="n">
        <v>100</v>
      </c>
      <c r="AG2151" s="741" t="inlineStr">
        <is>
          <t>$4,500,000</t>
        </is>
      </c>
      <c r="AH2151" s="248" t="inlineStr">
        <is>
          <t>Empleado</t>
        </is>
      </c>
      <c r="AI2151" s="242" t="inlineStr">
        <is>
          <t>andresgualdron_05@live.com</t>
        </is>
      </c>
      <c r="AJ2151" s="242" t="n">
        <v>3508464021</v>
      </c>
      <c r="AK2151" s="242" t="inlineStr">
        <is>
          <t>FLORENCIA</t>
        </is>
      </c>
      <c r="AL2151" s="225" t="n"/>
      <c r="AM2151" s="231" t="n"/>
    </row>
    <row r="2152" ht="18" customHeight="1" thickBot="1">
      <c r="A2152" s="1484" t="inlineStr">
        <is>
          <t>YARIMA MARCELA VILLAFAÑE TAPIAS</t>
        </is>
      </c>
      <c r="B2152" s="1265" t="n">
        <v>856265309</v>
      </c>
      <c r="C2152" s="1266" t="n">
        <v>46013</v>
      </c>
      <c r="D2152" s="343" t="inlineStr">
        <is>
          <t>Pendiente</t>
        </is>
      </c>
      <c r="E2152" s="1222" t="n">
        <v>46017</v>
      </c>
      <c r="F2152" s="224" t="inlineStr">
        <is>
          <t>BANCO DE BOGOTA</t>
        </is>
      </c>
      <c r="G2152" s="1224" t="n"/>
      <c r="H2152" s="344" t="inlineStr">
        <is>
          <t>CM</t>
        </is>
      </c>
      <c r="I2152" s="1225" t="inlineStr">
        <is>
          <t>Falta perfilamiento - Bogota</t>
        </is>
      </c>
      <c r="J2152" s="1224" t="n"/>
      <c r="K2152" s="1224" t="n"/>
      <c r="L2152" s="1224" t="n"/>
      <c r="M2152" s="1224" t="n"/>
      <c r="N2152" s="1266" t="n">
        <v>46014</v>
      </c>
      <c r="O2152" s="1224" t="n"/>
      <c r="P2152" s="1224" t="n"/>
      <c r="Q2152" s="335" t="n"/>
      <c r="R2152" s="1256" t="n">
        <v>1143137417</v>
      </c>
      <c r="S2152" s="246" t="inlineStr">
        <is>
          <t>Pesos</t>
        </is>
      </c>
      <c r="T2152" s="1235" t="inlineStr">
        <is>
          <t>Hipotecario</t>
        </is>
      </c>
      <c r="U2152" s="1226" t="n">
        <v>652268</v>
      </c>
      <c r="V2152" s="1225" t="n">
        <v>360</v>
      </c>
      <c r="W2152" s="1225" t="n">
        <v>343</v>
      </c>
      <c r="X2152" s="1226" t="inlineStr">
        <is>
          <t>10.72%</t>
        </is>
      </c>
      <c r="Y2152" s="1226" t="n">
        <v>280381</v>
      </c>
      <c r="Z2152" s="1226" t="n">
        <v>27066</v>
      </c>
      <c r="AA2152" s="1226" t="n">
        <v>36576</v>
      </c>
      <c r="AB2152" s="1226" t="n">
        <v>0</v>
      </c>
      <c r="AC2152" s="1226" t="n">
        <v>36358</v>
      </c>
      <c r="AD2152" s="1226" t="n">
        <v>0</v>
      </c>
      <c r="AE2152" s="1226" t="n">
        <v>69910065</v>
      </c>
      <c r="AF2152" s="3669" t="n">
        <v>500</v>
      </c>
      <c r="AG2152" s="1226" t="inlineStr">
        <is>
          <t>$3,100,000</t>
        </is>
      </c>
      <c r="AH2152" s="440" t="inlineStr">
        <is>
          <t>Emp/Ind</t>
        </is>
      </c>
      <c r="AI2152" s="1225" t="inlineStr">
        <is>
          <t>yalu0917@gmail.com</t>
        </is>
      </c>
      <c r="AJ2152" s="1225" t="n">
        <v>3007668481</v>
      </c>
      <c r="AK2152" s="1225" t="inlineStr">
        <is>
          <t>SOLEDAD</t>
        </is>
      </c>
      <c r="AL2152" s="1224" t="n"/>
      <c r="AM2152" s="220" t="n"/>
    </row>
    <row r="2153" ht="18" customHeight="1" thickBot="1">
      <c r="A2153" s="1482" t="inlineStr">
        <is>
          <t>KELLY YURANY ESPINAL MORALES</t>
        </is>
      </c>
      <c r="B2153" s="1331" t="n">
        <v>504281010641</v>
      </c>
      <c r="C2153" s="1332" t="n">
        <v>46014</v>
      </c>
      <c r="D2153" s="343" t="inlineStr">
        <is>
          <t>Pendiente</t>
        </is>
      </c>
      <c r="E2153" s="378" t="n">
        <v>46017</v>
      </c>
      <c r="F2153" s="398" t="inlineStr">
        <is>
          <t>COLPATRIA</t>
        </is>
      </c>
      <c r="G2153" s="214" t="n"/>
      <c r="H2153" s="349" t="inlineStr">
        <is>
          <t>CM</t>
        </is>
      </c>
      <c r="I2153" s="1237" t="inlineStr">
        <is>
          <t>Falta perfilamiento - Colpatria</t>
        </is>
      </c>
      <c r="J2153" s="634" t="n"/>
      <c r="K2153" s="634" t="n"/>
      <c r="L2153" s="634" t="n"/>
      <c r="M2153" s="634" t="n"/>
      <c r="N2153" s="1332" t="n">
        <v>46014</v>
      </c>
      <c r="O2153" s="634" t="n"/>
      <c r="P2153" s="634" t="n"/>
      <c r="Q2153" s="634" t="n"/>
      <c r="R2153" s="1269" t="inlineStr">
        <is>
          <t>N/A</t>
        </is>
      </c>
      <c r="S2153" s="257" t="inlineStr">
        <is>
          <t>Pesos</t>
        </is>
      </c>
      <c r="T2153" s="1232" t="inlineStr">
        <is>
          <t>Hipotecario</t>
        </is>
      </c>
      <c r="U2153" s="1231" t="n">
        <v>459127</v>
      </c>
      <c r="V2153" s="1237" t="n">
        <v>180</v>
      </c>
      <c r="W2153" s="1237" t="n">
        <v>118</v>
      </c>
      <c r="X2153" s="1231" t="inlineStr">
        <is>
          <t>10.2%</t>
        </is>
      </c>
      <c r="Y2153" s="1231" t="n">
        <v>0</v>
      </c>
      <c r="Z2153" s="1231" t="n">
        <v>34126</v>
      </c>
      <c r="AA2153" s="1231" t="n">
        <v>0</v>
      </c>
      <c r="AB2153" s="1231" t="n">
        <v>0</v>
      </c>
      <c r="AC2153" s="1231" t="n">
        <v>217746</v>
      </c>
      <c r="AD2153" s="1231" t="n">
        <v>347065</v>
      </c>
      <c r="AE2153" s="1231" t="n">
        <v>42488786</v>
      </c>
      <c r="AF2153" s="3668" t="n">
        <v>200</v>
      </c>
      <c r="AG2153" s="1231" t="inlineStr">
        <is>
          <t>$10,078,000</t>
        </is>
      </c>
      <c r="AH2153" s="259" t="inlineStr">
        <is>
          <t>Empleado</t>
        </is>
      </c>
      <c r="AI2153" s="1237" t="inlineStr">
        <is>
          <t>kellyespinal657@gmail.com</t>
        </is>
      </c>
      <c r="AJ2153" s="1237" t="n">
        <v>3205927684</v>
      </c>
      <c r="AK2153" s="1237" t="inlineStr">
        <is>
          <t>MEDELLIN</t>
        </is>
      </c>
      <c r="AL2153" s="634" t="n"/>
      <c r="AM2153" s="231" t="n"/>
    </row>
    <row r="2154" ht="18" customHeight="1" thickBot="1">
      <c r="A2154" s="599" t="inlineStr">
        <is>
          <t>ANGELA SOFIA MORALES GONZALEZ</t>
        </is>
      </c>
      <c r="B2154" s="1265" t="n">
        <v>958850260</v>
      </c>
      <c r="C2154" s="1266" t="n">
        <v>46014</v>
      </c>
      <c r="D2154" s="343" t="inlineStr">
        <is>
          <t>Pendiente</t>
        </is>
      </c>
      <c r="E2154" s="1222" t="n">
        <v>46017</v>
      </c>
      <c r="F2154" s="224" t="inlineStr">
        <is>
          <t>BANCO DE BOGOTA</t>
        </is>
      </c>
      <c r="G2154" s="1224" t="n"/>
      <c r="H2154" s="344" t="inlineStr">
        <is>
          <t>CM</t>
        </is>
      </c>
      <c r="I2154" s="1225" t="inlineStr">
        <is>
          <t>Falta perfilamiento - Bogota</t>
        </is>
      </c>
      <c r="J2154" s="1224" t="n"/>
      <c r="K2154" s="1224" t="n"/>
      <c r="L2154" s="1224" t="n"/>
      <c r="M2154" s="1224" t="n"/>
      <c r="N2154" s="1266" t="n">
        <v>46014</v>
      </c>
      <c r="O2154" s="1224" t="n"/>
      <c r="P2154" s="1507" t="n"/>
      <c r="Q2154" s="335" t="n"/>
      <c r="R2154" s="390" t="inlineStr">
        <is>
          <t>N/A</t>
        </is>
      </c>
      <c r="S2154" s="246" t="inlineStr">
        <is>
          <t>Pesos</t>
        </is>
      </c>
      <c r="T2154" s="1235" t="inlineStr">
        <is>
          <t>Hipotecario</t>
        </is>
      </c>
      <c r="U2154" s="1226" t="n">
        <v>1333124</v>
      </c>
      <c r="V2154" s="1225" t="n">
        <v>120</v>
      </c>
      <c r="W2154" s="1225" t="n">
        <v>102</v>
      </c>
      <c r="X2154" s="1226" t="inlineStr">
        <is>
          <t>12.14%</t>
        </is>
      </c>
      <c r="Y2154" s="1226" t="n">
        <v>0</v>
      </c>
      <c r="Z2154" s="1226" t="n">
        <v>14620</v>
      </c>
      <c r="AA2154" s="1226" t="n">
        <v>27203</v>
      </c>
      <c r="AB2154" s="1226" t="n">
        <v>31700</v>
      </c>
      <c r="AC2154" s="1226" t="n">
        <v>473783</v>
      </c>
      <c r="AD2154" s="1226" t="n">
        <v>785388</v>
      </c>
      <c r="AE2154" s="1226" t="n">
        <v>82331553</v>
      </c>
      <c r="AF2154" s="3669" t="n">
        <v>500</v>
      </c>
      <c r="AG2154" s="1226" t="inlineStr">
        <is>
          <t>$7,000,000</t>
        </is>
      </c>
      <c r="AH2154" s="248" t="inlineStr">
        <is>
          <t>Empleado</t>
        </is>
      </c>
      <c r="AI2154" s="1354" t="inlineStr">
        <is>
          <t>26asmg@gmail.com</t>
        </is>
      </c>
      <c r="AJ2154" s="1354" t="n">
        <v>3194655559</v>
      </c>
      <c r="AK2154" s="1225" t="inlineStr">
        <is>
          <t>BOGOTA</t>
        </is>
      </c>
      <c r="AL2154" s="1224" t="n"/>
      <c r="AM2154" s="220" t="n"/>
    </row>
    <row r="2155" ht="18" customHeight="1" thickBot="1">
      <c r="A2155" s="1503" t="inlineStr">
        <is>
          <t>ANDRES FELIPE GALEANO VELASCO</t>
        </is>
      </c>
      <c r="B2155" s="1331" t="inlineStr">
        <is>
          <t>570040770117874-0</t>
        </is>
      </c>
      <c r="C2155" s="1332" t="n">
        <v>46017</v>
      </c>
      <c r="D2155" s="343" t="inlineStr">
        <is>
          <t>Pendiente</t>
        </is>
      </c>
      <c r="E2155" s="378" t="n">
        <v>46017</v>
      </c>
      <c r="F2155" s="262" t="inlineStr">
        <is>
          <t>DAVIVIENDA</t>
        </is>
      </c>
      <c r="G2155" s="214" t="n"/>
      <c r="H2155" s="349" t="inlineStr">
        <is>
          <t>CM</t>
        </is>
      </c>
      <c r="I2155" s="634" t="n"/>
      <c r="J2155" s="634" t="n"/>
      <c r="K2155" s="634" t="n"/>
      <c r="L2155" s="348" t="inlineStr">
        <is>
          <t>Soluciones Financieras</t>
        </is>
      </c>
      <c r="M2155" s="1237" t="inlineStr">
        <is>
          <t>LORENA SALINAS</t>
        </is>
      </c>
      <c r="N2155" s="634" t="n"/>
      <c r="O2155" s="473" t="n"/>
      <c r="P2155" s="1508" t="n"/>
      <c r="Q2155" s="473" t="n"/>
      <c r="R2155" s="1257" t="n">
        <v>1014294657</v>
      </c>
      <c r="S2155" s="257" t="inlineStr">
        <is>
          <t>Pesos</t>
        </is>
      </c>
      <c r="T2155" s="1232" t="inlineStr">
        <is>
          <t>Hipotecario</t>
        </is>
      </c>
      <c r="U2155" s="1231" t="n">
        <v>1493000</v>
      </c>
      <c r="V2155" s="1237" t="n">
        <v>240</v>
      </c>
      <c r="W2155" s="1237" t="n">
        <v>234</v>
      </c>
      <c r="X2155" s="1231" t="inlineStr">
        <is>
          <t>11.2%</t>
        </is>
      </c>
      <c r="Y2155" s="1231" t="n">
        <v>0</v>
      </c>
      <c r="Z2155" s="1231" t="n">
        <v>31372</v>
      </c>
      <c r="AA2155" s="1231" t="n">
        <v>46586</v>
      </c>
      <c r="AB2155" s="1231" t="n">
        <v>0</v>
      </c>
      <c r="AC2155" s="1231" t="n">
        <v>176472</v>
      </c>
      <c r="AD2155" s="1231" t="n">
        <v>1238569</v>
      </c>
      <c r="AE2155" s="1231" t="n">
        <v>139381215</v>
      </c>
      <c r="AF2155" s="3668" t="n">
        <v>200</v>
      </c>
      <c r="AG2155" s="1231" t="inlineStr">
        <is>
          <t>$6,000,000</t>
        </is>
      </c>
      <c r="AH2155" s="894" t="inlineStr">
        <is>
          <t>Empleado</t>
        </is>
      </c>
      <c r="AI2155" s="1257" t="inlineStr">
        <is>
          <t>anfegave98@hotmail.com</t>
        </is>
      </c>
      <c r="AJ2155" s="1257" t="n">
        <v>3213480840</v>
      </c>
      <c r="AK2155" s="1237" t="inlineStr">
        <is>
          <t>BOGOTA</t>
        </is>
      </c>
      <c r="AL2155" s="634" t="n"/>
      <c r="AM2155" s="231" t="n"/>
    </row>
    <row r="2156" ht="18" customHeight="1" thickBot="1">
      <c r="A2156" s="1503" t="inlineStr">
        <is>
          <t>URIEL ERNESTO CHAVES DUITAMA</t>
        </is>
      </c>
      <c r="B2156" s="1265" t="n">
        <v>20990142700</v>
      </c>
      <c r="C2156" s="1266" t="n">
        <v>46017</v>
      </c>
      <c r="D2156" s="343" t="inlineStr">
        <is>
          <t>Pendiente</t>
        </is>
      </c>
      <c r="E2156" s="1222" t="n">
        <v>46017</v>
      </c>
      <c r="F2156" s="241" t="inlineStr">
        <is>
          <t>BANCOLOMBIA</t>
        </is>
      </c>
      <c r="G2156" s="1224" t="n"/>
      <c r="H2156" s="344" t="inlineStr">
        <is>
          <t>CM</t>
        </is>
      </c>
      <c r="I2156" s="1224" t="n"/>
      <c r="J2156" s="1224" t="n"/>
      <c r="K2156" s="1224" t="n"/>
      <c r="L2156" s="343" t="inlineStr">
        <is>
          <t>Soluciones Financieras</t>
        </is>
      </c>
      <c r="M2156" s="1225" t="inlineStr">
        <is>
          <t>LORENA SALINAS</t>
        </is>
      </c>
      <c r="N2156" s="1224" t="n"/>
      <c r="O2156" s="335" t="n"/>
      <c r="P2156" s="1286" t="n"/>
      <c r="Q2156" s="335" t="n"/>
      <c r="R2156" s="1256" t="n">
        <v>80419374</v>
      </c>
      <c r="S2156" s="246" t="inlineStr">
        <is>
          <t>Pesos</t>
        </is>
      </c>
      <c r="T2156" s="1235" t="inlineStr">
        <is>
          <t>Hipotecario</t>
        </is>
      </c>
      <c r="U2156" s="1226" t="n">
        <v>2059935</v>
      </c>
      <c r="V2156" s="1225" t="n">
        <v>360</v>
      </c>
      <c r="W2156" s="1225" t="n">
        <v>189</v>
      </c>
      <c r="X2156" s="1287" t="n">
        <v>0.13</v>
      </c>
      <c r="Y2156" s="1226" t="n">
        <v>0</v>
      </c>
      <c r="Z2156" s="1226" t="n">
        <v>100040</v>
      </c>
      <c r="AA2156" s="1226" t="n">
        <v>38971</v>
      </c>
      <c r="AB2156" s="1226" t="n">
        <v>25979</v>
      </c>
      <c r="AC2156" s="1226" t="n">
        <v>184491</v>
      </c>
      <c r="AD2156" s="1226" t="n">
        <v>1711331</v>
      </c>
      <c r="AE2156" s="1226" t="n">
        <v>172209526</v>
      </c>
      <c r="AF2156" s="3669" t="n">
        <v>500</v>
      </c>
      <c r="AG2156" s="1226" t="inlineStr">
        <is>
          <t>$5,000,000</t>
        </is>
      </c>
      <c r="AH2156" s="894" t="inlineStr">
        <is>
          <t>Empleado</t>
        </is>
      </c>
      <c r="AI2156" s="1256" t="inlineStr">
        <is>
          <t>chavesduitama@hotmail.com</t>
        </is>
      </c>
      <c r="AJ2156" s="1256" t="n">
        <v>3133869765</v>
      </c>
      <c r="AK2156" s="1225" t="inlineStr">
        <is>
          <t>BOGOTA</t>
        </is>
      </c>
      <c r="AL2156" s="1224" t="n"/>
      <c r="AM2156" s="220" t="n"/>
    </row>
    <row r="2157" ht="18" customHeight="1" thickBot="1">
      <c r="A2157" s="1363" t="inlineStr">
        <is>
          <t>NELSON DAVID DE LA OSSA ACEVEDO</t>
        </is>
      </c>
      <c r="B2157" s="1331" t="n">
        <v>90000382708</v>
      </c>
      <c r="C2157" s="1332" t="n">
        <v>46017</v>
      </c>
      <c r="D2157" s="343" t="inlineStr">
        <is>
          <t>Pendiente</t>
        </is>
      </c>
      <c r="E2157" s="378" t="n">
        <v>46017</v>
      </c>
      <c r="F2157" s="267" t="inlineStr">
        <is>
          <t>BANCOLOMBIA</t>
        </is>
      </c>
      <c r="G2157" s="214" t="n"/>
      <c r="H2157" s="349" t="inlineStr">
        <is>
          <t>CM</t>
        </is>
      </c>
      <c r="I2157" s="634" t="n"/>
      <c r="J2157" s="634" t="n"/>
      <c r="K2157" s="634" t="n"/>
      <c r="L2157" s="634" t="n"/>
      <c r="M2157" s="634" t="n"/>
      <c r="N2157" s="634" t="n"/>
      <c r="O2157" s="634" t="n"/>
      <c r="P2157" s="634" t="n"/>
      <c r="Q2157" s="473" t="n"/>
      <c r="R2157" s="1257" t="n">
        <v>1140855519</v>
      </c>
      <c r="S2157" s="257" t="inlineStr">
        <is>
          <t>Pesos</t>
        </is>
      </c>
      <c r="T2157" s="1232" t="inlineStr">
        <is>
          <t>Hipotecario</t>
        </is>
      </c>
      <c r="U2157" s="1231" t="n">
        <v>937106</v>
      </c>
      <c r="V2157" s="1237" t="n">
        <v>240</v>
      </c>
      <c r="W2157" s="1237" t="n">
        <v>240</v>
      </c>
      <c r="X2157" s="1231" t="inlineStr">
        <is>
          <t>12.2%</t>
        </is>
      </c>
      <c r="Y2157" s="1231" t="n">
        <v>0</v>
      </c>
      <c r="Z2157" s="1231" t="n">
        <v>10889</v>
      </c>
      <c r="AA2157" s="1231" t="n">
        <v>10085</v>
      </c>
      <c r="AB2157" s="1231" t="n">
        <v>6723</v>
      </c>
      <c r="AC2157" s="1231" t="n">
        <v>0</v>
      </c>
      <c r="AD2157" s="1231" t="n">
        <v>0</v>
      </c>
      <c r="AE2157" s="1231" t="n">
        <v>85046406</v>
      </c>
      <c r="AF2157" s="3668" t="n">
        <v>200</v>
      </c>
      <c r="AG2157" s="1231" t="inlineStr">
        <is>
          <t>$6,500,000</t>
        </is>
      </c>
      <c r="AH2157" s="259" t="inlineStr">
        <is>
          <t>Empleado</t>
        </is>
      </c>
      <c r="AI2157" s="1237" t="inlineStr">
        <is>
          <t>nelsondelaossa_24@hotmail.com</t>
        </is>
      </c>
      <c r="AJ2157" s="1237" t="n">
        <v>3017423329</v>
      </c>
      <c r="AK2157" s="1237" t="inlineStr">
        <is>
          <t>BARRANQUILLA</t>
        </is>
      </c>
      <c r="AL2157" s="634" t="n"/>
      <c r="AM2157" s="231" t="n"/>
    </row>
    <row r="2158" ht="18" customHeight="1" thickBot="1">
      <c r="A2158" s="1484" t="inlineStr">
        <is>
          <t>PAULA MARCELA PEREZ FONSECA</t>
        </is>
      </c>
      <c r="B2158" s="1505" t="inlineStr">
        <is>
          <t>570000460080434-2</t>
        </is>
      </c>
      <c r="C2158" s="636" t="n">
        <v>46017</v>
      </c>
      <c r="D2158" s="622" t="inlineStr">
        <is>
          <t>Pendiente</t>
        </is>
      </c>
      <c r="E2158" s="1222" t="n">
        <v>46017</v>
      </c>
      <c r="F2158" s="333" t="inlineStr">
        <is>
          <t>DAVIVIENDA</t>
        </is>
      </c>
      <c r="G2158" s="1224" t="n"/>
      <c r="H2158" s="344" t="inlineStr">
        <is>
          <t>CM</t>
        </is>
      </c>
      <c r="I2158" s="1224" t="n"/>
      <c r="J2158" s="1224" t="n"/>
      <c r="K2158" s="1224" t="n"/>
      <c r="L2158" s="1224" t="n"/>
      <c r="M2158" s="1224" t="n"/>
      <c r="N2158" s="1224" t="n"/>
      <c r="O2158" s="1224" t="n"/>
      <c r="P2158" s="1224" t="n"/>
      <c r="Q2158" s="1224" t="n"/>
      <c r="R2158" s="1261" t="inlineStr">
        <is>
          <t>N/A</t>
        </is>
      </c>
      <c r="S2158" s="246" t="inlineStr">
        <is>
          <t>Pesos</t>
        </is>
      </c>
      <c r="T2158" s="1235" t="inlineStr">
        <is>
          <t>Hipotecario</t>
        </is>
      </c>
      <c r="U2158" s="1226" t="n">
        <v>979000</v>
      </c>
      <c r="V2158" s="1225" t="n">
        <v>240</v>
      </c>
      <c r="W2158" s="1225" t="n">
        <v>229</v>
      </c>
      <c r="X2158" s="1226" t="inlineStr">
        <is>
          <t>10.95%</t>
        </is>
      </c>
      <c r="Y2158" s="1226" t="n">
        <v>0</v>
      </c>
      <c r="Z2158" s="1226" t="n">
        <v>36347</v>
      </c>
      <c r="AA2158" s="1226" t="n">
        <v>38288</v>
      </c>
      <c r="AB2158" s="1226" t="n">
        <v>0</v>
      </c>
      <c r="AC2158" s="1226" t="n">
        <v>112405</v>
      </c>
      <c r="AD2158" s="1226" t="n">
        <v>715888</v>
      </c>
      <c r="AE2158" s="1226" t="n">
        <v>82380253</v>
      </c>
      <c r="AF2158" s="3669" t="n">
        <v>300</v>
      </c>
      <c r="AG2158" s="1226" t="inlineStr">
        <is>
          <t>$3,000,000</t>
        </is>
      </c>
      <c r="AH2158" s="248" t="inlineStr">
        <is>
          <t>Empleado</t>
        </is>
      </c>
      <c r="AI2158" s="1225" t="inlineStr">
        <is>
          <t>lu_nita1228@hotmail.com</t>
        </is>
      </c>
      <c r="AJ2158" s="1225" t="n">
        <v>3023896134</v>
      </c>
      <c r="AK2158" s="1225" t="inlineStr">
        <is>
          <t>BOGOTA</t>
        </is>
      </c>
      <c r="AL2158" s="1224" t="n"/>
      <c r="AM2158" s="220" t="n"/>
    </row>
    <row r="2159" ht="18" customHeight="1" thickBot="1">
      <c r="A2159" s="1504" t="inlineStr">
        <is>
          <t xml:space="preserve">EDWIN ELIAS ROMERO BRICEÑO
</t>
        </is>
      </c>
      <c r="B2159" s="1509" t="inlineStr">
        <is>
          <t>570909640018110-4</t>
        </is>
      </c>
      <c r="C2159" s="1332" t="n">
        <v>46017</v>
      </c>
      <c r="D2159" s="343" t="inlineStr">
        <is>
          <t>Pendiente</t>
        </is>
      </c>
      <c r="E2159" s="378" t="n">
        <v>46017</v>
      </c>
      <c r="F2159" s="262" t="inlineStr">
        <is>
          <t>DAVIVIENDA</t>
        </is>
      </c>
      <c r="G2159" s="214" t="n"/>
      <c r="H2159" s="349" t="inlineStr">
        <is>
          <t>CM</t>
        </is>
      </c>
      <c r="I2159" s="634" t="n"/>
      <c r="J2159" s="634" t="n"/>
      <c r="K2159" s="634" t="n"/>
      <c r="L2159" s="634" t="n"/>
      <c r="M2159" s="634" t="n"/>
      <c r="N2159" s="634" t="n"/>
      <c r="O2159" s="634" t="n"/>
      <c r="P2159" s="634" t="n"/>
      <c r="Q2159" s="634" t="n"/>
      <c r="R2159" s="1237" t="n">
        <v>86059590</v>
      </c>
      <c r="S2159" s="257" t="inlineStr">
        <is>
          <t>Pesos</t>
        </is>
      </c>
      <c r="T2159" s="1232" t="inlineStr">
        <is>
          <t>Hipotecario</t>
        </is>
      </c>
      <c r="U2159" s="1231" t="n">
        <v>2204000</v>
      </c>
      <c r="V2159" s="1237" t="n">
        <v>240</v>
      </c>
      <c r="W2159" s="1237" t="n">
        <v>170</v>
      </c>
      <c r="X2159" s="1231" t="inlineStr">
        <is>
          <t>11.5%</t>
        </is>
      </c>
      <c r="Y2159" s="1231" t="n">
        <v>0</v>
      </c>
      <c r="Z2159" s="1231" t="n">
        <v>71651</v>
      </c>
      <c r="AA2159" s="1231" t="n">
        <v>91954</v>
      </c>
      <c r="AB2159" s="1231" t="n">
        <v>0</v>
      </c>
      <c r="AC2159" s="1231" t="n">
        <v>469963</v>
      </c>
      <c r="AD2159" s="1231" t="n">
        <v>1635348</v>
      </c>
      <c r="AE2159" s="1231" t="n">
        <v>180159851</v>
      </c>
      <c r="AF2159" s="3668" t="n">
        <v>500</v>
      </c>
      <c r="AG2159" s="1231" t="inlineStr">
        <is>
          <t>$30,000,000</t>
        </is>
      </c>
      <c r="AH2159" s="259" t="inlineStr">
        <is>
          <t>Empleado</t>
        </is>
      </c>
      <c r="AI2159" s="1237" t="inlineStr">
        <is>
          <t>edwinromero9@me.com</t>
        </is>
      </c>
      <c r="AJ2159" s="1237" t="n">
        <v>3105805099</v>
      </c>
      <c r="AK2159" s="1237" t="inlineStr">
        <is>
          <t>CHIA</t>
        </is>
      </c>
      <c r="AL2159" s="634" t="n"/>
      <c r="AM2159" s="231" t="n"/>
    </row>
    <row r="2160" ht="18" customHeight="1" thickBot="1">
      <c r="A2160" s="544" t="inlineStr">
        <is>
          <t xml:space="preserve">INGRID LIZETH PEREZ ALBARRACIN
</t>
        </is>
      </c>
      <c r="B2160" s="1510" t="n">
        <v>90000379830</v>
      </c>
      <c r="C2160" s="1266" t="n">
        <v>46017</v>
      </c>
      <c r="D2160" s="343" t="inlineStr">
        <is>
          <t>Pendiente</t>
        </is>
      </c>
      <c r="E2160" s="1222" t="n">
        <v>46017</v>
      </c>
      <c r="F2160" s="241" t="inlineStr">
        <is>
          <t>BANCOLOMBIA</t>
        </is>
      </c>
      <c r="G2160" s="1224" t="n"/>
      <c r="H2160" s="344" t="inlineStr">
        <is>
          <t>CM</t>
        </is>
      </c>
      <c r="I2160" s="1224" t="n"/>
      <c r="J2160" s="1224" t="n"/>
      <c r="K2160" s="1224" t="n"/>
      <c r="L2160" s="1224" t="n"/>
      <c r="M2160" s="1224" t="n"/>
      <c r="N2160" s="1224" t="n"/>
      <c r="O2160" s="1224" t="n"/>
      <c r="P2160" s="1224" t="n"/>
      <c r="Q2160" s="1224" t="n"/>
      <c r="R2160" s="1261" t="inlineStr">
        <is>
          <t>N/A</t>
        </is>
      </c>
      <c r="S2160" s="246" t="inlineStr">
        <is>
          <t>Pesos</t>
        </is>
      </c>
      <c r="T2160" s="1235" t="inlineStr">
        <is>
          <t>Hipotecario</t>
        </is>
      </c>
      <c r="U2160" s="1226" t="n">
        <v>1342906</v>
      </c>
      <c r="V2160" s="1225" t="n">
        <v>300</v>
      </c>
      <c r="W2160" s="1225" t="n">
        <v>297</v>
      </c>
      <c r="X2160" s="1226" t="inlineStr">
        <is>
          <t>12.35%</t>
        </is>
      </c>
      <c r="Y2160" s="1226" t="n">
        <v>0</v>
      </c>
      <c r="Z2160" s="1226" t="n">
        <v>12405</v>
      </c>
      <c r="AA2160" s="1226" t="n">
        <v>15941</v>
      </c>
      <c r="AB2160" s="1226" t="n">
        <v>10626</v>
      </c>
      <c r="AC2160" s="1226" t="n">
        <v>598077</v>
      </c>
      <c r="AD2160" s="1226" t="n">
        <v>334555</v>
      </c>
      <c r="AE2160" s="1226" t="n">
        <v>126396993</v>
      </c>
      <c r="AF2160" s="3669" t="n">
        <v>100</v>
      </c>
      <c r="AG2160" s="1226" t="inlineStr">
        <is>
          <t>$2,000,000</t>
        </is>
      </c>
      <c r="AH2160" s="248" t="inlineStr">
        <is>
          <t>Empleado</t>
        </is>
      </c>
      <c r="AI2160" s="1225" t="inlineStr">
        <is>
          <t>ingridlis05@gmail.com</t>
        </is>
      </c>
      <c r="AJ2160" s="1225" t="n">
        <v>3227112803</v>
      </c>
      <c r="AK2160" s="1225" t="inlineStr">
        <is>
          <t>BOGOTA</t>
        </is>
      </c>
      <c r="AL2160" s="1224" t="n"/>
      <c r="AM2160" s="220" t="n"/>
    </row>
    <row r="2161" ht="18" customHeight="1" thickBot="1">
      <c r="A2161" s="552" t="inlineStr">
        <is>
          <t>SANDRA ARTEAGA CORREA</t>
        </is>
      </c>
      <c r="B2161" s="1331" t="n">
        <v>132207410367</v>
      </c>
      <c r="C2161" s="1332" t="n">
        <v>46013</v>
      </c>
      <c r="D2161" s="343" t="inlineStr">
        <is>
          <t>Pendiente</t>
        </is>
      </c>
      <c r="E2161" s="378" t="n">
        <v>46017</v>
      </c>
      <c r="F2161" s="259" t="inlineStr">
        <is>
          <t>CAJA SOCIAL</t>
        </is>
      </c>
      <c r="G2161" s="565" t="n"/>
      <c r="H2161" s="457" t="inlineStr">
        <is>
          <t>VK 25%</t>
        </is>
      </c>
      <c r="I2161" s="634" t="n"/>
      <c r="J2161" s="634" t="n"/>
      <c r="K2161" s="634" t="n"/>
      <c r="L2161" s="257" t="inlineStr">
        <is>
          <t>Lideres del futuro</t>
        </is>
      </c>
      <c r="M2161" s="1237" t="inlineStr">
        <is>
          <t>Giovanna Garzon</t>
        </is>
      </c>
      <c r="N2161" s="634" t="n"/>
      <c r="O2161" s="634" t="n"/>
      <c r="P2161" s="634" t="n"/>
      <c r="Q2161" s="634" t="n"/>
      <c r="R2161" s="1511" t="n">
        <v>38462666</v>
      </c>
      <c r="S2161" s="257" t="inlineStr">
        <is>
          <t>Pesos</t>
        </is>
      </c>
      <c r="T2161" s="1232" t="inlineStr">
        <is>
          <t>Hipotecario</t>
        </is>
      </c>
      <c r="U2161" s="1231" t="n">
        <v>584157</v>
      </c>
      <c r="V2161" s="1237" t="n">
        <v>180</v>
      </c>
      <c r="W2161" s="1237" t="n">
        <v>37</v>
      </c>
      <c r="X2161" s="1231" t="inlineStr">
        <is>
          <t>7.09%</t>
        </is>
      </c>
      <c r="Y2161" s="1231" t="n">
        <v>62313</v>
      </c>
      <c r="Z2161" s="1231" t="n">
        <v>13060</v>
      </c>
      <c r="AA2161" s="1231" t="n">
        <v>8879</v>
      </c>
      <c r="AB2161" s="1231" t="n">
        <v>4973</v>
      </c>
      <c r="AC2161" s="1231" t="n">
        <v>452003</v>
      </c>
      <c r="AD2161" s="1231" t="n">
        <v>167554</v>
      </c>
      <c r="AE2161" s="1231" t="n">
        <v>19034423</v>
      </c>
      <c r="AF2161" s="1237" t="inlineStr">
        <is>
          <t>$50.000 a $300.000</t>
        </is>
      </c>
      <c r="AG2161" s="1231" t="inlineStr">
        <is>
          <t>$1,423,500</t>
        </is>
      </c>
      <c r="AH2161" s="259" t="inlineStr">
        <is>
          <t>Empleado</t>
        </is>
      </c>
      <c r="AI2161" s="1237" t="inlineStr">
        <is>
          <t>sandraarteaga@yahoo.com</t>
        </is>
      </c>
      <c r="AJ2161" s="1237" t="n">
        <v>3163220131</v>
      </c>
      <c r="AK2161" s="1237" t="inlineStr">
        <is>
          <t>CALI</t>
        </is>
      </c>
      <c r="AL2161" s="634" t="n"/>
      <c r="AM2161" s="231" t="n"/>
    </row>
    <row r="2162" ht="18" customHeight="1" thickBot="1">
      <c r="A2162" s="1484" t="inlineStr">
        <is>
          <t>FABIO NELSON JARAMILLO VELASQUEZ</t>
        </is>
      </c>
      <c r="B2162" s="1265" t="n">
        <v>90000319142</v>
      </c>
      <c r="C2162" s="1266" t="n">
        <v>46017</v>
      </c>
      <c r="D2162" s="343" t="inlineStr">
        <is>
          <t>Pendiente</t>
        </is>
      </c>
      <c r="E2162" s="1222" t="n">
        <v>46017</v>
      </c>
      <c r="F2162" s="579" t="inlineStr">
        <is>
          <t>BANCOLOMBIA</t>
        </is>
      </c>
      <c r="G2162" s="593" t="inlineStr">
        <is>
          <t>Hice un abono de 1 millón por la página de bancolombia este mes …</t>
        </is>
      </c>
      <c r="H2162" s="1224" t="n"/>
      <c r="I2162" s="1224" t="n"/>
      <c r="J2162" s="1224" t="n"/>
      <c r="K2162" s="1224" t="n"/>
      <c r="L2162" s="1224" t="n"/>
      <c r="M2162" s="1224" t="n"/>
      <c r="N2162" s="1224" t="n"/>
      <c r="O2162" s="1224" t="n"/>
      <c r="P2162" s="1224" t="n"/>
      <c r="Q2162" s="1224" t="n"/>
      <c r="R2162" s="1225" t="n">
        <v>71291561</v>
      </c>
      <c r="S2162" s="246" t="inlineStr">
        <is>
          <t>Pesos</t>
        </is>
      </c>
      <c r="T2162" s="1235" t="inlineStr">
        <is>
          <t>Hipotecario</t>
        </is>
      </c>
      <c r="U2162" s="1226" t="n">
        <v>681027</v>
      </c>
      <c r="V2162" s="1225" t="n">
        <v>180</v>
      </c>
      <c r="W2162" s="1225" t="n">
        <v>168</v>
      </c>
      <c r="X2162" s="1287" t="n">
        <v>0.1</v>
      </c>
      <c r="Y2162" s="1226" t="n">
        <v>0</v>
      </c>
      <c r="Z2162" s="1226" t="n">
        <v>12880</v>
      </c>
      <c r="AA2162" s="1226" t="n">
        <v>14640</v>
      </c>
      <c r="AB2162" s="1226" t="n">
        <v>9760</v>
      </c>
      <c r="AC2162" s="1226" t="n">
        <v>168177</v>
      </c>
      <c r="AD2162" s="1226" t="n">
        <v>475569</v>
      </c>
      <c r="AE2162" s="1226" t="n">
        <v>59502417</v>
      </c>
      <c r="AF2162" s="1226" t="inlineStr">
        <is>
          <t>$1,000,000</t>
        </is>
      </c>
      <c r="AG2162" s="1226" t="inlineStr">
        <is>
          <t>$3,700,000</t>
        </is>
      </c>
      <c r="AH2162" s="248" t="inlineStr">
        <is>
          <t>Empleado</t>
        </is>
      </c>
      <c r="AI2162" s="1225" t="inlineStr">
        <is>
          <t>kahela05@gmail.com</t>
        </is>
      </c>
      <c r="AJ2162" s="1225" t="n">
        <v>3172653304</v>
      </c>
      <c r="AK2162" s="1225" t="inlineStr">
        <is>
          <t>MEDELLIN</t>
        </is>
      </c>
      <c r="AL2162" s="1224" t="n"/>
      <c r="AM2162" s="220" t="n"/>
    </row>
    <row r="2163" ht="18" customFormat="1" customHeight="1" s="1314" thickBot="1">
      <c r="A2163" s="1468" t="inlineStr">
        <is>
          <t>KEVIN CASTRO GRUESO</t>
        </is>
      </c>
      <c r="B2163" s="1469" t="n">
        <v>958180289</v>
      </c>
      <c r="C2163" s="1470" t="n">
        <v>46017</v>
      </c>
      <c r="D2163" s="1337" t="inlineStr">
        <is>
          <t>Pendiente</t>
        </is>
      </c>
      <c r="E2163" s="1303" t="n">
        <v>46017</v>
      </c>
      <c r="F2163" s="1338" t="inlineStr">
        <is>
          <t>BANCO DE BOGOTA</t>
        </is>
      </c>
      <c r="G2163" s="1471" t="n"/>
      <c r="H2163" s="1512" t="inlineStr">
        <is>
          <t>VK 25%</t>
        </is>
      </c>
      <c r="I2163" s="1339" t="n"/>
      <c r="J2163" s="1339" t="n"/>
      <c r="K2163" s="1339" t="n"/>
      <c r="L2163" s="1513" t="inlineStr">
        <is>
          <t>Guardianes Del Ahorro</t>
        </is>
      </c>
      <c r="M2163" s="1341" t="inlineStr">
        <is>
          <t>Sandra Patricia Moreno Sotelo</t>
        </is>
      </c>
      <c r="N2163" s="1339" t="n"/>
      <c r="O2163" s="1339" t="n"/>
      <c r="P2163" s="1339" t="n"/>
      <c r="Q2163" s="1339" t="n"/>
      <c r="R2163" s="1341" t="n">
        <v>1059450056</v>
      </c>
      <c r="S2163" s="1345" t="inlineStr">
        <is>
          <t>Pesos</t>
        </is>
      </c>
      <c r="T2163" s="1342" t="inlineStr">
        <is>
          <t>Hipotecario</t>
        </is>
      </c>
      <c r="U2163" s="1344" t="n">
        <v>355883</v>
      </c>
      <c r="V2163" s="1341" t="n">
        <v>240</v>
      </c>
      <c r="W2163" s="1341" t="n">
        <v>224</v>
      </c>
      <c r="X2163" s="1344" t="inlineStr">
        <is>
          <t>9.67%</t>
        </is>
      </c>
      <c r="Y2163" s="1344" t="n">
        <v>148257</v>
      </c>
      <c r="Z2163" s="1344" t="n">
        <v>4920</v>
      </c>
      <c r="AA2163" s="1344" t="n">
        <v>9209</v>
      </c>
      <c r="AB2163" s="1344" t="n">
        <v>0</v>
      </c>
      <c r="AC2163" s="1344" t="n">
        <v>60606</v>
      </c>
      <c r="AD2163" s="1344" t="n">
        <v>429402</v>
      </c>
      <c r="AE2163" s="1344" t="n">
        <v>36567437</v>
      </c>
      <c r="AF2163" s="1341" t="inlineStr">
        <is>
          <t>$50.000 a $300.000</t>
        </is>
      </c>
      <c r="AG2163" s="1344" t="inlineStr">
        <is>
          <t>$1,800,000</t>
        </is>
      </c>
      <c r="AH2163" s="1338" t="inlineStr">
        <is>
          <t>Empleado</t>
        </is>
      </c>
      <c r="AI2163" s="1341" t="inlineStr">
        <is>
          <t>kevincastrogrueso@hotmail.com</t>
        </is>
      </c>
      <c r="AJ2163" s="1341" t="n">
        <v>3178009303</v>
      </c>
      <c r="AK2163" s="1339" t="n"/>
      <c r="AL2163" s="1339" t="n"/>
      <c r="AM2163" s="1347" t="n"/>
    </row>
    <row r="2164" ht="18" customHeight="1" thickBot="1">
      <c r="A2164" s="1514" t="inlineStr">
        <is>
          <t>MAOLIS YULIETH SALTAREN SOTO</t>
        </is>
      </c>
      <c r="B2164" s="1240" t="n">
        <v>1057951062</v>
      </c>
      <c r="C2164" s="685" t="n">
        <v>46017</v>
      </c>
      <c r="D2164" s="686" t="inlineStr">
        <is>
          <t>Pendiente</t>
        </is>
      </c>
      <c r="E2164" s="1217" t="n">
        <v>46017</v>
      </c>
      <c r="F2164" s="476" t="inlineStr">
        <is>
          <t>BANCO DE BOGOTA</t>
        </is>
      </c>
      <c r="G2164" s="1243" t="n"/>
      <c r="H2164" s="464" t="inlineStr">
        <is>
          <t>PROPIO</t>
        </is>
      </c>
      <c r="I2164" s="1243" t="n"/>
      <c r="J2164" s="1243" t="n"/>
      <c r="K2164" s="1243" t="n"/>
      <c r="L2164" s="477" t="inlineStr">
        <is>
          <t>Finanzas a otro nivel</t>
        </is>
      </c>
      <c r="M2164" s="1247" t="inlineStr">
        <is>
          <t>PAULA OSORNO</t>
        </is>
      </c>
      <c r="N2164" s="1272" t="n">
        <v>46020</v>
      </c>
      <c r="O2164" s="1243" t="n"/>
      <c r="P2164" s="1243" t="n"/>
      <c r="Q2164" s="1243" t="n"/>
      <c r="R2164" s="1274" t="n">
        <v>1120740901</v>
      </c>
      <c r="S2164" s="365" t="inlineStr">
        <is>
          <t>Pesos</t>
        </is>
      </c>
      <c r="T2164" s="1245" t="inlineStr">
        <is>
          <t>Hipotecario</t>
        </is>
      </c>
      <c r="U2164" s="1244" t="n">
        <v>801396</v>
      </c>
      <c r="V2164" s="1247" t="n">
        <v>240</v>
      </c>
      <c r="W2164" s="1247" t="n">
        <v>233</v>
      </c>
      <c r="X2164" s="1244" t="inlineStr">
        <is>
          <t>12.28%</t>
        </is>
      </c>
      <c r="Y2164" s="1244" t="n">
        <v>0</v>
      </c>
      <c r="Z2164" s="1244" t="n">
        <v>19291</v>
      </c>
      <c r="AA2164" s="1244" t="n">
        <v>18270</v>
      </c>
      <c r="AB2164" s="1244" t="n">
        <v>0</v>
      </c>
      <c r="AC2164" s="1244" t="n">
        <v>70985048</v>
      </c>
      <c r="AD2164" s="1244" t="n">
        <v>763857</v>
      </c>
      <c r="AE2164" s="1244" t="n">
        <v>102134</v>
      </c>
      <c r="AF2164" s="3676" t="n">
        <v>500</v>
      </c>
      <c r="AG2164" s="1244" t="inlineStr">
        <is>
          <t>$3,498,000</t>
        </is>
      </c>
      <c r="AH2164" s="401" t="inlineStr">
        <is>
          <t>Empleado</t>
        </is>
      </c>
      <c r="AI2164" s="1247" t="inlineStr">
        <is>
          <t>acuariomao@hotmail.com</t>
        </is>
      </c>
      <c r="AJ2164" s="1247" t="n">
        <v>3046006319</v>
      </c>
      <c r="AK2164" s="1247" t="inlineStr">
        <is>
          <t>GUAJIRA</t>
        </is>
      </c>
      <c r="AL2164" s="1243" t="n"/>
      <c r="AM2164" s="416" t="n"/>
    </row>
    <row r="2165" ht="18" customFormat="1" customHeight="1" s="1438" thickBot="1">
      <c r="A2165" s="1517" t="inlineStr">
        <is>
          <t>OMAR JULIAN SEPULVEDA MORENO</t>
        </is>
      </c>
      <c r="B2165" s="1518" t="n">
        <v>9450269323</v>
      </c>
      <c r="C2165" s="1519" t="n">
        <v>46018</v>
      </c>
      <c r="D2165" s="1520" t="inlineStr">
        <is>
          <t>Pendiente</t>
        </is>
      </c>
      <c r="E2165" s="1521" t="n">
        <v>46018</v>
      </c>
      <c r="F2165" s="1522" t="inlineStr">
        <is>
          <t>FNA (Fondo Nacional del Ahorro)</t>
        </is>
      </c>
      <c r="G2165" s="1523" t="n"/>
      <c r="H2165" s="1522" t="inlineStr">
        <is>
          <t>VK 30%</t>
        </is>
      </c>
      <c r="I2165" s="1523" t="n"/>
      <c r="J2165" s="1523" t="n"/>
      <c r="K2165" s="1523" t="n"/>
      <c r="L2165" s="1524" t="inlineStr">
        <is>
          <t>Finanzas a otro nivel</t>
        </is>
      </c>
      <c r="M2165" s="1525" t="inlineStr">
        <is>
          <t>CAROLINA MORA</t>
        </is>
      </c>
      <c r="N2165" s="1519" t="n">
        <v>46020</v>
      </c>
      <c r="O2165" s="1523" t="n"/>
      <c r="P2165" s="1523" t="n"/>
      <c r="Q2165" s="1526" t="n"/>
      <c r="R2165" s="1527" t="n">
        <v>94502693</v>
      </c>
      <c r="S2165" s="1528" t="inlineStr">
        <is>
          <t>Pesos</t>
        </is>
      </c>
      <c r="T2165" s="1524" t="inlineStr">
        <is>
          <t>Hipotecario</t>
        </is>
      </c>
      <c r="U2165" s="1529" t="n">
        <v>810531</v>
      </c>
      <c r="V2165" s="1525" t="n">
        <v>240</v>
      </c>
      <c r="W2165" s="1525" t="n">
        <v>228</v>
      </c>
      <c r="X2165" s="1530" t="n">
        <v>0.1</v>
      </c>
      <c r="Y2165" s="1529" t="n">
        <v>0</v>
      </c>
      <c r="Z2165" s="1529" t="n">
        <v>25303</v>
      </c>
      <c r="AA2165" s="1529" t="n">
        <v>19669</v>
      </c>
      <c r="AB2165" s="1529" t="n">
        <v>16248</v>
      </c>
      <c r="AC2165" s="1529" t="n">
        <v>122436</v>
      </c>
      <c r="AD2165" s="1529" t="n">
        <v>628585</v>
      </c>
      <c r="AE2165" s="1529" t="n">
        <v>78706009</v>
      </c>
      <c r="AF2165" s="3700" t="n">
        <v>100</v>
      </c>
      <c r="AG2165" s="1529" t="inlineStr">
        <is>
          <t>$3,100,000</t>
        </is>
      </c>
      <c r="AH2165" s="1532" t="inlineStr">
        <is>
          <t>Empleado</t>
        </is>
      </c>
      <c r="AI2165" s="1525" t="inlineStr">
        <is>
          <t>Se-pul-777@hotmail.es</t>
        </is>
      </c>
      <c r="AJ2165" s="1525" t="n">
        <v>3192678873</v>
      </c>
      <c r="AK2165" s="1525" t="inlineStr">
        <is>
          <t>MANIZALES</t>
        </is>
      </c>
      <c r="AL2165" s="1523" t="n"/>
      <c r="AM2165" s="1533" t="n"/>
    </row>
    <row r="2166" ht="18" customHeight="1" thickBot="1">
      <c r="A2166" s="1502" t="inlineStr">
        <is>
          <t>JOHN FERNANDO MARTINEZ CONTRERAS</t>
        </is>
      </c>
      <c r="B2166" s="466" t="n">
        <v>133200519329</v>
      </c>
      <c r="C2166" s="357" t="n">
        <v>46018</v>
      </c>
      <c r="D2166" s="358" t="inlineStr">
        <is>
          <t>Pendiente</t>
        </is>
      </c>
      <c r="E2166" s="400" t="n">
        <v>46018</v>
      </c>
      <c r="F2166" s="401" t="inlineStr">
        <is>
          <t>CAJA SOCIAL</t>
        </is>
      </c>
      <c r="G2166" s="1317" t="n"/>
      <c r="H2166" s="361" t="inlineStr">
        <is>
          <t>CM</t>
        </is>
      </c>
      <c r="I2166" s="360" t="n"/>
      <c r="J2166" s="360" t="n"/>
      <c r="K2166" s="400" t="n">
        <v>46020</v>
      </c>
      <c r="L2166" s="360" t="n"/>
      <c r="M2166" s="360" t="n"/>
      <c r="N2166" s="360" t="n"/>
      <c r="O2166" s="360" t="n"/>
      <c r="P2166" s="360" t="n"/>
      <c r="Q2166" s="822" t="n"/>
      <c r="R2166" s="1515" t="n">
        <v>1032430566</v>
      </c>
      <c r="S2166" s="365" t="inlineStr">
        <is>
          <t>Pesos</t>
        </is>
      </c>
      <c r="T2166" s="366" t="inlineStr">
        <is>
          <t>Hipotecario</t>
        </is>
      </c>
      <c r="U2166" s="808" t="n">
        <v>1303560</v>
      </c>
      <c r="V2166" s="363" t="n">
        <v>180</v>
      </c>
      <c r="W2166" s="363" t="n">
        <v>123</v>
      </c>
      <c r="X2166" s="808" t="inlineStr">
        <is>
          <t>9.75%</t>
        </is>
      </c>
      <c r="Y2166" s="808" t="n">
        <v>0</v>
      </c>
      <c r="Z2166" s="360" t="n"/>
      <c r="AA2166" s="360" t="n"/>
      <c r="AB2166" s="360" t="n"/>
      <c r="AC2166" s="808" t="n">
        <v>499294</v>
      </c>
      <c r="AD2166" s="808" t="n">
        <v>804265</v>
      </c>
      <c r="AE2166" s="808" t="n">
        <v>103335751</v>
      </c>
      <c r="AF2166" s="3688" t="n">
        <v>300</v>
      </c>
      <c r="AG2166" s="808" t="inlineStr">
        <is>
          <t>$7,000,000</t>
        </is>
      </c>
      <c r="AH2166" s="401" t="inlineStr">
        <is>
          <t>Empleado</t>
        </is>
      </c>
      <c r="AI2166" s="363" t="inlineStr">
        <is>
          <t>jhonmartinezca13@gmail.com</t>
        </is>
      </c>
      <c r="AJ2166" s="363" t="n">
        <v>3194133243</v>
      </c>
      <c r="AK2166" s="363" t="inlineStr">
        <is>
          <t>BOGOTA</t>
        </is>
      </c>
      <c r="AL2166" s="360" t="n"/>
      <c r="AM2166" s="368" t="n"/>
    </row>
    <row r="2167" ht="18" customHeight="1" thickBot="1">
      <c r="A2167" s="1534" t="inlineStr">
        <is>
          <t>DIANA CAROLINA AVILA CUERVO</t>
        </is>
      </c>
      <c r="B2167" s="756" t="n">
        <v>90000339478</v>
      </c>
      <c r="C2167" s="757" t="n">
        <v>46020</v>
      </c>
      <c r="D2167" s="758" t="inlineStr">
        <is>
          <t>Pendiente</t>
        </is>
      </c>
      <c r="E2167" s="757" t="n">
        <v>46020</v>
      </c>
      <c r="F2167" s="1140" t="inlineStr">
        <is>
          <t>BANCOLOMBIA</t>
        </is>
      </c>
      <c r="G2167" s="1535" t="n"/>
      <c r="H2167" s="1536" t="inlineStr">
        <is>
          <t>PROPIO</t>
        </is>
      </c>
      <c r="I2167" s="761" t="n"/>
      <c r="J2167" s="761" t="n"/>
      <c r="K2167" s="759" t="n">
        <v>46020</v>
      </c>
      <c r="L2167" s="758" t="inlineStr">
        <is>
          <t>Soluciones Financieras</t>
        </is>
      </c>
      <c r="M2167" s="768" t="inlineStr">
        <is>
          <t>LORENA SALINAS</t>
        </is>
      </c>
      <c r="N2167" s="761" t="n"/>
      <c r="O2167" s="761" t="n"/>
      <c r="P2167" s="761" t="n"/>
      <c r="Q2167" s="761" t="n"/>
      <c r="R2167" s="768" t="n">
        <v>339478</v>
      </c>
      <c r="S2167" s="765" t="inlineStr">
        <is>
          <t>Pesos</t>
        </is>
      </c>
      <c r="T2167" s="766" t="inlineStr">
        <is>
          <t>Hipotecario</t>
        </is>
      </c>
      <c r="U2167" s="767" t="n">
        <v>1297675</v>
      </c>
      <c r="V2167" s="768" t="n">
        <v>240</v>
      </c>
      <c r="W2167" s="768" t="n">
        <v>231</v>
      </c>
      <c r="X2167" s="1154" t="n">
        <v>0.14</v>
      </c>
      <c r="Y2167" s="767" t="n">
        <v>0</v>
      </c>
      <c r="Z2167" s="767" t="n">
        <v>16387</v>
      </c>
      <c r="AA2167" s="767" t="n">
        <v>16120</v>
      </c>
      <c r="AB2167" s="767" t="n">
        <v>10746</v>
      </c>
      <c r="AC2167" s="767" t="n">
        <v>100715</v>
      </c>
      <c r="AD2167" s="767" t="n">
        <v>1153706</v>
      </c>
      <c r="AE2167" s="767" t="n">
        <v>105867427</v>
      </c>
      <c r="AF2167" s="3743" t="n">
        <v>100</v>
      </c>
      <c r="AG2167" s="767" t="inlineStr">
        <is>
          <t>$6,000,000</t>
        </is>
      </c>
      <c r="AH2167" s="760" t="inlineStr">
        <is>
          <t>Empleado</t>
        </is>
      </c>
      <c r="AI2167" s="1537" t="inlineStr">
        <is>
          <t>c.avila@hotmail.es</t>
        </is>
      </c>
      <c r="AJ2167" s="1538" t="n">
        <v>3182328692</v>
      </c>
      <c r="AK2167" s="768" t="inlineStr">
        <is>
          <t>BOGOTA</t>
        </is>
      </c>
      <c r="AL2167" s="761" t="n"/>
      <c r="AM2167" s="769" t="n"/>
    </row>
    <row r="2168" ht="18" customHeight="1" thickBot="1">
      <c r="A2168" s="1504" t="inlineStr">
        <is>
          <t>MARLENY SEPULVEDA CARO</t>
        </is>
      </c>
      <c r="B2168" s="210" t="n">
        <v>185200078999</v>
      </c>
      <c r="C2168" s="251" t="n">
        <v>46018</v>
      </c>
      <c r="D2168" s="456" t="inlineStr">
        <is>
          <t>Mora</t>
        </is>
      </c>
      <c r="E2168" s="1222" t="n">
        <v>46018</v>
      </c>
      <c r="F2168" s="574" t="inlineStr">
        <is>
          <t>CAJA SOCIAL</t>
        </is>
      </c>
      <c r="G2168" s="1255" t="n"/>
      <c r="H2168" s="349" t="inlineStr">
        <is>
          <t>CM</t>
        </is>
      </c>
      <c r="I2168" s="214" t="n"/>
      <c r="J2168" s="214" t="n"/>
      <c r="K2168" s="386" t="n">
        <v>46020</v>
      </c>
      <c r="L2168" s="214" t="n"/>
      <c r="M2168" s="214" t="n"/>
      <c r="N2168" s="214" t="n"/>
      <c r="O2168" s="214" t="n"/>
      <c r="P2168" s="214" t="n"/>
      <c r="Q2168" s="335" t="n"/>
      <c r="R2168" s="1256" t="n">
        <v>52357470</v>
      </c>
      <c r="S2168" s="257" t="inlineStr">
        <is>
          <t>Pesos</t>
        </is>
      </c>
      <c r="T2168" s="258" t="inlineStr">
        <is>
          <t>Hipotecario</t>
        </is>
      </c>
      <c r="U2168" s="739" t="n">
        <v>1475031</v>
      </c>
      <c r="V2168" s="254" t="n">
        <v>300</v>
      </c>
      <c r="W2168" s="254" t="n">
        <v>200</v>
      </c>
      <c r="X2168" s="739" t="inlineStr">
        <is>
          <t>12.9%</t>
        </is>
      </c>
      <c r="Y2168" s="739" t="n">
        <v>0</v>
      </c>
      <c r="Z2168" s="739" t="n">
        <v>47731</v>
      </c>
      <c r="AA2168" s="739" t="n">
        <v>39306</v>
      </c>
      <c r="AB2168" s="739" t="n">
        <v>35339</v>
      </c>
      <c r="AC2168" s="739" t="n">
        <v>166189</v>
      </c>
      <c r="AD2168" s="739" t="n">
        <v>1171722</v>
      </c>
      <c r="AE2168" s="739" t="n">
        <v>98071980</v>
      </c>
      <c r="AF2168" s="3660" t="n">
        <v>200</v>
      </c>
      <c r="AG2168" s="739" t="inlineStr">
        <is>
          <t>$4,000,000</t>
        </is>
      </c>
      <c r="AH2168" s="259" t="inlineStr">
        <is>
          <t>Empleado</t>
        </is>
      </c>
      <c r="AI2168" s="254" t="inlineStr">
        <is>
          <t>marlenysepulvedacaro@gmail.com</t>
        </is>
      </c>
      <c r="AJ2168" s="254" t="n">
        <v>3103256503</v>
      </c>
      <c r="AK2168" s="254" t="inlineStr">
        <is>
          <t>BOGOTA</t>
        </is>
      </c>
      <c r="AL2168" s="214" t="n"/>
      <c r="AM2168" s="220" t="n"/>
    </row>
    <row r="2169" ht="18" customFormat="1" customHeight="1" s="1314" thickBot="1">
      <c r="A2169" s="1468" t="inlineStr">
        <is>
          <t>CRISTIAN DAVID AVENDAÑO ORJUELA</t>
        </is>
      </c>
      <c r="B2169" s="1469" t="n">
        <v>755160176</v>
      </c>
      <c r="C2169" s="1470" t="n">
        <v>46020</v>
      </c>
      <c r="D2169" s="1337" t="inlineStr">
        <is>
          <t>Pendiente</t>
        </is>
      </c>
      <c r="E2169" s="1303" t="n">
        <v>46020</v>
      </c>
      <c r="F2169" s="1338" t="inlineStr">
        <is>
          <t>BANCO DE BOGOTA</t>
        </is>
      </c>
      <c r="G2169" s="1471" t="n"/>
      <c r="H2169" s="1340" t="inlineStr">
        <is>
          <t>CM</t>
        </is>
      </c>
      <c r="I2169" s="1339" t="n"/>
      <c r="J2169" s="1339" t="n"/>
      <c r="K2169" s="1303" t="n">
        <v>46020</v>
      </c>
      <c r="L2169" s="1516" t="inlineStr">
        <is>
          <t>Visionarios</t>
        </is>
      </c>
      <c r="M2169" s="1341" t="inlineStr">
        <is>
          <t>PAOLA HERNADEZ</t>
        </is>
      </c>
      <c r="N2169" s="1339" t="n"/>
      <c r="O2169" s="1339" t="n"/>
      <c r="P2169" s="1339" t="n"/>
      <c r="Q2169" s="1339" t="n"/>
      <c r="R2169" s="1341" t="n">
        <v>1014236850</v>
      </c>
      <c r="S2169" s="1345" t="inlineStr">
        <is>
          <t>Pesos</t>
        </is>
      </c>
      <c r="T2169" s="1342" t="inlineStr">
        <is>
          <t>Hipotecario</t>
        </is>
      </c>
      <c r="U2169" s="1344" t="n">
        <v>685551</v>
      </c>
      <c r="V2169" s="1341" t="n">
        <v>240</v>
      </c>
      <c r="W2169" s="1341" t="n">
        <v>213</v>
      </c>
      <c r="X2169" s="1344" t="inlineStr">
        <is>
          <t>12.55%</t>
        </is>
      </c>
      <c r="Y2169" s="1344" t="n">
        <v>242063</v>
      </c>
      <c r="Z2169" s="1344" t="n">
        <v>13162</v>
      </c>
      <c r="AA2169" s="1344" t="n">
        <v>24775</v>
      </c>
      <c r="AB2169" s="1339" t="n"/>
      <c r="AC2169" s="1344" t="n">
        <v>141819</v>
      </c>
      <c r="AD2169" s="1344" t="n">
        <v>747857</v>
      </c>
      <c r="AE2169" s="1344" t="n">
        <v>74268865</v>
      </c>
      <c r="AF2169" s="3681" t="n">
        <v>200</v>
      </c>
      <c r="AG2169" s="1344" t="inlineStr">
        <is>
          <t>$3,700,000</t>
        </is>
      </c>
      <c r="AH2169" s="1338" t="inlineStr">
        <is>
          <t>Empleado</t>
        </is>
      </c>
      <c r="AI2169" s="1341" t="inlineStr">
        <is>
          <t>cris.92692@gmail.com</t>
        </is>
      </c>
      <c r="AJ2169" s="1341" t="inlineStr">
        <is>
          <t>321350-4304</t>
        </is>
      </c>
      <c r="AK2169" s="1341" t="inlineStr">
        <is>
          <t>BOGOTA</t>
        </is>
      </c>
      <c r="AL2169" s="1339" t="n"/>
      <c r="AM2169" s="1347" t="n"/>
    </row>
    <row r="2170" ht="18" customHeight="1" thickBot="1">
      <c r="A2170" s="1539" t="inlineStr">
        <is>
          <t>SARA SOTAQUIRA PINEDA</t>
        </is>
      </c>
      <c r="B2170" s="466" t="n">
        <v>134200052906</v>
      </c>
      <c r="C2170" s="357" t="n">
        <v>46020</v>
      </c>
      <c r="D2170" s="358" t="inlineStr">
        <is>
          <t>Pendiente</t>
        </is>
      </c>
      <c r="E2170" s="1151" t="n">
        <v>46020</v>
      </c>
      <c r="F2170" s="401" t="inlineStr">
        <is>
          <t>CAJA SOCIAL</t>
        </is>
      </c>
      <c r="G2170" s="1540" t="n"/>
      <c r="H2170" s="480" t="inlineStr">
        <is>
          <t>VK 30%</t>
        </is>
      </c>
      <c r="I2170" s="360" t="n"/>
      <c r="J2170" s="360" t="n"/>
      <c r="K2170" s="360" t="n"/>
      <c r="L2170" s="524" t="inlineStr">
        <is>
          <t>Visionarios</t>
        </is>
      </c>
      <c r="M2170" s="363" t="inlineStr">
        <is>
          <t>PAOLA HERNANDEZ</t>
        </is>
      </c>
      <c r="N2170" s="360" t="n"/>
      <c r="O2170" s="360" t="n"/>
      <c r="P2170" s="360" t="n"/>
      <c r="Q2170" s="360" t="n"/>
      <c r="R2170" s="1541" t="n">
        <v>1001119604</v>
      </c>
      <c r="S2170" s="365" t="inlineStr">
        <is>
          <t>Pesos</t>
        </is>
      </c>
      <c r="T2170" s="366" t="inlineStr">
        <is>
          <t>Hipotecario</t>
        </is>
      </c>
      <c r="U2170" s="808" t="n">
        <v>1532690</v>
      </c>
      <c r="V2170" s="363" t="n">
        <v>120</v>
      </c>
      <c r="W2170" s="363" t="n">
        <v>89</v>
      </c>
      <c r="X2170" s="808" t="inlineStr">
        <is>
          <t>17.75%</t>
        </is>
      </c>
      <c r="Y2170" s="808" t="n">
        <v>0</v>
      </c>
      <c r="Z2170" s="808" t="n">
        <v>23090</v>
      </c>
      <c r="AA2170" s="808" t="n">
        <v>19183</v>
      </c>
      <c r="AB2170" s="808" t="n">
        <v>17246</v>
      </c>
      <c r="AC2170" s="808" t="n">
        <v>434015</v>
      </c>
      <c r="AD2170" s="808" t="n">
        <v>1039155</v>
      </c>
      <c r="AE2170" s="808" t="n">
        <v>75799557</v>
      </c>
      <c r="AF2170" s="3688" t="n">
        <v>100</v>
      </c>
      <c r="AG2170" s="808" t="inlineStr">
        <is>
          <t>$4,500,000</t>
        </is>
      </c>
      <c r="AH2170" s="401" t="inlineStr">
        <is>
          <t>Empleado</t>
        </is>
      </c>
      <c r="AI2170" s="1144" t="inlineStr">
        <is>
          <t>jenny.93@hotmail.com</t>
        </is>
      </c>
      <c r="AJ2170" s="363" t="n">
        <v>3208078123</v>
      </c>
      <c r="AK2170" s="363" t="inlineStr">
        <is>
          <t>MOSQUERA</t>
        </is>
      </c>
      <c r="AL2170" s="360" t="n"/>
      <c r="AM2170" s="368" t="n"/>
    </row>
    <row r="2171" ht="18" customHeight="1" thickBot="1">
      <c r="A2171" s="1504" t="inlineStr">
        <is>
          <t>LAURA ZAMBRANO MONSALVE</t>
        </is>
      </c>
      <c r="B2171" s="210" t="n">
        <v>134200338080</v>
      </c>
      <c r="C2171" s="251" t="n">
        <v>46020</v>
      </c>
      <c r="D2171" s="348" t="inlineStr">
        <is>
          <t>Pendiente</t>
        </is>
      </c>
      <c r="E2171" s="251" t="n">
        <v>46020</v>
      </c>
      <c r="F2171" s="259" t="inlineStr">
        <is>
          <t>CAJA SOCIAL</t>
        </is>
      </c>
      <c r="G2171" s="278" t="n"/>
      <c r="H2171" s="457" t="inlineStr">
        <is>
          <t>VK 25%</t>
        </is>
      </c>
      <c r="I2171" s="214" t="n"/>
      <c r="J2171" s="214" t="n"/>
      <c r="K2171" s="214" t="n"/>
      <c r="L2171" s="257" t="inlineStr">
        <is>
          <t>Lideres del futuro</t>
        </is>
      </c>
      <c r="M2171" s="254" t="inlineStr">
        <is>
          <t>OLGA AVELLA</t>
        </is>
      </c>
      <c r="N2171" s="214" t="n"/>
      <c r="O2171" s="214" t="n"/>
      <c r="P2171" s="214" t="n"/>
      <c r="Q2171" s="214" t="n"/>
      <c r="R2171" s="236" t="n">
        <v>1095838303</v>
      </c>
      <c r="S2171" s="257" t="inlineStr">
        <is>
          <t>Pesos</t>
        </is>
      </c>
      <c r="T2171" s="258" t="inlineStr">
        <is>
          <t>Hipotecario</t>
        </is>
      </c>
      <c r="U2171" s="739" t="n">
        <v>1355880</v>
      </c>
      <c r="V2171" s="254" t="n">
        <v>240</v>
      </c>
      <c r="W2171" s="254" t="n">
        <v>237</v>
      </c>
      <c r="X2171" s="821" t="n">
        <v>0.11</v>
      </c>
      <c r="Y2171" s="739" t="n">
        <v>0</v>
      </c>
      <c r="Z2171" s="739" t="n">
        <v>25413</v>
      </c>
      <c r="AA2171" s="739" t="n">
        <v>30707</v>
      </c>
      <c r="AB2171" s="739" t="n">
        <v>89955</v>
      </c>
      <c r="AC2171" s="739" t="n">
        <v>152695</v>
      </c>
      <c r="AD2171" s="739" t="n">
        <v>1057109</v>
      </c>
      <c r="AE2171" s="739" t="n">
        <v>121025577</v>
      </c>
      <c r="AF2171" s="3660" t="n">
        <v>100</v>
      </c>
      <c r="AG2171" s="739" t="inlineStr">
        <is>
          <t>$27,000,000</t>
        </is>
      </c>
      <c r="AH2171" s="259" t="inlineStr">
        <is>
          <t>Empleado</t>
        </is>
      </c>
      <c r="AI2171" s="216" t="inlineStr">
        <is>
          <t>Fabian_fontecha@hotmail.com</t>
        </is>
      </c>
      <c r="AJ2171" s="236" t="n">
        <v>3162362690</v>
      </c>
      <c r="AK2171" s="254" t="inlineStr">
        <is>
          <t>FLORIDABLANCA</t>
        </is>
      </c>
      <c r="AL2171" s="214" t="n"/>
      <c r="AM2171" s="220" t="n"/>
    </row>
    <row r="2172" ht="18" customFormat="1" customHeight="1" s="1314" thickBot="1">
      <c r="A2172" s="1468" t="inlineStr">
        <is>
          <t>YUVIXA ALESSANDRA PACHECO VILLANUEVA</t>
        </is>
      </c>
      <c r="B2172" s="1469" t="inlineStr">
        <is>
          <t>600000460047700-3</t>
        </is>
      </c>
      <c r="C2172" s="1470" t="n">
        <v>46020</v>
      </c>
      <c r="D2172" s="1337" t="inlineStr">
        <is>
          <t>Pendiente</t>
        </is>
      </c>
      <c r="E2172" s="1470" t="n">
        <v>46020</v>
      </c>
      <c r="F2172" s="1542" t="inlineStr">
        <is>
          <t>DAVIVIENDA</t>
        </is>
      </c>
      <c r="G2172" s="1471" t="n"/>
      <c r="H2172" s="1543" t="inlineStr">
        <is>
          <t>PROPIO</t>
        </is>
      </c>
      <c r="I2172" s="1339" t="n"/>
      <c r="J2172" s="1339" t="n"/>
      <c r="K2172" s="1339" t="n"/>
      <c r="L2172" s="1337" t="inlineStr">
        <is>
          <t>Soluciones Financieras</t>
        </is>
      </c>
      <c r="M2172" s="1341" t="inlineStr">
        <is>
          <t>LORENA SALINAS</t>
        </is>
      </c>
      <c r="N2172" s="1339" t="n"/>
      <c r="O2172" s="1339" t="n"/>
      <c r="P2172" s="1339" t="n"/>
      <c r="Q2172" s="1339" t="n"/>
      <c r="R2172" s="1544" t="n">
        <v>1140814761</v>
      </c>
      <c r="S2172" s="1345" t="inlineStr">
        <is>
          <t>Pesos</t>
        </is>
      </c>
      <c r="T2172" s="1513" t="inlineStr">
        <is>
          <t>Leasing H.</t>
        </is>
      </c>
      <c r="U2172" s="1344" t="n">
        <v>2257000</v>
      </c>
      <c r="V2172" s="1341" t="n">
        <v>240</v>
      </c>
      <c r="W2172" s="1341" t="n">
        <v>186</v>
      </c>
      <c r="X2172" s="1344" t="inlineStr">
        <is>
          <t>14.13%</t>
        </is>
      </c>
      <c r="Y2172" s="1344" t="n">
        <v>0</v>
      </c>
      <c r="Z2172" s="1344" t="n">
        <v>262168</v>
      </c>
      <c r="AA2172" s="1339" t="n"/>
      <c r="AB2172" s="1339" t="n"/>
      <c r="AC2172" s="1339" t="n"/>
      <c r="AD2172" s="1344" t="n">
        <v>1436793</v>
      </c>
      <c r="AE2172" s="1344" t="n">
        <v>212884650</v>
      </c>
      <c r="AF2172" s="3681" t="n">
        <v>200</v>
      </c>
      <c r="AG2172" s="1344" t="inlineStr">
        <is>
          <t>$20,000,000</t>
        </is>
      </c>
      <c r="AH2172" s="1338" t="inlineStr">
        <is>
          <t>Empleado</t>
        </is>
      </c>
      <c r="AI2172" s="1545" t="inlineStr">
        <is>
          <t>yualpavi@gmail.com</t>
        </is>
      </c>
      <c r="AJ2172" s="1544" t="n">
        <v>3187351350</v>
      </c>
      <c r="AK2172" s="1341" t="inlineStr">
        <is>
          <t>BOGOTA</t>
        </is>
      </c>
      <c r="AL2172" s="1339" t="n"/>
      <c r="AM2172" s="1347" t="n"/>
    </row>
    <row r="2173" ht="18" customHeight="1" thickBot="1">
      <c r="A2173" s="563" t="inlineStr">
        <is>
          <t>DANIRIS MARIA NIZ COBA</t>
        </is>
      </c>
      <c r="B2173" s="466" t="n">
        <v>1154445971</v>
      </c>
      <c r="C2173" s="357" t="n">
        <v>46010</v>
      </c>
      <c r="D2173" s="921" t="inlineStr">
        <is>
          <t>Pendiente</t>
        </is>
      </c>
      <c r="E2173" s="900" t="n">
        <v>46017</v>
      </c>
      <c r="F2173" s="476" t="inlineStr">
        <is>
          <t>BANCO DE BOGOTA</t>
        </is>
      </c>
      <c r="G2173" s="1546" t="n"/>
      <c r="H2173" s="361" t="inlineStr">
        <is>
          <t>CM</t>
        </is>
      </c>
      <c r="I2173" s="360" t="n"/>
      <c r="J2173" s="360" t="n"/>
      <c r="K2173" s="360" t="n"/>
      <c r="L2173" s="360" t="n"/>
      <c r="M2173" s="360" t="n"/>
      <c r="N2173" s="357" t="n">
        <v>46010</v>
      </c>
      <c r="O2173" s="360" t="n"/>
      <c r="P2173" s="360" t="n"/>
      <c r="Q2173" s="360" t="n"/>
      <c r="R2173" s="886" t="n">
        <v>1140865011</v>
      </c>
      <c r="S2173" s="365" t="inlineStr">
        <is>
          <t>Pesos</t>
        </is>
      </c>
      <c r="T2173" s="366" t="inlineStr">
        <is>
          <t>Hipotecario</t>
        </is>
      </c>
      <c r="U2173" s="808" t="n">
        <v>1613195</v>
      </c>
      <c r="V2173" s="363" t="n">
        <v>240</v>
      </c>
      <c r="W2173" s="363" t="n">
        <v>239</v>
      </c>
      <c r="X2173" s="808" t="inlineStr">
        <is>
          <t>12.95%</t>
        </is>
      </c>
      <c r="Y2173" s="808" t="n">
        <v>0</v>
      </c>
      <c r="Z2173" s="808" t="n">
        <v>24023</v>
      </c>
      <c r="AA2173" s="808" t="n">
        <v>36227</v>
      </c>
      <c r="AB2173" s="808" t="n">
        <v>32550</v>
      </c>
      <c r="AC2173" s="808" t="n">
        <v>133195</v>
      </c>
      <c r="AD2173" s="808" t="n">
        <v>1387200</v>
      </c>
      <c r="AE2173" s="808" t="n">
        <v>136878880</v>
      </c>
      <c r="AF2173" s="3688" t="n">
        <v>200</v>
      </c>
      <c r="AG2173" s="808" t="inlineStr">
        <is>
          <t>$4,800,000</t>
        </is>
      </c>
      <c r="AH2173" s="401" t="inlineStr">
        <is>
          <t>Empleado</t>
        </is>
      </c>
      <c r="AI2173" s="363" t="inlineStr">
        <is>
          <t>nizcobadaniris@gmail.com</t>
        </is>
      </c>
      <c r="AJ2173" s="363" t="n">
        <v>3017138252</v>
      </c>
      <c r="AK2173" s="363" t="inlineStr">
        <is>
          <t>BARFRANQUILLA</t>
        </is>
      </c>
      <c r="AL2173" s="360" t="n"/>
      <c r="AM2173" s="368" t="n"/>
    </row>
    <row r="2174" ht="18" customHeight="1" thickBot="1">
      <c r="A2174" t="inlineStr">
        <is>
          <t>LIGDA GOMEZ SANCHEZ</t>
        </is>
      </c>
      <c r="B2174" s="1240" t="n">
        <v>369996</v>
      </c>
      <c r="C2174" s="1272" t="n">
        <v>46015</v>
      </c>
      <c r="D2174" s="358" t="inlineStr">
        <is>
          <t>Pendiente</t>
        </is>
      </c>
      <c r="E2174" s="1217" t="n">
        <v>46018</v>
      </c>
      <c r="F2174" s="442" t="inlineStr">
        <is>
          <t>BANCOLOMBIA</t>
        </is>
      </c>
      <c r="G2174" s="1243" t="n"/>
      <c r="H2174" s="361" t="inlineStr">
        <is>
          <t>CM</t>
        </is>
      </c>
      <c r="I2174" s="1243" t="n"/>
      <c r="J2174" s="1243" t="n"/>
      <c r="K2174" s="1241" t="n">
        <v>46017</v>
      </c>
      <c r="L2174" s="1243" t="n"/>
      <c r="M2174" s="1243" t="n"/>
      <c r="N2174" s="1243" t="n"/>
      <c r="O2174" s="1243" t="n"/>
      <c r="P2174" s="1243" t="n"/>
      <c r="Q2174" s="816" t="n"/>
      <c r="R2174" s="1252" t="n">
        <v>52382566</v>
      </c>
      <c r="S2174" s="365" t="inlineStr">
        <is>
          <t>Pesos</t>
        </is>
      </c>
      <c r="T2174" s="1277" t="inlineStr">
        <is>
          <t>Leasing H.</t>
        </is>
      </c>
      <c r="U2174" s="1244" t="n">
        <v>7120059</v>
      </c>
      <c r="V2174" s="1243" t="n"/>
      <c r="W2174" s="1243" t="n"/>
      <c r="X2174" s="1275" t="n">
        <v>0.1</v>
      </c>
      <c r="Y2174" s="1244" t="n">
        <v>0</v>
      </c>
      <c r="Z2174" s="1244" t="n">
        <v>48850</v>
      </c>
      <c r="AA2174" s="1244" t="n">
        <v>326235</v>
      </c>
      <c r="AB2174" s="1244" t="n">
        <v>116096</v>
      </c>
      <c r="AC2174" s="1244" t="n">
        <v>316961</v>
      </c>
      <c r="AD2174" s="1244" t="n">
        <v>5056150</v>
      </c>
      <c r="AE2174" s="1244" t="n">
        <v>873747</v>
      </c>
      <c r="AF2174" s="3676" t="n">
        <v>600</v>
      </c>
      <c r="AG2174" s="1244" t="inlineStr">
        <is>
          <t>$28,000,000</t>
        </is>
      </c>
      <c r="AH2174" s="401" t="inlineStr">
        <is>
          <t>Empleado</t>
        </is>
      </c>
      <c r="AI2174" s="1247" t="inlineStr">
        <is>
          <t>ligdags@gmail.com</t>
        </is>
      </c>
      <c r="AJ2174" s="1247" t="n">
        <v>3104812866</v>
      </c>
      <c r="AK2174" s="1247" t="inlineStr">
        <is>
          <t>BOGOTA</t>
        </is>
      </c>
      <c r="AL2174" s="1243" t="n"/>
      <c r="AM2174" s="416" t="n"/>
    </row>
    <row r="2175" ht="18" customFormat="1" customHeight="1" s="1438" thickBot="1">
      <c r="A2175" s="1438" t="inlineStr">
        <is>
          <t>WILLINTON MARTINEZ ROMERO</t>
        </is>
      </c>
      <c r="B2175" s="1559" t="n">
        <v>133201697905</v>
      </c>
      <c r="C2175" s="1560" t="n">
        <v>46018</v>
      </c>
      <c r="D2175" s="1561" t="inlineStr">
        <is>
          <t>Pendiente</t>
        </is>
      </c>
      <c r="E2175" s="1492" t="n">
        <v>46018</v>
      </c>
      <c r="F2175" s="1562" t="inlineStr">
        <is>
          <t>CAJA SOCIAL</t>
        </is>
      </c>
      <c r="G2175" s="1563" t="n"/>
      <c r="H2175" s="1564" t="inlineStr">
        <is>
          <t>PROPIO</t>
        </is>
      </c>
      <c r="I2175" s="1565" t="n"/>
      <c r="J2175" s="1565" t="n"/>
      <c r="K2175" s="1565" t="n"/>
      <c r="L2175" s="1561" t="inlineStr">
        <is>
          <t>Soluciones Financieras</t>
        </is>
      </c>
      <c r="M2175" s="1566" t="inlineStr">
        <is>
          <t>LORENA SALINAS</t>
        </is>
      </c>
      <c r="N2175" s="1565" t="n"/>
      <c r="O2175" s="1565" t="n"/>
      <c r="P2175" s="1565" t="n"/>
      <c r="Q2175" s="1565" t="n"/>
      <c r="R2175" s="1567" t="n"/>
      <c r="S2175" s="1568" t="inlineStr">
        <is>
          <t>Pesos</t>
        </is>
      </c>
      <c r="T2175" s="1569" t="inlineStr">
        <is>
          <t>Hipotecario</t>
        </is>
      </c>
      <c r="U2175" s="1570" t="n">
        <v>3357480</v>
      </c>
      <c r="V2175" s="1566" t="n">
        <v>240</v>
      </c>
      <c r="W2175" s="1566" t="n">
        <v>239</v>
      </c>
      <c r="X2175" s="1570" t="inlineStr">
        <is>
          <t>12.8%</t>
        </is>
      </c>
      <c r="Y2175" s="1570" t="n">
        <v>0</v>
      </c>
      <c r="Z2175" s="1570" t="n">
        <v>175844</v>
      </c>
      <c r="AA2175" s="1570" t="n">
        <v>64428</v>
      </c>
      <c r="AB2175" s="1570" t="n">
        <v>57925</v>
      </c>
      <c r="AC2175" s="1570" t="n">
        <v>275072</v>
      </c>
      <c r="AD2175" s="1570" t="n">
        <v>2784210</v>
      </c>
      <c r="AE2175" s="1570" t="n">
        <v>276000000</v>
      </c>
      <c r="AF2175" s="3763" t="n">
        <v>0</v>
      </c>
      <c r="AG2175" s="3763" t="n">
        <v>0</v>
      </c>
      <c r="AH2175" s="1572" t="inlineStr">
        <is>
          <t>Empleado</t>
        </is>
      </c>
      <c r="AI2175" s="1566" t="inlineStr">
        <is>
          <t>willimartinez797@gmail.com</t>
        </is>
      </c>
      <c r="AJ2175" s="1566" t="n">
        <v>3214507184</v>
      </c>
      <c r="AK2175" s="1566" t="inlineStr">
        <is>
          <t>BOGOTA</t>
        </is>
      </c>
      <c r="AL2175" s="1565" t="n"/>
      <c r="AM2175" s="1573" t="n"/>
    </row>
    <row r="2176" ht="18" customFormat="1" customHeight="1" s="1314" thickBot="1">
      <c r="A2176" s="1314" t="inlineStr">
        <is>
          <t>DANIELA ARIAS MORENO</t>
        </is>
      </c>
      <c r="B2176" s="1547" t="inlineStr">
        <is>
          <t>570101600446951-3</t>
        </is>
      </c>
      <c r="C2176" s="1548" t="n">
        <v>46021</v>
      </c>
      <c r="D2176" s="1549" t="inlineStr">
        <is>
          <t>Pendiente</t>
        </is>
      </c>
      <c r="E2176" s="1548" t="n">
        <v>46021</v>
      </c>
      <c r="F2176" s="1556" t="inlineStr">
        <is>
          <t>DAVIVIENDA</t>
        </is>
      </c>
      <c r="G2176" s="1550" t="n"/>
      <c r="H2176" s="1557" t="inlineStr">
        <is>
          <t>CM</t>
        </is>
      </c>
      <c r="I2176" s="1550" t="n"/>
      <c r="J2176" s="1550" t="n"/>
      <c r="K2176" s="1550" t="n"/>
      <c r="L2176" s="1553" t="inlineStr">
        <is>
          <t>Finanzas a otro nivel</t>
        </is>
      </c>
      <c r="M2176" s="1551" t="inlineStr">
        <is>
          <t>CAROLINA MORA</t>
        </is>
      </c>
      <c r="N2176" s="1550" t="n"/>
      <c r="O2176" s="1550" t="n"/>
      <c r="P2176" s="1550" t="n"/>
      <c r="Q2176" s="1550" t="n"/>
      <c r="R2176" s="1550" t="n"/>
      <c r="S2176" s="1552" t="inlineStr">
        <is>
          <t>Pesos</t>
        </is>
      </c>
      <c r="T2176" s="1553" t="inlineStr">
        <is>
          <t>Hipotecario</t>
        </is>
      </c>
      <c r="U2176" s="1554" t="n">
        <v>574931</v>
      </c>
      <c r="V2176" s="1551" t="n">
        <v>240</v>
      </c>
      <c r="W2176" s="1551" t="n">
        <v>195</v>
      </c>
      <c r="X2176" s="1554" t="inlineStr">
        <is>
          <t>18.19%</t>
        </is>
      </c>
      <c r="Y2176" s="1554" t="n">
        <v>202487</v>
      </c>
      <c r="Z2176" s="1554" t="n">
        <v>13206</v>
      </c>
      <c r="AA2176" s="1554" t="n">
        <v>34906</v>
      </c>
      <c r="AB2176" s="1554" t="n">
        <v>43099</v>
      </c>
      <c r="AC2176" s="1554" t="n">
        <v>127856</v>
      </c>
      <c r="AD2176" s="1554" t="n">
        <v>777000</v>
      </c>
      <c r="AE2176" s="1554" t="n">
        <v>61827042</v>
      </c>
      <c r="AF2176" s="3665" t="n">
        <v>100</v>
      </c>
      <c r="AG2176" s="1554" t="inlineStr">
        <is>
          <t>$2,000,000</t>
        </is>
      </c>
      <c r="AH2176" s="1555" t="inlineStr">
        <is>
          <t>Empleado</t>
        </is>
      </c>
      <c r="AI2176" s="1551" t="inlineStr">
        <is>
          <t>danielaariasmor@gmail.com</t>
        </is>
      </c>
      <c r="AJ2176" s="1551" t="n">
        <v>3102407683</v>
      </c>
      <c r="AK2176" s="1551" t="inlineStr">
        <is>
          <t>CALI</t>
        </is>
      </c>
      <c r="AL2176" s="1550" t="n"/>
      <c r="AM2176" s="1424" t="n"/>
    </row>
    <row r="2177" ht="18" customHeight="1" thickBot="1">
      <c r="A2177" s="567" t="inlineStr">
        <is>
          <t>KELLY JOHANNA MERA OSPINO</t>
        </is>
      </c>
      <c r="B2177" s="1240" t="n">
        <v>959484663</v>
      </c>
      <c r="C2177" s="1272" t="n">
        <v>46379</v>
      </c>
      <c r="D2177" s="358" t="inlineStr">
        <is>
          <t>Pendiente</t>
        </is>
      </c>
      <c r="E2177" s="1574" t="n">
        <v>46382</v>
      </c>
      <c r="F2177" s="476" t="inlineStr">
        <is>
          <t>BANCO DE BOGOTA</t>
        </is>
      </c>
      <c r="G2177" s="1243" t="n"/>
      <c r="H2177" s="361" t="inlineStr">
        <is>
          <t>CM</t>
        </is>
      </c>
      <c r="I2177" s="1247" t="inlineStr">
        <is>
          <t>Falta perfilamiento - FNA</t>
        </is>
      </c>
      <c r="J2177" s="1243" t="n"/>
      <c r="K2177" s="1243" t="n"/>
      <c r="L2177" s="1243" t="n"/>
      <c r="M2177" s="1243" t="n"/>
      <c r="N2177" s="1272" t="n">
        <v>46379</v>
      </c>
      <c r="O2177" s="1243" t="n"/>
      <c r="P2177" s="1243" t="n"/>
      <c r="Q2177" s="816" t="n"/>
      <c r="R2177" s="1252" t="n">
        <v>66970684</v>
      </c>
      <c r="S2177" s="365" t="inlineStr">
        <is>
          <t>Pesos</t>
        </is>
      </c>
      <c r="T2177" s="1245" t="inlineStr">
        <is>
          <t>Hipotecario</t>
        </is>
      </c>
      <c r="U2177" s="1244" t="n">
        <v>711478</v>
      </c>
      <c r="V2177" s="1247" t="n">
        <v>360</v>
      </c>
      <c r="W2177" s="1247" t="n">
        <v>345</v>
      </c>
      <c r="X2177" s="1244" t="inlineStr">
        <is>
          <t>7.98%</t>
        </is>
      </c>
      <c r="Y2177" s="1244" t="n">
        <v>296928</v>
      </c>
      <c r="Z2177" s="1244" t="n">
        <v>33573</v>
      </c>
      <c r="AA2177" s="1244" t="n">
        <v>23292</v>
      </c>
      <c r="AB2177" s="1244" t="n">
        <v>0</v>
      </c>
      <c r="AC2177" s="1244" t="n">
        <v>34147</v>
      </c>
      <c r="AD2177" s="1244" t="n">
        <v>917393</v>
      </c>
      <c r="AE2177" s="1244" t="n">
        <v>91105298</v>
      </c>
      <c r="AF2177" s="3676" t="n">
        <v>300</v>
      </c>
      <c r="AG2177" s="1244" t="inlineStr">
        <is>
          <t>$3,000,000</t>
        </is>
      </c>
      <c r="AH2177" s="401" t="inlineStr">
        <is>
          <t>Empleado</t>
        </is>
      </c>
      <c r="AI2177" s="1247" t="inlineStr">
        <is>
          <t>kellyjmera.ospino730@gmail.com</t>
        </is>
      </c>
      <c r="AJ2177" s="1247" t="n">
        <v>3136344583</v>
      </c>
      <c r="AK2177" s="1247" t="inlineStr">
        <is>
          <t>CANDELARIA - VALLE</t>
        </is>
      </c>
      <c r="AL2177" s="1243" t="n"/>
      <c r="AM2177" s="416" t="n"/>
    </row>
    <row r="2178" ht="18" customHeight="1" thickBot="1">
      <c r="A2178" s="1479" t="inlineStr">
        <is>
          <t>LAURA PAOLA LUNA GONZALEZ</t>
        </is>
      </c>
      <c r="B2178" s="684" t="inlineStr">
        <is>
          <t>570404820019190-3</t>
        </is>
      </c>
      <c r="C2178" s="685" t="n">
        <v>46384</v>
      </c>
      <c r="D2178" s="686" t="inlineStr">
        <is>
          <t>Pendiente</t>
        </is>
      </c>
      <c r="E2178" s="1576" t="n">
        <v>46384</v>
      </c>
      <c r="F2178" s="710" t="inlineStr">
        <is>
          <t>DAVIVIENDA</t>
        </is>
      </c>
      <c r="G2178" s="688" t="n"/>
      <c r="H2178" s="689" t="inlineStr">
        <is>
          <t>CM</t>
        </is>
      </c>
      <c r="I2178" s="688" t="n"/>
      <c r="J2178" s="688" t="n"/>
      <c r="K2178" s="688" t="n"/>
      <c r="L2178" s="721" t="inlineStr">
        <is>
          <t>Guardianes Del Ahorro</t>
        </is>
      </c>
      <c r="M2178" s="613" t="inlineStr">
        <is>
          <t>JUAN CARLOS HIDALGO</t>
        </is>
      </c>
      <c r="N2178" s="688" t="n"/>
      <c r="O2178" s="688" t="n"/>
      <c r="P2178" s="688" t="n"/>
      <c r="Q2178" s="688" t="n"/>
      <c r="R2178" s="611" t="n"/>
      <c r="S2178" s="692" t="inlineStr">
        <is>
          <t>Pesos</t>
        </is>
      </c>
      <c r="T2178" s="693" t="inlineStr">
        <is>
          <t>Hipotecario</t>
        </is>
      </c>
      <c r="U2178" s="694" t="n">
        <v>1148000</v>
      </c>
      <c r="V2178" s="691" t="n">
        <v>240</v>
      </c>
      <c r="W2178" s="691" t="n">
        <v>200</v>
      </c>
      <c r="X2178" s="694" t="inlineStr">
        <is>
          <t>20.67%</t>
        </is>
      </c>
      <c r="Y2178" s="694" t="n">
        <v>295327</v>
      </c>
      <c r="Z2178" s="694" t="n">
        <v>33033</v>
      </c>
      <c r="AA2178" s="694" t="n">
        <v>30324</v>
      </c>
      <c r="AB2178" s="688" t="n"/>
      <c r="AC2178" s="694" t="n">
        <v>131342</v>
      </c>
      <c r="AD2178" s="694" t="n">
        <v>953390</v>
      </c>
      <c r="AE2178" s="694" t="n">
        <v>90211423</v>
      </c>
      <c r="AF2178" s="3699" t="n">
        <v>150</v>
      </c>
      <c r="AG2178" s="694" t="inlineStr">
        <is>
          <t>$2,700,000</t>
        </is>
      </c>
      <c r="AH2178" s="696" t="inlineStr">
        <is>
          <t>Empleado</t>
        </is>
      </c>
      <c r="AI2178" s="691" t="inlineStr">
        <is>
          <t>lplunag@gmail.com</t>
        </is>
      </c>
      <c r="AJ2178" s="691" t="n">
        <v>3173044414</v>
      </c>
      <c r="AK2178" s="691" t="inlineStr">
        <is>
          <t>BUCARAMANGA</t>
        </is>
      </c>
      <c r="AL2178" s="688" t="n"/>
      <c r="AM2178" s="410" t="n"/>
    </row>
    <row r="2179" ht="18" customHeight="1" thickBot="1">
      <c r="A2179" s="1484" t="inlineStr">
        <is>
          <t>ANGIEE JULIETH MARTINEZ PINEDA</t>
        </is>
      </c>
      <c r="B2179" s="221" t="n">
        <v>758110475</v>
      </c>
      <c r="C2179" s="240" t="n">
        <v>46384</v>
      </c>
      <c r="D2179" s="343" t="inlineStr">
        <is>
          <t>Pendiente</t>
        </is>
      </c>
      <c r="E2179" s="1577" t="n">
        <v>46384</v>
      </c>
      <c r="F2179" s="224" t="inlineStr">
        <is>
          <t>BANCO DE BOGOTA</t>
        </is>
      </c>
      <c r="G2179" s="1224" t="n"/>
      <c r="H2179" s="344" t="inlineStr">
        <is>
          <t>CM</t>
        </is>
      </c>
      <c r="I2179" s="225" t="n"/>
      <c r="J2179" s="225" t="n"/>
      <c r="K2179" s="225" t="n"/>
      <c r="L2179" s="440" t="inlineStr">
        <is>
          <t>Finanzas a otro nivel</t>
        </is>
      </c>
      <c r="M2179" s="242" t="inlineStr">
        <is>
          <t>CAROLINA MORA</t>
        </is>
      </c>
      <c r="N2179" s="225" t="n"/>
      <c r="O2179" s="225" t="n"/>
      <c r="P2179" s="225" t="n"/>
      <c r="Q2179" s="225" t="n"/>
      <c r="R2179" s="1086" t="n"/>
      <c r="S2179" s="246" t="inlineStr">
        <is>
          <t>Pesos</t>
        </is>
      </c>
      <c r="T2179" s="247" t="inlineStr">
        <is>
          <t>Hipotecario</t>
        </is>
      </c>
      <c r="U2179" s="741" t="n">
        <v>1809352</v>
      </c>
      <c r="V2179" s="242" t="n">
        <v>240</v>
      </c>
      <c r="W2179" s="242" t="n">
        <v>184</v>
      </c>
      <c r="X2179" s="741" t="inlineStr">
        <is>
          <t>16.29%</t>
        </is>
      </c>
      <c r="Y2179" s="741" t="n">
        <v>0</v>
      </c>
      <c r="Z2179" s="741" t="n">
        <v>26480</v>
      </c>
      <c r="AA2179" s="741" t="n">
        <v>48006</v>
      </c>
      <c r="AB2179" s="225" t="n"/>
      <c r="AC2179" s="225" t="n"/>
      <c r="AD2179" s="741" t="n">
        <v>1734866</v>
      </c>
      <c r="AE2179" s="741" t="n">
        <v>63698097</v>
      </c>
      <c r="AF2179" s="3661" t="n">
        <v>500</v>
      </c>
      <c r="AG2179" s="741" t="inlineStr">
        <is>
          <t>$3,000,000</t>
        </is>
      </c>
      <c r="AH2179" s="248" t="inlineStr">
        <is>
          <t>Empleado</t>
        </is>
      </c>
      <c r="AI2179" s="242" t="inlineStr">
        <is>
          <t>anyeli112@hotmail.com</t>
        </is>
      </c>
      <c r="AJ2179" s="242" t="n">
        <v>3016343107</v>
      </c>
      <c r="AK2179" s="242" t="inlineStr">
        <is>
          <t>BOGOTA</t>
        </is>
      </c>
      <c r="AL2179" s="225" t="n"/>
      <c r="AM2179" s="231" t="n"/>
    </row>
    <row r="2180" ht="18" customHeight="1" thickBot="1">
      <c r="A2180" s="1504" t="inlineStr">
        <is>
          <t>ANDREA CAMILA AVILA CASTANEDA</t>
        </is>
      </c>
      <c r="B2180" s="210" t="inlineStr">
        <is>
          <t>570040770092730-3</t>
        </is>
      </c>
      <c r="C2180" s="251" t="n">
        <v>46384</v>
      </c>
      <c r="D2180" s="343" t="inlineStr">
        <is>
          <t>Pendiente</t>
        </is>
      </c>
      <c r="E2180" s="1578" t="n">
        <v>46384</v>
      </c>
      <c r="F2180" s="262" t="inlineStr">
        <is>
          <t>DAVIVIENDA</t>
        </is>
      </c>
      <c r="G2180" s="214" t="n"/>
      <c r="H2180" s="349" t="inlineStr">
        <is>
          <t>CM</t>
        </is>
      </c>
      <c r="I2180" s="214" t="n"/>
      <c r="J2180" s="214" t="n"/>
      <c r="K2180" s="214" t="n"/>
      <c r="L2180" s="392" t="inlineStr">
        <is>
          <t>Finanzas a otro nivel</t>
        </is>
      </c>
      <c r="M2180" s="254" t="inlineStr">
        <is>
          <t>CAROLINA MORA</t>
        </is>
      </c>
      <c r="N2180" s="214" t="n"/>
      <c r="O2180" s="214" t="n"/>
      <c r="P2180" s="214" t="n"/>
      <c r="Q2180" s="335" t="n"/>
      <c r="R2180" s="1286" t="n"/>
      <c r="S2180" s="257" t="inlineStr">
        <is>
          <t>Pesos</t>
        </is>
      </c>
      <c r="T2180" s="258" t="inlineStr">
        <is>
          <t>Hipotecario</t>
        </is>
      </c>
      <c r="U2180" s="739" t="n">
        <v>1427000</v>
      </c>
      <c r="V2180" s="254" t="n">
        <v>84</v>
      </c>
      <c r="W2180" s="254" t="n">
        <v>67</v>
      </c>
      <c r="X2180" s="739" t="inlineStr">
        <is>
          <t>17.88%</t>
        </is>
      </c>
      <c r="Y2180" s="739" t="n">
        <v>0</v>
      </c>
      <c r="Z2180" s="214" t="n"/>
      <c r="AA2180" s="214" t="n"/>
      <c r="AB2180" s="214" t="n"/>
      <c r="AC2180" s="739" t="n">
        <v>789944</v>
      </c>
      <c r="AD2180" s="739" t="n">
        <v>637055</v>
      </c>
      <c r="AE2180" s="739" t="n">
        <v>72571764</v>
      </c>
      <c r="AF2180" s="3660" t="n">
        <v>300</v>
      </c>
      <c r="AG2180" s="739" t="inlineStr">
        <is>
          <t>$5,100,000</t>
        </is>
      </c>
      <c r="AH2180" s="259" t="inlineStr">
        <is>
          <t>Empleado</t>
        </is>
      </c>
      <c r="AI2180" s="254" t="inlineStr">
        <is>
          <t>andreacamila9204@gmail.com</t>
        </is>
      </c>
      <c r="AJ2180" s="254" t="n">
        <v>3203300322</v>
      </c>
      <c r="AK2180" s="254" t="inlineStr">
        <is>
          <t>BOGOTA</t>
        </is>
      </c>
      <c r="AL2180" s="214" t="n"/>
      <c r="AM2180" s="220" t="n"/>
    </row>
    <row r="2181" ht="18" customHeight="1" thickBot="1">
      <c r="A2181" s="1484" t="inlineStr">
        <is>
          <t>CRISTIAN DAVID AVENDAÑO ORJUELA</t>
        </is>
      </c>
      <c r="B2181" s="221" t="n">
        <v>755160176</v>
      </c>
      <c r="C2181" s="240" t="n">
        <v>46385</v>
      </c>
      <c r="D2181" s="343" t="inlineStr">
        <is>
          <t>Pendiente</t>
        </is>
      </c>
      <c r="E2181" s="1579" t="n">
        <v>46385</v>
      </c>
      <c r="F2181" s="224" t="inlineStr">
        <is>
          <t>BANCO DE BOGOTA</t>
        </is>
      </c>
      <c r="G2181" s="1580" t="inlineStr">
        <is>
          <t>NO APLICA, EXTRACTO ADJUNTO ES DEL 2025</t>
        </is>
      </c>
      <c r="H2181" s="344" t="inlineStr">
        <is>
          <t>CM</t>
        </is>
      </c>
      <c r="I2181" s="242" t="inlineStr">
        <is>
          <t>por favor solicitar un extracto reciente, ya que el enviado es del año 2024</t>
        </is>
      </c>
      <c r="J2181" s="394" t="inlineStr">
        <is>
          <t>Cargada CRM</t>
        </is>
      </c>
      <c r="K2181" s="378" t="n">
        <v>46385</v>
      </c>
      <c r="L2181" s="459" t="inlineStr">
        <is>
          <t>Visionarios</t>
        </is>
      </c>
      <c r="M2181" s="242" t="inlineStr">
        <is>
          <t>PAOLA HERNADEZ</t>
        </is>
      </c>
      <c r="N2181" s="225" t="n"/>
      <c r="O2181" s="225" t="n"/>
      <c r="P2181" s="225" t="n"/>
      <c r="Q2181" s="225" t="n"/>
      <c r="R2181" s="389" t="n">
        <v>1014236850</v>
      </c>
      <c r="S2181" s="246" t="inlineStr">
        <is>
          <t>Pesos</t>
        </is>
      </c>
      <c r="T2181" s="247" t="inlineStr">
        <is>
          <t>Hipotecario</t>
        </is>
      </c>
      <c r="U2181" s="741" t="n">
        <v>685551</v>
      </c>
      <c r="V2181" s="242" t="n">
        <v>240</v>
      </c>
      <c r="W2181" s="242" t="n">
        <v>213</v>
      </c>
      <c r="X2181" s="741" t="inlineStr">
        <is>
          <t>12.55%</t>
        </is>
      </c>
      <c r="Y2181" s="741" t="n">
        <v>242063</v>
      </c>
      <c r="Z2181" s="741" t="n">
        <v>13162</v>
      </c>
      <c r="AA2181" s="741" t="n">
        <v>24775</v>
      </c>
      <c r="AB2181" s="225" t="n"/>
      <c r="AC2181" s="741" t="n">
        <v>141819</v>
      </c>
      <c r="AD2181" s="741" t="n">
        <v>747857</v>
      </c>
      <c r="AE2181" s="741" t="n">
        <v>74268865</v>
      </c>
      <c r="AF2181" s="3661" t="n">
        <v>200</v>
      </c>
      <c r="AG2181" s="741" t="inlineStr">
        <is>
          <t>$3,700,000</t>
        </is>
      </c>
      <c r="AH2181" s="248" t="inlineStr">
        <is>
          <t>Empleado</t>
        </is>
      </c>
      <c r="AI2181" s="242" t="inlineStr">
        <is>
          <t>cris.92692@gmail.com</t>
        </is>
      </c>
      <c r="AJ2181" s="242" t="inlineStr">
        <is>
          <t>321350-4304</t>
        </is>
      </c>
      <c r="AK2181" s="242" t="inlineStr">
        <is>
          <t>BOGOTA</t>
        </is>
      </c>
      <c r="AL2181" s="225" t="n"/>
      <c r="AM2181" s="231" t="n"/>
    </row>
    <row r="2182" ht="18" customHeight="1" thickBot="1">
      <c r="A2182" s="1363" t="inlineStr">
        <is>
          <t>MERCEDES MURCIA ALEMAN</t>
        </is>
      </c>
      <c r="B2182" s="1265" t="inlineStr">
        <is>
          <t>570000100074206-4</t>
        </is>
      </c>
      <c r="C2182" s="1266" t="n">
        <v>46385</v>
      </c>
      <c r="D2182" s="343" t="inlineStr">
        <is>
          <t>Pendiente</t>
        </is>
      </c>
      <c r="E2182" s="1579" t="n">
        <v>46385</v>
      </c>
      <c r="F2182" s="569" t="inlineStr">
        <is>
          <t>DAVIVIENDA</t>
        </is>
      </c>
      <c r="G2182" s="1255" t="n"/>
      <c r="H2182" s="344" t="inlineStr">
        <is>
          <t>CM</t>
        </is>
      </c>
      <c r="I2182" s="1224" t="n"/>
      <c r="J2182" s="1224" t="n"/>
      <c r="K2182" s="1224" t="n"/>
      <c r="L2182" s="343" t="inlineStr">
        <is>
          <t>Soluciones Financieras</t>
        </is>
      </c>
      <c r="M2182" s="1225" t="inlineStr">
        <is>
          <t>LORENA SALINAS</t>
        </is>
      </c>
      <c r="N2182" s="1224" t="n"/>
      <c r="O2182" s="1224" t="n"/>
      <c r="P2182" s="1224" t="n"/>
      <c r="Q2182" s="335" t="n"/>
      <c r="R2182" s="1286" t="n"/>
      <c r="S2182" s="246" t="inlineStr">
        <is>
          <t>Pesos</t>
        </is>
      </c>
      <c r="T2182" s="1235" t="inlineStr">
        <is>
          <t>Hipotecario</t>
        </is>
      </c>
      <c r="U2182" s="1226" t="n">
        <v>934000</v>
      </c>
      <c r="V2182" s="1225" t="n">
        <v>106</v>
      </c>
      <c r="W2182" s="1225" t="n">
        <v>104</v>
      </c>
      <c r="X2182" s="1287" t="n">
        <v>0.12</v>
      </c>
      <c r="Y2182" s="1224" t="n"/>
      <c r="Z2182" s="1226" t="n">
        <v>50861</v>
      </c>
      <c r="AA2182" s="1224" t="n"/>
      <c r="AB2182" s="1224" t="n"/>
      <c r="AC2182" s="1226" t="n">
        <v>292952</v>
      </c>
      <c r="AD2182" s="1226" t="n">
        <v>500259</v>
      </c>
      <c r="AE2182" s="1226" t="n">
        <v>52697489</v>
      </c>
      <c r="AF2182" s="3669" t="n">
        <v>100</v>
      </c>
      <c r="AG2182" s="1226" t="inlineStr">
        <is>
          <t>$2,000,000</t>
        </is>
      </c>
      <c r="AH2182" s="248" t="inlineStr">
        <is>
          <t>Empleado</t>
        </is>
      </c>
      <c r="AI2182" s="1225" t="inlineStr">
        <is>
          <t>valeda23@hotmail.com</t>
        </is>
      </c>
      <c r="AJ2182" s="1225" t="n">
        <v>3106092564</v>
      </c>
      <c r="AK2182" s="1225" t="inlineStr">
        <is>
          <t>FUNZA</t>
        </is>
      </c>
      <c r="AL2182" s="1224" t="n"/>
      <c r="AM2182" s="220" t="n"/>
    </row>
    <row r="2183" ht="18" customHeight="1" thickBot="1">
      <c r="A2183" s="1504" t="inlineStr">
        <is>
          <t>ERIKA CAROLINA OVIEDO CRUCEZ</t>
        </is>
      </c>
      <c r="B2183" s="1288" t="n">
        <v>90000255375</v>
      </c>
      <c r="C2183" s="1289" t="n">
        <v>46385</v>
      </c>
      <c r="D2183" s="1290" t="inlineStr">
        <is>
          <t>Pendiente</t>
        </is>
      </c>
      <c r="E2183" s="1579" t="n">
        <v>46385</v>
      </c>
      <c r="F2183" s="601" t="inlineStr">
        <is>
          <t>BANCOLOMBIA</t>
        </is>
      </c>
      <c r="G2183" s="1255" t="n"/>
      <c r="H2183" s="435" t="inlineStr">
        <is>
          <t>CM</t>
        </is>
      </c>
      <c r="I2183" s="1291" t="n"/>
      <c r="J2183" s="1291" t="n"/>
      <c r="K2183" s="1291" t="n"/>
      <c r="L2183" s="421" t="inlineStr">
        <is>
          <t>Soluciones Financieras</t>
        </is>
      </c>
      <c r="M2183" s="1292" t="inlineStr">
        <is>
          <t>LORENA SALINAS</t>
        </is>
      </c>
      <c r="N2183" s="1291" t="n"/>
      <c r="O2183" s="1291" t="n"/>
      <c r="P2183" s="1291" t="n"/>
      <c r="Q2183" s="1581" t="n"/>
      <c r="R2183" s="1257" t="n">
        <v>1090448404</v>
      </c>
      <c r="S2183" s="426" t="inlineStr">
        <is>
          <t>Pesos</t>
        </is>
      </c>
      <c r="T2183" s="1294" t="inlineStr">
        <is>
          <t>Hipotecario</t>
        </is>
      </c>
      <c r="U2183" s="1295" t="n">
        <v>417180</v>
      </c>
      <c r="V2183" s="1292" t="n">
        <v>240</v>
      </c>
      <c r="W2183" s="1292" t="n">
        <v>214</v>
      </c>
      <c r="X2183" s="1334" t="n">
        <v>0.14</v>
      </c>
      <c r="Y2183" s="1295" t="n">
        <v>136745</v>
      </c>
      <c r="Z2183" s="1295" t="n">
        <v>5357</v>
      </c>
      <c r="AA2183" s="1295" t="n">
        <v>7518</v>
      </c>
      <c r="AB2183" s="1295" t="n">
        <v>5011</v>
      </c>
      <c r="AC2183" s="1295" t="n">
        <v>76855</v>
      </c>
      <c r="AD2183" s="1295" t="n">
        <v>322438</v>
      </c>
      <c r="AE2183" s="1295" t="n">
        <v>41781086</v>
      </c>
      <c r="AF2183" s="3664" t="n">
        <v>300</v>
      </c>
      <c r="AG2183" s="1295" t="inlineStr">
        <is>
          <t>$2,200,000</t>
        </is>
      </c>
      <c r="AH2183" s="428" t="inlineStr">
        <is>
          <t>Empleado</t>
        </is>
      </c>
      <c r="AI2183" s="1292" t="inlineStr">
        <is>
          <t>erikita.krito@hotmail.com</t>
        </is>
      </c>
      <c r="AJ2183" s="1292" t="n">
        <v>3103453802</v>
      </c>
      <c r="AK2183" s="1292" t="inlineStr">
        <is>
          <t>CUCUTA</t>
        </is>
      </c>
      <c r="AL2183" s="1291" t="n"/>
      <c r="AM2183" s="1296" t="n"/>
    </row>
    <row r="2184" ht="18" customHeight="1" thickBot="1">
      <c r="A2184" s="1482" t="inlineStr">
        <is>
          <t>SANTIAGO MOTATO OSORNO</t>
        </is>
      </c>
      <c r="B2184" s="210" t="n">
        <v>90000223683</v>
      </c>
      <c r="C2184" s="251" t="n">
        <v>46385</v>
      </c>
      <c r="D2184" s="343" t="inlineStr">
        <is>
          <t>Pendiente</t>
        </is>
      </c>
      <c r="E2184" s="1579" t="n">
        <v>46385</v>
      </c>
      <c r="F2184" s="579" t="inlineStr">
        <is>
          <t>BANCOLOMBIA</t>
        </is>
      </c>
      <c r="G2184" s="1255" t="n"/>
      <c r="H2184" s="349" t="inlineStr">
        <is>
          <t>CM</t>
        </is>
      </c>
      <c r="I2184" s="214" t="n"/>
      <c r="J2184" s="214" t="n"/>
      <c r="K2184" s="214" t="n"/>
      <c r="L2184" s="392" t="inlineStr">
        <is>
          <t>Finanzas a otro nivel</t>
        </is>
      </c>
      <c r="M2184" s="254" t="inlineStr">
        <is>
          <t>PAULA OSORNO</t>
        </is>
      </c>
      <c r="N2184" s="214" t="n"/>
      <c r="O2184" s="214" t="n"/>
      <c r="P2184" s="214" t="n"/>
      <c r="Q2184" s="214" t="n"/>
      <c r="R2184" s="254" t="n">
        <v>1000305509</v>
      </c>
      <c r="S2184" s="257" t="inlineStr">
        <is>
          <t>Pesos</t>
        </is>
      </c>
      <c r="T2184" s="258" t="inlineStr">
        <is>
          <t>Hipotecario</t>
        </is>
      </c>
      <c r="U2184" s="739" t="n">
        <v>596558</v>
      </c>
      <c r="V2184" s="254" t="n">
        <v>180</v>
      </c>
      <c r="W2184" s="254" t="n">
        <v>145</v>
      </c>
      <c r="X2184" s="739" t="inlineStr">
        <is>
          <t>20.2%</t>
        </is>
      </c>
      <c r="Y2184" s="214" t="n"/>
      <c r="Z2184" s="739" t="n">
        <v>3228</v>
      </c>
      <c r="AA2184" s="739" t="n">
        <v>16453</v>
      </c>
      <c r="AB2184" s="739" t="n">
        <v>10968</v>
      </c>
      <c r="AC2184" s="739" t="n">
        <v>130500</v>
      </c>
      <c r="AD2184" s="236" t="n">
        <v>425408</v>
      </c>
      <c r="AE2184" s="739" t="n">
        <v>42725972</v>
      </c>
      <c r="AF2184" s="3660" t="n">
        <v>200</v>
      </c>
      <c r="AG2184" s="739" t="inlineStr">
        <is>
          <t>$3,000,000</t>
        </is>
      </c>
      <c r="AH2184" s="259" t="inlineStr">
        <is>
          <t>Empleado</t>
        </is>
      </c>
      <c r="AI2184" s="254" t="inlineStr">
        <is>
          <t>santiagomotato2146@gmail.com</t>
        </is>
      </c>
      <c r="AJ2184" s="254" t="inlineStr">
        <is>
          <t>314895-9912</t>
        </is>
      </c>
      <c r="AK2184" s="254" t="inlineStr">
        <is>
          <t>MEDELLIN</t>
        </is>
      </c>
      <c r="AL2184" s="214" t="n"/>
      <c r="AM2184" s="220" t="n"/>
    </row>
    <row r="2185" ht="18" customHeight="1" thickBot="1">
      <c r="A2185" s="1484" t="inlineStr">
        <is>
          <t>TATIANA MORENO LORA</t>
        </is>
      </c>
      <c r="B2185" s="221" t="inlineStr">
        <is>
          <t>570101220030775-5</t>
        </is>
      </c>
      <c r="C2185" s="240" t="n">
        <v>46385</v>
      </c>
      <c r="D2185" s="343" t="inlineStr">
        <is>
          <t>Pendiente</t>
        </is>
      </c>
      <c r="E2185" s="1579" t="n">
        <v>46385</v>
      </c>
      <c r="F2185" s="333" t="inlineStr">
        <is>
          <t>DAVIVIENDA</t>
        </is>
      </c>
      <c r="G2185" s="1224" t="n"/>
      <c r="H2185" s="344" t="inlineStr">
        <is>
          <t>CM</t>
        </is>
      </c>
      <c r="I2185" s="225" t="n"/>
      <c r="J2185" s="225" t="n"/>
      <c r="K2185" s="225" t="n"/>
      <c r="L2185" s="459" t="inlineStr">
        <is>
          <t>Visionarios</t>
        </is>
      </c>
      <c r="M2185" s="242" t="inlineStr">
        <is>
          <t>PAOLA HERNANDEZ</t>
        </is>
      </c>
      <c r="N2185" s="225" t="n"/>
      <c r="O2185" s="225" t="n"/>
      <c r="P2185" s="225" t="n"/>
      <c r="Q2185" s="225" t="n"/>
      <c r="R2185" s="242" t="n">
        <v>43160805</v>
      </c>
      <c r="S2185" s="246" t="inlineStr">
        <is>
          <t>Pesos</t>
        </is>
      </c>
      <c r="T2185" s="247" t="inlineStr">
        <is>
          <t>Hipotecario</t>
        </is>
      </c>
      <c r="U2185" s="741" t="n">
        <v>769000</v>
      </c>
      <c r="V2185" s="242" t="n">
        <v>240</v>
      </c>
      <c r="W2185" s="242" t="n">
        <v>227</v>
      </c>
      <c r="X2185" s="741" t="inlineStr">
        <is>
          <t>16.1%</t>
        </is>
      </c>
      <c r="Y2185" s="225" t="n"/>
      <c r="Z2185" s="741" t="n">
        <v>19978</v>
      </c>
      <c r="AA2185" s="741" t="n">
        <v>27346</v>
      </c>
      <c r="AB2185" s="225" t="n"/>
      <c r="AC2185" s="741" t="n">
        <v>101784</v>
      </c>
      <c r="AD2185" s="741" t="n">
        <v>619891</v>
      </c>
      <c r="AE2185" s="741" t="n">
        <v>71392316</v>
      </c>
      <c r="AF2185" s="3661" t="n">
        <v>500</v>
      </c>
      <c r="AG2185" s="741" t="inlineStr">
        <is>
          <t>$12,000,000</t>
        </is>
      </c>
      <c r="AH2185" s="248" t="inlineStr">
        <is>
          <t>Empleado</t>
        </is>
      </c>
      <c r="AI2185" s="242" t="inlineStr">
        <is>
          <t>tatiana.moreno0603@gmail.com</t>
        </is>
      </c>
      <c r="AJ2185" s="242" t="n">
        <v>4135261</v>
      </c>
      <c r="AK2185" s="242" t="inlineStr">
        <is>
          <t>NEW YEAR</t>
        </is>
      </c>
      <c r="AL2185" s="225" t="n"/>
      <c r="AM2185" s="231" t="n"/>
    </row>
    <row r="2186" ht="18" customHeight="1" thickBot="1">
      <c r="A2186" s="1483" t="inlineStr">
        <is>
          <t>CINDY GINNETH RIAÑO LEMUS</t>
        </is>
      </c>
      <c r="B2186" s="1265" t="n">
        <v>101422618304</v>
      </c>
      <c r="C2186" s="1266" t="n">
        <v>46379</v>
      </c>
      <c r="D2186" s="343" t="inlineStr">
        <is>
          <t>Pendiente</t>
        </is>
      </c>
      <c r="E2186" s="1579" t="n">
        <v>46386</v>
      </c>
      <c r="F2186" s="233" t="inlineStr">
        <is>
          <t>FNA (Fondo Nacional del Ahorro)</t>
        </is>
      </c>
      <c r="G2186" s="1087" t="n"/>
      <c r="H2186" s="344" t="inlineStr">
        <is>
          <t>CM</t>
        </is>
      </c>
      <c r="I2186" s="1225" t="inlineStr">
        <is>
          <t>Falta perfilamiento - FNA</t>
        </is>
      </c>
      <c r="J2186" s="1224" t="n"/>
      <c r="K2186" s="1222" t="n">
        <v>46379</v>
      </c>
      <c r="L2186" s="1224" t="n"/>
      <c r="M2186" s="1224" t="n"/>
      <c r="N2186" s="1224" t="n"/>
      <c r="O2186" s="1224" t="n"/>
      <c r="P2186" s="1224" t="n"/>
      <c r="Q2186" s="1224" t="n"/>
      <c r="R2186" s="1261" t="inlineStr">
        <is>
          <t>N/A</t>
        </is>
      </c>
      <c r="S2186" s="246" t="inlineStr">
        <is>
          <t>Pesos</t>
        </is>
      </c>
      <c r="T2186" s="1235" t="inlineStr">
        <is>
          <t>Hipotecario</t>
        </is>
      </c>
      <c r="U2186" s="1226" t="n">
        <v>1516889</v>
      </c>
      <c r="V2186" s="1225" t="n">
        <v>240</v>
      </c>
      <c r="W2186" s="1225" t="n">
        <v>229</v>
      </c>
      <c r="X2186" s="1226" t="inlineStr">
        <is>
          <t>11.65%</t>
        </is>
      </c>
      <c r="Y2186" s="1226" t="n">
        <v>0</v>
      </c>
      <c r="Z2186" s="1226" t="n">
        <v>44067</v>
      </c>
      <c r="AA2186" s="1226" t="n">
        <v>34202</v>
      </c>
      <c r="AB2186" s="1226" t="n">
        <v>0</v>
      </c>
      <c r="AC2186" s="1226" t="n">
        <v>174099</v>
      </c>
      <c r="AD2186" s="1226" t="n">
        <v>1264519</v>
      </c>
      <c r="AE2186" s="1226" t="n">
        <v>137067439</v>
      </c>
      <c r="AF2186" s="3669" t="n">
        <v>200</v>
      </c>
      <c r="AG2186" s="1226" t="inlineStr">
        <is>
          <t>$4,600,000</t>
        </is>
      </c>
      <c r="AH2186" s="248" t="inlineStr">
        <is>
          <t>Empleado</t>
        </is>
      </c>
      <c r="AI2186" s="1225" t="inlineStr">
        <is>
          <t>cindygrl2580@gmail.com</t>
        </is>
      </c>
      <c r="AJ2186" s="1225" t="n">
        <v>3128726308</v>
      </c>
      <c r="AK2186" s="1225" t="inlineStr">
        <is>
          <t>BOGOTA</t>
        </is>
      </c>
      <c r="AL2186" s="1224" t="n"/>
      <c r="AM2186" s="220" t="n"/>
    </row>
    <row r="2187" ht="18" customHeight="1" thickBot="1">
      <c r="A2187" s="1482" t="inlineStr">
        <is>
          <t>LAURA MELISSA ORTIZ SEPULVEDA</t>
        </is>
      </c>
      <c r="B2187" s="1331" t="n">
        <v>1059225433</v>
      </c>
      <c r="C2187" s="1332" t="n">
        <v>46383</v>
      </c>
      <c r="D2187" s="343" t="inlineStr">
        <is>
          <t>Pendiente</t>
        </is>
      </c>
      <c r="E2187" s="1579" t="n">
        <v>46386</v>
      </c>
      <c r="F2187" s="576" t="inlineStr">
        <is>
          <t>BANCO DE BOGOTA</t>
        </is>
      </c>
      <c r="G2187" s="1255" t="n"/>
      <c r="H2187" s="349" t="inlineStr">
        <is>
          <t>CM</t>
        </is>
      </c>
      <c r="I2187" s="634" t="n"/>
      <c r="J2187" s="634" t="n"/>
      <c r="K2187" s="634" t="n"/>
      <c r="L2187" s="348" t="inlineStr">
        <is>
          <t>Soluciones Financieras</t>
        </is>
      </c>
      <c r="M2187" s="1237" t="inlineStr">
        <is>
          <t>LORENA SALINAS</t>
        </is>
      </c>
      <c r="N2187" s="634" t="n"/>
      <c r="O2187" s="634" t="n"/>
      <c r="P2187" s="634" t="n"/>
      <c r="Q2187" s="634" t="n"/>
      <c r="R2187" s="1237" t="n">
        <v>1100503810</v>
      </c>
      <c r="S2187" s="257" t="inlineStr">
        <is>
          <t>Pesos</t>
        </is>
      </c>
      <c r="T2187" s="1232" t="inlineStr">
        <is>
          <t>Hipotecario</t>
        </is>
      </c>
      <c r="U2187" s="1231" t="n">
        <v>2155794</v>
      </c>
      <c r="V2187" s="1237" t="n">
        <v>240</v>
      </c>
      <c r="W2187" s="1237" t="n">
        <v>234</v>
      </c>
      <c r="X2187" s="1231" t="inlineStr">
        <is>
          <t>12.01%</t>
        </is>
      </c>
      <c r="Y2187" s="1231" t="n">
        <v>0</v>
      </c>
      <c r="Z2187" s="1231" t="n">
        <v>76006</v>
      </c>
      <c r="AA2187" s="1231" t="n">
        <v>49541</v>
      </c>
      <c r="AB2187" s="634" t="n"/>
      <c r="AC2187" s="1231" t="n">
        <v>338263</v>
      </c>
      <c r="AD2187" s="1231" t="n">
        <v>2030247</v>
      </c>
      <c r="AE2187" s="1231" t="n">
        <v>192060144</v>
      </c>
      <c r="AF2187" s="3668" t="n">
        <v>500</v>
      </c>
      <c r="AG2187" s="1231" t="inlineStr">
        <is>
          <t>$8,000,000</t>
        </is>
      </c>
      <c r="AH2187" s="259" t="inlineStr">
        <is>
          <t>Empleado</t>
        </is>
      </c>
      <c r="AI2187" s="1237" t="inlineStr">
        <is>
          <t>laumeliss94@hotmail.com</t>
        </is>
      </c>
      <c r="AJ2187" s="1237" t="n">
        <v>3186276372</v>
      </c>
      <c r="AK2187" s="1237" t="inlineStr">
        <is>
          <t>MOSQUERA</t>
        </is>
      </c>
      <c r="AL2187" s="634" t="n"/>
      <c r="AM2187" s="231" t="n"/>
    </row>
    <row r="2188" ht="18" customHeight="1" thickBot="1">
      <c r="A2188" s="1484" t="inlineStr">
        <is>
          <t>YULY ANDREA LASSO MONTANE</t>
        </is>
      </c>
      <c r="B2188" s="1265" t="inlineStr">
        <is>
          <t>571616310015161-2</t>
        </is>
      </c>
      <c r="C2188" s="1266" t="n">
        <v>46384</v>
      </c>
      <c r="D2188" s="343" t="inlineStr">
        <is>
          <t>Pendiente</t>
        </is>
      </c>
      <c r="E2188" s="1578" t="n">
        <v>46386</v>
      </c>
      <c r="F2188" s="333" t="inlineStr">
        <is>
          <t>DAVIVIENDA</t>
        </is>
      </c>
      <c r="G2188" s="1224" t="n"/>
      <c r="H2188" s="344" t="inlineStr">
        <is>
          <t>CM</t>
        </is>
      </c>
      <c r="I2188" s="1224" t="n"/>
      <c r="J2188" s="1224" t="n"/>
      <c r="K2188" s="1224" t="n"/>
      <c r="L2188" s="440" t="inlineStr">
        <is>
          <t>Finanzas a otro nivel</t>
        </is>
      </c>
      <c r="M2188" s="1225" t="inlineStr">
        <is>
          <t>CAROLINA MORA</t>
        </is>
      </c>
      <c r="N2188" s="1224" t="n"/>
      <c r="O2188" s="1224" t="n"/>
      <c r="P2188" s="1224" t="n"/>
      <c r="Q2188" s="1224" t="n"/>
      <c r="R2188" s="1507" t="n"/>
      <c r="S2188" s="246" t="inlineStr">
        <is>
          <t>Pesos</t>
        </is>
      </c>
      <c r="T2188" s="1235" t="inlineStr">
        <is>
          <t>Hipotecario</t>
        </is>
      </c>
      <c r="U2188" s="1582" t="n">
        <v>347185</v>
      </c>
      <c r="V2188" s="1226" t="n">
        <v>240</v>
      </c>
      <c r="W2188" s="1225" t="n">
        <v>221</v>
      </c>
      <c r="X2188" s="1226" t="inlineStr">
        <is>
          <t>18.2%</t>
        </is>
      </c>
      <c r="Y2188" s="1226" t="n">
        <v>125009</v>
      </c>
      <c r="Z2188" s="1226" t="n">
        <v>12652</v>
      </c>
      <c r="AA2188" s="1226" t="n">
        <v>24250</v>
      </c>
      <c r="AB2188" s="1224" t="n"/>
      <c r="AC2188" s="1582" t="n">
        <v>59533</v>
      </c>
      <c r="AD2188" s="1226" t="n">
        <v>250555</v>
      </c>
      <c r="AE2188" s="1226" t="n">
        <v>38185735</v>
      </c>
      <c r="AF2188" s="3669" t="n">
        <v>100</v>
      </c>
      <c r="AG2188" s="1226" t="inlineStr">
        <is>
          <t>$2,800,000</t>
        </is>
      </c>
      <c r="AH2188" s="248" t="inlineStr">
        <is>
          <t>Empleado</t>
        </is>
      </c>
      <c r="AI2188" s="1225" t="inlineStr">
        <is>
          <t>andrealassom30@gmail.com</t>
        </is>
      </c>
      <c r="AJ2188" s="1225" t="n">
        <v>3143765806</v>
      </c>
      <c r="AK2188" s="1225" t="inlineStr">
        <is>
          <t>BOGOTA</t>
        </is>
      </c>
      <c r="AL2188" s="1224" t="n"/>
      <c r="AM2188" s="220" t="n"/>
    </row>
    <row r="2189" ht="18" customHeight="1" thickBot="1">
      <c r="A2189" s="1575" t="inlineStr">
        <is>
          <t>JOAN ALEXIS OSPINA RIOS</t>
        </is>
      </c>
      <c r="B2189" s="1331" t="n">
        <v>959243095</v>
      </c>
      <c r="C2189" s="1332" t="n">
        <v>46386</v>
      </c>
      <c r="D2189" s="343" t="inlineStr">
        <is>
          <t>Pendiente</t>
        </is>
      </c>
      <c r="E2189" s="1579" t="n">
        <v>46386</v>
      </c>
      <c r="F2189" s="213" t="inlineStr">
        <is>
          <t>BANCO DE BOGOTA</t>
        </is>
      </c>
      <c r="G2189" s="214" t="n"/>
      <c r="H2189" s="349" t="inlineStr">
        <is>
          <t>CM</t>
        </is>
      </c>
      <c r="I2189" s="634" t="n"/>
      <c r="J2189" s="634" t="n"/>
      <c r="K2189" s="634" t="n"/>
      <c r="L2189" s="257" t="inlineStr">
        <is>
          <t>Lideres del futuro</t>
        </is>
      </c>
      <c r="M2189" s="1237" t="inlineStr">
        <is>
          <t>GIOVANA GARZON</t>
        </is>
      </c>
      <c r="N2189" s="634" t="n"/>
      <c r="O2189" s="634" t="n"/>
      <c r="P2189" s="634" t="n"/>
      <c r="Q2189" s="473" t="n"/>
      <c r="R2189" s="1508" t="n"/>
      <c r="S2189" s="257" t="inlineStr">
        <is>
          <t>Pesos</t>
        </is>
      </c>
      <c r="T2189" s="1232" t="inlineStr">
        <is>
          <t>Hipotecario</t>
        </is>
      </c>
      <c r="U2189" s="1231" t="n">
        <v>1077566</v>
      </c>
      <c r="V2189" s="1237" t="n">
        <v>240</v>
      </c>
      <c r="W2189" s="1237" t="n">
        <v>217</v>
      </c>
      <c r="X2189" s="1231" t="inlineStr">
        <is>
          <t>12.15%</t>
        </is>
      </c>
      <c r="Y2189" s="1231" t="n">
        <v>0</v>
      </c>
      <c r="Z2189" s="1231" t="n">
        <v>23769</v>
      </c>
      <c r="AA2189" s="1231" t="n">
        <v>33940</v>
      </c>
      <c r="AB2189" s="1231" t="n">
        <v>0</v>
      </c>
      <c r="AC2189" s="634" t="n"/>
      <c r="AD2189" s="1231" t="n">
        <v>1019857</v>
      </c>
      <c r="AE2189" s="1231" t="n">
        <v>93746319</v>
      </c>
      <c r="AF2189" s="3668" t="n">
        <v>300</v>
      </c>
      <c r="AG2189" s="1231" t="inlineStr">
        <is>
          <t>$9,000,000</t>
        </is>
      </c>
      <c r="AH2189" s="259" t="inlineStr">
        <is>
          <t>Empleado</t>
        </is>
      </c>
      <c r="AI2189" s="1253" t="inlineStr">
        <is>
          <t>paola.martin9412@gmail.com</t>
        </is>
      </c>
      <c r="AJ2189" s="1270" t="n">
        <v>3046626730</v>
      </c>
      <c r="AK2189" s="1237" t="inlineStr">
        <is>
          <t>Rio Negro</t>
        </is>
      </c>
      <c r="AL2189" s="634" t="n"/>
      <c r="AM2189" s="231" t="n"/>
    </row>
    <row r="2190" ht="18" customHeight="1" thickBot="1">
      <c r="A2190" s="544" t="inlineStr">
        <is>
          <t>JHON ALEXANDER GARAVITO RODRIGUEZ</t>
        </is>
      </c>
      <c r="B2190" s="1265" t="n">
        <v>1058084300</v>
      </c>
      <c r="C2190" s="1266" t="n">
        <v>46385</v>
      </c>
      <c r="D2190" s="343" t="inlineStr">
        <is>
          <t>Pendiente</t>
        </is>
      </c>
      <c r="E2190" s="1579" t="n">
        <v>46386</v>
      </c>
      <c r="F2190" s="224" t="inlineStr">
        <is>
          <t>BANCO DE BOGOTA</t>
        </is>
      </c>
      <c r="G2190" s="1224" t="n"/>
      <c r="H2190" s="344" t="inlineStr">
        <is>
          <t>CM</t>
        </is>
      </c>
      <c r="I2190" s="1224" t="n"/>
      <c r="J2190" s="1224" t="n"/>
      <c r="K2190" s="1224" t="n"/>
      <c r="L2190" s="440" t="inlineStr">
        <is>
          <t>Finanzas a otro nivel</t>
        </is>
      </c>
      <c r="M2190" s="1225" t="inlineStr">
        <is>
          <t>CAROLINA MORA</t>
        </is>
      </c>
      <c r="N2190" s="1224" t="n"/>
      <c r="O2190" s="1224" t="n"/>
      <c r="P2190" s="1224" t="n"/>
      <c r="Q2190" s="1224" t="n"/>
      <c r="R2190" s="1354" t="n">
        <v>1098769637</v>
      </c>
      <c r="S2190" s="246" t="inlineStr">
        <is>
          <t>Pesos</t>
        </is>
      </c>
      <c r="T2190" s="1235" t="inlineStr">
        <is>
          <t>Hipotecario</t>
        </is>
      </c>
      <c r="U2190" s="1226" t="n">
        <v>1953769</v>
      </c>
      <c r="V2190" s="1225" t="n">
        <v>240</v>
      </c>
      <c r="W2190" s="1225" t="n">
        <v>233</v>
      </c>
      <c r="X2190" s="1226" t="inlineStr">
        <is>
          <t>12.2%</t>
        </is>
      </c>
      <c r="Y2190" s="1226" t="n">
        <v>0</v>
      </c>
      <c r="Z2190" s="1226" t="n">
        <v>32891</v>
      </c>
      <c r="AA2190" s="1226" t="n">
        <v>46335</v>
      </c>
      <c r="AB2190" s="1226" t="n">
        <v>0</v>
      </c>
      <c r="AC2190" s="1226" t="n">
        <v>57855</v>
      </c>
      <c r="AD2190" s="1226" t="n">
        <v>57855</v>
      </c>
      <c r="AE2190" s="1226" t="n">
        <v>1874543</v>
      </c>
      <c r="AF2190" s="3669" t="n">
        <v>500</v>
      </c>
      <c r="AG2190" s="1226" t="inlineStr">
        <is>
          <t>$7,000,000</t>
        </is>
      </c>
      <c r="AH2190" s="246" t="inlineStr">
        <is>
          <t>Independiente</t>
        </is>
      </c>
      <c r="AI2190" s="1225" t="inlineStr">
        <is>
          <t>jhongaravito84@gmail.com</t>
        </is>
      </c>
      <c r="AJ2190" s="1225" t="n">
        <v>3187887121</v>
      </c>
      <c r="AK2190" s="1225" t="inlineStr">
        <is>
          <t>BUCARAMANGA</t>
        </is>
      </c>
      <c r="AL2190" s="1224" t="n"/>
      <c r="AM2190" s="220" t="n"/>
    </row>
    <row r="2191" ht="18" customHeight="1" thickBot="1">
      <c r="A2191" s="1504" t="inlineStr">
        <is>
          <t>KATERINE MARIN VELASQUEZ</t>
        </is>
      </c>
      <c r="B2191" s="1288" t="inlineStr">
        <is>
          <t>600339600032230-1</t>
        </is>
      </c>
      <c r="C2191" s="1289" t="n">
        <v>46386</v>
      </c>
      <c r="D2191" s="1290" t="inlineStr">
        <is>
          <t>Pendiente</t>
        </is>
      </c>
      <c r="E2191" s="1577" t="n">
        <v>46386</v>
      </c>
      <c r="F2191" s="277" t="inlineStr">
        <is>
          <t>DAVIVIENDA</t>
        </is>
      </c>
      <c r="G2191" s="278" t="n"/>
      <c r="H2191" s="435" t="inlineStr">
        <is>
          <t>CM</t>
        </is>
      </c>
      <c r="I2191" s="1291" t="n"/>
      <c r="J2191" s="1291" t="n"/>
      <c r="K2191" s="1291" t="n"/>
      <c r="L2191" s="447" t="inlineStr">
        <is>
          <t>Finanzas a otro nivel</t>
        </is>
      </c>
      <c r="M2191" s="1292" t="inlineStr">
        <is>
          <t>PAULA OSORNO</t>
        </is>
      </c>
      <c r="N2191" s="1291" t="n"/>
      <c r="O2191" s="1291" t="n"/>
      <c r="P2191" s="1291" t="n"/>
      <c r="Q2191" s="1581" t="n"/>
      <c r="R2191" s="1508" t="n"/>
      <c r="S2191" s="426" t="inlineStr">
        <is>
          <t>Pesos</t>
        </is>
      </c>
      <c r="T2191" s="1439" t="inlineStr">
        <is>
          <t>Leasing H.</t>
        </is>
      </c>
      <c r="U2191" s="1295" t="n">
        <v>719000</v>
      </c>
      <c r="V2191" s="1292" t="n">
        <v>240</v>
      </c>
      <c r="W2191" s="1292" t="n">
        <v>187</v>
      </c>
      <c r="X2191" s="1295" t="inlineStr">
        <is>
          <t>15.1%</t>
        </is>
      </c>
      <c r="Y2191" s="1291" t="n"/>
      <c r="Z2191" s="1291" t="n"/>
      <c r="AA2191" s="1291" t="n"/>
      <c r="AB2191" s="1291" t="n"/>
      <c r="AC2191" s="1295" t="n">
        <v>180616</v>
      </c>
      <c r="AD2191" s="1295" t="n">
        <v>484383</v>
      </c>
      <c r="AE2191" s="1295" t="n">
        <v>69378849</v>
      </c>
      <c r="AF2191" s="3664" t="n">
        <v>300</v>
      </c>
      <c r="AG2191" s="1295" t="inlineStr">
        <is>
          <t>$8,000,000</t>
        </is>
      </c>
      <c r="AH2191" s="428" t="inlineStr">
        <is>
          <t>Empleado</t>
        </is>
      </c>
      <c r="AI2191" s="1292" t="inlineStr">
        <is>
          <t>kate.marin.v@gmail.com</t>
        </is>
      </c>
      <c r="AJ2191" s="1292" t="n">
        <v>3043771120</v>
      </c>
      <c r="AK2191" s="1292" t="inlineStr">
        <is>
          <t>ENVIGADO</t>
        </is>
      </c>
      <c r="AL2191" s="1291" t="n"/>
      <c r="AM2191" s="1296" t="n"/>
    </row>
    <row r="2192" ht="18" customHeight="1" thickBot="1">
      <c r="A2192" s="1504" t="inlineStr">
        <is>
          <t>JAIME ANDRES FERNANDEZ</t>
        </is>
      </c>
      <c r="B2192" s="210" t="n">
        <v>90000171302</v>
      </c>
      <c r="C2192" s="251" t="n">
        <v>46386</v>
      </c>
      <c r="D2192" s="343" t="inlineStr">
        <is>
          <t>Pendiente</t>
        </is>
      </c>
      <c r="E2192" s="1578" t="n">
        <v>46386</v>
      </c>
      <c r="F2192" s="267" t="inlineStr">
        <is>
          <t>BANCOLOMBIA</t>
        </is>
      </c>
      <c r="G2192" s="565" t="n"/>
      <c r="H2192" s="349" t="inlineStr">
        <is>
          <t>CM</t>
        </is>
      </c>
      <c r="I2192" s="214" t="n"/>
      <c r="J2192" s="214" t="n"/>
      <c r="K2192" s="214" t="n"/>
      <c r="L2192" s="214" t="n"/>
      <c r="M2192" s="214" t="n"/>
      <c r="N2192" s="214" t="n"/>
      <c r="O2192" s="214" t="n"/>
      <c r="P2192" s="214" t="n"/>
      <c r="Q2192" s="214" t="n"/>
      <c r="R2192" s="820" t="n"/>
      <c r="S2192" s="257" t="inlineStr">
        <is>
          <t>Pesos</t>
        </is>
      </c>
      <c r="T2192" s="258" t="inlineStr">
        <is>
          <t>Hipotecario</t>
        </is>
      </c>
      <c r="U2192" s="739" t="n">
        <v>4333990</v>
      </c>
      <c r="V2192" s="254" t="n">
        <v>240</v>
      </c>
      <c r="W2192" s="254" t="n">
        <v>193</v>
      </c>
      <c r="X2192" s="739" t="inlineStr">
        <is>
          <t>9.3%</t>
        </is>
      </c>
      <c r="Y2192" s="214" t="n"/>
      <c r="Z2192" s="214" t="n"/>
      <c r="AA2192" s="214" t="n"/>
      <c r="AB2192" s="214" t="n"/>
      <c r="AC2192" s="739" t="n">
        <v>1076062</v>
      </c>
      <c r="AD2192" s="739" t="n">
        <v>3257928</v>
      </c>
      <c r="AE2192" s="739" t="n">
        <v>452037566</v>
      </c>
      <c r="AF2192" s="3660" t="n">
        <v>800</v>
      </c>
      <c r="AG2192" s="739" t="inlineStr">
        <is>
          <t>$40,000,000</t>
        </is>
      </c>
      <c r="AH2192" s="257" t="inlineStr">
        <is>
          <t>Independiente</t>
        </is>
      </c>
      <c r="AI2192" s="254" t="inlineStr">
        <is>
          <t>dramonicamalagon93@gmail.com</t>
        </is>
      </c>
      <c r="AJ2192" s="254" t="n">
        <v>3158779865</v>
      </c>
      <c r="AK2192" s="254" t="inlineStr">
        <is>
          <t>BOGOTA</t>
        </is>
      </c>
      <c r="AL2192" s="214" t="n"/>
      <c r="AM2192" s="220" t="n"/>
    </row>
    <row r="2193" ht="18" customHeight="1" thickBot="1">
      <c r="A2193" s="544" t="inlineStr">
        <is>
          <t>CAROLINA TRIANA VARGAS</t>
        </is>
      </c>
      <c r="B2193" s="221" t="inlineStr">
        <is>
          <t>600045180015803-4</t>
        </is>
      </c>
      <c r="C2193" s="240" t="n">
        <v>46386</v>
      </c>
      <c r="D2193" s="343" t="inlineStr">
        <is>
          <t>Pendiente</t>
        </is>
      </c>
      <c r="E2193" s="1577" t="n">
        <v>46386</v>
      </c>
      <c r="F2193" s="569" t="inlineStr">
        <is>
          <t>DAVIVIENDA</t>
        </is>
      </c>
      <c r="G2193" s="1255" t="n"/>
      <c r="H2193" s="344" t="inlineStr">
        <is>
          <t>CM</t>
        </is>
      </c>
      <c r="I2193" s="225" t="n"/>
      <c r="J2193" s="225" t="n"/>
      <c r="K2193" s="225" t="n"/>
      <c r="L2193" s="225" t="n"/>
      <c r="M2193" s="225" t="n"/>
      <c r="N2193" s="225" t="n"/>
      <c r="O2193" s="225" t="n"/>
      <c r="P2193" s="225" t="n"/>
      <c r="Q2193" s="473" t="n"/>
      <c r="R2193" s="1257" t="n">
        <v>52355385</v>
      </c>
      <c r="S2193" s="246" t="inlineStr">
        <is>
          <t>Pesos</t>
        </is>
      </c>
      <c r="T2193" s="448" t="inlineStr">
        <is>
          <t>Leasing H.</t>
        </is>
      </c>
      <c r="U2193" s="741" t="n">
        <v>3660000</v>
      </c>
      <c r="V2193" s="242" t="n">
        <v>240</v>
      </c>
      <c r="W2193" s="242" t="n">
        <v>145</v>
      </c>
      <c r="X2193" s="741" t="inlineStr">
        <is>
          <t>16.51%</t>
        </is>
      </c>
      <c r="Y2193" s="225" t="n"/>
      <c r="Z2193" s="741" t="n">
        <v>85499</v>
      </c>
      <c r="AA2193" s="741" t="n">
        <v>89807</v>
      </c>
      <c r="AB2193" s="225" t="n"/>
      <c r="AC2193" s="741" t="n">
        <v>1437195</v>
      </c>
      <c r="AD2193" s="741" t="n">
        <v>2043498</v>
      </c>
      <c r="AE2193" s="273" t="n">
        <v>241423963</v>
      </c>
      <c r="AF2193" s="3661" t="n">
        <v>400</v>
      </c>
      <c r="AG2193" s="741" t="inlineStr">
        <is>
          <t>$14,000,000</t>
        </is>
      </c>
      <c r="AH2193" s="248" t="inlineStr">
        <is>
          <t>Empleado</t>
        </is>
      </c>
      <c r="AI2193" s="242" t="inlineStr">
        <is>
          <t>carolina.triana@gmail.com</t>
        </is>
      </c>
      <c r="AJ2193" s="242" t="n">
        <v>3208569669</v>
      </c>
      <c r="AK2193" s="242" t="inlineStr">
        <is>
          <t>BOGOTA</t>
        </is>
      </c>
      <c r="AL2193" s="225" t="n"/>
      <c r="AM2193" s="231" t="n"/>
    </row>
    <row r="2194" ht="18" customFormat="1" customHeight="1" s="1314" thickBot="1">
      <c r="A2194" s="1440" t="inlineStr">
        <is>
          <t>MARI GONZALEZ REYES</t>
        </is>
      </c>
      <c r="B2194" s="1321" t="n">
        <v>134200081339</v>
      </c>
      <c r="C2194" s="1322" t="n">
        <v>46387</v>
      </c>
      <c r="D2194" s="1302" t="inlineStr">
        <is>
          <t>Pendiente</t>
        </is>
      </c>
      <c r="E2194" s="1583" t="n">
        <v>46387</v>
      </c>
      <c r="F2194" s="1304" t="inlineStr">
        <is>
          <t>CAJA SOCIAL</t>
        </is>
      </c>
      <c r="G2194" s="1305" t="n"/>
      <c r="H2194" s="1306" t="inlineStr">
        <is>
          <t>CM</t>
        </is>
      </c>
      <c r="I2194" s="1305" t="n"/>
      <c r="J2194" s="1305" t="n"/>
      <c r="K2194" s="1305" t="n"/>
      <c r="L2194" s="1305" t="n"/>
      <c r="M2194" s="1305" t="n"/>
      <c r="N2194" s="1305" t="n"/>
      <c r="O2194" s="1305" t="n"/>
      <c r="P2194" s="1305" t="n"/>
      <c r="Q2194" s="1305" t="n"/>
      <c r="R2194" s="1305" t="n"/>
      <c r="S2194" s="1311" t="inlineStr">
        <is>
          <t>Pesos</t>
        </is>
      </c>
      <c r="T2194" s="1308" t="inlineStr">
        <is>
          <t>Hipotecario</t>
        </is>
      </c>
      <c r="U2194" s="1310" t="n">
        <v>754240</v>
      </c>
      <c r="V2194" s="1307" t="n">
        <v>240</v>
      </c>
      <c r="W2194" s="1307" t="n">
        <v>211</v>
      </c>
      <c r="X2194" s="1457" t="n">
        <v>0.14</v>
      </c>
      <c r="Y2194" s="1305" t="n"/>
      <c r="Z2194" s="1310" t="n">
        <v>12584</v>
      </c>
      <c r="AA2194" s="1310" t="n">
        <v>16442</v>
      </c>
      <c r="AB2194" s="1310" t="n">
        <v>14782</v>
      </c>
      <c r="AC2194" s="1310" t="n">
        <v>70288</v>
      </c>
      <c r="AD2194" s="1310" t="n">
        <v>640143</v>
      </c>
      <c r="AE2194" s="1310" t="n">
        <v>58306919</v>
      </c>
      <c r="AF2194" s="3691" t="n">
        <v>200</v>
      </c>
      <c r="AG2194" s="1310" t="inlineStr">
        <is>
          <t>$3,061,000</t>
        </is>
      </c>
      <c r="AH2194" s="1304" t="inlineStr">
        <is>
          <t>Empleado</t>
        </is>
      </c>
      <c r="AI2194" s="1584" t="inlineStr">
        <is>
          <t>maryluz1104@gmail.com</t>
        </is>
      </c>
      <c r="AJ2194" s="1307" t="n">
        <v>3204351472</v>
      </c>
      <c r="AK2194" s="1307" t="inlineStr">
        <is>
          <t>MOSQUERA</t>
        </is>
      </c>
      <c r="AL2194" s="1305" t="n"/>
      <c r="AM2194" s="1313" t="n"/>
    </row>
    <row r="2195" ht="18" customHeight="1" thickBot="1">
      <c r="A2195" s="557" t="inlineStr">
        <is>
          <t>BRAYAN CAMILO URREGO GONZALEZ</t>
        </is>
      </c>
      <c r="B2195" s="825" t="inlineStr">
        <is>
          <t>570040770066442-7</t>
        </is>
      </c>
      <c r="C2195" s="826" t="n">
        <v>46038</v>
      </c>
      <c r="D2195" s="827" t="inlineStr">
        <is>
          <t>Pendiente</t>
        </is>
      </c>
      <c r="E2195" s="826" t="n">
        <v>46038</v>
      </c>
      <c r="F2195" s="912" t="inlineStr">
        <is>
          <t>DAVIVIENDA</t>
        </is>
      </c>
      <c r="G2195" s="856" t="n"/>
      <c r="H2195" s="830" t="inlineStr">
        <is>
          <t>CM</t>
        </is>
      </c>
      <c r="I2195" s="505" t="n"/>
      <c r="J2195" s="505" t="n"/>
      <c r="K2195" s="505" t="n"/>
      <c r="L2195" s="505" t="n"/>
      <c r="M2195" s="505" t="n"/>
      <c r="N2195" s="505" t="n"/>
      <c r="O2195" s="505" t="n"/>
      <c r="P2195" s="505" t="n"/>
      <c r="Q2195" s="884" t="n"/>
      <c r="R2195" s="817" t="inlineStr">
        <is>
          <t>N/A</t>
        </is>
      </c>
      <c r="S2195" s="911" t="inlineStr">
        <is>
          <t>Uvr</t>
        </is>
      </c>
      <c r="T2195" s="834" t="inlineStr">
        <is>
          <t>Hipotecario</t>
        </is>
      </c>
      <c r="U2195" s="835" t="n">
        <v>182121</v>
      </c>
      <c r="V2195" s="832" t="n">
        <v>360</v>
      </c>
      <c r="W2195" s="832" t="n">
        <v>334</v>
      </c>
      <c r="X2195" s="1192" t="n">
        <v>0.05</v>
      </c>
      <c r="Y2195" s="835" t="n">
        <v>189878</v>
      </c>
      <c r="Z2195" s="835" t="n">
        <v>37061</v>
      </c>
      <c r="AA2195" s="835" t="n">
        <v>66876</v>
      </c>
      <c r="AB2195" s="835" t="n">
        <v>0</v>
      </c>
      <c r="AC2195" s="835" t="n">
        <v>167084</v>
      </c>
      <c r="AD2195" s="835" t="n">
        <v>91312</v>
      </c>
      <c r="AE2195" s="835" t="n">
        <v>57027035</v>
      </c>
      <c r="AF2195" s="3689" t="n">
        <v>300</v>
      </c>
      <c r="AG2195" s="835" t="inlineStr">
        <is>
          <t>$3,000,000</t>
        </is>
      </c>
      <c r="AH2195" s="837" t="inlineStr">
        <is>
          <t>Empleado</t>
        </is>
      </c>
      <c r="AI2195" s="832" t="inlineStr">
        <is>
          <t>urrego399@gmail.com</t>
        </is>
      </c>
      <c r="AJ2195" s="832" t="n">
        <v>3123361549</v>
      </c>
      <c r="AK2195" s="832" t="inlineStr">
        <is>
          <t>BOGOTA</t>
        </is>
      </c>
      <c r="AL2195" s="505" t="n"/>
      <c r="AM2195" s="838" t="n"/>
    </row>
    <row r="2196" ht="18" customHeight="1" thickBot="1">
      <c r="A2196" s="544" t="inlineStr">
        <is>
          <t>KAROL ANDREA ARANGO GARCIA</t>
        </is>
      </c>
      <c r="B2196" s="221" t="n">
        <v>90000178623</v>
      </c>
      <c r="C2196" s="240" t="n">
        <v>46038</v>
      </c>
      <c r="D2196" s="343" t="inlineStr">
        <is>
          <t>Pendiente</t>
        </is>
      </c>
      <c r="E2196" s="240" t="n">
        <v>46038</v>
      </c>
      <c r="F2196" s="241" t="inlineStr">
        <is>
          <t>BANCOLOMBIA</t>
        </is>
      </c>
      <c r="G2196" s="272" t="n"/>
      <c r="H2196" s="344" t="inlineStr">
        <is>
          <t>CM</t>
        </is>
      </c>
      <c r="I2196" s="225" t="n"/>
      <c r="J2196" s="225" t="n"/>
      <c r="K2196" s="225" t="n"/>
      <c r="L2196" s="225" t="n"/>
      <c r="M2196" s="225" t="n"/>
      <c r="N2196" s="225" t="n"/>
      <c r="O2196" s="225" t="n"/>
      <c r="P2196" s="225" t="n"/>
      <c r="Q2196" s="225" t="n"/>
      <c r="R2196" s="242" t="n">
        <v>1143869143</v>
      </c>
      <c r="S2196" s="346" t="inlineStr">
        <is>
          <t>Uvr</t>
        </is>
      </c>
      <c r="T2196" s="247" t="inlineStr">
        <is>
          <t>Hipotecario</t>
        </is>
      </c>
      <c r="U2196" s="741" t="n">
        <v>431948</v>
      </c>
      <c r="V2196" s="242" t="n">
        <v>360</v>
      </c>
      <c r="W2196" s="242" t="n">
        <v>314</v>
      </c>
      <c r="X2196" s="741" t="inlineStr">
        <is>
          <t>5.3%</t>
        </is>
      </c>
      <c r="Y2196" s="741" t="n">
        <v>231145</v>
      </c>
      <c r="Z2196" s="741" t="n">
        <v>6969</v>
      </c>
      <c r="AA2196" s="741" t="n">
        <v>8206</v>
      </c>
      <c r="AB2196" s="741" t="n">
        <v>5470</v>
      </c>
      <c r="AC2196" s="741" t="n">
        <v>106390</v>
      </c>
      <c r="AD2196" s="741" t="n">
        <v>304400</v>
      </c>
      <c r="AE2196" s="741" t="n">
        <v>70887544</v>
      </c>
      <c r="AF2196" s="3661" t="n">
        <v>100</v>
      </c>
      <c r="AG2196" s="741" t="inlineStr">
        <is>
          <t>$1,750,000</t>
        </is>
      </c>
      <c r="AH2196" s="248" t="inlineStr">
        <is>
          <t>Empleado</t>
        </is>
      </c>
      <c r="AI2196" s="242" t="inlineStr">
        <is>
          <t>arangokarolandrea@gmail.com</t>
        </is>
      </c>
      <c r="AJ2196" s="242" t="n">
        <v>3147715525</v>
      </c>
      <c r="AK2196" s="242" t="inlineStr">
        <is>
          <t>CALI</t>
        </is>
      </c>
      <c r="AL2196" s="225" t="n"/>
      <c r="AM2196" s="231" t="n"/>
    </row>
    <row r="2197" ht="18" customHeight="1" thickBot="1">
      <c r="A2197" s="1504" t="inlineStr">
        <is>
          <t>LAURA CAMILA RODRIGUEZ PACHON</t>
        </is>
      </c>
      <c r="B2197" s="210" t="inlineStr">
        <is>
          <t>570040770051973-8</t>
        </is>
      </c>
      <c r="C2197" s="251" t="n">
        <v>46039</v>
      </c>
      <c r="D2197" s="348" t="inlineStr">
        <is>
          <t>Pendiente</t>
        </is>
      </c>
      <c r="E2197" s="251" t="n">
        <v>46039</v>
      </c>
      <c r="F2197" s="262" t="inlineStr">
        <is>
          <t>DAVIVIENDA</t>
        </is>
      </c>
      <c r="G2197" s="278" t="n"/>
      <c r="H2197" s="352" t="inlineStr">
        <is>
          <t>PROPIO</t>
        </is>
      </c>
      <c r="I2197" s="214" t="n"/>
      <c r="J2197" s="214" t="n"/>
      <c r="K2197" s="214" t="n"/>
      <c r="L2197" s="458" t="inlineStr">
        <is>
          <t>Guardianes Del Ahorro</t>
        </is>
      </c>
      <c r="M2197" s="254" t="inlineStr">
        <is>
          <t>Sandra Patricia Moreno Sotelo</t>
        </is>
      </c>
      <c r="N2197" s="214" t="n"/>
      <c r="O2197" s="214" t="n"/>
      <c r="P2197" s="214" t="n"/>
      <c r="Q2197" s="214" t="n"/>
      <c r="R2197" s="254" t="n">
        <v>1032471470</v>
      </c>
      <c r="S2197" s="458" t="inlineStr">
        <is>
          <t>Uvr</t>
        </is>
      </c>
      <c r="T2197" s="258" t="inlineStr">
        <is>
          <t>Hipotecario</t>
        </is>
      </c>
      <c r="U2197" s="739" t="n">
        <v>314228</v>
      </c>
      <c r="V2197" s="254" t="n">
        <v>180</v>
      </c>
      <c r="W2197" s="254" t="n">
        <v>128</v>
      </c>
      <c r="X2197" s="739" t="inlineStr">
        <is>
          <t>7.1%</t>
        </is>
      </c>
      <c r="Y2197" s="739" t="n">
        <v>117771</v>
      </c>
      <c r="Z2197" s="739" t="n">
        <v>7847</v>
      </c>
      <c r="AA2197" s="739" t="n">
        <v>27051</v>
      </c>
      <c r="AB2197" s="739" t="n">
        <v>0</v>
      </c>
      <c r="AC2197" s="739" t="n">
        <v>188911</v>
      </c>
      <c r="AD2197" s="739" t="n">
        <v>87936</v>
      </c>
      <c r="AE2197" s="739" t="n">
        <v>35634931</v>
      </c>
      <c r="AF2197" s="254" t="inlineStr">
        <is>
          <t>$50.000 a $300.000</t>
        </is>
      </c>
      <c r="AG2197" s="739" t="inlineStr">
        <is>
          <t>$3,700,000</t>
        </is>
      </c>
      <c r="AH2197" s="458" t="inlineStr">
        <is>
          <t>Vis Davivienda</t>
        </is>
      </c>
      <c r="AI2197" s="254" t="inlineStr">
        <is>
          <t>lrodriguezp12@ucentral.edu.co</t>
        </is>
      </c>
      <c r="AJ2197" s="254" t="n">
        <v>3114489396</v>
      </c>
      <c r="AK2197" s="254" t="inlineStr">
        <is>
          <t>BOGOTA</t>
        </is>
      </c>
      <c r="AL2197" s="214" t="n"/>
      <c r="AM2197" s="220" t="n"/>
    </row>
    <row r="2198" ht="18" customHeight="1" thickBot="1">
      <c r="A2198" s="544" t="inlineStr">
        <is>
          <t>ASTRID JOHANNA CAMACHO CORDOBA</t>
        </is>
      </c>
      <c r="B2198" s="221" t="inlineStr">
        <is>
          <t>570119460048169-3</t>
        </is>
      </c>
      <c r="C2198" s="240" t="n">
        <v>46039</v>
      </c>
      <c r="D2198" s="343" t="inlineStr">
        <is>
          <t>Pendiente</t>
        </is>
      </c>
      <c r="E2198" s="240" t="n">
        <v>46039</v>
      </c>
      <c r="F2198" s="333" t="inlineStr">
        <is>
          <t>DAVIVIENDA</t>
        </is>
      </c>
      <c r="G2198" s="272" t="n"/>
      <c r="H2198" s="243" t="inlineStr">
        <is>
          <t>VK 30%</t>
        </is>
      </c>
      <c r="I2198" s="225" t="n"/>
      <c r="J2198" s="225" t="n"/>
      <c r="K2198" s="225" t="n"/>
      <c r="L2198" s="246" t="inlineStr">
        <is>
          <t>Lideres del futuro</t>
        </is>
      </c>
      <c r="M2198" s="242" t="inlineStr">
        <is>
          <t>Vilma Victoria Castro</t>
        </is>
      </c>
      <c r="N2198" s="225" t="n"/>
      <c r="O2198" s="225" t="n"/>
      <c r="P2198" s="225" t="n"/>
      <c r="Q2198" s="225" t="n"/>
      <c r="R2198" s="242" t="n">
        <v>1007380454</v>
      </c>
      <c r="S2198" s="346" t="inlineStr">
        <is>
          <t>Uvr</t>
        </is>
      </c>
      <c r="T2198" s="247" t="inlineStr">
        <is>
          <t>Hipotecario</t>
        </is>
      </c>
      <c r="U2198" s="741" t="n">
        <v>523000</v>
      </c>
      <c r="V2198" s="242" t="n">
        <v>360</v>
      </c>
      <c r="W2198" s="242" t="n">
        <v>348</v>
      </c>
      <c r="X2198" s="811" t="n">
        <v>0.06</v>
      </c>
      <c r="Y2198" s="741" t="n">
        <v>0</v>
      </c>
      <c r="Z2198" s="741" t="n">
        <v>17179</v>
      </c>
      <c r="AA2198" s="741" t="n">
        <v>20884</v>
      </c>
      <c r="AB2198" s="741" t="n">
        <v>0</v>
      </c>
      <c r="AC2198" s="741" t="n">
        <v>95118</v>
      </c>
      <c r="AD2198" s="741" t="n">
        <v>388818</v>
      </c>
      <c r="AE2198" s="741" t="n">
        <v>80043137</v>
      </c>
      <c r="AF2198" s="242" t="inlineStr">
        <is>
          <t>$50.000 a $300.000</t>
        </is>
      </c>
      <c r="AG2198" s="741" t="inlineStr">
        <is>
          <t>$2,000,000</t>
        </is>
      </c>
      <c r="AH2198" s="346" t="inlineStr">
        <is>
          <t>Vis Davivienda</t>
        </is>
      </c>
      <c r="AI2198" s="242" t="inlineStr">
        <is>
          <t>shelsy19062017@gamil.com</t>
        </is>
      </c>
      <c r="AJ2198" s="242" t="n">
        <v>3113533002</v>
      </c>
      <c r="AK2198" s="242" t="inlineStr">
        <is>
          <t>BOGOTA</t>
        </is>
      </c>
      <c r="AL2198" s="225" t="n"/>
      <c r="AM2198" s="231" t="n"/>
    </row>
    <row r="2199" ht="18" customHeight="1" thickBot="1">
      <c r="A2199" s="1504" t="inlineStr">
        <is>
          <t>LIDA JOHANNA ATEHORTUA LONDOÑO</t>
        </is>
      </c>
      <c r="B2199" s="210" t="n">
        <v>90000156666</v>
      </c>
      <c r="C2199" s="251" t="n">
        <v>46039</v>
      </c>
      <c r="D2199" s="348" t="inlineStr">
        <is>
          <t>Pendiente</t>
        </is>
      </c>
      <c r="E2199" s="251" t="n">
        <v>46039</v>
      </c>
      <c r="F2199" s="267" t="inlineStr">
        <is>
          <t>BANCOLOMBIA</t>
        </is>
      </c>
      <c r="G2199" s="278" t="n"/>
      <c r="H2199" s="352" t="inlineStr">
        <is>
          <t>PROPIO</t>
        </is>
      </c>
      <c r="I2199" s="214" t="n"/>
      <c r="J2199" s="214" t="n"/>
      <c r="K2199" s="214" t="n"/>
      <c r="L2199" s="392" t="inlineStr">
        <is>
          <t>Finanzas a otro nivel</t>
        </is>
      </c>
      <c r="M2199" s="254" t="inlineStr">
        <is>
          <t>PAULA ANDREA OSORNO VALENCIA</t>
        </is>
      </c>
      <c r="N2199" s="214" t="n"/>
      <c r="O2199" s="214" t="n"/>
      <c r="P2199" s="214" t="n"/>
      <c r="Q2199" s="214" t="n"/>
      <c r="R2199" s="254" t="n">
        <v>1144030432</v>
      </c>
      <c r="S2199" s="458" t="inlineStr">
        <is>
          <t>Uvr</t>
        </is>
      </c>
      <c r="T2199" s="258" t="inlineStr">
        <is>
          <t>Hipotecario</t>
        </is>
      </c>
      <c r="U2199" s="739" t="n">
        <v>369983</v>
      </c>
      <c r="V2199" s="254" t="n">
        <v>360</v>
      </c>
      <c r="W2199" s="254" t="n">
        <v>309</v>
      </c>
      <c r="X2199" s="739" t="inlineStr">
        <is>
          <t>3.62%</t>
        </is>
      </c>
      <c r="Y2199" s="739" t="n">
        <v>227289</v>
      </c>
      <c r="Z2199" s="739" t="n">
        <v>10842</v>
      </c>
      <c r="AA2199" s="739" t="n">
        <v>8266</v>
      </c>
      <c r="AB2199" s="739" t="n">
        <v>5510</v>
      </c>
      <c r="AC2199" s="739" t="n">
        <v>138923</v>
      </c>
      <c r="AD2199" s="739" t="n">
        <v>206167</v>
      </c>
      <c r="AE2199" s="739" t="n">
        <v>69519072</v>
      </c>
      <c r="AF2199" s="254" t="inlineStr">
        <is>
          <t>$300.000 a $600.000</t>
        </is>
      </c>
      <c r="AG2199" s="739" t="inlineStr">
        <is>
          <t>$3,000,000</t>
        </is>
      </c>
      <c r="AH2199" s="259" t="inlineStr">
        <is>
          <t>Empleado</t>
        </is>
      </c>
      <c r="AI2199" s="254" t="inlineStr">
        <is>
          <t>lidajohanaatehortua@gmail.com</t>
        </is>
      </c>
      <c r="AJ2199" s="254" t="n">
        <v>3147555709</v>
      </c>
      <c r="AK2199" s="254" t="inlineStr">
        <is>
          <t>CALI</t>
        </is>
      </c>
      <c r="AL2199" s="214" t="n"/>
      <c r="AM2199" s="220" t="n"/>
    </row>
    <row r="2200" ht="18" customHeight="1" thickBot="1">
      <c r="A2200" s="544" t="inlineStr">
        <is>
          <t>CARLOS ALFREDO ALFONSO ARIZA</t>
        </is>
      </c>
      <c r="B2200" s="221" t="n">
        <v>90000271424</v>
      </c>
      <c r="C2200" s="240" t="n">
        <v>46040</v>
      </c>
      <c r="D2200" s="343" t="inlineStr">
        <is>
          <t>Pendiente</t>
        </is>
      </c>
      <c r="E2200" s="240" t="n">
        <v>46040</v>
      </c>
      <c r="F2200" s="241" t="inlineStr">
        <is>
          <t>BANCOLOMBIA</t>
        </is>
      </c>
      <c r="G2200" s="272" t="n"/>
      <c r="H2200" s="397" t="inlineStr">
        <is>
          <t>PROPIO</t>
        </is>
      </c>
      <c r="I2200" s="225" t="n"/>
      <c r="J2200" s="225" t="n"/>
      <c r="K2200" s="225" t="n"/>
      <c r="L2200" s="343" t="inlineStr">
        <is>
          <t>Soluciones Financieras</t>
        </is>
      </c>
      <c r="M2200" s="242" t="inlineStr">
        <is>
          <t>LORENA SALINAS</t>
        </is>
      </c>
      <c r="N2200" s="225" t="n"/>
      <c r="O2200" s="225" t="n"/>
      <c r="P2200" s="225" t="n"/>
      <c r="Q2200" s="225" t="n"/>
      <c r="R2200" s="242" t="n">
        <v>1026595780</v>
      </c>
      <c r="S2200" s="346" t="inlineStr">
        <is>
          <t>Uvr</t>
        </is>
      </c>
      <c r="T2200" s="247" t="inlineStr">
        <is>
          <t>Hipotecario</t>
        </is>
      </c>
      <c r="U2200" s="741" t="n">
        <v>815691</v>
      </c>
      <c r="V2200" s="242" t="n">
        <v>360</v>
      </c>
      <c r="W2200" s="242" t="n">
        <v>337</v>
      </c>
      <c r="X2200" s="741" t="inlineStr">
        <is>
          <t>8.45%</t>
        </is>
      </c>
      <c r="Y2200" s="741" t="n">
        <v>0</v>
      </c>
      <c r="Z2200" s="741" t="n">
        <v>8901</v>
      </c>
      <c r="AA2200" s="741" t="n">
        <v>17368</v>
      </c>
      <c r="AB2200" s="741" t="n">
        <v>11578</v>
      </c>
      <c r="AC2200" s="741" t="n">
        <v>79252</v>
      </c>
      <c r="AD2200" s="741" t="n">
        <v>696171</v>
      </c>
      <c r="AE2200" s="741" t="n">
        <v>103183834</v>
      </c>
      <c r="AF2200" s="242" t="inlineStr">
        <is>
          <t>$50.000 a $300.000</t>
        </is>
      </c>
      <c r="AG2200" s="741" t="inlineStr">
        <is>
          <t>$4,500,000</t>
        </is>
      </c>
      <c r="AH2200" s="248" t="inlineStr">
        <is>
          <t>Empleado</t>
        </is>
      </c>
      <c r="AI2200" s="242" t="inlineStr">
        <is>
          <t>autosportrines@gmail.com</t>
        </is>
      </c>
      <c r="AJ2200" s="242" t="n">
        <v>3204534620</v>
      </c>
      <c r="AK2200" s="242" t="inlineStr">
        <is>
          <t>BOGOTA</t>
        </is>
      </c>
      <c r="AL2200" s="225" t="n"/>
      <c r="AM2200" s="231" t="n"/>
    </row>
    <row r="2201" ht="18" customHeight="1" thickBot="1">
      <c r="A2201" s="1504" t="inlineStr">
        <is>
          <t>MELODY SIFARA RENTERIA FRIAS</t>
        </is>
      </c>
      <c r="B2201" s="210" t="inlineStr">
        <is>
          <t>570040770101147-9</t>
        </is>
      </c>
      <c r="C2201" s="251" t="n">
        <v>46041</v>
      </c>
      <c r="D2201" s="348" t="inlineStr">
        <is>
          <t>Pendiente</t>
        </is>
      </c>
      <c r="E2201" s="251" t="n">
        <v>46041</v>
      </c>
      <c r="F2201" s="262" t="inlineStr">
        <is>
          <t>DAVIVIENDA</t>
        </is>
      </c>
      <c r="G2201" s="278" t="n"/>
      <c r="H2201" s="457" t="inlineStr">
        <is>
          <t>VK 25%</t>
        </is>
      </c>
      <c r="I2201" s="214" t="n"/>
      <c r="J2201" s="214" t="n"/>
      <c r="K2201" s="214" t="n"/>
      <c r="L2201" s="392" t="inlineStr">
        <is>
          <t>Finanzas a otro nivel</t>
        </is>
      </c>
      <c r="M2201" s="254" t="inlineStr">
        <is>
          <t>Luis Alfredo Raba Rubio</t>
        </is>
      </c>
      <c r="N2201" s="214" t="n"/>
      <c r="O2201" s="214" t="n"/>
      <c r="P2201" s="214" t="n"/>
      <c r="Q2201" s="214" t="n"/>
      <c r="R2201" s="254" t="n">
        <v>1000125431</v>
      </c>
      <c r="S2201" s="458" t="inlineStr">
        <is>
          <t>Uvr</t>
        </is>
      </c>
      <c r="T2201" s="258" t="inlineStr">
        <is>
          <t>Hipotecario</t>
        </is>
      </c>
      <c r="U2201" s="739" t="n">
        <v>1295000</v>
      </c>
      <c r="V2201" s="254" t="n">
        <v>360</v>
      </c>
      <c r="W2201" s="254" t="n">
        <v>358</v>
      </c>
      <c r="X2201" s="739" t="inlineStr">
        <is>
          <t>6.2%</t>
        </is>
      </c>
      <c r="Y2201" s="739" t="n">
        <v>0</v>
      </c>
      <c r="Z2201" s="739" t="n">
        <v>31720</v>
      </c>
      <c r="AA2201" s="739" t="n">
        <v>40612</v>
      </c>
      <c r="AB2201" s="739" t="n">
        <v>0</v>
      </c>
      <c r="AC2201" s="739" t="n">
        <v>76296</v>
      </c>
      <c r="AD2201" s="739" t="n">
        <v>718676</v>
      </c>
      <c r="AE2201" s="739" t="n">
        <v>143184670</v>
      </c>
      <c r="AF2201" s="254" t="inlineStr">
        <is>
          <t>$300.000 a $600.000</t>
        </is>
      </c>
      <c r="AG2201" s="739" t="inlineStr">
        <is>
          <t>$5,100,000</t>
        </is>
      </c>
      <c r="AH2201" s="458" t="inlineStr">
        <is>
          <t>Vis Davivienda</t>
        </is>
      </c>
      <c r="AI2201" s="254" t="inlineStr">
        <is>
          <t>sifara38@gmail.com</t>
        </is>
      </c>
      <c r="AJ2201" s="254" t="n">
        <v>3223301597</v>
      </c>
      <c r="AK2201" s="214" t="n"/>
      <c r="AL2201" s="214" t="n"/>
      <c r="AM2201" s="220" t="n"/>
    </row>
    <row r="2202" ht="18" customHeight="1" thickBot="1">
      <c r="A2202" s="544" t="inlineStr">
        <is>
          <t>JERSON YOVANY MAYORGA</t>
        </is>
      </c>
      <c r="B2202" s="221" t="inlineStr">
        <is>
          <t>570040770079357-2</t>
        </is>
      </c>
      <c r="C2202" s="240" t="n">
        <v>46039</v>
      </c>
      <c r="D2202" s="343" t="inlineStr">
        <is>
          <t>Pendiente</t>
        </is>
      </c>
      <c r="E2202" s="240" t="n">
        <v>46039</v>
      </c>
      <c r="F2202" s="333" t="inlineStr">
        <is>
          <t>DAVIVIENDA</t>
        </is>
      </c>
      <c r="G2202" s="272" t="n"/>
      <c r="H2202" s="344" t="inlineStr">
        <is>
          <t>CM</t>
        </is>
      </c>
      <c r="I2202" s="225" t="n"/>
      <c r="J2202" s="225" t="n"/>
      <c r="K2202" s="225" t="n"/>
      <c r="L2202" s="343" t="inlineStr">
        <is>
          <t>Soluciones Financieras</t>
        </is>
      </c>
      <c r="M2202" s="242" t="inlineStr">
        <is>
          <t>LORENA SALINAS</t>
        </is>
      </c>
      <c r="N2202" s="225" t="n"/>
      <c r="O2202" s="225" t="n"/>
      <c r="P2202" s="225" t="n"/>
      <c r="Q2202" s="225" t="n"/>
      <c r="R2202" s="389" t="n">
        <v>1092351233</v>
      </c>
      <c r="S2202" s="346" t="inlineStr">
        <is>
          <t>Uvr</t>
        </is>
      </c>
      <c r="T2202" s="247" t="inlineStr">
        <is>
          <t>Hipotecario</t>
        </is>
      </c>
      <c r="U2202" s="741" t="n">
        <v>836000</v>
      </c>
      <c r="V2202" s="242" t="n">
        <v>360</v>
      </c>
      <c r="W2202" s="242" t="n">
        <v>344</v>
      </c>
      <c r="X2202" s="811" t="n">
        <v>0.06</v>
      </c>
      <c r="Y2202" s="741" t="n">
        <v>0</v>
      </c>
      <c r="Z2202" s="741" t="n">
        <v>91247</v>
      </c>
      <c r="AA2202" s="741" t="n">
        <v>68328</v>
      </c>
      <c r="AB2202" s="741" t="n">
        <v>0</v>
      </c>
      <c r="AC2202" s="741" t="n">
        <v>278880</v>
      </c>
      <c r="AD2202" s="741" t="n">
        <v>1214511</v>
      </c>
      <c r="AE2202" s="741" t="n">
        <v>124761604</v>
      </c>
      <c r="AF2202" s="3661" t="n">
        <v>200</v>
      </c>
      <c r="AG2202" s="741" t="inlineStr">
        <is>
          <t>$3,500,000</t>
        </is>
      </c>
      <c r="AH2202" s="248" t="inlineStr">
        <is>
          <t>Empleado</t>
        </is>
      </c>
      <c r="AI2202" s="242" t="inlineStr">
        <is>
          <t>jersonmayorga06@gmail.com</t>
        </is>
      </c>
      <c r="AJ2202" s="242" t="n">
        <v>3222335820</v>
      </c>
      <c r="AK2202" s="242" t="inlineStr">
        <is>
          <t>FUNZA</t>
        </is>
      </c>
      <c r="AL2202" s="225" t="n"/>
      <c r="AM2202" s="231" t="n"/>
    </row>
    <row r="2203" ht="18" customFormat="1" customHeight="1" s="1438" thickBot="1">
      <c r="A2203" s="1678" t="inlineStr">
        <is>
          <t>YENIFER NATALI SALAZAR ATEHORTUA</t>
        </is>
      </c>
      <c r="B2203" s="1591" t="inlineStr">
        <is>
          <t>570336030001671-1</t>
        </is>
      </c>
      <c r="C2203" s="1427" t="n">
        <v>46040</v>
      </c>
      <c r="D2203" s="1428" t="inlineStr">
        <is>
          <t>Pendiente</t>
        </is>
      </c>
      <c r="E2203" s="1427" t="n">
        <v>46040</v>
      </c>
      <c r="F2203" s="1592" t="inlineStr">
        <is>
          <t>DAVIVIENDA</t>
        </is>
      </c>
      <c r="G2203" s="1431" t="n"/>
      <c r="H2203" s="1593" t="inlineStr">
        <is>
          <t>CM</t>
        </is>
      </c>
      <c r="I2203" s="1431" t="n"/>
      <c r="J2203" s="1431" t="n"/>
      <c r="K2203" s="1431" t="n"/>
      <c r="L2203" s="1435" t="inlineStr">
        <is>
          <t>Finanzas a otro nivel</t>
        </is>
      </c>
      <c r="M2203" s="1433" t="inlineStr">
        <is>
          <t>PAULA OSORNO</t>
        </is>
      </c>
      <c r="N2203" s="1431" t="n"/>
      <c r="O2203" s="1431" t="n"/>
      <c r="P2203" s="1431" t="n"/>
      <c r="Q2203" s="1915" t="n"/>
      <c r="R2203" s="1916" t="inlineStr">
        <is>
          <t>N/A</t>
        </is>
      </c>
      <c r="S2203" s="1598" t="inlineStr">
        <is>
          <t>Uvr</t>
        </is>
      </c>
      <c r="T2203" s="1435" t="inlineStr">
        <is>
          <t>Hipotecario</t>
        </is>
      </c>
      <c r="U2203" s="1436" t="n">
        <v>756114</v>
      </c>
      <c r="V2203" s="1433" t="n">
        <v>240</v>
      </c>
      <c r="W2203" s="1433" t="n">
        <v>172</v>
      </c>
      <c r="X2203" s="1436" t="inlineStr">
        <is>
          <t>8.55%</t>
        </is>
      </c>
      <c r="Y2203" s="1436" t="n">
        <v>300885</v>
      </c>
      <c r="Z2203" s="1436" t="n">
        <v>20427</v>
      </c>
      <c r="AA2203" s="1436" t="n">
        <v>49771</v>
      </c>
      <c r="AB2203" s="1436" t="n">
        <v>0</v>
      </c>
      <c r="AC2203" s="1436" t="n">
        <v>275843</v>
      </c>
      <c r="AD2203" s="1436" t="n">
        <v>327851</v>
      </c>
      <c r="AE2203" s="1436" t="n">
        <v>91171877</v>
      </c>
      <c r="AF2203" s="3764" t="n">
        <v>300</v>
      </c>
      <c r="AG2203" s="1436" t="inlineStr">
        <is>
          <t>$3,500,000</t>
        </is>
      </c>
      <c r="AH2203" s="1430" t="inlineStr">
        <is>
          <t>Empleado</t>
        </is>
      </c>
      <c r="AI2203" s="1431" t="n"/>
      <c r="AJ2203" s="1431" t="n"/>
      <c r="AK2203" s="1431" t="n"/>
      <c r="AL2203" s="1431" t="n"/>
      <c r="AM2203" s="1437" t="n"/>
    </row>
    <row r="2204" ht="18" customFormat="1" customHeight="1" s="1314" thickBot="1">
      <c r="A2204" s="1903" t="inlineStr">
        <is>
          <t>EDITH ZAMBRANO RODRIGUEZ</t>
        </is>
      </c>
      <c r="B2204" s="1904" t="n">
        <v>134200091432</v>
      </c>
      <c r="C2204" s="1905" t="n">
        <v>46039</v>
      </c>
      <c r="D2204" s="1906" t="inlineStr">
        <is>
          <t>Pendiente</t>
        </is>
      </c>
      <c r="E2204" s="1905" t="n">
        <v>46039</v>
      </c>
      <c r="F2204" s="1907" t="inlineStr">
        <is>
          <t>CAJA SOCIAL</t>
        </is>
      </c>
      <c r="G2204" s="1886" t="n"/>
      <c r="H2204" s="1908" t="inlineStr">
        <is>
          <t>PROPIO</t>
        </is>
      </c>
      <c r="I2204" s="1416" t="n"/>
      <c r="J2204" s="1416" t="n"/>
      <c r="K2204" s="1416" t="n"/>
      <c r="L2204" s="1909" t="inlineStr">
        <is>
          <t>Guardianes Del Ahorro</t>
        </is>
      </c>
      <c r="M2204" s="1910" t="inlineStr">
        <is>
          <t>Angela Liseth Chaparro Silba</t>
        </is>
      </c>
      <c r="N2204" s="1416" t="n"/>
      <c r="O2204" s="1416" t="n"/>
      <c r="P2204" s="1416" t="n"/>
      <c r="Q2204" s="1416" t="n"/>
      <c r="R2204" s="1910" t="n">
        <v>1022942326</v>
      </c>
      <c r="S2204" s="1911" t="inlineStr">
        <is>
          <t>Pesos</t>
        </is>
      </c>
      <c r="T2204" s="1912" t="inlineStr">
        <is>
          <t>Hipotecario</t>
        </is>
      </c>
      <c r="U2204" s="1913" t="n">
        <v>484797</v>
      </c>
      <c r="V2204" s="1910" t="n">
        <v>240</v>
      </c>
      <c r="W2204" s="1910" t="n">
        <v>212</v>
      </c>
      <c r="X2204" s="1913" t="inlineStr">
        <is>
          <t>6.8%</t>
        </is>
      </c>
      <c r="Y2204" s="1913" t="n">
        <v>177133</v>
      </c>
      <c r="Z2204" s="1913" t="n">
        <v>15291</v>
      </c>
      <c r="AA2204" s="1913" t="n">
        <v>23518</v>
      </c>
      <c r="AB2204" s="1913" t="n">
        <v>21144</v>
      </c>
      <c r="AC2204" s="1913" t="n">
        <v>137573</v>
      </c>
      <c r="AD2204" s="1913" t="n">
        <v>464403</v>
      </c>
      <c r="AE2204" s="1913" t="n">
        <v>54107299</v>
      </c>
      <c r="AF2204" s="1910" t="inlineStr">
        <is>
          <t>$50.000 a $300.000</t>
        </is>
      </c>
      <c r="AG2204" s="1913" t="inlineStr">
        <is>
          <t>$3,700,000</t>
        </is>
      </c>
      <c r="AH2204" s="1907" t="inlineStr">
        <is>
          <t>Empleado</t>
        </is>
      </c>
      <c r="AI2204" s="1910" t="inlineStr">
        <is>
          <t>veredith1@hotmail.com</t>
        </is>
      </c>
      <c r="AJ2204" s="1910" t="n">
        <v>3202795027</v>
      </c>
      <c r="AK2204" s="1910" t="inlineStr">
        <is>
          <t>BOGOTA</t>
        </is>
      </c>
      <c r="AL2204" s="1416" t="n"/>
      <c r="AM2204" s="1914" t="n"/>
    </row>
    <row r="2205" ht="18" customHeight="1" thickBot="1">
      <c r="A2205" s="1670" t="inlineStr">
        <is>
          <t>JULIAN CAMILO PINEDA VASQUEZ</t>
        </is>
      </c>
      <c r="B2205" s="825" t="inlineStr">
        <is>
          <t>570040770041884-0</t>
        </is>
      </c>
      <c r="C2205" s="826" t="n">
        <v>46039</v>
      </c>
      <c r="D2205" s="827" t="inlineStr">
        <is>
          <t>Pendiente</t>
        </is>
      </c>
      <c r="E2205" s="826" t="n">
        <v>46039</v>
      </c>
      <c r="F2205" s="912" t="inlineStr">
        <is>
          <t>DAVIVIENDA</t>
        </is>
      </c>
      <c r="G2205" s="856" t="n"/>
      <c r="H2205" s="865" t="inlineStr">
        <is>
          <t>PROPIO</t>
        </is>
      </c>
      <c r="I2205" s="505" t="n"/>
      <c r="J2205" s="505" t="n"/>
      <c r="K2205" s="505" t="n"/>
      <c r="L2205" s="911" t="inlineStr">
        <is>
          <t>Guardianes Del Ahorro</t>
        </is>
      </c>
      <c r="M2205" s="832" t="inlineStr">
        <is>
          <t>Sandra Patricia Moreno Sotelo</t>
        </is>
      </c>
      <c r="N2205" s="505" t="n"/>
      <c r="O2205" s="505" t="n"/>
      <c r="P2205" s="505" t="n"/>
      <c r="Q2205" s="505" t="n"/>
      <c r="R2205" s="832" t="n">
        <v>1014250759</v>
      </c>
      <c r="S2205" s="833" t="inlineStr">
        <is>
          <t>Pesos</t>
        </is>
      </c>
      <c r="T2205" s="834" t="inlineStr">
        <is>
          <t>Hipotecario</t>
        </is>
      </c>
      <c r="U2205" s="835" t="n">
        <v>628855</v>
      </c>
      <c r="V2205" s="832" t="n">
        <v>240</v>
      </c>
      <c r="W2205" s="832" t="n">
        <v>188</v>
      </c>
      <c r="X2205" s="835" t="inlineStr">
        <is>
          <t>9.5%</t>
        </is>
      </c>
      <c r="Y2205" s="835" t="n">
        <v>280144</v>
      </c>
      <c r="Z2205" s="835" t="n">
        <v>18745</v>
      </c>
      <c r="AA2205" s="835" t="n">
        <v>33236</v>
      </c>
      <c r="AB2205" s="835" t="n">
        <v>0</v>
      </c>
      <c r="AC2205" s="835" t="n">
        <v>208571</v>
      </c>
      <c r="AD2205" s="835" t="n">
        <v>367621</v>
      </c>
      <c r="AE2205" s="835" t="n">
        <v>85649046</v>
      </c>
      <c r="AF2205" s="832" t="inlineStr">
        <is>
          <t>$600.000 a $900.000</t>
        </is>
      </c>
      <c r="AG2205" s="835" t="inlineStr">
        <is>
          <t>$6,250,000</t>
        </is>
      </c>
      <c r="AH2205" s="911" t="inlineStr">
        <is>
          <t>Vis Davivienda</t>
        </is>
      </c>
      <c r="AI2205" s="832" t="inlineStr">
        <is>
          <t>kamilopineda07@gmail.com</t>
        </is>
      </c>
      <c r="AJ2205" s="832" t="n">
        <v>3213397669</v>
      </c>
      <c r="AK2205" s="832" t="inlineStr">
        <is>
          <t>BOGOTA</t>
        </is>
      </c>
      <c r="AL2205" s="505" t="n"/>
      <c r="AM2205" s="838" t="n"/>
    </row>
    <row r="2206" ht="18" customHeight="1" thickBot="1">
      <c r="A2206" s="544" t="inlineStr">
        <is>
          <t>DAVINSON VALDEZ LAM</t>
        </is>
      </c>
      <c r="B2206" s="221" t="n">
        <v>859440445</v>
      </c>
      <c r="C2206" s="240" t="n">
        <v>46040</v>
      </c>
      <c r="D2206" s="343" t="inlineStr">
        <is>
          <t>Pendiente</t>
        </is>
      </c>
      <c r="E2206" s="240" t="n">
        <v>46040</v>
      </c>
      <c r="F2206" s="224" t="inlineStr">
        <is>
          <t>BANCO DE BOGOTA</t>
        </is>
      </c>
      <c r="G2206" s="272" t="n"/>
      <c r="H2206" s="397" t="inlineStr">
        <is>
          <t>PROPIO</t>
        </is>
      </c>
      <c r="I2206" s="225" t="n"/>
      <c r="J2206" s="225" t="n"/>
      <c r="K2206" s="225" t="n"/>
      <c r="L2206" s="343" t="inlineStr">
        <is>
          <t>Soluciones Financieras</t>
        </is>
      </c>
      <c r="M2206" s="242" t="inlineStr">
        <is>
          <t>LORENA SALINAS</t>
        </is>
      </c>
      <c r="N2206" s="225" t="n"/>
      <c r="O2206" s="225" t="n"/>
      <c r="P2206" s="225" t="n"/>
      <c r="Q2206" s="225" t="n"/>
      <c r="R2206" s="242" t="n">
        <v>440445</v>
      </c>
      <c r="S2206" s="246" t="inlineStr">
        <is>
          <t>Pesos</t>
        </is>
      </c>
      <c r="T2206" s="247" t="inlineStr">
        <is>
          <t>Hipotecario</t>
        </is>
      </c>
      <c r="U2206" s="741" t="n">
        <v>780429</v>
      </c>
      <c r="V2206" s="242" t="n">
        <v>240</v>
      </c>
      <c r="W2206" s="242" t="n">
        <v>211</v>
      </c>
      <c r="X2206" s="741" t="inlineStr">
        <is>
          <t>9.64%</t>
        </is>
      </c>
      <c r="Y2206" s="741" t="n">
        <v>253681</v>
      </c>
      <c r="Z2206" s="741" t="n">
        <v>13656</v>
      </c>
      <c r="AA2206" s="741" t="n">
        <v>23452</v>
      </c>
      <c r="AB2206" s="741" t="n">
        <v>0</v>
      </c>
      <c r="AC2206" s="741" t="n">
        <v>46742</v>
      </c>
      <c r="AD2206" s="741" t="n">
        <v>950259</v>
      </c>
      <c r="AE2206" s="741" t="n">
        <v>77953721</v>
      </c>
      <c r="AF2206" s="242" t="inlineStr">
        <is>
          <t>$50.000 a $300.000</t>
        </is>
      </c>
      <c r="AG2206" s="741" t="inlineStr">
        <is>
          <t>$8,000,000</t>
        </is>
      </c>
      <c r="AH2206" s="248" t="inlineStr">
        <is>
          <t>Empleado</t>
        </is>
      </c>
      <c r="AI2206" s="242" t="inlineStr">
        <is>
          <t>valdezdavinson4@gmail.com</t>
        </is>
      </c>
      <c r="AJ2206" s="242" t="n">
        <v>3042908792</v>
      </c>
      <c r="AK2206" s="242" t="inlineStr">
        <is>
          <t>CARTAGENA</t>
        </is>
      </c>
      <c r="AL2206" s="225" t="n"/>
      <c r="AM2206" s="231" t="n"/>
    </row>
    <row r="2207" ht="18" customHeight="1" thickBot="1">
      <c r="A2207" s="1504" t="inlineStr">
        <is>
          <t>ORLANDO ANDRES PEREZ VILLA</t>
        </is>
      </c>
      <c r="B2207" s="210" t="n">
        <v>90000373515</v>
      </c>
      <c r="C2207" s="251" t="n">
        <v>46040</v>
      </c>
      <c r="D2207" s="348" t="inlineStr">
        <is>
          <t>Pendiente</t>
        </is>
      </c>
      <c r="E2207" s="251" t="n">
        <v>46040</v>
      </c>
      <c r="F2207" s="267" t="inlineStr">
        <is>
          <t>BANCOLOMBIA</t>
        </is>
      </c>
      <c r="G2207" s="278" t="n"/>
      <c r="H2207" s="352" t="inlineStr">
        <is>
          <t>PROPIO</t>
        </is>
      </c>
      <c r="I2207" s="214" t="n"/>
      <c r="J2207" s="214" t="n"/>
      <c r="K2207" s="214" t="n"/>
      <c r="L2207" s="348" t="inlineStr">
        <is>
          <t>Soluciones Financieras</t>
        </is>
      </c>
      <c r="M2207" s="254" t="inlineStr">
        <is>
          <t>LORENA SALINAS</t>
        </is>
      </c>
      <c r="N2207" s="214" t="n"/>
      <c r="O2207" s="214" t="n"/>
      <c r="P2207" s="214" t="n"/>
      <c r="Q2207" s="214" t="n"/>
      <c r="R2207" s="254" t="n">
        <v>373515</v>
      </c>
      <c r="S2207" s="257" t="inlineStr">
        <is>
          <t>Pesos</t>
        </is>
      </c>
      <c r="T2207" s="258" t="inlineStr">
        <is>
          <t>Hipotecario</t>
        </is>
      </c>
      <c r="U2207" s="739" t="n">
        <v>1505558</v>
      </c>
      <c r="V2207" s="254" t="n">
        <v>240</v>
      </c>
      <c r="W2207" s="254" t="n">
        <v>238</v>
      </c>
      <c r="X2207" s="739" t="inlineStr">
        <is>
          <t>12.9%</t>
        </is>
      </c>
      <c r="Y2207" s="739" t="n">
        <v>0</v>
      </c>
      <c r="Z2207" s="739" t="n">
        <v>38954</v>
      </c>
      <c r="AA2207" s="739" t="n">
        <v>17269</v>
      </c>
      <c r="AB2207" s="739" t="n">
        <v>11512</v>
      </c>
      <c r="AC2207" s="739" t="n">
        <v>128297</v>
      </c>
      <c r="AD2207" s="739" t="n">
        <v>1309525</v>
      </c>
      <c r="AE2207" s="739" t="n">
        <v>129956516</v>
      </c>
      <c r="AF2207" s="254" t="inlineStr">
        <is>
          <t>$100.000 EN ADELANTE</t>
        </is>
      </c>
      <c r="AG2207" s="739" t="inlineStr">
        <is>
          <t>$7,500,000</t>
        </is>
      </c>
      <c r="AH2207" s="259" t="inlineStr">
        <is>
          <t>Empleado</t>
        </is>
      </c>
      <c r="AI2207" s="254" t="inlineStr">
        <is>
          <t>orlaperez8@gmail.com</t>
        </is>
      </c>
      <c r="AJ2207" s="254" t="n">
        <v>3135841691</v>
      </c>
      <c r="AK2207" s="254" t="inlineStr">
        <is>
          <t>CARTAGENA</t>
        </is>
      </c>
      <c r="AL2207" s="214" t="n"/>
      <c r="AM2207" s="220" t="n"/>
    </row>
    <row r="2208" ht="18" customHeight="1" thickBot="1">
      <c r="A2208" s="544" t="inlineStr">
        <is>
          <t>LAURA DANIELA VARGAS RAYO</t>
        </is>
      </c>
      <c r="B2208" s="221" t="n">
        <v>90000105478</v>
      </c>
      <c r="C2208" s="240" t="n">
        <v>46040</v>
      </c>
      <c r="D2208" s="343" t="inlineStr">
        <is>
          <t>Pendiente</t>
        </is>
      </c>
      <c r="E2208" s="240" t="n">
        <v>46040</v>
      </c>
      <c r="F2208" s="241" t="inlineStr">
        <is>
          <t>BANCOLOMBIA</t>
        </is>
      </c>
      <c r="G2208" s="272" t="n"/>
      <c r="H2208" s="397" t="inlineStr">
        <is>
          <t>PROPIO</t>
        </is>
      </c>
      <c r="I2208" s="225" t="n"/>
      <c r="J2208" s="225" t="n"/>
      <c r="K2208" s="225" t="n"/>
      <c r="L2208" s="343" t="inlineStr">
        <is>
          <t>Soluciones Financieras</t>
        </is>
      </c>
      <c r="M2208" s="242" t="inlineStr">
        <is>
          <t>LORENA SALINAS</t>
        </is>
      </c>
      <c r="N2208" s="225" t="n"/>
      <c r="O2208" s="225" t="n"/>
      <c r="P2208" s="225" t="n"/>
      <c r="Q2208" s="225" t="n"/>
      <c r="R2208" s="242" t="n">
        <v>1069750508</v>
      </c>
      <c r="S2208" s="246" t="inlineStr">
        <is>
          <t>Pesos</t>
        </is>
      </c>
      <c r="T2208" s="247" t="inlineStr">
        <is>
          <t>Hipotecario</t>
        </is>
      </c>
      <c r="U2208" s="741" t="n">
        <v>844396</v>
      </c>
      <c r="V2208" s="242" t="n">
        <v>240</v>
      </c>
      <c r="W2208" s="242" t="n">
        <v>176</v>
      </c>
      <c r="X2208" s="741" t="inlineStr">
        <is>
          <t>7.19%</t>
        </is>
      </c>
      <c r="Y2208" s="741" t="n">
        <v>287111</v>
      </c>
      <c r="Z2208" s="741" t="n">
        <v>9984</v>
      </c>
      <c r="AA2208" s="741" t="n">
        <v>14165</v>
      </c>
      <c r="AB2208" s="741" t="n">
        <v>9443</v>
      </c>
      <c r="AC2208" s="741" t="n">
        <v>297700</v>
      </c>
      <c r="AD2208" s="741" t="n">
        <v>466408</v>
      </c>
      <c r="AE2208" s="741" t="n">
        <v>87735338</v>
      </c>
      <c r="AF2208" s="242" t="inlineStr">
        <is>
          <t>$50.000 a $300.000</t>
        </is>
      </c>
      <c r="AG2208" s="741" t="inlineStr">
        <is>
          <t>$4,000,000</t>
        </is>
      </c>
      <c r="AH2208" s="248" t="inlineStr">
        <is>
          <t>Empleado</t>
        </is>
      </c>
      <c r="AI2208" s="242" t="inlineStr">
        <is>
          <t>lauravargasrayo@gmail.com</t>
        </is>
      </c>
      <c r="AJ2208" s="242" t="n">
        <v>3208900687</v>
      </c>
      <c r="AK2208" s="225" t="n"/>
      <c r="AL2208" s="225" t="n"/>
      <c r="AM2208" s="231" t="n"/>
    </row>
    <row r="2209" ht="18" customFormat="1" customHeight="1" s="1314" thickBot="1">
      <c r="A2209" s="1440" t="inlineStr">
        <is>
          <t>CRISTIAN ARBOLEDA QUERUBIN</t>
        </is>
      </c>
      <c r="B2209" s="1321" t="n">
        <v>134200356634</v>
      </c>
      <c r="C2209" s="1322" t="n">
        <v>46041</v>
      </c>
      <c r="D2209" s="1326" t="inlineStr">
        <is>
          <t>Pendiente</t>
        </is>
      </c>
      <c r="E2209" s="1322" t="n">
        <v>46041</v>
      </c>
      <c r="F2209" s="1304" t="inlineStr">
        <is>
          <t>CAJA SOCIAL</t>
        </is>
      </c>
      <c r="G2209" s="1305" t="n"/>
      <c r="H2209" s="1360" t="inlineStr">
        <is>
          <t>PROPIO</t>
        </is>
      </c>
      <c r="I2209" s="1305" t="n"/>
      <c r="J2209" s="1305" t="n"/>
      <c r="K2209" s="1305" t="n"/>
      <c r="L2209" s="1308" t="inlineStr">
        <is>
          <t>Finanzas a otro nivel</t>
        </is>
      </c>
      <c r="M2209" s="1307" t="inlineStr">
        <is>
          <t>NELLY ROA</t>
        </is>
      </c>
      <c r="N2209" s="1305" t="n"/>
      <c r="O2209" s="1305" t="n"/>
      <c r="P2209" s="1305" t="n"/>
      <c r="Q2209" s="1305" t="n"/>
      <c r="R2209" s="1307" t="n">
        <v>1020484553</v>
      </c>
      <c r="S2209" s="1311" t="inlineStr">
        <is>
          <t>Pesos</t>
        </is>
      </c>
      <c r="T2209" s="1308" t="inlineStr">
        <is>
          <t>Hipotecario</t>
        </is>
      </c>
      <c r="U2209" s="1310" t="n">
        <v>1301740</v>
      </c>
      <c r="V2209" s="1307" t="n">
        <v>192</v>
      </c>
      <c r="W2209" s="1307" t="n">
        <v>190</v>
      </c>
      <c r="X2209" s="1310" t="inlineStr">
        <is>
          <t>11.55%</t>
        </is>
      </c>
      <c r="Y2209" s="1310" t="n">
        <v>0</v>
      </c>
      <c r="Z2209" s="1310" t="n">
        <v>23980</v>
      </c>
      <c r="AA2209" s="1310" t="n">
        <v>37524</v>
      </c>
      <c r="AB2209" s="1310" t="n">
        <v>33737</v>
      </c>
      <c r="AC2209" s="1310" t="n">
        <v>211832</v>
      </c>
      <c r="AD2209" s="1310" t="n">
        <v>994666</v>
      </c>
      <c r="AE2209" s="1310" t="n">
        <v>108704734</v>
      </c>
      <c r="AF2209" s="1307" t="inlineStr">
        <is>
          <t>$50.000 a $300.000</t>
        </is>
      </c>
      <c r="AG2209" s="1310" t="inlineStr">
        <is>
          <t>$5,000,000</t>
        </is>
      </c>
      <c r="AH2209" s="1304" t="inlineStr">
        <is>
          <t>Empleado</t>
        </is>
      </c>
      <c r="AI2209" s="1307" t="inlineStr">
        <is>
          <t>q5969850@gmail.com</t>
        </is>
      </c>
      <c r="AJ2209" s="1307" t="n">
        <v>3205627905</v>
      </c>
      <c r="AK2209" s="1305" t="n"/>
      <c r="AL2209" s="1305" t="n"/>
      <c r="AM2209" s="1313" t="n"/>
    </row>
    <row r="2210" ht="18" customHeight="1" thickBot="1">
      <c r="A2210" t="inlineStr">
        <is>
          <t>MIGUEL ANGEL ACUÑA LOPEZ</t>
        </is>
      </c>
      <c r="B2210" s="825" t="inlineStr">
        <is>
          <t>570000660045945-6</t>
        </is>
      </c>
      <c r="C2210" s="826" t="n">
        <v>46041</v>
      </c>
      <c r="D2210" s="919" t="inlineStr">
        <is>
          <t>Mora</t>
        </is>
      </c>
      <c r="E2210" s="826" t="n">
        <v>46041</v>
      </c>
      <c r="F2210" s="912" t="inlineStr">
        <is>
          <t>DAVIVIENDA</t>
        </is>
      </c>
      <c r="G2210" s="856" t="n"/>
      <c r="H2210" s="865" t="inlineStr">
        <is>
          <t>PROPIO</t>
        </is>
      </c>
      <c r="I2210" s="505" t="n"/>
      <c r="J2210" s="505" t="n"/>
      <c r="K2210" s="505" t="n"/>
      <c r="L2210" s="911" t="inlineStr">
        <is>
          <t>Guardianes Del Ahorro</t>
        </is>
      </c>
      <c r="M2210" s="832" t="inlineStr">
        <is>
          <t>Alexandra Guaje</t>
        </is>
      </c>
      <c r="N2210" s="505" t="n"/>
      <c r="O2210" s="505" t="n"/>
      <c r="P2210" s="505" t="n"/>
      <c r="Q2210" s="505" t="n"/>
      <c r="R2210" s="832" t="n">
        <v>80901226</v>
      </c>
      <c r="S2210" s="833" t="inlineStr">
        <is>
          <t>Pesos</t>
        </is>
      </c>
      <c r="T2210" s="834" t="inlineStr">
        <is>
          <t>Hipotecario</t>
        </is>
      </c>
      <c r="U2210" s="835" t="n">
        <v>334139</v>
      </c>
      <c r="V2210" s="832" t="n">
        <v>240</v>
      </c>
      <c r="W2210" s="832" t="n">
        <v>189</v>
      </c>
      <c r="X2210" s="835" t="inlineStr">
        <is>
          <t>9.2%</t>
        </is>
      </c>
      <c r="Y2210" s="835" t="n">
        <v>0</v>
      </c>
      <c r="Z2210" s="835" t="n">
        <v>9231</v>
      </c>
      <c r="AA2210" s="835" t="n">
        <v>24742</v>
      </c>
      <c r="AB2210" s="835" t="n">
        <v>26070</v>
      </c>
      <c r="AC2210" s="835" t="n">
        <v>101016</v>
      </c>
      <c r="AD2210" s="835" t="n">
        <v>170485</v>
      </c>
      <c r="AE2210" s="835" t="n">
        <v>41904268</v>
      </c>
      <c r="AF2210" s="832" t="inlineStr">
        <is>
          <t>$50.000 a $300.000</t>
        </is>
      </c>
      <c r="AG2210" s="835" t="inlineStr">
        <is>
          <t>$2,500,000</t>
        </is>
      </c>
      <c r="AH2210" s="837" t="inlineStr">
        <is>
          <t>Empleado</t>
        </is>
      </c>
      <c r="AI2210" s="832" t="inlineStr">
        <is>
          <t>migue_acl23@hotmail.com</t>
        </is>
      </c>
      <c r="AJ2210" s="832" t="n">
        <v>3043553857</v>
      </c>
      <c r="AK2210" s="505" t="n"/>
      <c r="AL2210" s="505" t="n"/>
      <c r="AM2210" s="838" t="n"/>
    </row>
    <row r="2211" ht="18" customHeight="1" thickBot="1">
      <c r="A2211" t="inlineStr">
        <is>
          <t xml:space="preserve">VIVIANA CAROLINA CORDERO PLATA </t>
        </is>
      </c>
      <c r="B2211" s="502" t="n">
        <v>22354</v>
      </c>
      <c r="C2211" s="404" t="n">
        <v>45926</v>
      </c>
      <c r="D2211" s="405" t="inlineStr">
        <is>
          <t>Pendiente</t>
        </is>
      </c>
      <c r="E2211" s="1015" t="n">
        <v>45926</v>
      </c>
      <c r="F2211" s="412" t="inlineStr">
        <is>
          <t>CREDIFAMILIA</t>
        </is>
      </c>
      <c r="G2211" s="588" t="n"/>
      <c r="H2211" s="504" t="inlineStr">
        <is>
          <t>VK 30%</t>
        </is>
      </c>
      <c r="I2211" s="410" t="n"/>
      <c r="J2211" s="410" t="n"/>
      <c r="K2211" s="410" t="n"/>
      <c r="L2211" s="553" t="inlineStr">
        <is>
          <t>Visionarios</t>
        </is>
      </c>
      <c r="M2211" s="414" t="inlineStr">
        <is>
          <t>MARIELA BECERRA</t>
        </is>
      </c>
      <c r="N2211" s="410" t="n"/>
      <c r="O2211" s="410" t="n"/>
      <c r="P2211" s="410" t="n"/>
      <c r="Q2211" s="410" t="n"/>
      <c r="R2211" s="928" t="n">
        <v>1098730289</v>
      </c>
      <c r="S2211" s="412" t="inlineStr">
        <is>
          <t>Pesos</t>
        </is>
      </c>
      <c r="T2211" s="413" t="inlineStr">
        <is>
          <t>Hipotecario</t>
        </is>
      </c>
      <c r="U2211" s="818" t="n">
        <v>814618</v>
      </c>
      <c r="V2211" s="414" t="n">
        <v>240</v>
      </c>
      <c r="W2211" s="414" t="n">
        <v>200</v>
      </c>
      <c r="X2211" s="818" t="inlineStr">
        <is>
          <t>10.7%</t>
        </is>
      </c>
      <c r="Y2211" s="818" t="n">
        <v>338423</v>
      </c>
      <c r="Z2211" s="818" t="n">
        <v>53189</v>
      </c>
      <c r="AA2211" s="818" t="n">
        <v>24419</v>
      </c>
      <c r="AB2211" s="818" t="n">
        <v>0</v>
      </c>
      <c r="AC2211" s="818" t="n">
        <v>195933</v>
      </c>
      <c r="AD2211" s="818" t="n">
        <v>879498</v>
      </c>
      <c r="AE2211" s="818" t="n">
        <v>103615790</v>
      </c>
      <c r="AF2211" s="414" t="inlineStr">
        <is>
          <t>50-300</t>
        </is>
      </c>
      <c r="AG2211" s="818" t="inlineStr">
        <is>
          <t>$3,800,000</t>
        </is>
      </c>
      <c r="AH2211" s="415" t="inlineStr">
        <is>
          <t>Empleado</t>
        </is>
      </c>
      <c r="AI2211" s="414" t="inlineStr">
        <is>
          <t>vivisita_02@hotmail.com</t>
        </is>
      </c>
      <c r="AJ2211" s="414" t="n">
        <v>3156410607</v>
      </c>
      <c r="AK2211" s="410" t="n"/>
      <c r="AL2211" s="410" t="n"/>
      <c r="AM2211" s="416" t="n"/>
    </row>
    <row r="2212" ht="18" customHeight="1" thickBot="1">
      <c r="A2212" s="1013" t="inlineStr">
        <is>
          <t>INGRID YOHANA COSSIO SANCHEZ</t>
        </is>
      </c>
      <c r="B2212" s="825" t="inlineStr">
        <is>
          <t>570101570039495-9</t>
        </is>
      </c>
      <c r="C2212" s="826" t="n">
        <v>45933</v>
      </c>
      <c r="D2212" s="919" t="inlineStr">
        <is>
          <t>Mora</t>
        </is>
      </c>
      <c r="E2212" s="924" t="n">
        <v>45933</v>
      </c>
      <c r="F2212" s="912" t="inlineStr">
        <is>
          <t>DAVIVIENDA</t>
        </is>
      </c>
      <c r="G2212" s="568" t="n"/>
      <c r="H2212" s="865" t="inlineStr">
        <is>
          <t>PROPIO</t>
        </is>
      </c>
      <c r="I2212" s="505" t="n"/>
      <c r="J2212" s="505" t="n"/>
      <c r="K2212" s="505" t="n"/>
      <c r="L2212" s="871" t="inlineStr">
        <is>
          <t>Finanzas a otro nivel</t>
        </is>
      </c>
      <c r="M2212" s="832" t="inlineStr">
        <is>
          <t>PAULA OSORNO</t>
        </is>
      </c>
      <c r="N2212" s="505" t="n"/>
      <c r="O2212" s="505" t="n"/>
      <c r="P2212" s="505" t="n"/>
      <c r="Q2212" s="505" t="n"/>
      <c r="R2212" s="832" t="n">
        <v>1076383337</v>
      </c>
      <c r="S2212" s="833" t="inlineStr">
        <is>
          <t>Pesos</t>
        </is>
      </c>
      <c r="T2212" s="834" t="inlineStr">
        <is>
          <t>Hipotecario</t>
        </is>
      </c>
      <c r="U2212" s="835" t="n">
        <v>187044</v>
      </c>
      <c r="V2212" s="832" t="n">
        <v>240</v>
      </c>
      <c r="W2212" s="832" t="n">
        <v>224</v>
      </c>
      <c r="X2212" s="835" t="inlineStr">
        <is>
          <t>18.75%</t>
        </is>
      </c>
      <c r="Y2212" s="835" t="n">
        <v>85955</v>
      </c>
      <c r="Z2212" s="835" t="n">
        <v>3975</v>
      </c>
      <c r="AA2212" s="835" t="n">
        <v>18154</v>
      </c>
      <c r="AB2212" s="835" t="n">
        <v>15143</v>
      </c>
      <c r="AC2212" s="835" t="n">
        <v>25384</v>
      </c>
      <c r="AD2212" s="835" t="n">
        <v>122440</v>
      </c>
      <c r="AE2212" s="835" t="n">
        <v>21326408</v>
      </c>
      <c r="AF2212" s="832" t="inlineStr">
        <is>
          <t>50-300</t>
        </is>
      </c>
      <c r="AG2212" s="835" t="inlineStr">
        <is>
          <t>$1,423,000</t>
        </is>
      </c>
      <c r="AH2212" s="837" t="inlineStr">
        <is>
          <t>Empleado</t>
        </is>
      </c>
      <c r="AI2212" s="832" t="inlineStr">
        <is>
          <t>yocosan1490@gmail.com</t>
        </is>
      </c>
      <c r="AJ2212" s="832" t="n">
        <v>3197105055</v>
      </c>
      <c r="AK2212" s="505" t="n"/>
      <c r="AL2212" s="505" t="n"/>
      <c r="AM2212" s="838" t="n"/>
    </row>
    <row r="2213" ht="18" customHeight="1" thickBot="1">
      <c r="A2213" s="843" t="inlineStr">
        <is>
          <t>JENNY ADRIANA OJEDA MORENO</t>
        </is>
      </c>
      <c r="B2213" s="221" t="inlineStr">
        <is>
          <t>600303600612238-4</t>
        </is>
      </c>
      <c r="C2213" s="240" t="n">
        <v>45800</v>
      </c>
      <c r="D2213" s="902" t="inlineStr">
        <is>
          <t>Pendiente</t>
        </is>
      </c>
      <c r="E2213" s="903" t="n">
        <v>45933</v>
      </c>
      <c r="F2213" s="569" t="inlineStr">
        <is>
          <t>DAVIVIENDA</t>
        </is>
      </c>
      <c r="G2213" s="593" t="inlineStr">
        <is>
          <t>Se envio por correo extractos, perfilamiento y extracto para realizar el estudio. Estabamos en espera de la 6 cuota para el proceso.
Cliente vive en Estados Unidos.
Desea una cuota mas o menos de $2.000.000
Gracias</t>
        </is>
      </c>
      <c r="H2213" s="344" t="inlineStr">
        <is>
          <t>CM</t>
        </is>
      </c>
      <c r="I2213" s="242" t="inlineStr">
        <is>
          <t>Solicitar el siguiente extracto.</t>
        </is>
      </c>
      <c r="J2213" s="225" t="n"/>
      <c r="K2213" s="225" t="n"/>
      <c r="L2213" s="440" t="inlineStr">
        <is>
          <t>Finanzas a otro nivel</t>
        </is>
      </c>
      <c r="M2213" s="242" t="inlineStr">
        <is>
          <t>OFELEIA OVIEDO</t>
        </is>
      </c>
      <c r="N2213" s="225" t="n"/>
      <c r="O2213" s="225" t="n"/>
      <c r="P2213" s="225" t="n"/>
      <c r="Q2213" s="225" t="n"/>
      <c r="R2213" s="242" t="n">
        <v>39674542</v>
      </c>
      <c r="S2213" s="246" t="inlineStr">
        <is>
          <t>Pesos</t>
        </is>
      </c>
      <c r="T2213" s="448" t="inlineStr">
        <is>
          <t>Leasing H.</t>
        </is>
      </c>
      <c r="U2213" s="741" t="n">
        <v>1626000</v>
      </c>
      <c r="V2213" s="242" t="n">
        <v>180</v>
      </c>
      <c r="W2213" s="242" t="n">
        <v>175</v>
      </c>
      <c r="X2213" s="811" t="n">
        <v>0.11</v>
      </c>
      <c r="Y2213" s="741" t="n">
        <v>0</v>
      </c>
      <c r="Z2213" s="741" t="n">
        <v>40897</v>
      </c>
      <c r="AA2213" s="741" t="n">
        <v>38626</v>
      </c>
      <c r="AB2213" s="741" t="n">
        <v>0</v>
      </c>
      <c r="AC2213" s="741" t="n">
        <v>332625</v>
      </c>
      <c r="AD2213" s="741" t="n">
        <v>1213851</v>
      </c>
      <c r="AE2213" s="741" t="n">
        <v>138845192</v>
      </c>
      <c r="AF2213" s="225" t="n"/>
      <c r="AG2213" s="741" t="inlineStr">
        <is>
          <t>$9,500,000</t>
        </is>
      </c>
      <c r="AH2213" s="248" t="inlineStr">
        <is>
          <t>Empleado</t>
        </is>
      </c>
      <c r="AI2213" s="242" t="inlineStr">
        <is>
          <t>jennyadrianaom@gmail.com</t>
        </is>
      </c>
      <c r="AJ2213" s="242" t="n">
        <v>5513232963</v>
      </c>
      <c r="AK2213" s="242" t="inlineStr">
        <is>
          <t>NEW JERSEY</t>
        </is>
      </c>
      <c r="AL2213" s="225" t="n"/>
      <c r="AM2213" s="231" t="n"/>
    </row>
    <row r="2214" ht="18" customHeight="1" thickBot="1">
      <c r="A2214" s="558" t="inlineStr">
        <is>
          <t>MAYENCY CELY TOVAR</t>
        </is>
      </c>
      <c r="B2214" s="210" t="inlineStr">
        <is>
          <t>190-021803</t>
        </is>
      </c>
      <c r="C2214" s="251" t="n">
        <v>45931</v>
      </c>
      <c r="D2214" s="902" t="inlineStr">
        <is>
          <t>Pendiente</t>
        </is>
      </c>
      <c r="E2214" s="903" t="n">
        <v>45933</v>
      </c>
      <c r="F2214" s="460" t="inlineStr">
        <is>
          <t>OCCIDENTE</t>
        </is>
      </c>
      <c r="G2214" s="214" t="n"/>
      <c r="H2214" s="349" t="inlineStr">
        <is>
          <t>CM</t>
        </is>
      </c>
      <c r="I2214" s="254" t="inlineStr">
        <is>
          <t>Falta perfilamiento - Occidente</t>
        </is>
      </c>
      <c r="J2214" s="214" t="n"/>
      <c r="K2214" s="214" t="n"/>
      <c r="L2214" s="392" t="inlineStr">
        <is>
          <t>Finanzas a otro nivel</t>
        </is>
      </c>
      <c r="M2214" s="254" t="inlineStr">
        <is>
          <t>PAULA OSORNO</t>
        </is>
      </c>
      <c r="N2214" s="251" t="n">
        <v>45931</v>
      </c>
      <c r="O2214" s="214" t="n"/>
      <c r="P2214" s="214" t="n"/>
      <c r="Q2214" s="214" t="n"/>
      <c r="R2214" s="573" t="n">
        <v>67045281</v>
      </c>
      <c r="S2214" s="257" t="inlineStr">
        <is>
          <t>Pesos</t>
        </is>
      </c>
      <c r="T2214" s="258" t="inlineStr">
        <is>
          <t>Hipotecario</t>
        </is>
      </c>
      <c r="U2214" s="739" t="n">
        <v>1196621</v>
      </c>
      <c r="V2214" s="254" t="n">
        <v>202</v>
      </c>
      <c r="W2214" s="254" t="n">
        <v>192</v>
      </c>
      <c r="X2214" s="739" t="inlineStr">
        <is>
          <t>9.78%</t>
        </is>
      </c>
      <c r="Y2214" s="739" t="n">
        <v>0</v>
      </c>
      <c r="Z2214" s="739" t="n">
        <v>23918</v>
      </c>
      <c r="AA2214" s="739" t="n">
        <v>26097</v>
      </c>
      <c r="AB2214" s="739" t="n">
        <v>19191</v>
      </c>
      <c r="AC2214" s="739" t="n">
        <v>253345</v>
      </c>
      <c r="AD2214" s="739" t="n">
        <v>874070</v>
      </c>
      <c r="AE2214" s="739" t="n">
        <v>111974312</v>
      </c>
      <c r="AF2214" s="3660" t="n">
        <v>400</v>
      </c>
      <c r="AG2214" s="739" t="inlineStr">
        <is>
          <t>$9,500,000</t>
        </is>
      </c>
      <c r="AH2214" s="259" t="inlineStr">
        <is>
          <t>Empleado</t>
        </is>
      </c>
      <c r="AI2214" s="254" t="inlineStr">
        <is>
          <t>maycel1611@gmail.com</t>
        </is>
      </c>
      <c r="AJ2214" s="254" t="n">
        <v>3176705335</v>
      </c>
      <c r="AK2214" s="254" t="inlineStr">
        <is>
          <t>CALI</t>
        </is>
      </c>
      <c r="AL2214" s="214" t="n"/>
      <c r="AM2214" s="220" t="n"/>
    </row>
    <row r="2215" ht="18" customHeight="1" thickBot="1">
      <c r="A2215" s="548" t="inlineStr">
        <is>
          <t>JAIME VALENCIA AMADO</t>
        </is>
      </c>
      <c r="B2215" s="221" t="inlineStr">
        <is>
          <t>570404600214790-9</t>
        </is>
      </c>
      <c r="C2215" s="240" t="n">
        <v>45933</v>
      </c>
      <c r="D2215" s="902" t="inlineStr">
        <is>
          <t>Pendiente</t>
        </is>
      </c>
      <c r="E2215" s="903" t="n">
        <v>45933</v>
      </c>
      <c r="F2215" s="333" t="inlineStr">
        <is>
          <t>DAVIVIENDA</t>
        </is>
      </c>
      <c r="G2215" s="560" t="n"/>
      <c r="H2215" s="507" t="inlineStr">
        <is>
          <t>WEB</t>
        </is>
      </c>
      <c r="I2215" s="225" t="n"/>
      <c r="J2215" s="225" t="n"/>
      <c r="K2215" s="225" t="n"/>
      <c r="L2215" s="225" t="n"/>
      <c r="M2215" s="225" t="n"/>
      <c r="N2215" s="225" t="n"/>
      <c r="O2215" s="225" t="n"/>
      <c r="P2215" s="225" t="n"/>
      <c r="Q2215" s="473" t="n"/>
      <c r="R2215" s="390" t="inlineStr">
        <is>
          <t>N/A</t>
        </is>
      </c>
      <c r="S2215" s="246" t="inlineStr">
        <is>
          <t>Pesos</t>
        </is>
      </c>
      <c r="T2215" s="247" t="inlineStr">
        <is>
          <t>Hipotecario</t>
        </is>
      </c>
      <c r="U2215" s="741" t="n">
        <v>505482</v>
      </c>
      <c r="V2215" s="242" t="n">
        <v>220</v>
      </c>
      <c r="W2215" s="242" t="n">
        <v>135</v>
      </c>
      <c r="X2215" s="811" t="n">
        <v>0.12</v>
      </c>
      <c r="Y2215" s="741" t="n">
        <v>147517</v>
      </c>
      <c r="Z2215" s="741" t="n">
        <v>29748</v>
      </c>
      <c r="AA2215" s="741" t="n">
        <v>38967</v>
      </c>
      <c r="AB2215" s="741" t="n">
        <v>0</v>
      </c>
      <c r="AC2215" s="741" t="n">
        <v>156315</v>
      </c>
      <c r="AD2215" s="741" t="n">
        <v>279969</v>
      </c>
      <c r="AE2215" s="741" t="n">
        <v>45217417</v>
      </c>
      <c r="AF2215" s="3661" t="n">
        <v>300</v>
      </c>
      <c r="AG2215" s="741" t="inlineStr">
        <is>
          <t>$2,000,000</t>
        </is>
      </c>
      <c r="AH2215" s="248" t="inlineStr">
        <is>
          <t>Empleado</t>
        </is>
      </c>
      <c r="AI2215" s="242" t="inlineStr">
        <is>
          <t>yurangel2010@hotmail.com</t>
        </is>
      </c>
      <c r="AJ2215" s="242" t="n">
        <v>3187968578</v>
      </c>
      <c r="AK2215" s="242" t="inlineStr">
        <is>
          <t>PIEDECUESTA</t>
        </is>
      </c>
      <c r="AL2215" s="225" t="n"/>
      <c r="AM2215" s="231" t="n"/>
    </row>
    <row r="2216" ht="18" customHeight="1" thickBot="1">
      <c r="A2216" s="558" t="inlineStr">
        <is>
          <t>YULIANA ANDREA SEGURA CORREA</t>
        </is>
      </c>
      <c r="B2216" s="210" t="inlineStr">
        <is>
          <t>600040770019553-4</t>
        </is>
      </c>
      <c r="C2216" s="251" t="n">
        <v>45927</v>
      </c>
      <c r="D2216" s="348" t="inlineStr">
        <is>
          <t>Actualizar</t>
        </is>
      </c>
      <c r="E2216" s="386" t="n">
        <v>45934</v>
      </c>
      <c r="F2216" s="569" t="inlineStr">
        <is>
          <t>DAVIVIENDA</t>
        </is>
      </c>
      <c r="G2216" s="593" t="inlineStr">
        <is>
          <t>No es de interes social,. por favor generar opcion con abono de $1.000.000 los ingresos los puede certificar, son 3 titulares
1 empleado $7.000.000
2 empleado $6.600.000
3 pensionado $1.400.000</t>
        </is>
      </c>
      <c r="H2216" s="349" t="inlineStr">
        <is>
          <t>CM</t>
        </is>
      </c>
      <c r="I2216" s="254" t="inlineStr">
        <is>
          <t>Validar si la vivienda es VIS o no VIS para ingresos</t>
        </is>
      </c>
      <c r="J2216" s="350" t="inlineStr">
        <is>
          <t>Cargada CRM</t>
        </is>
      </c>
      <c r="K2216" s="386" t="n">
        <v>45930</v>
      </c>
      <c r="L2216" s="348" t="inlineStr">
        <is>
          <t>Soluciones Financieras</t>
        </is>
      </c>
      <c r="M2216" s="254" t="inlineStr">
        <is>
          <t>LORENA SALINAS</t>
        </is>
      </c>
      <c r="N2216" s="251" t="n">
        <v>45930</v>
      </c>
      <c r="O2216" s="214" t="n"/>
      <c r="P2216" s="256" t="inlineStr">
        <is>
          <t>https://tinyurl.com/4se2aep3</t>
        </is>
      </c>
      <c r="Q2216" s="335" t="n"/>
      <c r="R2216" s="390" t="inlineStr">
        <is>
          <t>N/A</t>
        </is>
      </c>
      <c r="S2216" s="257" t="inlineStr">
        <is>
          <t>Pesos</t>
        </is>
      </c>
      <c r="T2216" s="258" t="inlineStr">
        <is>
          <t>Hipotecario</t>
        </is>
      </c>
      <c r="U2216" s="739" t="n">
        <v>1990000</v>
      </c>
      <c r="V2216" s="254" t="n">
        <v>180</v>
      </c>
      <c r="W2216" s="254" t="n">
        <v>116</v>
      </c>
      <c r="X2216" s="739" t="inlineStr">
        <is>
          <t>10.75%</t>
        </is>
      </c>
      <c r="Y2216" s="739" t="n">
        <v>0</v>
      </c>
      <c r="Z2216" s="739" t="n">
        <v>161850</v>
      </c>
      <c r="AA2216" s="739" t="n">
        <v>78022</v>
      </c>
      <c r="AB2216" s="739" t="n">
        <v>110439</v>
      </c>
      <c r="AC2216" s="739" t="n">
        <v>613307</v>
      </c>
      <c r="AD2216" s="739" t="n">
        <v>1027381</v>
      </c>
      <c r="AE2216" s="739" t="n">
        <v>120283735</v>
      </c>
      <c r="AF2216" s="739" t="inlineStr">
        <is>
          <t>$1,000,000</t>
        </is>
      </c>
      <c r="AG2216" s="739" t="inlineStr">
        <is>
          <t>$7,000,000</t>
        </is>
      </c>
      <c r="AH2216" s="259" t="inlineStr">
        <is>
          <t>Empleado</t>
        </is>
      </c>
      <c r="AI2216" s="254" t="inlineStr">
        <is>
          <t>andresurec@gmail.com</t>
        </is>
      </c>
      <c r="AJ2216" s="254" t="n">
        <v>3213726417</v>
      </c>
      <c r="AK2216" s="254" t="inlineStr">
        <is>
          <t>MOSQUERA</t>
        </is>
      </c>
      <c r="AL2216" s="214" t="n"/>
      <c r="AM2216" s="220" t="n"/>
    </row>
    <row r="2217" ht="18" customHeight="1" thickBot="1">
      <c r="A2217" s="896" t="inlineStr">
        <is>
          <t>YENNIFER KATERINE MAMIAN PATIÑO</t>
        </is>
      </c>
      <c r="B2217" s="221" t="inlineStr">
        <is>
          <t>600909840013811-3</t>
        </is>
      </c>
      <c r="C2217" s="240" t="n">
        <v>45934</v>
      </c>
      <c r="D2217" s="343" t="inlineStr">
        <is>
          <t>Pendiente</t>
        </is>
      </c>
      <c r="E2217" s="378" t="n">
        <v>45934</v>
      </c>
      <c r="F2217" s="569" t="inlineStr">
        <is>
          <t>DAVIVIENDA</t>
        </is>
      </c>
      <c r="G2217" s="593" t="inlineStr">
        <is>
          <t xml:space="preserve">se registro nuevamente, por favor generar estudio, la vivienda NO es de interes social
</t>
        </is>
      </c>
      <c r="H2217" s="344" t="inlineStr">
        <is>
          <t>CM</t>
        </is>
      </c>
      <c r="I2217" s="225" t="n"/>
      <c r="J2217" s="225" t="n"/>
      <c r="K2217" s="225" t="n"/>
      <c r="L2217" s="343" t="inlineStr">
        <is>
          <t>Soluciones Financieras</t>
        </is>
      </c>
      <c r="M2217" s="242" t="inlineStr">
        <is>
          <t>LORENA SALINAS</t>
        </is>
      </c>
      <c r="N2217" s="225" t="n"/>
      <c r="O2217" s="225" t="n"/>
      <c r="P2217" s="225" t="n"/>
      <c r="Q2217" s="225" t="n"/>
      <c r="R2217" s="242" t="n">
        <v>1013641022</v>
      </c>
      <c r="S2217" s="246" t="inlineStr">
        <is>
          <t>Pesos</t>
        </is>
      </c>
      <c r="T2217" s="448" t="inlineStr">
        <is>
          <t>Leasing H.</t>
        </is>
      </c>
      <c r="U2217" s="741" t="n">
        <v>1573000</v>
      </c>
      <c r="V2217" s="242" t="n">
        <v>240</v>
      </c>
      <c r="W2217" s="242" t="n">
        <v>208</v>
      </c>
      <c r="X2217" s="741" t="inlineStr">
        <is>
          <t>12.5%</t>
        </is>
      </c>
      <c r="Y2217" s="741" t="n">
        <v>0</v>
      </c>
      <c r="Z2217" s="741" t="n">
        <v>88013</v>
      </c>
      <c r="AA2217" s="741" t="n">
        <v>76229</v>
      </c>
      <c r="AB2217" s="741" t="n">
        <v>0</v>
      </c>
      <c r="AC2217" s="741" t="n">
        <v>390931</v>
      </c>
      <c r="AD2217" s="741" t="n">
        <v>2589740</v>
      </c>
      <c r="AE2217" s="741" t="n">
        <v>131190252</v>
      </c>
      <c r="AF2217" s="3661" t="n">
        <v>100</v>
      </c>
      <c r="AG2217" s="741" t="inlineStr">
        <is>
          <t>$5,700,000</t>
        </is>
      </c>
      <c r="AH2217" s="248" t="inlineStr">
        <is>
          <t>Empleado</t>
        </is>
      </c>
      <c r="AI2217" s="242" t="inlineStr">
        <is>
          <t>katherinmamian@gmail.com</t>
        </is>
      </c>
      <c r="AJ2217" s="242" t="n">
        <v>3142817763</v>
      </c>
      <c r="AK2217" s="242" t="inlineStr">
        <is>
          <t>BOGOTA</t>
        </is>
      </c>
      <c r="AL2217" s="225" t="n"/>
      <c r="AM2217" s="231" t="n"/>
    </row>
    <row r="2218" ht="18" customHeight="1" thickBot="1">
      <c r="A2218" s="843" t="inlineStr">
        <is>
          <t>RUDDY CAROLINA DELGADO CESPEDES</t>
        </is>
      </c>
      <c r="B2218" s="210" t="inlineStr">
        <is>
          <t>570101230012996-8</t>
        </is>
      </c>
      <c r="C2218" s="251" t="n">
        <v>45827</v>
      </c>
      <c r="D2218" s="472" t="inlineStr">
        <is>
          <t>Mora</t>
        </is>
      </c>
      <c r="E2218" s="386" t="n">
        <v>45935</v>
      </c>
      <c r="F2218" s="569" t="inlineStr">
        <is>
          <t>DAVIVIENDA</t>
        </is>
      </c>
      <c r="G2218" s="593" t="inlineStr">
        <is>
          <t xml:space="preserve">Estimados buenas tardes 
Solicito su ayuda con la renovación de este estudio. La cliente no había podido enviar el poder por el agendamiento del consulado pero ahora ya tiene la cita el día de mañana, lo enviaré sin número de cuotas, pero agradezco si me pueden colaborar con este estudio pronto para que envíe también los documentos de contrato gracias. 
</t>
        </is>
      </c>
      <c r="H2218" s="585" t="inlineStr">
        <is>
          <t>CM30</t>
        </is>
      </c>
      <c r="I2218" s="254" t="inlineStr">
        <is>
          <t>RECORDAR MORA</t>
        </is>
      </c>
      <c r="J2218" s="350" t="inlineStr">
        <is>
          <t>Cargada CRM</t>
        </is>
      </c>
      <c r="K2218" s="386" t="n">
        <v>45828</v>
      </c>
      <c r="L2218" s="392" t="inlineStr">
        <is>
          <t>Finanzas a otro nivel</t>
        </is>
      </c>
      <c r="M2218" s="254" t="inlineStr">
        <is>
          <t>CATALINA MORENO</t>
        </is>
      </c>
      <c r="N2218" s="251" t="n">
        <v>45828</v>
      </c>
      <c r="O2218" s="214" t="n"/>
      <c r="P2218" s="256" t="inlineStr">
        <is>
          <t>https://tinyurl.com/5rz5udfy</t>
        </is>
      </c>
      <c r="Q2218" s="214" t="n"/>
      <c r="R2218" s="254" t="n">
        <v>198102</v>
      </c>
      <c r="S2218" s="257" t="inlineStr">
        <is>
          <t>Pesos</t>
        </is>
      </c>
      <c r="T2218" s="258" t="inlineStr">
        <is>
          <t>Hipotecario</t>
        </is>
      </c>
      <c r="U2218" s="739" t="n">
        <v>590000</v>
      </c>
      <c r="V2218" s="254" t="n">
        <v>240</v>
      </c>
      <c r="W2218" s="254" t="n">
        <v>139</v>
      </c>
      <c r="X2218" s="739" t="inlineStr">
        <is>
          <t>12.75%</t>
        </is>
      </c>
      <c r="Y2218" s="739" t="n">
        <v>0</v>
      </c>
      <c r="Z2218" s="739" t="n">
        <v>50113</v>
      </c>
      <c r="AA2218" s="739" t="n">
        <v>0</v>
      </c>
      <c r="AB2218" s="739" t="n">
        <v>0</v>
      </c>
      <c r="AC2218" s="739" t="n">
        <v>0</v>
      </c>
      <c r="AD2218" s="739" t="n">
        <v>412355</v>
      </c>
      <c r="AE2218" s="739" t="n">
        <v>41028852</v>
      </c>
      <c r="AF2218" s="254" t="inlineStr">
        <is>
          <t>300-600</t>
        </is>
      </c>
      <c r="AG2218" s="739" t="inlineStr">
        <is>
          <t>$6,348,000</t>
        </is>
      </c>
      <c r="AH2218" s="259" t="inlineStr">
        <is>
          <t>Empleado</t>
        </is>
      </c>
      <c r="AI2218" s="254" t="inlineStr">
        <is>
          <t>delgadocarolina87@gmail.com</t>
        </is>
      </c>
      <c r="AJ2218" s="254" t="n">
        <v>34644078475</v>
      </c>
      <c r="AK2218" s="214" t="n"/>
      <c r="AL2218" s="214" t="n"/>
      <c r="AM2218" s="220" t="n"/>
    </row>
    <row r="2219" ht="18" customHeight="1" thickBot="1">
      <c r="A2219" s="745" t="inlineStr">
        <is>
          <t>ADRIANA ANDREA RODRIGUEZ ZAMBRANO</t>
        </is>
      </c>
      <c r="B2219" s="221" t="inlineStr">
        <is>
          <t>571616770014080-0</t>
        </is>
      </c>
      <c r="C2219" s="240" t="n">
        <v>45935</v>
      </c>
      <c r="D2219" s="456" t="inlineStr">
        <is>
          <t>Mora</t>
        </is>
      </c>
      <c r="E2219" s="378" t="n">
        <v>45935</v>
      </c>
      <c r="F2219" s="333" t="inlineStr">
        <is>
          <t>DAVIVIENDA</t>
        </is>
      </c>
      <c r="G2219" s="225" t="n"/>
      <c r="H2219" s="344" t="inlineStr">
        <is>
          <t>CM</t>
        </is>
      </c>
      <c r="I2219" s="225" t="n"/>
      <c r="J2219" s="225" t="n"/>
      <c r="K2219" s="225" t="n"/>
      <c r="L2219" s="225" t="n"/>
      <c r="M2219" s="225" t="n"/>
      <c r="N2219" s="225" t="n"/>
      <c r="O2219" s="225" t="n"/>
      <c r="P2219" s="225" t="n"/>
      <c r="Q2219" s="225" t="n"/>
      <c r="R2219" s="242" t="n">
        <v>1110512082</v>
      </c>
      <c r="S2219" s="246" t="inlineStr">
        <is>
          <t>Pesos</t>
        </is>
      </c>
      <c r="T2219" s="247" t="inlineStr">
        <is>
          <t>Hipotecario</t>
        </is>
      </c>
      <c r="U2219" s="741" t="n">
        <v>1509000</v>
      </c>
      <c r="V2219" s="242" t="n">
        <v>240</v>
      </c>
      <c r="W2219" s="242" t="n">
        <v>151</v>
      </c>
      <c r="X2219" s="741" t="inlineStr">
        <is>
          <t>11.5%</t>
        </is>
      </c>
      <c r="Y2219" s="741" t="n">
        <v>0</v>
      </c>
      <c r="Z2219" s="741" t="n">
        <v>64956</v>
      </c>
      <c r="AA2219" s="741" t="n">
        <v>72291</v>
      </c>
      <c r="AB2219" s="741" t="n">
        <v>1547</v>
      </c>
      <c r="AC2219" s="741" t="n">
        <v>318898</v>
      </c>
      <c r="AD2219" s="741" t="n">
        <v>1042306</v>
      </c>
      <c r="AE2219" s="741" t="n">
        <v>115562290</v>
      </c>
      <c r="AF2219" s="3661" t="n">
        <v>500</v>
      </c>
      <c r="AG2219" s="741" t="inlineStr">
        <is>
          <t>$6,500,000</t>
        </is>
      </c>
      <c r="AH2219" s="248" t="inlineStr">
        <is>
          <t>Empleado</t>
        </is>
      </c>
      <c r="AI2219" s="242" t="inlineStr">
        <is>
          <t>adrianarodriguez9105@gmail.com</t>
        </is>
      </c>
      <c r="AJ2219" s="242" t="n">
        <v>3112516325</v>
      </c>
      <c r="AK2219" s="242" t="inlineStr">
        <is>
          <t>IBAGUE</t>
        </is>
      </c>
      <c r="AL2219" s="225" t="n"/>
      <c r="AM2219" s="231" t="n"/>
    </row>
    <row r="2220" ht="18" customHeight="1" thickBot="1">
      <c r="A2220" s="552" t="inlineStr">
        <is>
          <t>MARICELA BEDOYA ARENAS</t>
        </is>
      </c>
      <c r="B2220" s="210" t="n">
        <v>90000322290</v>
      </c>
      <c r="C2220" s="251" t="n">
        <v>45935</v>
      </c>
      <c r="D2220" s="348" t="inlineStr">
        <is>
          <t>Pendiente</t>
        </is>
      </c>
      <c r="E2220" s="386" t="n">
        <v>45935</v>
      </c>
      <c r="F2220" s="267" t="inlineStr">
        <is>
          <t>BANCOLOMBIA</t>
        </is>
      </c>
      <c r="G2220" s="214" t="n"/>
      <c r="H2220" s="460" t="inlineStr">
        <is>
          <t>WEB</t>
        </is>
      </c>
      <c r="I2220" s="214" t="n"/>
      <c r="J2220" s="214" t="n"/>
      <c r="K2220" s="214" t="n"/>
      <c r="L2220" s="214" t="n"/>
      <c r="M2220" s="214" t="n"/>
      <c r="N2220" s="214" t="n"/>
      <c r="O2220" s="214" t="n"/>
      <c r="P2220" s="214" t="n"/>
      <c r="Q2220" s="214" t="n"/>
      <c r="R2220" s="254" t="n">
        <v>1109290172</v>
      </c>
      <c r="S2220" s="257" t="inlineStr">
        <is>
          <t>Pesos</t>
        </is>
      </c>
      <c r="T2220" s="258" t="inlineStr">
        <is>
          <t>Hipotecario</t>
        </is>
      </c>
      <c r="U2220" s="739" t="n">
        <v>2681829</v>
      </c>
      <c r="V2220" s="254" t="n">
        <v>240</v>
      </c>
      <c r="W2220" s="254" t="n">
        <v>240</v>
      </c>
      <c r="X2220" s="821" t="n">
        <v>0.11</v>
      </c>
      <c r="Y2220" s="739" t="n">
        <v>0</v>
      </c>
      <c r="Z2220" s="739" t="n">
        <v>37908</v>
      </c>
      <c r="AA2220" s="739" t="n">
        <v>36801</v>
      </c>
      <c r="AB2220" s="739" t="n">
        <v>24532</v>
      </c>
      <c r="AC2220" s="739" t="n">
        <v>0</v>
      </c>
      <c r="AD2220" s="739" t="n">
        <v>0</v>
      </c>
      <c r="AE2220" s="739" t="n">
        <v>260386546</v>
      </c>
      <c r="AF2220" s="3660" t="n">
        <v>400</v>
      </c>
      <c r="AG2220" s="739" t="inlineStr">
        <is>
          <t>$19,000,000</t>
        </is>
      </c>
      <c r="AH2220" s="259" t="inlineStr">
        <is>
          <t>Empleado</t>
        </is>
      </c>
      <c r="AI2220" s="254" t="inlineStr">
        <is>
          <t>mariselabedoya@hotmail.com</t>
        </is>
      </c>
      <c r="AJ2220" s="254" t="n">
        <v>3012946199</v>
      </c>
      <c r="AK2220" s="254" t="inlineStr">
        <is>
          <t>ENVIGADO</t>
        </is>
      </c>
      <c r="AL2220" s="214" t="n"/>
      <c r="AM2220" s="220" t="n"/>
    </row>
    <row r="2221" ht="18" customHeight="1" thickBot="1">
      <c r="A2221" s="745" t="inlineStr">
        <is>
          <t>ANA MARIA XIMENA LESMES GAITAN</t>
        </is>
      </c>
      <c r="B2221" s="221" t="inlineStr">
        <is>
          <t>570047280027420-4</t>
        </is>
      </c>
      <c r="C2221" s="240" t="n">
        <v>45935</v>
      </c>
      <c r="D2221" s="343" t="inlineStr">
        <is>
          <t>Pendiente</t>
        </is>
      </c>
      <c r="E2221" s="378" t="n">
        <v>45935</v>
      </c>
      <c r="F2221" s="333" t="inlineStr">
        <is>
          <t>DAVIVIENDA</t>
        </is>
      </c>
      <c r="G2221" s="225" t="n"/>
      <c r="H2221" s="344" t="inlineStr">
        <is>
          <t>CM</t>
        </is>
      </c>
      <c r="I2221" s="225" t="n"/>
      <c r="J2221" s="225" t="n"/>
      <c r="K2221" s="225" t="n"/>
      <c r="L2221" s="225" t="n"/>
      <c r="M2221" s="225" t="n"/>
      <c r="N2221" s="225" t="n"/>
      <c r="O2221" s="225" t="n"/>
      <c r="P2221" s="225" t="n"/>
      <c r="Q2221" s="225" t="n"/>
      <c r="R2221" s="242" t="n">
        <v>1014214065</v>
      </c>
      <c r="S2221" s="246" t="inlineStr">
        <is>
          <t>Pesos</t>
        </is>
      </c>
      <c r="T2221" s="247" t="inlineStr">
        <is>
          <t>Hipotecario</t>
        </is>
      </c>
      <c r="U2221" s="741" t="n">
        <v>0</v>
      </c>
      <c r="V2221" s="242" t="n">
        <v>180</v>
      </c>
      <c r="W2221" s="242" t="n">
        <v>146</v>
      </c>
      <c r="X2221" s="741" t="inlineStr">
        <is>
          <t>15.1%</t>
        </is>
      </c>
      <c r="Y2221" s="741" t="n">
        <v>0</v>
      </c>
      <c r="Z2221" s="741" t="n">
        <v>21432</v>
      </c>
      <c r="AA2221" s="741" t="n">
        <v>36174</v>
      </c>
      <c r="AB2221" s="741" t="n">
        <v>0</v>
      </c>
      <c r="AC2221" s="741" t="n">
        <v>201876</v>
      </c>
      <c r="AD2221" s="741" t="n">
        <v>904487</v>
      </c>
      <c r="AE2221" s="741" t="n">
        <v>77694491</v>
      </c>
      <c r="AF2221" s="3661" t="n">
        <v>200</v>
      </c>
      <c r="AG2221" s="741" t="inlineStr">
        <is>
          <t>$5,000,000</t>
        </is>
      </c>
      <c r="AH2221" s="248" t="inlineStr">
        <is>
          <t>Empleado</t>
        </is>
      </c>
      <c r="AI2221" s="242" t="inlineStr">
        <is>
          <t>amx.lesga@gmail.com</t>
        </is>
      </c>
      <c r="AJ2221" s="242" t="n">
        <v>3002415065</v>
      </c>
      <c r="AK2221" s="242" t="inlineStr">
        <is>
          <t>BOGOTA</t>
        </is>
      </c>
      <c r="AL2221" s="225" t="n"/>
      <c r="AM2221" s="231" t="n"/>
    </row>
    <row r="2222" ht="18" customHeight="1" thickBot="1">
      <c r="A2222" s="552" t="inlineStr">
        <is>
          <t>BEATRIZ AMPARO COSSIO CANO</t>
        </is>
      </c>
      <c r="B2222" s="210" t="n">
        <v>90000359951</v>
      </c>
      <c r="C2222" s="251" t="n">
        <v>45935</v>
      </c>
      <c r="D2222" s="348" t="inlineStr">
        <is>
          <t>Pendiente</t>
        </is>
      </c>
      <c r="E2222" s="386" t="n">
        <v>45935</v>
      </c>
      <c r="F2222" s="267" t="inlineStr">
        <is>
          <t>BANCOLOMBIA</t>
        </is>
      </c>
      <c r="G2222" s="214" t="n"/>
      <c r="H2222" s="349" t="inlineStr">
        <is>
          <t>CM</t>
        </is>
      </c>
      <c r="I2222" s="214" t="n"/>
      <c r="J2222" s="214" t="n"/>
      <c r="K2222" s="214" t="n"/>
      <c r="L2222" s="214" t="n"/>
      <c r="M2222" s="214" t="n"/>
      <c r="N2222" s="214" t="n"/>
      <c r="O2222" s="214" t="n"/>
      <c r="P2222" s="214" t="n"/>
      <c r="Q2222" s="214" t="n"/>
      <c r="R2222" s="254" t="n">
        <v>43559027</v>
      </c>
      <c r="S2222" s="257" t="inlineStr">
        <is>
          <t>Pesos</t>
        </is>
      </c>
      <c r="T2222" s="258" t="inlineStr">
        <is>
          <t>Hipotecario</t>
        </is>
      </c>
      <c r="U2222" s="739" t="n">
        <v>1285940</v>
      </c>
      <c r="V2222" s="254" t="n">
        <v>149</v>
      </c>
      <c r="W2222" s="254" t="n">
        <v>147</v>
      </c>
      <c r="X2222" s="739" t="inlineStr">
        <is>
          <t>11.6%</t>
        </is>
      </c>
      <c r="Y2222" s="739" t="n">
        <v>0</v>
      </c>
      <c r="Z2222" s="739" t="n">
        <v>60838</v>
      </c>
      <c r="AA2222" s="739" t="n">
        <v>15922</v>
      </c>
      <c r="AB2222" s="739" t="n">
        <v>10614</v>
      </c>
      <c r="AC2222" s="739" t="n">
        <v>296264</v>
      </c>
      <c r="AD2222" s="739" t="n">
        <v>902301</v>
      </c>
      <c r="AE2222" s="739" t="n">
        <v>96842036</v>
      </c>
      <c r="AF2222" s="739" t="inlineStr">
        <is>
          <t>$1,000,000</t>
        </is>
      </c>
      <c r="AG2222" s="739" t="inlineStr">
        <is>
          <t>$12,000,000</t>
        </is>
      </c>
      <c r="AH2222" s="259" t="inlineStr">
        <is>
          <t>Empleado</t>
        </is>
      </c>
      <c r="AI2222" s="254" t="inlineStr">
        <is>
          <t>dvanegasc93@gmail.com</t>
        </is>
      </c>
      <c r="AJ2222" s="254" t="n">
        <v>3146923271</v>
      </c>
      <c r="AK2222" s="254" t="inlineStr">
        <is>
          <t>MEDELLIN</t>
        </is>
      </c>
      <c r="AL2222" s="214" t="n"/>
      <c r="AM2222" s="220" t="n"/>
    </row>
    <row r="2223" ht="18" customHeight="1" thickBot="1">
      <c r="A2223" s="745" t="inlineStr">
        <is>
          <t>JOHAN LORENZO CONTRERAS FLOREZ</t>
        </is>
      </c>
      <c r="B2223" s="221" t="inlineStr">
        <is>
          <t>600606610038424-9</t>
        </is>
      </c>
      <c r="C2223" s="240" t="n">
        <v>45936</v>
      </c>
      <c r="D2223" s="456" t="inlineStr">
        <is>
          <t>Mora</t>
        </is>
      </c>
      <c r="E2223" s="378" t="n">
        <v>45936</v>
      </c>
      <c r="F2223" s="333" t="inlineStr">
        <is>
          <t>DAVIVIENDA</t>
        </is>
      </c>
      <c r="G2223" s="225" t="n"/>
      <c r="H2223" s="397" t="inlineStr">
        <is>
          <t>PROPIO</t>
        </is>
      </c>
      <c r="I2223" s="225" t="n"/>
      <c r="J2223" s="225" t="n"/>
      <c r="K2223" s="225" t="n"/>
      <c r="L2223" s="440" t="inlineStr">
        <is>
          <t>Finanzas a otro nivel</t>
        </is>
      </c>
      <c r="M2223" s="242" t="inlineStr">
        <is>
          <t>SANDI PIZZA</t>
        </is>
      </c>
      <c r="N2223" s="225" t="n"/>
      <c r="O2223" s="225" t="n"/>
      <c r="P2223" s="225" t="n"/>
      <c r="Q2223" s="225" t="n"/>
      <c r="R2223" s="389" t="n">
        <v>88261214</v>
      </c>
      <c r="S2223" s="246" t="inlineStr">
        <is>
          <t>Pesos</t>
        </is>
      </c>
      <c r="T2223" s="448" t="inlineStr">
        <is>
          <t>Leasing H.</t>
        </is>
      </c>
      <c r="U2223" s="741" t="n">
        <v>1130737</v>
      </c>
      <c r="V2223" s="242" t="n">
        <v>240</v>
      </c>
      <c r="W2223" s="242" t="n">
        <v>184</v>
      </c>
      <c r="X2223" s="741" t="inlineStr">
        <is>
          <t>8.7%</t>
        </is>
      </c>
      <c r="Y2223" s="741" t="n">
        <v>454263</v>
      </c>
      <c r="Z2223" s="741" t="n">
        <v>41388</v>
      </c>
      <c r="AA2223" s="741" t="n">
        <v>64196</v>
      </c>
      <c r="AB2223" s="741" t="n">
        <v>0</v>
      </c>
      <c r="AC2223" s="741" t="n">
        <v>403524</v>
      </c>
      <c r="AD2223" s="741" t="n">
        <v>622212</v>
      </c>
      <c r="AE2223" s="741" t="n">
        <v>154736273</v>
      </c>
      <c r="AF2223" s="242" t="inlineStr">
        <is>
          <t>300-600</t>
        </is>
      </c>
      <c r="AG2223" s="741" t="inlineStr">
        <is>
          <t>$23,000,000</t>
        </is>
      </c>
      <c r="AH2223" s="248" t="inlineStr">
        <is>
          <t>Empleado</t>
        </is>
      </c>
      <c r="AI2223" s="242" t="inlineStr">
        <is>
          <t>Jlorenzo_12@hotmail.com</t>
        </is>
      </c>
      <c r="AJ2223" s="242" t="n">
        <v>3003244817</v>
      </c>
      <c r="AK2223" s="225" t="n"/>
      <c r="AL2223" s="225" t="n"/>
      <c r="AM2223" s="231" t="n"/>
    </row>
    <row r="2224" ht="18" customHeight="1" thickBot="1">
      <c r="A2224" s="552" t="inlineStr">
        <is>
          <t>YERICA ANDREA OROZCO BOBADILLA</t>
        </is>
      </c>
      <c r="B2224" s="210" t="n">
        <v>90000366521</v>
      </c>
      <c r="C2224" s="251" t="n">
        <v>45936</v>
      </c>
      <c r="D2224" s="348" t="inlineStr">
        <is>
          <t>Pendiente</t>
        </is>
      </c>
      <c r="E2224" s="386" t="n">
        <v>45936</v>
      </c>
      <c r="F2224" s="267" t="inlineStr">
        <is>
          <t>BANCOLOMBIA</t>
        </is>
      </c>
      <c r="G2224" s="214" t="n"/>
      <c r="H2224" s="349" t="inlineStr">
        <is>
          <t>CM</t>
        </is>
      </c>
      <c r="I2224" s="214" t="n"/>
      <c r="J2224" s="214" t="n"/>
      <c r="K2224" s="214" t="n"/>
      <c r="L2224" s="214" t="n"/>
      <c r="M2224" s="214" t="n"/>
      <c r="N2224" s="214" t="n"/>
      <c r="O2224" s="214" t="n"/>
      <c r="P2224" s="214" t="n"/>
      <c r="Q2224" s="335" t="n"/>
      <c r="R2224" s="390" t="inlineStr">
        <is>
          <t>N/A</t>
        </is>
      </c>
      <c r="S2224" s="257" t="inlineStr">
        <is>
          <t>Pesos</t>
        </is>
      </c>
      <c r="T2224" s="258" t="inlineStr">
        <is>
          <t>Hipotecario</t>
        </is>
      </c>
      <c r="U2224" s="739" t="n">
        <v>2087999</v>
      </c>
      <c r="V2224" s="254" t="n">
        <v>120</v>
      </c>
      <c r="W2224" s="254" t="n">
        <v>120</v>
      </c>
      <c r="X2224" s="739" t="inlineStr">
        <is>
          <t>12.8%</t>
        </is>
      </c>
      <c r="Y2224" s="739" t="n">
        <v>0</v>
      </c>
      <c r="Z2224" s="739" t="n">
        <v>13851</v>
      </c>
      <c r="AA2224" s="739" t="n">
        <v>21050</v>
      </c>
      <c r="AB2224" s="739" t="n">
        <v>14033</v>
      </c>
      <c r="AC2224" s="739" t="n">
        <v>0</v>
      </c>
      <c r="AD2224" s="739" t="n">
        <v>0</v>
      </c>
      <c r="AE2224" s="739" t="n">
        <v>141707261</v>
      </c>
      <c r="AF2224" s="3660" t="n">
        <v>100</v>
      </c>
      <c r="AG2224" s="739" t="inlineStr">
        <is>
          <t>$2,800,000</t>
        </is>
      </c>
      <c r="AH2224" s="259" t="inlineStr">
        <is>
          <t>Empleado</t>
        </is>
      </c>
      <c r="AI2224" s="254" t="inlineStr">
        <is>
          <t>yeris_13@hotmail.com</t>
        </is>
      </c>
      <c r="AJ2224" s="254" t="n">
        <v>3123452580</v>
      </c>
      <c r="AK2224" s="254" t="inlineStr">
        <is>
          <t>BOGOTA</t>
        </is>
      </c>
      <c r="AL2224" s="214" t="n"/>
      <c r="AM2224" s="220" t="n"/>
    </row>
    <row r="2225" ht="18" customHeight="1" thickBot="1">
      <c r="A2225" s="1008" t="inlineStr">
        <is>
          <t>YODANY ZARTA MENDOZA</t>
        </is>
      </c>
      <c r="B2225" s="221" t="n">
        <v>6570191014</v>
      </c>
      <c r="C2225" s="240" t="n">
        <v>45936</v>
      </c>
      <c r="D2225" s="343" t="inlineStr">
        <is>
          <t>Pendiente</t>
        </is>
      </c>
      <c r="E2225" s="378" t="n">
        <v>45936</v>
      </c>
      <c r="F2225" s="233" t="inlineStr">
        <is>
          <t>FNA (Fondo Nacional del Ahorro)</t>
        </is>
      </c>
      <c r="G2225" s="225" t="n"/>
      <c r="H2225" s="397" t="inlineStr">
        <is>
          <t>PROPIO</t>
        </is>
      </c>
      <c r="I2225" s="225" t="n"/>
      <c r="J2225" s="225" t="n"/>
      <c r="K2225" s="225" t="n"/>
      <c r="L2225" s="343" t="inlineStr">
        <is>
          <t>Soluciones Financieras</t>
        </is>
      </c>
      <c r="M2225" s="242" t="inlineStr">
        <is>
          <t>MURIELLE MORENO</t>
        </is>
      </c>
      <c r="N2225" s="225" t="n"/>
      <c r="O2225" s="225" t="n"/>
      <c r="P2225" s="225" t="n"/>
      <c r="Q2225" s="225" t="n"/>
      <c r="R2225" s="242" t="n">
        <v>65701910</v>
      </c>
      <c r="S2225" s="246" t="inlineStr">
        <is>
          <t>Pesos</t>
        </is>
      </c>
      <c r="T2225" s="247" t="inlineStr">
        <is>
          <t>Hipotecario</t>
        </is>
      </c>
      <c r="U2225" s="741" t="n">
        <v>128878</v>
      </c>
      <c r="V2225" s="242" t="n">
        <v>236</v>
      </c>
      <c r="W2225" s="242" t="n">
        <v>217</v>
      </c>
      <c r="X2225" s="741" t="inlineStr">
        <is>
          <t>7.5%</t>
        </is>
      </c>
      <c r="Y2225" s="741" t="n">
        <v>100839</v>
      </c>
      <c r="Z2225" s="741" t="n">
        <v>7957</v>
      </c>
      <c r="AA2225" s="741" t="n">
        <v>12511</v>
      </c>
      <c r="AB2225" s="741" t="n">
        <v>4605</v>
      </c>
      <c r="AC2225" s="741" t="n">
        <v>55022</v>
      </c>
      <c r="AD2225" s="741" t="n">
        <v>149619</v>
      </c>
      <c r="AE2225" s="741" t="n">
        <v>24751293</v>
      </c>
      <c r="AF2225" s="242" t="inlineStr">
        <is>
          <t>50-300</t>
        </is>
      </c>
      <c r="AG2225" s="741" t="inlineStr">
        <is>
          <t>$1,623,500</t>
        </is>
      </c>
      <c r="AH2225" s="248" t="inlineStr">
        <is>
          <t>Empleado</t>
        </is>
      </c>
      <c r="AI2225" s="242" t="inlineStr">
        <is>
          <t>yozame13@gmail.com</t>
        </is>
      </c>
      <c r="AJ2225" s="242" t="n">
        <v>3204717012</v>
      </c>
      <c r="AK2225" s="225" t="n"/>
      <c r="AL2225" s="225" t="n"/>
      <c r="AM2225" s="231" t="n"/>
    </row>
    <row r="2226" ht="18" customHeight="1" thickBot="1">
      <c r="A2226" s="824" t="inlineStr">
        <is>
          <t>MARTHA ELENA MORALES GALLO</t>
        </is>
      </c>
      <c r="B2226" s="825" t="n">
        <v>1053263803</v>
      </c>
      <c r="C2226" s="826" t="n">
        <v>45868</v>
      </c>
      <c r="D2226" s="899" t="inlineStr">
        <is>
          <t>Pendiente</t>
        </is>
      </c>
      <c r="E2226" s="900" t="n">
        <v>45936</v>
      </c>
      <c r="F2226" s="1088" t="inlineStr">
        <is>
          <t>BANCO DE BOGOTA</t>
        </is>
      </c>
      <c r="G2226" s="590" t="inlineStr">
        <is>
          <t xml:space="preserve">Buenas tardes, adjunto extracto actualizado y perfilamiento del cliente para que puedan elaborar el estudio financiero.
Está en capacidad de incrementar a capital $500.000
El extracto abre con la cédula.
Muchas gracias
</t>
        </is>
      </c>
      <c r="H2226" s="830" t="inlineStr">
        <is>
          <t>CM</t>
        </is>
      </c>
      <c r="I2226" s="505" t="n"/>
      <c r="J2226" s="505" t="n"/>
      <c r="K2226" s="505" t="n"/>
      <c r="L2226" s="505" t="n"/>
      <c r="M2226" s="505" t="n"/>
      <c r="N2226" s="826" t="n">
        <v>45869</v>
      </c>
      <c r="O2226" s="505" t="n"/>
      <c r="P2226" s="505" t="n"/>
      <c r="Q2226" s="505" t="n"/>
      <c r="R2226" s="832" t="n">
        <v>1041326105</v>
      </c>
      <c r="S2226" s="833" t="inlineStr">
        <is>
          <t>Pesos</t>
        </is>
      </c>
      <c r="T2226" s="834" t="inlineStr">
        <is>
          <t>Hipotecario</t>
        </is>
      </c>
      <c r="U2226" s="835" t="n">
        <v>1318616</v>
      </c>
      <c r="V2226" s="832" t="n">
        <v>360</v>
      </c>
      <c r="W2226" s="832" t="n">
        <v>339</v>
      </c>
      <c r="X2226" s="835" t="inlineStr">
        <is>
          <t>12.68%</t>
        </is>
      </c>
      <c r="Y2226" s="835" t="n">
        <v>0</v>
      </c>
      <c r="Z2226" s="835" t="n">
        <v>29458</v>
      </c>
      <c r="AA2226" s="835" t="n">
        <v>34198</v>
      </c>
      <c r="AB2226" s="835" t="n">
        <v>0</v>
      </c>
      <c r="AC2226" s="835" t="n">
        <v>0</v>
      </c>
      <c r="AD2226" s="835" t="n">
        <v>1255251</v>
      </c>
      <c r="AE2226" s="835" t="n">
        <v>122338738</v>
      </c>
      <c r="AF2226" s="3689" t="n">
        <v>500</v>
      </c>
      <c r="AG2226" s="835" t="inlineStr">
        <is>
          <t>$5,000,000</t>
        </is>
      </c>
      <c r="AH2226" s="837" t="inlineStr">
        <is>
          <t>Empleado</t>
        </is>
      </c>
      <c r="AI2226" s="832" t="inlineStr">
        <is>
          <t>marthaemg26@gmail.com</t>
        </is>
      </c>
      <c r="AJ2226" s="832" t="n">
        <v>3192364694</v>
      </c>
      <c r="AK2226" s="832" t="inlineStr">
        <is>
          <t>RIONEGRO</t>
        </is>
      </c>
      <c r="AL2226" s="505" t="n"/>
      <c r="AM2226" s="838" t="n"/>
    </row>
    <row r="2227" ht="18" customHeight="1" thickBot="1">
      <c r="A2227" s="745" t="inlineStr">
        <is>
          <t>CLAUDIA PATRICIA MONTOYA GUERRA</t>
        </is>
      </c>
      <c r="B2227" s="221" t="n">
        <v>2924463000</v>
      </c>
      <c r="C2227" s="240" t="n">
        <v>45908</v>
      </c>
      <c r="D2227" s="902" t="inlineStr">
        <is>
          <t>Pendiente</t>
        </is>
      </c>
      <c r="E2227" s="903" t="n">
        <v>45936</v>
      </c>
      <c r="F2227" s="246" t="inlineStr">
        <is>
          <t>BANCOOMEVA</t>
        </is>
      </c>
      <c r="G2227" s="560" t="n"/>
      <c r="H2227" s="344" t="inlineStr">
        <is>
          <t>CM</t>
        </is>
      </c>
      <c r="I2227" s="242" t="inlineStr">
        <is>
          <t>Falta perfilamiento - BANCOOMEVA</t>
        </is>
      </c>
      <c r="J2227" s="225" t="n"/>
      <c r="K2227" s="225" t="n"/>
      <c r="L2227" s="440" t="inlineStr">
        <is>
          <t>Finanzas a otro nivel</t>
        </is>
      </c>
      <c r="M2227" s="242" t="inlineStr">
        <is>
          <t>PAULA OSORNO</t>
        </is>
      </c>
      <c r="N2227" s="240" t="n">
        <v>45908</v>
      </c>
      <c r="O2227" s="225" t="n"/>
      <c r="P2227" s="225" t="n"/>
      <c r="Q2227" s="225" t="n"/>
      <c r="R2227" s="242" t="inlineStr">
        <is>
          <t>clau0681</t>
        </is>
      </c>
      <c r="S2227" s="246" t="inlineStr">
        <is>
          <t>Pesos</t>
        </is>
      </c>
      <c r="T2227" s="247" t="inlineStr">
        <is>
          <t>Hipotecario</t>
        </is>
      </c>
      <c r="U2227" s="741" t="n">
        <v>2498462</v>
      </c>
      <c r="V2227" s="242" t="n">
        <v>240</v>
      </c>
      <c r="W2227" s="242" t="n">
        <v>179</v>
      </c>
      <c r="X2227" s="741" t="inlineStr">
        <is>
          <t>10.68%</t>
        </is>
      </c>
      <c r="Y2227" s="741" t="n">
        <v>402585</v>
      </c>
      <c r="Z2227" s="741" t="n">
        <v>0</v>
      </c>
      <c r="AA2227" s="741" t="n">
        <v>0</v>
      </c>
      <c r="AB2227" s="741" t="n">
        <v>0</v>
      </c>
      <c r="AC2227" s="741" t="n">
        <v>593751</v>
      </c>
      <c r="AD2227" s="741" t="n">
        <v>1904711</v>
      </c>
      <c r="AE2227" s="741" t="n">
        <v>258550516</v>
      </c>
      <c r="AF2227" s="3661" t="n">
        <v>300</v>
      </c>
      <c r="AG2227" s="741" t="inlineStr">
        <is>
          <t>$30,000,000</t>
        </is>
      </c>
      <c r="AH2227" s="248" t="inlineStr">
        <is>
          <t>Empleado</t>
        </is>
      </c>
      <c r="AI2227" s="242" t="inlineStr">
        <is>
          <t>claudiamogue@gmail.com</t>
        </is>
      </c>
      <c r="AJ2227" s="242" t="n">
        <v>3223597029</v>
      </c>
      <c r="AK2227" s="242" t="inlineStr">
        <is>
          <t>ENVIGADO</t>
        </is>
      </c>
      <c r="AL2227" s="225" t="n"/>
      <c r="AM2227" s="231" t="n"/>
    </row>
    <row r="2228" ht="18" customHeight="1" thickBot="1">
      <c r="A2228" s="552" t="inlineStr">
        <is>
          <t>CARLOS ROBERTO JIMENEZ GALEANO</t>
        </is>
      </c>
      <c r="B2228" s="210" t="n">
        <v>90000070518</v>
      </c>
      <c r="C2228" s="251" t="n">
        <v>45930</v>
      </c>
      <c r="D2228" s="902" t="inlineStr">
        <is>
          <t>Pendiente</t>
        </is>
      </c>
      <c r="E2228" s="903" t="n">
        <v>45936</v>
      </c>
      <c r="F2228" s="579" t="inlineStr">
        <is>
          <t>BANCOLOMBIA</t>
        </is>
      </c>
      <c r="G2228" s="593" t="inlineStr">
        <is>
          <t>Buen día, se envía al correo de extractos, el extracto actualizado
Agradezco realizar el estudio lo mas pronto posible, gracias</t>
        </is>
      </c>
      <c r="H2228" s="352" t="inlineStr">
        <is>
          <t>PROPIO</t>
        </is>
      </c>
      <c r="I2228" s="214" t="n"/>
      <c r="J2228" s="214" t="n"/>
      <c r="K2228" s="214" t="n"/>
      <c r="L2228" s="458" t="inlineStr">
        <is>
          <t>Guardianes Del Ahorro</t>
        </is>
      </c>
      <c r="M2228" s="254" t="inlineStr">
        <is>
          <t>YISSEL LEON</t>
        </is>
      </c>
      <c r="N2228" s="214" t="n"/>
      <c r="O2228" s="214" t="n"/>
      <c r="P2228" s="214" t="n"/>
      <c r="Q2228" s="214" t="n"/>
      <c r="R2228" s="254" t="n">
        <v>79687298</v>
      </c>
      <c r="S2228" s="257" t="inlineStr">
        <is>
          <t>Pesos</t>
        </is>
      </c>
      <c r="T2228" s="258" t="inlineStr">
        <is>
          <t>Hipotecario</t>
        </is>
      </c>
      <c r="U2228" s="739" t="n">
        <v>4233389</v>
      </c>
      <c r="V2228" s="254" t="n">
        <v>246</v>
      </c>
      <c r="W2228" s="254" t="n">
        <v>171</v>
      </c>
      <c r="X2228" s="739" t="inlineStr">
        <is>
          <t>8.5%</t>
        </is>
      </c>
      <c r="Y2228" s="739" t="n">
        <v>0</v>
      </c>
      <c r="Z2228" s="739" t="n">
        <v>156368</v>
      </c>
      <c r="AA2228" s="739" t="n">
        <v>56556</v>
      </c>
      <c r="AB2228" s="739" t="n">
        <v>37702</v>
      </c>
      <c r="AC2228" s="739" t="n">
        <v>1231866</v>
      </c>
      <c r="AD2228" s="739" t="n">
        <v>2750897</v>
      </c>
      <c r="AE2228" s="739" t="n">
        <v>418364062</v>
      </c>
      <c r="AF2228" s="254" t="inlineStr">
        <is>
          <t>$1.200.000 en adelante</t>
        </is>
      </c>
      <c r="AG2228" s="739" t="inlineStr">
        <is>
          <t>$22,000,000</t>
        </is>
      </c>
      <c r="AH2228" s="259" t="inlineStr">
        <is>
          <t>Empleado</t>
        </is>
      </c>
      <c r="AI2228" s="254" t="inlineStr">
        <is>
          <t>carlos_r_jimenez@hotmail.com</t>
        </is>
      </c>
      <c r="AJ2228" s="254" t="n">
        <v>3102957776</v>
      </c>
      <c r="AK2228" s="214" t="n"/>
      <c r="AL2228" s="214" t="n"/>
      <c r="AM2228" s="220" t="n"/>
    </row>
    <row r="2229" ht="18" customHeight="1" thickBot="1">
      <c r="A2229" s="745" t="inlineStr">
        <is>
          <t>YOEL ARTURO PLATA CABRERA</t>
        </is>
      </c>
      <c r="B2229" s="221" t="n">
        <v>858016655</v>
      </c>
      <c r="C2229" s="240" t="n">
        <v>45931</v>
      </c>
      <c r="D2229" s="902" t="inlineStr">
        <is>
          <t>Pendiente</t>
        </is>
      </c>
      <c r="E2229" s="903" t="n">
        <v>45936</v>
      </c>
      <c r="F2229" s="224" t="inlineStr">
        <is>
          <t>BANCO DE BOGOTA</t>
        </is>
      </c>
      <c r="G2229" s="225" t="n"/>
      <c r="H2229" s="344" t="inlineStr">
        <is>
          <t>CM</t>
        </is>
      </c>
      <c r="I2229" s="242" t="inlineStr">
        <is>
          <t>Falta perfilamiento - Bogota</t>
        </is>
      </c>
      <c r="J2229" s="225" t="n"/>
      <c r="K2229" s="225" t="n"/>
      <c r="L2229" s="440" t="inlineStr">
        <is>
          <t>Finanzas a otro nivel</t>
        </is>
      </c>
      <c r="M2229" s="242" t="inlineStr">
        <is>
          <t>NELLY ROA</t>
        </is>
      </c>
      <c r="N2229" s="240" t="n">
        <v>45931</v>
      </c>
      <c r="O2229" s="225" t="n"/>
      <c r="P2229" s="225" t="n"/>
      <c r="Q2229" s="225" t="n"/>
      <c r="R2229" s="389" t="n">
        <v>1045674410</v>
      </c>
      <c r="S2229" s="246" t="inlineStr">
        <is>
          <t>Pesos</t>
        </is>
      </c>
      <c r="T2229" s="247" t="inlineStr">
        <is>
          <t>Hipotecario</t>
        </is>
      </c>
      <c r="U2229" s="741" t="n">
        <v>484644</v>
      </c>
      <c r="V2229" s="242" t="n">
        <v>360</v>
      </c>
      <c r="W2229" s="242" t="n">
        <v>335</v>
      </c>
      <c r="X2229" s="741" t="inlineStr">
        <is>
          <t>10.06%</t>
        </is>
      </c>
      <c r="Y2229" s="741" t="n">
        <v>213193</v>
      </c>
      <c r="Z2229" s="741" t="n">
        <v>15253</v>
      </c>
      <c r="AA2229" s="741" t="n">
        <v>18562</v>
      </c>
      <c r="AB2229" s="741" t="n">
        <v>0</v>
      </c>
      <c r="AC2229" s="741" t="n">
        <v>30846</v>
      </c>
      <c r="AD2229" s="741" t="n">
        <v>633176</v>
      </c>
      <c r="AE2229" s="741" t="n">
        <v>52593554</v>
      </c>
      <c r="AF2229" s="3661" t="n">
        <v>100</v>
      </c>
      <c r="AG2229" s="741" t="inlineStr">
        <is>
          <t>$2,500,000</t>
        </is>
      </c>
      <c r="AH2229" s="248" t="inlineStr">
        <is>
          <t>Empleado</t>
        </is>
      </c>
      <c r="AI2229" s="242" t="inlineStr">
        <is>
          <t>gisel-1995@outlook.com</t>
        </is>
      </c>
      <c r="AJ2229" s="242" t="n">
        <v>3137783106</v>
      </c>
      <c r="AK2229" s="242" t="inlineStr">
        <is>
          <t>BARRANQUILLA</t>
        </is>
      </c>
      <c r="AL2229" s="225" t="n"/>
      <c r="AM2229" s="231" t="n"/>
    </row>
    <row r="2230" ht="18" customHeight="1" thickBot="1">
      <c r="A2230" s="558" t="inlineStr">
        <is>
          <t>YERICA ANDREA OROZCO BOBADILLA</t>
        </is>
      </c>
      <c r="B2230" s="210" t="n">
        <v>90000366521</v>
      </c>
      <c r="C2230" s="251" t="n">
        <v>45936</v>
      </c>
      <c r="D2230" s="902" t="inlineStr">
        <is>
          <t>Pendiente</t>
        </is>
      </c>
      <c r="E2230" s="903" t="n">
        <v>45936</v>
      </c>
      <c r="F2230" s="267" t="inlineStr">
        <is>
          <t>BANCOLOMBIA</t>
        </is>
      </c>
      <c r="G2230" s="214" t="n"/>
      <c r="H2230" s="349" t="inlineStr">
        <is>
          <t>CM</t>
        </is>
      </c>
      <c r="I2230" s="214" t="n"/>
      <c r="J2230" s="214" t="n"/>
      <c r="K2230" s="214" t="n"/>
      <c r="L2230" s="214" t="n"/>
      <c r="M2230" s="214" t="n"/>
      <c r="N2230" s="214" t="n"/>
      <c r="O2230" s="214" t="n"/>
      <c r="P2230" s="214" t="n"/>
      <c r="Q2230" s="335" t="n"/>
      <c r="R2230" s="390" t="inlineStr">
        <is>
          <t>N/A</t>
        </is>
      </c>
      <c r="S2230" s="257" t="inlineStr">
        <is>
          <t>Pesos</t>
        </is>
      </c>
      <c r="T2230" s="258" t="inlineStr">
        <is>
          <t>Hipotecario</t>
        </is>
      </c>
      <c r="U2230" s="739" t="n">
        <v>2087999</v>
      </c>
      <c r="V2230" s="254" t="n">
        <v>120</v>
      </c>
      <c r="W2230" s="254" t="n">
        <v>120</v>
      </c>
      <c r="X2230" s="739" t="inlineStr">
        <is>
          <t>12.8%</t>
        </is>
      </c>
      <c r="Y2230" s="739" t="n">
        <v>0</v>
      </c>
      <c r="Z2230" s="739" t="n">
        <v>13851</v>
      </c>
      <c r="AA2230" s="739" t="n">
        <v>21050</v>
      </c>
      <c r="AB2230" s="739" t="n">
        <v>14033</v>
      </c>
      <c r="AC2230" s="739" t="n">
        <v>0</v>
      </c>
      <c r="AD2230" s="739" t="n">
        <v>0</v>
      </c>
      <c r="AE2230" s="739" t="n">
        <v>141707261</v>
      </c>
      <c r="AF2230" s="3660" t="n">
        <v>100</v>
      </c>
      <c r="AG2230" s="739" t="inlineStr">
        <is>
          <t>$2,800,000</t>
        </is>
      </c>
      <c r="AH2230" s="259" t="inlineStr">
        <is>
          <t>Empleado</t>
        </is>
      </c>
      <c r="AI2230" s="254" t="inlineStr">
        <is>
          <t>yeris_13@hotmail.com</t>
        </is>
      </c>
      <c r="AJ2230" s="254" t="n">
        <v>3123452580</v>
      </c>
      <c r="AK2230" s="254" t="inlineStr">
        <is>
          <t>BOGOTA</t>
        </is>
      </c>
      <c r="AL2230" s="214" t="n"/>
      <c r="AM2230" s="220" t="n"/>
    </row>
    <row r="2231" ht="18" customHeight="1" thickBot="1">
      <c r="A2231" s="599" t="inlineStr">
        <is>
          <t>SANDRA BIBIANA LONDOÑO RIOS</t>
        </is>
      </c>
      <c r="B2231" s="221" t="n">
        <v>90000266158</v>
      </c>
      <c r="C2231" s="240" t="n">
        <v>45936</v>
      </c>
      <c r="D2231" s="902" t="inlineStr">
        <is>
          <t>Pendiente</t>
        </is>
      </c>
      <c r="E2231" s="903" t="n">
        <v>45936</v>
      </c>
      <c r="F2231" s="241" t="inlineStr">
        <is>
          <t>BANCOLOMBIA</t>
        </is>
      </c>
      <c r="G2231" s="225" t="n"/>
      <c r="H2231" s="344" t="inlineStr">
        <is>
          <t>CM</t>
        </is>
      </c>
      <c r="I2231" s="225" t="n"/>
      <c r="J2231" s="225" t="n"/>
      <c r="K2231" s="225" t="n"/>
      <c r="L2231" s="225" t="n"/>
      <c r="M2231" s="225" t="n"/>
      <c r="N2231" s="225" t="n"/>
      <c r="O2231" s="225" t="n"/>
      <c r="P2231" s="225" t="n"/>
      <c r="Q2231" s="225" t="n"/>
      <c r="R2231" s="389" t="n">
        <v>41958237</v>
      </c>
      <c r="S2231" s="246" t="inlineStr">
        <is>
          <t>Pesos</t>
        </is>
      </c>
      <c r="T2231" s="247" t="inlineStr">
        <is>
          <t>Hipotecario</t>
        </is>
      </c>
      <c r="U2231" s="741" t="n">
        <v>1471344</v>
      </c>
      <c r="V2231" s="242" t="n">
        <v>240</v>
      </c>
      <c r="W2231" s="242" t="n">
        <v>219</v>
      </c>
      <c r="X2231" s="741" t="inlineStr">
        <is>
          <t>15.75%</t>
        </is>
      </c>
      <c r="Y2231" s="741" t="n">
        <v>0</v>
      </c>
      <c r="Z2231" s="741" t="n">
        <v>24004</v>
      </c>
      <c r="AA2231" s="741" t="n">
        <v>16107</v>
      </c>
      <c r="AB2231" s="741" t="n">
        <v>10738</v>
      </c>
      <c r="AC2231" s="741" t="n">
        <v>97249</v>
      </c>
      <c r="AD2231" s="741" t="n">
        <v>1323245</v>
      </c>
      <c r="AE2231" s="741" t="n">
        <v>108600408</v>
      </c>
      <c r="AF2231" s="3661" t="n">
        <v>300</v>
      </c>
      <c r="AG2231" s="741" t="inlineStr">
        <is>
          <t>$6,000,000</t>
        </is>
      </c>
      <c r="AH2231" s="248" t="inlineStr">
        <is>
          <t>Empleado</t>
        </is>
      </c>
      <c r="AI2231" s="242" t="inlineStr">
        <is>
          <t>sandralon1518@gmail.com</t>
        </is>
      </c>
      <c r="AJ2231" s="242" t="n">
        <v>16197348584</v>
      </c>
      <c r="AK2231" s="242" t="inlineStr">
        <is>
          <t>CALIFORNIA</t>
        </is>
      </c>
      <c r="AL2231" s="225" t="n"/>
      <c r="AM2231" s="231" t="n"/>
    </row>
    <row r="2232" ht="18" customHeight="1" thickBot="1">
      <c r="A2232" s="572" t="inlineStr">
        <is>
          <t>DANIEL HUMBERTO LEON LEON</t>
        </is>
      </c>
      <c r="B2232" s="210" t="n">
        <v>134200272306</v>
      </c>
      <c r="C2232" s="251" t="n">
        <v>45936</v>
      </c>
      <c r="D2232" s="902" t="inlineStr">
        <is>
          <t>Pendiente</t>
        </is>
      </c>
      <c r="E2232" s="903" t="n">
        <v>45936</v>
      </c>
      <c r="F2232" s="259" t="inlineStr">
        <is>
          <t>CAJA SOCIAL</t>
        </is>
      </c>
      <c r="G2232" s="214" t="n"/>
      <c r="H2232" s="352" t="inlineStr">
        <is>
          <t>PROPIO</t>
        </is>
      </c>
      <c r="I2232" s="214" t="n"/>
      <c r="J2232" s="214" t="n"/>
      <c r="K2232" s="214" t="n"/>
      <c r="L2232" s="348" t="inlineStr">
        <is>
          <t>Soluciones Financieras</t>
        </is>
      </c>
      <c r="M2232" s="254" t="inlineStr">
        <is>
          <t>LORENA SALINAS</t>
        </is>
      </c>
      <c r="N2232" s="214" t="n"/>
      <c r="O2232" s="214" t="n"/>
      <c r="P2232" s="214" t="n"/>
      <c r="Q2232" s="335" t="n"/>
      <c r="R2232" s="390" t="n">
        <v>19310804</v>
      </c>
      <c r="S2232" s="257" t="inlineStr">
        <is>
          <t>Pesos</t>
        </is>
      </c>
      <c r="T2232" s="258" t="inlineStr">
        <is>
          <t>Hipotecario</t>
        </is>
      </c>
      <c r="U2232" s="739" t="n">
        <v>1843850</v>
      </c>
      <c r="V2232" s="254" t="n">
        <v>120</v>
      </c>
      <c r="W2232" s="254" t="n">
        <v>117</v>
      </c>
      <c r="X2232" s="821" t="n">
        <v>0.1</v>
      </c>
      <c r="Y2232" s="739" t="n">
        <v>500000</v>
      </c>
      <c r="Z2232" s="739" t="n">
        <v>270878</v>
      </c>
      <c r="AA2232" s="739" t="n">
        <v>40908</v>
      </c>
      <c r="AB2232" s="739" t="n">
        <v>36779</v>
      </c>
      <c r="AC2232" s="739" t="n">
        <v>781593</v>
      </c>
      <c r="AD2232" s="739" t="n">
        <v>1213691</v>
      </c>
      <c r="AE2232" s="739" t="n">
        <v>152203421</v>
      </c>
      <c r="AF2232" s="254" t="inlineStr">
        <is>
          <t>300-600</t>
        </is>
      </c>
      <c r="AG2232" s="739" t="inlineStr">
        <is>
          <t>$7,000,000</t>
        </is>
      </c>
      <c r="AH2232" s="259" t="inlineStr">
        <is>
          <t>Empleado</t>
        </is>
      </c>
      <c r="AI2232" s="254" t="inlineStr">
        <is>
          <t>daniel20@hotmail.com</t>
        </is>
      </c>
      <c r="AJ2232" s="254" t="n">
        <v>3118569081</v>
      </c>
      <c r="AK2232" s="214" t="n"/>
      <c r="AL2232" s="214" t="n"/>
      <c r="AM2232" s="220" t="n"/>
    </row>
    <row r="2233" ht="18" customHeight="1" thickBot="1">
      <c r="A2233" s="843" t="inlineStr">
        <is>
          <t>DANIELA ALEJANDRA CARANTON ESPINOSA</t>
        </is>
      </c>
      <c r="B2233" s="221" t="inlineStr">
        <is>
          <t>570000600893940-6</t>
        </is>
      </c>
      <c r="C2233" s="240" t="n">
        <v>45936</v>
      </c>
      <c r="D2233" s="902" t="inlineStr">
        <is>
          <t>Pendiente</t>
        </is>
      </c>
      <c r="E2233" s="903" t="n">
        <v>45936</v>
      </c>
      <c r="F2233" s="333" t="inlineStr">
        <is>
          <t>DAVIVIENDA</t>
        </is>
      </c>
      <c r="G2233" s="225" t="n"/>
      <c r="H2233" s="344" t="inlineStr">
        <is>
          <t>CM</t>
        </is>
      </c>
      <c r="I2233" s="225" t="n"/>
      <c r="J2233" s="225" t="n"/>
      <c r="K2233" s="225" t="n"/>
      <c r="L2233" s="343" t="inlineStr">
        <is>
          <t>Soluciones Financieras</t>
        </is>
      </c>
      <c r="M2233" s="242" t="inlineStr">
        <is>
          <t>LORENA SALINAS</t>
        </is>
      </c>
      <c r="N2233" s="225" t="n"/>
      <c r="O2233" s="225" t="n"/>
      <c r="P2233" s="225" t="n"/>
      <c r="Q2233" s="473" t="n"/>
      <c r="R2233" s="390" t="inlineStr">
        <is>
          <t>N/A</t>
        </is>
      </c>
      <c r="S2233" s="246" t="inlineStr">
        <is>
          <t>Pesos</t>
        </is>
      </c>
      <c r="T2233" s="247" t="inlineStr">
        <is>
          <t>Hipotecario</t>
        </is>
      </c>
      <c r="U2233" s="741" t="n">
        <v>1221000</v>
      </c>
      <c r="V2233" s="242" t="n">
        <v>180</v>
      </c>
      <c r="W2233" s="242" t="n">
        <v>157</v>
      </c>
      <c r="X2233" s="811" t="n">
        <v>0.14</v>
      </c>
      <c r="Y2233" s="741" t="n">
        <v>0</v>
      </c>
      <c r="Z2233" s="741" t="n">
        <v>18852</v>
      </c>
      <c r="AA2233" s="741" t="n">
        <v>32118</v>
      </c>
      <c r="AB2233" s="741" t="n">
        <v>0</v>
      </c>
      <c r="AC2233" s="741" t="n">
        <v>218596</v>
      </c>
      <c r="AD2233" s="741" t="n">
        <v>951433</v>
      </c>
      <c r="AE2233" s="741" t="n">
        <v>87511393</v>
      </c>
      <c r="AF2233" s="3661" t="n">
        <v>100</v>
      </c>
      <c r="AG2233" s="741" t="inlineStr">
        <is>
          <t>$2,000,000</t>
        </is>
      </c>
      <c r="AH2233" s="248" t="inlineStr">
        <is>
          <t>Empleado</t>
        </is>
      </c>
      <c r="AI2233" s="242" t="inlineStr">
        <is>
          <t>danielacarantonespinosa@gmail.com</t>
        </is>
      </c>
      <c r="AJ2233" s="242" t="n">
        <v>3117394803</v>
      </c>
      <c r="AK2233" s="242" t="inlineStr">
        <is>
          <t>BOGOTA</t>
        </is>
      </c>
      <c r="AL2233" s="225" t="n"/>
      <c r="AM2233" s="231" t="n"/>
    </row>
    <row r="2234" ht="18" customHeight="1" thickBot="1">
      <c r="A2234" s="552" t="inlineStr">
        <is>
          <t>LILIANA PATRICIA SALVADOR ROMERO</t>
        </is>
      </c>
      <c r="B2234" s="210" t="n">
        <v>457267661</v>
      </c>
      <c r="C2234" s="251" t="n">
        <v>45936</v>
      </c>
      <c r="D2234" s="902" t="inlineStr">
        <is>
          <t>Pendiente</t>
        </is>
      </c>
      <c r="E2234" s="903" t="n">
        <v>45936</v>
      </c>
      <c r="F2234" s="213" t="inlineStr">
        <is>
          <t>BANCO DE BOGOTA</t>
        </is>
      </c>
      <c r="G2234" s="214" t="n"/>
      <c r="H2234" s="349" t="inlineStr">
        <is>
          <t>CM</t>
        </is>
      </c>
      <c r="I2234" s="214" t="n"/>
      <c r="J2234" s="214" t="n"/>
      <c r="K2234" s="214" t="n"/>
      <c r="L2234" s="392" t="inlineStr">
        <is>
          <t>Finanzas a otro nivel</t>
        </is>
      </c>
      <c r="M2234" s="254" t="inlineStr">
        <is>
          <t>NELLY ROA</t>
        </is>
      </c>
      <c r="N2234" s="214" t="n"/>
      <c r="O2234" s="214" t="n"/>
      <c r="P2234" s="214" t="n"/>
      <c r="Q2234" s="214" t="n"/>
      <c r="R2234" s="254" t="n">
        <v>52165143</v>
      </c>
      <c r="S2234" s="257" t="inlineStr">
        <is>
          <t>Pesos</t>
        </is>
      </c>
      <c r="T2234" s="258" t="inlineStr">
        <is>
          <t>Hipotecario</t>
        </is>
      </c>
      <c r="U2234" s="739" t="n">
        <v>1832410</v>
      </c>
      <c r="V2234" s="254" t="n">
        <v>242</v>
      </c>
      <c r="W2234" s="254" t="n">
        <v>166</v>
      </c>
      <c r="X2234" s="739" t="inlineStr">
        <is>
          <t>10.36%</t>
        </is>
      </c>
      <c r="Y2234" s="739" t="n">
        <v>0</v>
      </c>
      <c r="Z2234" s="739" t="n">
        <v>53941</v>
      </c>
      <c r="AA2234" s="739" t="n">
        <v>56294</v>
      </c>
      <c r="AB2234" s="739" t="n">
        <v>0</v>
      </c>
      <c r="AC2234" s="739" t="n">
        <v>0</v>
      </c>
      <c r="AD2234" s="739" t="n">
        <v>1722175</v>
      </c>
      <c r="AE2234" s="739" t="n">
        <v>163036369</v>
      </c>
      <c r="AF2234" s="3660" t="n">
        <v>400</v>
      </c>
      <c r="AG2234" s="739" t="inlineStr">
        <is>
          <t>$9,150,000</t>
        </is>
      </c>
      <c r="AH2234" s="392" t="inlineStr">
        <is>
          <t>Emp/Ind</t>
        </is>
      </c>
      <c r="AI2234" s="254" t="inlineStr">
        <is>
          <t>lipazaro11@hotmail.com</t>
        </is>
      </c>
      <c r="AJ2234" s="254" t="n">
        <v>3168044733</v>
      </c>
      <c r="AK2234" s="254" t="inlineStr">
        <is>
          <t>BOGOTA</t>
        </is>
      </c>
      <c r="AL2234" s="214" t="n"/>
      <c r="AM2234" s="220" t="n"/>
    </row>
    <row r="2235" ht="18" customHeight="1" thickBot="1">
      <c r="A2235" s="745" t="inlineStr">
        <is>
          <t xml:space="preserve">ALEJANDRO RUIZ SEGURA
</t>
        </is>
      </c>
      <c r="B2235" s="221" t="inlineStr">
        <is>
          <t>570101480008710-0</t>
        </is>
      </c>
      <c r="C2235" s="240" t="n">
        <v>45937</v>
      </c>
      <c r="D2235" s="456" t="inlineStr">
        <is>
          <t>Mora</t>
        </is>
      </c>
      <c r="E2235" s="378" t="n">
        <v>45937</v>
      </c>
      <c r="F2235" s="333" t="inlineStr">
        <is>
          <t>DAVIVIENDA</t>
        </is>
      </c>
      <c r="G2235" s="225" t="n"/>
      <c r="H2235" s="344" t="inlineStr">
        <is>
          <t>CM</t>
        </is>
      </c>
      <c r="I2235" s="225" t="n"/>
      <c r="J2235" s="225" t="n"/>
      <c r="K2235" s="225" t="n"/>
      <c r="L2235" s="225" t="n"/>
      <c r="M2235" s="225" t="n"/>
      <c r="N2235" s="225" t="n"/>
      <c r="O2235" s="225" t="n"/>
      <c r="P2235" s="225" t="n"/>
      <c r="Q2235" s="225" t="n"/>
      <c r="R2235" s="242" t="n">
        <v>79959918</v>
      </c>
      <c r="S2235" s="246" t="inlineStr">
        <is>
          <t>Pesos</t>
        </is>
      </c>
      <c r="T2235" s="247" t="inlineStr">
        <is>
          <t>Hipotecario</t>
        </is>
      </c>
      <c r="U2235" s="741" t="n">
        <v>768000</v>
      </c>
      <c r="V2235" s="242" t="n">
        <v>240</v>
      </c>
      <c r="W2235" s="242" t="n">
        <v>224</v>
      </c>
      <c r="X2235" s="811" t="n">
        <v>0.11</v>
      </c>
      <c r="Y2235" s="741" t="n">
        <v>0</v>
      </c>
      <c r="Z2235" s="741" t="n">
        <v>23639</v>
      </c>
      <c r="AA2235" s="741" t="n">
        <v>23776</v>
      </c>
      <c r="AB2235" s="741" t="n">
        <v>42545</v>
      </c>
      <c r="AC2235" s="741" t="n">
        <v>95283</v>
      </c>
      <c r="AD2235" s="741" t="n">
        <v>584716</v>
      </c>
      <c r="AE2235" s="741" t="n">
        <v>67622328</v>
      </c>
      <c r="AF2235" s="3661" t="n">
        <v>700</v>
      </c>
      <c r="AG2235" s="741" t="inlineStr">
        <is>
          <t>$4,000,000</t>
        </is>
      </c>
      <c r="AH2235" s="248" t="inlineStr">
        <is>
          <t>Empleado</t>
        </is>
      </c>
      <c r="AI2235" s="242" t="inlineStr">
        <is>
          <t>aefectivas@hotmail.com</t>
        </is>
      </c>
      <c r="AJ2235" s="242" t="n">
        <v>3005683958</v>
      </c>
      <c r="AK2235" s="242" t="inlineStr">
        <is>
          <t>CALI</t>
        </is>
      </c>
      <c r="AL2235" s="225" t="n"/>
      <c r="AM2235" s="231" t="n"/>
    </row>
    <row r="2236" ht="18" customHeight="1" thickBot="1">
      <c r="A2236" s="558" t="inlineStr">
        <is>
          <t>EDWIN ANDRES SALCEDO SUSA</t>
        </is>
      </c>
      <c r="B2236" s="210" t="n">
        <v>1059294439</v>
      </c>
      <c r="C2236" s="251" t="n">
        <v>45929</v>
      </c>
      <c r="D2236" s="348" t="inlineStr">
        <is>
          <t>Pendiente</t>
        </is>
      </c>
      <c r="E2236" s="386" t="n">
        <v>45937</v>
      </c>
      <c r="F2236" s="213" t="inlineStr">
        <is>
          <t>BANCO DE BOGOTA</t>
        </is>
      </c>
      <c r="G2236" s="214" t="n"/>
      <c r="H2236" s="349" t="inlineStr">
        <is>
          <t>CM</t>
        </is>
      </c>
      <c r="I2236" s="254" t="inlineStr">
        <is>
          <t>Falta perfilamiento - Bogota.</t>
        </is>
      </c>
      <c r="J2236" s="214" t="n"/>
      <c r="K2236" s="214" t="n"/>
      <c r="L2236" s="392" t="inlineStr">
        <is>
          <t>Finanzas a otro nivel</t>
        </is>
      </c>
      <c r="M2236" s="254" t="inlineStr">
        <is>
          <t>NELLY ROA</t>
        </is>
      </c>
      <c r="N2236" s="251" t="n">
        <v>45929</v>
      </c>
      <c r="O2236" s="214" t="n"/>
      <c r="P2236" s="214" t="n"/>
      <c r="Q2236" s="214" t="n"/>
      <c r="R2236" s="254" t="n">
        <v>1010217299</v>
      </c>
      <c r="S2236" s="257" t="inlineStr">
        <is>
          <t>Pesos</t>
        </is>
      </c>
      <c r="T2236" s="258" t="inlineStr">
        <is>
          <t>Hipotecario</t>
        </is>
      </c>
      <c r="U2236" s="739" t="n">
        <v>1091752</v>
      </c>
      <c r="V2236" s="254" t="n">
        <v>360</v>
      </c>
      <c r="W2236" s="254" t="n">
        <v>359</v>
      </c>
      <c r="X2236" s="739" t="inlineStr">
        <is>
          <t>11.61%</t>
        </is>
      </c>
      <c r="Y2236" s="739" t="n">
        <v>0</v>
      </c>
      <c r="Z2236" s="739" t="n">
        <v>17998</v>
      </c>
      <c r="AA2236" s="739" t="n">
        <v>32426</v>
      </c>
      <c r="AB2236" s="739" t="n">
        <v>0</v>
      </c>
      <c r="AC2236" s="739" t="n">
        <v>38528</v>
      </c>
      <c r="AD2236" s="739" t="n">
        <v>1002799</v>
      </c>
      <c r="AE2236" s="739" t="n">
        <v>109652103</v>
      </c>
      <c r="AF2236" s="3660" t="n">
        <v>400</v>
      </c>
      <c r="AG2236" s="739" t="inlineStr">
        <is>
          <t>$5,200,000</t>
        </is>
      </c>
      <c r="AH2236" s="259" t="inlineStr">
        <is>
          <t>Empleado</t>
        </is>
      </c>
      <c r="AI2236" s="254" t="inlineStr">
        <is>
          <t>laural201516@gmail.com</t>
        </is>
      </c>
      <c r="AJ2236" s="254" t="n">
        <v>3219068041</v>
      </c>
      <c r="AK2236" s="254" t="inlineStr">
        <is>
          <t>BOGOTA</t>
        </is>
      </c>
      <c r="AL2236" s="214" t="n"/>
      <c r="AM2236" s="220" t="n"/>
    </row>
    <row r="2237" ht="18" customHeight="1" thickBot="1">
      <c r="A2237" s="896" t="inlineStr">
        <is>
          <t>LUISA FERNANDA MOSQUERA GOMEZ</t>
        </is>
      </c>
      <c r="B2237" s="221" t="n">
        <v>654813323</v>
      </c>
      <c r="C2237" s="240" t="n">
        <v>45931</v>
      </c>
      <c r="D2237" s="343" t="inlineStr">
        <is>
          <t>Pendiente</t>
        </is>
      </c>
      <c r="E2237" s="378" t="n">
        <v>45937</v>
      </c>
      <c r="F2237" s="224" t="inlineStr">
        <is>
          <t>BANCO DE BOGOTA</t>
        </is>
      </c>
      <c r="G2237" s="225" t="n"/>
      <c r="H2237" s="344" t="inlineStr">
        <is>
          <t>CM</t>
        </is>
      </c>
      <c r="I2237" s="242" t="inlineStr">
        <is>
          <t>Solicitar extracto al dia y realizar perfilamiento - Bogota</t>
        </is>
      </c>
      <c r="J2237" s="225" t="n"/>
      <c r="K2237" s="225" t="n"/>
      <c r="L2237" s="440" t="inlineStr">
        <is>
          <t>Finanzas a otro nivel</t>
        </is>
      </c>
      <c r="M2237" s="242" t="inlineStr">
        <is>
          <t>NELLY ROA</t>
        </is>
      </c>
      <c r="N2237" s="240" t="n">
        <v>45931</v>
      </c>
      <c r="O2237" s="225" t="n"/>
      <c r="P2237" s="225" t="n"/>
      <c r="Q2237" s="225" t="n"/>
      <c r="R2237" s="242" t="n">
        <v>1144188021</v>
      </c>
      <c r="S2237" s="246" t="inlineStr">
        <is>
          <t>Pesos</t>
        </is>
      </c>
      <c r="T2237" s="247" t="inlineStr">
        <is>
          <t>Hipotecario</t>
        </is>
      </c>
      <c r="U2237" s="741" t="n">
        <v>411386</v>
      </c>
      <c r="V2237" s="242" t="n">
        <v>360</v>
      </c>
      <c r="W2237" s="242" t="n">
        <v>303</v>
      </c>
      <c r="X2237" s="741" t="inlineStr">
        <is>
          <t>7.47%</t>
        </is>
      </c>
      <c r="Y2237" s="741" t="n">
        <v>175066</v>
      </c>
      <c r="Z2237" s="741" t="n">
        <v>9786</v>
      </c>
      <c r="AA2237" s="741" t="n">
        <v>17159</v>
      </c>
      <c r="AB2237" s="741" t="n">
        <v>0</v>
      </c>
      <c r="AC2237" s="741" t="n">
        <v>62136</v>
      </c>
      <c r="AD2237" s="741" t="n">
        <v>497371</v>
      </c>
      <c r="AE2237" s="741" t="n">
        <v>53679779</v>
      </c>
      <c r="AF2237" s="3661" t="n">
        <v>150</v>
      </c>
      <c r="AG2237" s="741" t="inlineStr">
        <is>
          <t>$2,100,000</t>
        </is>
      </c>
      <c r="AH2237" s="248" t="inlineStr">
        <is>
          <t>Empleado</t>
        </is>
      </c>
      <c r="AI2237" s="242" t="inlineStr">
        <is>
          <t>luing54@gmail.com</t>
        </is>
      </c>
      <c r="AJ2237" s="242" t="n">
        <v>3174502066</v>
      </c>
      <c r="AK2237" s="242" t="inlineStr">
        <is>
          <t>CALI</t>
        </is>
      </c>
      <c r="AL2237" s="225" t="n"/>
      <c r="AM2237" s="231" t="n"/>
    </row>
    <row r="2238" ht="18" customHeight="1" thickBot="1">
      <c r="A2238" s="1093" t="inlineStr">
        <is>
          <t>DEISY RODRIGUEZ HERNANDEZ</t>
        </is>
      </c>
      <c r="B2238" s="210" t="inlineStr">
        <is>
          <t>180-155868</t>
        </is>
      </c>
      <c r="C2238" s="251" t="n">
        <v>45937</v>
      </c>
      <c r="D2238" s="348" t="inlineStr">
        <is>
          <t>Pendiente</t>
        </is>
      </c>
      <c r="E2238" s="386" t="n">
        <v>45937</v>
      </c>
      <c r="F2238" s="460" t="inlineStr">
        <is>
          <t>OCCIDENTE</t>
        </is>
      </c>
      <c r="G2238" s="214" t="n"/>
      <c r="H2238" s="585" t="inlineStr">
        <is>
          <t>CM30</t>
        </is>
      </c>
      <c r="I2238" s="214" t="n"/>
      <c r="J2238" s="214" t="n"/>
      <c r="K2238" s="214" t="n"/>
      <c r="L2238" s="259" t="inlineStr">
        <is>
          <t>Imperio Financiero</t>
        </is>
      </c>
      <c r="M2238" s="254" t="inlineStr">
        <is>
          <t>Jaime Andrés Porras Vargas</t>
        </is>
      </c>
      <c r="N2238" s="214" t="n"/>
      <c r="O2238" s="214" t="n"/>
      <c r="P2238" s="214" t="n"/>
      <c r="Q2238" s="214" t="n"/>
      <c r="R2238" s="254" t="n">
        <v>52501814</v>
      </c>
      <c r="S2238" s="257" t="inlineStr">
        <is>
          <t>Pesos</t>
        </is>
      </c>
      <c r="T2238" s="258" t="inlineStr">
        <is>
          <t>Hipotecario</t>
        </is>
      </c>
      <c r="U2238" s="739" t="n">
        <v>4265291</v>
      </c>
      <c r="V2238" s="254" t="n">
        <v>86</v>
      </c>
      <c r="W2238" s="254" t="n">
        <v>66</v>
      </c>
      <c r="X2238" s="739" t="inlineStr">
        <is>
          <t>16.87%</t>
        </is>
      </c>
      <c r="Y2238" s="739" t="n">
        <v>0</v>
      </c>
      <c r="Z2238" s="739" t="n">
        <v>77568</v>
      </c>
      <c r="AA2238" s="739" t="n">
        <v>0</v>
      </c>
      <c r="AB2238" s="739" t="n">
        <v>0</v>
      </c>
      <c r="AC2238" s="739" t="n">
        <v>2034489</v>
      </c>
      <c r="AD2238" s="739" t="n">
        <v>2230802</v>
      </c>
      <c r="AE2238" s="739" t="n">
        <v>214754934</v>
      </c>
      <c r="AF2238" s="254" t="inlineStr">
        <is>
          <t>600-900</t>
        </is>
      </c>
      <c r="AG2238" s="739" t="inlineStr">
        <is>
          <t>$17,160,000</t>
        </is>
      </c>
      <c r="AH2238" s="259" t="inlineStr">
        <is>
          <t>Empleado</t>
        </is>
      </c>
      <c r="AI2238" s="254" t="inlineStr">
        <is>
          <t>deisyro_he@icloud.com</t>
        </is>
      </c>
      <c r="AJ2238" s="254" t="n">
        <v>14694493310</v>
      </c>
      <c r="AK2238" s="214" t="n"/>
      <c r="AL2238" s="214" t="n"/>
      <c r="AM2238" s="220" t="n"/>
    </row>
    <row r="2239" ht="18" customHeight="1" thickBot="1">
      <c r="A2239" s="1008" t="inlineStr">
        <is>
          <t>FLOR EDILCE RIAÑO SILVA</t>
        </is>
      </c>
      <c r="B2239" s="221" t="n">
        <v>132209140405</v>
      </c>
      <c r="C2239" s="240" t="n">
        <v>45937</v>
      </c>
      <c r="D2239" s="343" t="inlineStr">
        <is>
          <t>Pendiente</t>
        </is>
      </c>
      <c r="E2239" s="378" t="n">
        <v>45937</v>
      </c>
      <c r="F2239" s="248" t="inlineStr">
        <is>
          <t>CAJA SOCIAL</t>
        </is>
      </c>
      <c r="G2239" s="225" t="n"/>
      <c r="H2239" s="344" t="inlineStr">
        <is>
          <t>CM</t>
        </is>
      </c>
      <c r="I2239" s="225" t="n"/>
      <c r="J2239" s="225" t="n"/>
      <c r="K2239" s="225" t="n"/>
      <c r="L2239" s="225" t="n"/>
      <c r="M2239" s="225" t="n"/>
      <c r="N2239" s="225" t="n"/>
      <c r="O2239" s="225" t="n"/>
      <c r="P2239" s="225" t="n"/>
      <c r="Q2239" s="225" t="n"/>
      <c r="R2239" s="242" t="n">
        <v>52158365</v>
      </c>
      <c r="S2239" s="246" t="inlineStr">
        <is>
          <t>Pesos</t>
        </is>
      </c>
      <c r="T2239" s="247" t="inlineStr">
        <is>
          <t>Hipotecario</t>
        </is>
      </c>
      <c r="U2239" s="741" t="n">
        <v>1273992</v>
      </c>
      <c r="V2239" s="242" t="n">
        <v>183</v>
      </c>
      <c r="W2239" s="242" t="n">
        <v>87</v>
      </c>
      <c r="X2239" s="811" t="n">
        <v>0.1</v>
      </c>
      <c r="Y2239" s="741" t="n">
        <v>153908</v>
      </c>
      <c r="Z2239" s="741" t="n">
        <v>32361</v>
      </c>
      <c r="AA2239" s="741" t="n">
        <v>34074</v>
      </c>
      <c r="AB2239" s="741" t="n">
        <v>30635</v>
      </c>
      <c r="AC2239" s="741" t="n">
        <v>593834</v>
      </c>
      <c r="AD2239" s="741" t="n">
        <v>736995</v>
      </c>
      <c r="AE2239" s="741" t="n">
        <v>74718850</v>
      </c>
      <c r="AF2239" s="3661" t="n">
        <v>200</v>
      </c>
      <c r="AG2239" s="225" t="n"/>
      <c r="AH2239" s="248" t="inlineStr">
        <is>
          <t>Empleado</t>
        </is>
      </c>
      <c r="AI2239" s="242" t="inlineStr">
        <is>
          <t>marianaesteban.75@hotmail.com</t>
        </is>
      </c>
      <c r="AJ2239" s="242" t="n">
        <v>3103379054</v>
      </c>
      <c r="AK2239" s="242" t="inlineStr">
        <is>
          <t>BOGOTA</t>
        </is>
      </c>
      <c r="AL2239" s="225" t="n"/>
      <c r="AM2239" s="231" t="n"/>
    </row>
    <row r="2240" ht="18" customHeight="1" thickBot="1">
      <c r="A2240" s="1089" t="inlineStr">
        <is>
          <t>LEIDY PAOLA DIAZ SUAREZ</t>
        </is>
      </c>
      <c r="B2240" s="466" t="inlineStr">
        <is>
          <t>570040770103051-1</t>
        </is>
      </c>
      <c r="C2240" s="357" t="n">
        <v>45937</v>
      </c>
      <c r="D2240" s="358" t="inlineStr">
        <is>
          <t>Pendiente</t>
        </is>
      </c>
      <c r="E2240" s="927" t="n">
        <v>45938</v>
      </c>
      <c r="F2240" s="359" t="inlineStr">
        <is>
          <t>DAVIVIENDA</t>
        </is>
      </c>
      <c r="G2240" s="360" t="n"/>
      <c r="H2240" s="361" t="inlineStr">
        <is>
          <t>CM</t>
        </is>
      </c>
      <c r="I2240" s="360" t="n"/>
      <c r="J2240" s="360" t="n"/>
      <c r="K2240" s="360" t="n"/>
      <c r="L2240" s="358" t="inlineStr">
        <is>
          <t>Soluciones Financieras</t>
        </is>
      </c>
      <c r="M2240" s="363" t="inlineStr">
        <is>
          <t>LORENA SALINAS</t>
        </is>
      </c>
      <c r="N2240" s="357" t="n">
        <v>45937</v>
      </c>
      <c r="O2240" s="360" t="n"/>
      <c r="P2240" s="360" t="n"/>
      <c r="Q2240" s="822" t="n"/>
      <c r="R2240" s="817" t="inlineStr">
        <is>
          <t>N/A</t>
        </is>
      </c>
      <c r="S2240" s="365" t="inlineStr">
        <is>
          <t>Pesos</t>
        </is>
      </c>
      <c r="T2240" s="366" t="inlineStr">
        <is>
          <t>Hipotecario</t>
        </is>
      </c>
      <c r="U2240" s="808" t="n">
        <v>1856000</v>
      </c>
      <c r="V2240" s="363" t="n">
        <v>240</v>
      </c>
      <c r="W2240" s="363" t="n">
        <v>237</v>
      </c>
      <c r="X2240" s="808" t="inlineStr">
        <is>
          <t>11.2%</t>
        </is>
      </c>
      <c r="Y2240" s="808" t="n">
        <v>0</v>
      </c>
      <c r="Z2240" s="808" t="n">
        <v>26668</v>
      </c>
      <c r="AA2240" s="808" t="n">
        <v>41086</v>
      </c>
      <c r="AB2240" s="808" t="n">
        <v>0</v>
      </c>
      <c r="AC2240" s="808" t="n">
        <v>155065</v>
      </c>
      <c r="AD2240" s="808" t="n">
        <v>1117181</v>
      </c>
      <c r="AE2240" s="808" t="n">
        <v>125773000</v>
      </c>
      <c r="AF2240" s="3688" t="n">
        <v>400</v>
      </c>
      <c r="AG2240" s="808" t="inlineStr">
        <is>
          <t>$5,880,000</t>
        </is>
      </c>
      <c r="AH2240" s="367" t="inlineStr">
        <is>
          <t>Vis Davivienda</t>
        </is>
      </c>
      <c r="AI2240" s="363" t="inlineStr">
        <is>
          <t>lpaolafiazs@hotmail.com</t>
        </is>
      </c>
      <c r="AJ2240" s="363" t="n">
        <v>3143664075</v>
      </c>
      <c r="AK2240" s="363" t="inlineStr">
        <is>
          <t>BOGOTA</t>
        </is>
      </c>
      <c r="AL2240" s="360" t="n"/>
      <c r="AM2240" s="368" t="n"/>
    </row>
    <row r="2241" ht="18" customHeight="1" thickBot="1">
      <c r="A2241" s="1080" t="inlineStr">
        <is>
          <t>JORGE DAVID AVILA LOPEZ</t>
        </is>
      </c>
      <c r="B2241" s="210" t="n">
        <v>204119054165</v>
      </c>
      <c r="C2241" s="251" t="n">
        <v>45936</v>
      </c>
      <c r="D2241" s="348" t="inlineStr">
        <is>
          <t>Pendiente</t>
        </is>
      </c>
      <c r="E2241" s="386" t="n">
        <v>45938</v>
      </c>
      <c r="F2241" s="398" t="inlineStr">
        <is>
          <t>COLPATRIA</t>
        </is>
      </c>
      <c r="G2241" s="214" t="n"/>
      <c r="H2241" s="349" t="inlineStr">
        <is>
          <t>CM</t>
        </is>
      </c>
      <c r="I2241" s="254" t="inlineStr">
        <is>
          <t>Falta perfilamiento - Colpatria</t>
        </is>
      </c>
      <c r="J2241" s="214" t="n"/>
      <c r="K2241" s="214" t="n"/>
      <c r="L2241" s="348" t="inlineStr">
        <is>
          <t>Soluciones Financieras</t>
        </is>
      </c>
      <c r="M2241" s="254" t="inlineStr">
        <is>
          <t>LORENA SALINAS</t>
        </is>
      </c>
      <c r="N2241" s="251" t="n">
        <v>45937</v>
      </c>
      <c r="O2241" s="214" t="n"/>
      <c r="P2241" s="214" t="n"/>
      <c r="Q2241" s="214" t="n"/>
      <c r="R2241" s="573" t="n">
        <v>79723901</v>
      </c>
      <c r="S2241" s="257" t="inlineStr">
        <is>
          <t>Pesos</t>
        </is>
      </c>
      <c r="T2241" s="258" t="inlineStr">
        <is>
          <t>Hipotecario</t>
        </is>
      </c>
      <c r="U2241" s="739" t="n">
        <v>2699593</v>
      </c>
      <c r="V2241" s="254" t="n">
        <v>191</v>
      </c>
      <c r="W2241" s="254" t="n">
        <v>97</v>
      </c>
      <c r="X2241" s="739" t="inlineStr">
        <is>
          <t>8.89%</t>
        </is>
      </c>
      <c r="Y2241" s="739" t="n">
        <v>0</v>
      </c>
      <c r="Z2241" s="739" t="n">
        <v>0</v>
      </c>
      <c r="AA2241" s="739" t="n">
        <v>0</v>
      </c>
      <c r="AB2241" s="739" t="n">
        <v>0</v>
      </c>
      <c r="AC2241" s="739" t="n">
        <v>1353683</v>
      </c>
      <c r="AD2241" s="739" t="n">
        <v>1345909</v>
      </c>
      <c r="AE2241" s="739" t="n">
        <v>187406820</v>
      </c>
      <c r="AF2241" s="3660" t="n">
        <v>500</v>
      </c>
      <c r="AG2241" s="739" t="inlineStr">
        <is>
          <t>$10,000,000</t>
        </is>
      </c>
      <c r="AH2241" s="259" t="inlineStr">
        <is>
          <t>Empleado</t>
        </is>
      </c>
      <c r="AI2241" s="254" t="inlineStr">
        <is>
          <t>j.a@actuarasesoreslaborales.com</t>
        </is>
      </c>
      <c r="AJ2241" s="254" t="n">
        <v>3214523383</v>
      </c>
      <c r="AK2241" s="254" t="inlineStr">
        <is>
          <t>BOGOTA</t>
        </is>
      </c>
      <c r="AL2241" s="214" t="n"/>
      <c r="AM2241" s="220" t="n"/>
    </row>
    <row r="2242" ht="18" customHeight="1" thickBot="1">
      <c r="A2242" s="1090" t="inlineStr">
        <is>
          <t>JUAN DIEGO VILLADA PEREZ</t>
        </is>
      </c>
      <c r="B2242" s="221" t="n">
        <v>90000372527</v>
      </c>
      <c r="C2242" s="240" t="n">
        <v>45938</v>
      </c>
      <c r="D2242" s="343" t="inlineStr">
        <is>
          <t>Pendiente</t>
        </is>
      </c>
      <c r="E2242" s="378" t="n">
        <v>45938</v>
      </c>
      <c r="F2242" s="241" t="inlineStr">
        <is>
          <t>BANCOLOMBIA</t>
        </is>
      </c>
      <c r="G2242" s="225" t="n"/>
      <c r="H2242" s="344" t="inlineStr">
        <is>
          <t>CM</t>
        </is>
      </c>
      <c r="I2242" s="225" t="n"/>
      <c r="J2242" s="225" t="n"/>
      <c r="K2242" s="225" t="n"/>
      <c r="L2242" s="225" t="n"/>
      <c r="M2242" s="225" t="n"/>
      <c r="N2242" s="225" t="n"/>
      <c r="O2242" s="225" t="n"/>
      <c r="P2242" s="225" t="n"/>
      <c r="Q2242" s="473" t="n"/>
      <c r="R2242" s="390" t="inlineStr">
        <is>
          <t>N/A</t>
        </is>
      </c>
      <c r="S2242" s="246" t="inlineStr">
        <is>
          <t>Pesos</t>
        </is>
      </c>
      <c r="T2242" s="247" t="inlineStr">
        <is>
          <t>Hipotecario</t>
        </is>
      </c>
      <c r="U2242" s="741" t="n">
        <v>1705126</v>
      </c>
      <c r="V2242" s="242" t="n">
        <v>240</v>
      </c>
      <c r="W2242" s="242" t="n">
        <v>240</v>
      </c>
      <c r="X2242" s="741" t="inlineStr">
        <is>
          <t>11.4%</t>
        </is>
      </c>
      <c r="Y2242" s="741" t="n">
        <v>0</v>
      </c>
      <c r="Z2242" s="741" t="n">
        <v>35670</v>
      </c>
      <c r="AA2242" s="741" t="n">
        <v>34526</v>
      </c>
      <c r="AB2242" s="741" t="n">
        <v>23016</v>
      </c>
      <c r="AC2242" s="741" t="n">
        <v>0</v>
      </c>
      <c r="AD2242" s="741" t="n">
        <v>0</v>
      </c>
      <c r="AE2242" s="741" t="n">
        <v>157970114</v>
      </c>
      <c r="AF2242" s="3661" t="n">
        <v>200</v>
      </c>
      <c r="AG2242" s="741" t="inlineStr">
        <is>
          <t>$9,000,000</t>
        </is>
      </c>
      <c r="AH2242" s="248" t="inlineStr">
        <is>
          <t>Empleado</t>
        </is>
      </c>
      <c r="AI2242" s="242" t="inlineStr">
        <is>
          <t>mariapaulapm4@gmail.com</t>
        </is>
      </c>
      <c r="AJ2242" s="242" t="n">
        <v>3023382992</v>
      </c>
      <c r="AK2242" s="242" t="inlineStr">
        <is>
          <t>BELLO</t>
        </is>
      </c>
      <c r="AL2242" s="225" t="n"/>
      <c r="AM2242" s="231" t="n"/>
    </row>
    <row r="2243" ht="18" customHeight="1" thickBot="1">
      <c r="A2243" t="inlineStr">
        <is>
          <t>RAUL ALEXANDER RODRIGUEZ QUINTERO</t>
        </is>
      </c>
      <c r="B2243" s="466" t="n">
        <v>1053361154</v>
      </c>
      <c r="C2243" s="357" t="n">
        <v>45931</v>
      </c>
      <c r="D2243" s="358" t="inlineStr">
        <is>
          <t>Pendiente</t>
        </is>
      </c>
      <c r="E2243" s="400" t="n">
        <v>45938</v>
      </c>
      <c r="F2243" s="581" t="inlineStr">
        <is>
          <t>BANCO DE BOGOTA</t>
        </is>
      </c>
      <c r="G2243" s="590" t="inlineStr">
        <is>
          <t>Buen día a extractos@mejorahora.net envié perfilamiento, favor generar estudio tenemos cita para el viernes. Mil gracias.</t>
        </is>
      </c>
      <c r="H2243" s="361" t="inlineStr">
        <is>
          <t>CM</t>
        </is>
      </c>
      <c r="I2243" s="360" t="n"/>
      <c r="J2243" s="360" t="n"/>
      <c r="K2243" s="360" t="n"/>
      <c r="L2243" s="524" t="inlineStr">
        <is>
          <t>Visionarios</t>
        </is>
      </c>
      <c r="M2243" s="363" t="inlineStr">
        <is>
          <t>PAOLA HERNANDEZ</t>
        </is>
      </c>
      <c r="N2243" s="357" t="n">
        <v>45931</v>
      </c>
      <c r="O2243" s="360" t="n"/>
      <c r="P2243" s="360" t="n"/>
      <c r="Q2243" s="360" t="n"/>
      <c r="R2243" s="886" t="n">
        <v>1090528117</v>
      </c>
      <c r="S2243" s="365" t="inlineStr">
        <is>
          <t>Pesos</t>
        </is>
      </c>
      <c r="T2243" s="366" t="inlineStr">
        <is>
          <t>Hipotecario</t>
        </is>
      </c>
      <c r="U2243" s="808" t="n">
        <v>863303</v>
      </c>
      <c r="V2243" s="363" t="n">
        <v>360</v>
      </c>
      <c r="W2243" s="363" t="n">
        <v>349</v>
      </c>
      <c r="X2243" s="808" t="inlineStr">
        <is>
          <t>7.34%</t>
        </is>
      </c>
      <c r="Y2243" s="808" t="n">
        <v>392116</v>
      </c>
      <c r="Z2243" s="808" t="n">
        <v>19768</v>
      </c>
      <c r="AA2243" s="808" t="n">
        <v>30683</v>
      </c>
      <c r="AB2243" s="808" t="n">
        <v>0</v>
      </c>
      <c r="AC2243" s="808" t="n">
        <v>80103</v>
      </c>
      <c r="AD2243" s="808" t="n">
        <v>1124865</v>
      </c>
      <c r="AE2243" s="808" t="n">
        <v>120256020</v>
      </c>
      <c r="AF2243" s="3688" t="n">
        <v>400</v>
      </c>
      <c r="AG2243" s="808" t="inlineStr">
        <is>
          <t>$3,500,000</t>
        </is>
      </c>
      <c r="AH2243" s="401" t="inlineStr">
        <is>
          <t>Empleado</t>
        </is>
      </c>
      <c r="AI2243" s="363" t="inlineStr">
        <is>
          <t>raul.0799@outlook.com</t>
        </is>
      </c>
      <c r="AJ2243" s="363" t="n">
        <v>3225934970</v>
      </c>
      <c r="AK2243" s="363" t="inlineStr">
        <is>
          <t>CUCUTA</t>
        </is>
      </c>
      <c r="AL2243" s="360" t="n"/>
      <c r="AM2243" s="368" t="n"/>
    </row>
    <row r="2244" ht="18" customHeight="1" thickBot="1">
      <c r="A2244" t="inlineStr">
        <is>
          <t>JOHN ALVARO CARVAJAL DELGADO</t>
        </is>
      </c>
      <c r="B2244" s="466" t="n">
        <v>959149447</v>
      </c>
      <c r="C2244" s="357" t="n">
        <v>45938</v>
      </c>
      <c r="D2244" s="921" t="inlineStr">
        <is>
          <t>Pendiente</t>
        </is>
      </c>
      <c r="E2244" s="900" t="n">
        <v>45938</v>
      </c>
      <c r="F2244" s="581" t="inlineStr">
        <is>
          <t>BANCO DE BOGOTA</t>
        </is>
      </c>
      <c r="G2244" s="590" t="inlineStr">
        <is>
          <t>Buen día a extractos@mejorahora.net envié último extracto del crédito y perfilamiento, favor generar estudio tenemos cita para el viernes. CLAVE: 14679929. Mil gracias.</t>
        </is>
      </c>
      <c r="H2244" s="480" t="inlineStr">
        <is>
          <t>VK 30%</t>
        </is>
      </c>
      <c r="I2244" s="360" t="n"/>
      <c r="J2244" s="360" t="n"/>
      <c r="K2244" s="360" t="n"/>
      <c r="L2244" s="524" t="inlineStr">
        <is>
          <t>Visionarios</t>
        </is>
      </c>
      <c r="M2244" s="363" t="inlineStr">
        <is>
          <t>PAOLA HERNANDEZ</t>
        </is>
      </c>
      <c r="N2244" s="360" t="n"/>
      <c r="O2244" s="360" t="n"/>
      <c r="P2244" s="360" t="n"/>
      <c r="Q2244" s="360" t="n"/>
      <c r="R2244" s="363" t="n">
        <v>14679929</v>
      </c>
      <c r="S2244" s="365" t="inlineStr">
        <is>
          <t>Pesos</t>
        </is>
      </c>
      <c r="T2244" s="366" t="inlineStr">
        <is>
          <t>Hipotecario</t>
        </is>
      </c>
      <c r="U2244" s="808" t="n">
        <v>676222</v>
      </c>
      <c r="V2244" s="363" t="n">
        <v>360</v>
      </c>
      <c r="W2244" s="363" t="n">
        <v>347</v>
      </c>
      <c r="X2244" s="808" t="inlineStr">
        <is>
          <t>8.37%</t>
        </is>
      </c>
      <c r="Y2244" s="808" t="n">
        <v>274644</v>
      </c>
      <c r="Z2244" s="808" t="n">
        <v>27517</v>
      </c>
      <c r="AA2244" s="808" t="n">
        <v>23774</v>
      </c>
      <c r="AB2244" s="808" t="n">
        <v>0</v>
      </c>
      <c r="AC2244" s="808" t="n">
        <v>60644</v>
      </c>
      <c r="AD2244" s="808" t="n">
        <v>838930</v>
      </c>
      <c r="AE2244" s="808" t="n">
        <v>84264132</v>
      </c>
      <c r="AF2244" s="360" t="n"/>
      <c r="AG2244" s="808" t="inlineStr">
        <is>
          <t>$3,000,000</t>
        </is>
      </c>
      <c r="AH2244" s="401" t="inlineStr">
        <is>
          <t>Empleado</t>
        </is>
      </c>
      <c r="AI2244" s="363" t="inlineStr">
        <is>
          <t>johcal2013@gmail.com</t>
        </is>
      </c>
      <c r="AJ2244" s="363" t="n">
        <v>3185624615</v>
      </c>
      <c r="AK2244" s="363" t="inlineStr">
        <is>
          <t>CALI</t>
        </is>
      </c>
      <c r="AL2244" s="360" t="n"/>
      <c r="AM2244" s="368" t="n"/>
    </row>
    <row r="2245" ht="18" customHeight="1" thickBot="1">
      <c r="A2245" s="807" t="inlineStr">
        <is>
          <t>VALENTINA RESTREPO MELGUIZO</t>
        </is>
      </c>
      <c r="B2245" s="466" t="n">
        <v>90000344076</v>
      </c>
      <c r="C2245" s="357" t="n">
        <v>45833</v>
      </c>
      <c r="D2245" s="358" t="inlineStr">
        <is>
          <t>Actualizar</t>
        </is>
      </c>
      <c r="E2245" s="927" t="n">
        <v>45939</v>
      </c>
      <c r="F2245" s="442" t="inlineStr">
        <is>
          <t>BANCOLOMBIA</t>
        </is>
      </c>
      <c r="G2245" s="360" t="n"/>
      <c r="H2245" s="361" t="inlineStr">
        <is>
          <t>CM</t>
        </is>
      </c>
      <c r="I2245" s="360" t="n"/>
      <c r="J2245" s="360" t="n"/>
      <c r="K2245" s="400" t="n">
        <v>45835</v>
      </c>
      <c r="L2245" s="477" t="inlineStr">
        <is>
          <t>Finanzas a otro nivel</t>
        </is>
      </c>
      <c r="M2245" s="363" t="inlineStr">
        <is>
          <t>PAULA OSORNO</t>
        </is>
      </c>
      <c r="N2245" s="357" t="n">
        <v>45835</v>
      </c>
      <c r="O2245" s="360" t="n"/>
      <c r="P2245" s="364" t="inlineStr">
        <is>
          <t>https://tinyurl.com/ycxbek7c</t>
        </is>
      </c>
      <c r="Q2245" s="360" t="n"/>
      <c r="R2245" s="363" t="n">
        <v>1152466814</v>
      </c>
      <c r="S2245" s="365" t="inlineStr">
        <is>
          <t>Pesos</t>
        </is>
      </c>
      <c r="T2245" s="366" t="inlineStr">
        <is>
          <t>Hipotecario</t>
        </is>
      </c>
      <c r="U2245" s="808" t="n">
        <v>2448399</v>
      </c>
      <c r="V2245" s="363" t="n">
        <v>240</v>
      </c>
      <c r="W2245" s="363" t="n">
        <v>235</v>
      </c>
      <c r="X2245" s="808" t="inlineStr">
        <is>
          <t>12.1%</t>
        </is>
      </c>
      <c r="Y2245" s="808" t="n">
        <v>0</v>
      </c>
      <c r="Z2245" s="808" t="n">
        <v>46401</v>
      </c>
      <c r="AA2245" s="808" t="n">
        <v>35636</v>
      </c>
      <c r="AB2245" s="808" t="n">
        <v>23756</v>
      </c>
      <c r="AC2245" s="808" t="n">
        <v>247832</v>
      </c>
      <c r="AD2245" s="808" t="n">
        <v>2094774</v>
      </c>
      <c r="AE2245" s="808" t="n">
        <v>220176082</v>
      </c>
      <c r="AF2245" s="3688" t="n">
        <v>700</v>
      </c>
      <c r="AG2245" s="808" t="inlineStr">
        <is>
          <t>$4,500,000</t>
        </is>
      </c>
      <c r="AH2245" s="401" t="inlineStr">
        <is>
          <t>Empleado</t>
        </is>
      </c>
      <c r="AI2245" s="363" t="inlineStr">
        <is>
          <t>restrepomelguizovalentina@hotmail.com</t>
        </is>
      </c>
      <c r="AJ2245" s="363" t="n">
        <v>3137721737</v>
      </c>
      <c r="AK2245" s="363" t="inlineStr">
        <is>
          <t>MEDELLIN</t>
        </is>
      </c>
      <c r="AL2245" s="360" t="n"/>
      <c r="AM2245" s="368" t="n"/>
    </row>
    <row r="2246" ht="18" customHeight="1" thickBot="1">
      <c r="A2246" s="552" t="inlineStr">
        <is>
          <t>ANDREA DEL PILAR IBANEZ RINCON</t>
        </is>
      </c>
      <c r="B2246" s="210" t="inlineStr">
        <is>
          <t>570045080061259-9</t>
        </is>
      </c>
      <c r="C2246" s="251" t="n">
        <v>45939</v>
      </c>
      <c r="D2246" s="472" t="inlineStr">
        <is>
          <t>Mora</t>
        </is>
      </c>
      <c r="E2246" s="386" t="n">
        <v>45939</v>
      </c>
      <c r="F2246" s="262" t="inlineStr">
        <is>
          <t>DAVIVIENDA</t>
        </is>
      </c>
      <c r="G2246" s="214" t="n"/>
      <c r="H2246" s="457" t="inlineStr">
        <is>
          <t>VK 30%</t>
        </is>
      </c>
      <c r="I2246" s="214" t="n"/>
      <c r="J2246" s="214" t="n"/>
      <c r="K2246" s="214" t="n"/>
      <c r="L2246" s="392" t="inlineStr">
        <is>
          <t>Finanzas a otro nivel</t>
        </is>
      </c>
      <c r="M2246" s="254" t="inlineStr">
        <is>
          <t>ROSARIO RAMIREZ</t>
        </is>
      </c>
      <c r="N2246" s="214" t="n"/>
      <c r="O2246" s="214" t="n"/>
      <c r="P2246" s="214" t="n"/>
      <c r="Q2246" s="214" t="n"/>
      <c r="R2246" s="254" t="n">
        <v>1052383414</v>
      </c>
      <c r="S2246" s="257" t="inlineStr">
        <is>
          <t>Pesos</t>
        </is>
      </c>
      <c r="T2246" s="258" t="inlineStr">
        <is>
          <t>Hipotecario</t>
        </is>
      </c>
      <c r="U2246" s="739" t="n">
        <v>1134000</v>
      </c>
      <c r="V2246" s="254" t="n">
        <v>120</v>
      </c>
      <c r="W2246" s="254" t="n">
        <v>110</v>
      </c>
      <c r="X2246" s="739" t="inlineStr">
        <is>
          <t>10.95%</t>
        </is>
      </c>
      <c r="Y2246" s="739" t="n">
        <v>0</v>
      </c>
      <c r="Z2246" s="739" t="n">
        <v>18451</v>
      </c>
      <c r="AA2246" s="739" t="n">
        <v>24366</v>
      </c>
      <c r="AB2246" s="739" t="n">
        <v>0</v>
      </c>
      <c r="AC2246" s="739" t="n">
        <v>0</v>
      </c>
      <c r="AD2246" s="739" t="n">
        <v>82994</v>
      </c>
      <c r="AE2246" s="739" t="n">
        <v>78467906</v>
      </c>
      <c r="AF2246" s="254" t="inlineStr">
        <is>
          <t>600-900</t>
        </is>
      </c>
      <c r="AG2246" s="739" t="inlineStr">
        <is>
          <t>$6,000,000</t>
        </is>
      </c>
      <c r="AH2246" s="458" t="inlineStr">
        <is>
          <t>Vis Davivienda</t>
        </is>
      </c>
      <c r="AI2246" s="254" t="inlineStr">
        <is>
          <t>andreapilar.rincon@gmail.com</t>
        </is>
      </c>
      <c r="AJ2246" s="254" t="n">
        <v>3212960111</v>
      </c>
      <c r="AK2246" s="214" t="n"/>
      <c r="AL2246" s="214" t="n"/>
      <c r="AM2246" s="220" t="n"/>
    </row>
    <row r="2247" ht="18" customHeight="1" thickBot="1">
      <c r="A2247" s="745" t="inlineStr">
        <is>
          <t>MARIA RUBY SANCHEZ CANO</t>
        </is>
      </c>
      <c r="B2247" s="1056" t="n">
        <v>365931</v>
      </c>
      <c r="C2247" s="240" t="n">
        <v>45911</v>
      </c>
      <c r="D2247" s="343" t="inlineStr">
        <is>
          <t>Pendiente</t>
        </is>
      </c>
      <c r="E2247" s="378" t="n">
        <v>45939</v>
      </c>
      <c r="F2247" s="224" t="inlineStr">
        <is>
          <t>BANCO DE BOGOTA</t>
        </is>
      </c>
      <c r="G2247" s="225" t="n"/>
      <c r="H2247" s="397" t="inlineStr">
        <is>
          <t>PROPIO</t>
        </is>
      </c>
      <c r="I2247" s="242" t="inlineStr">
        <is>
          <t>DEBE ADJUNTAR PLAN DE PAGO NOP INICIACION DE PLAZO</t>
        </is>
      </c>
      <c r="J2247" s="225" t="n"/>
      <c r="K2247" s="225" t="n"/>
      <c r="L2247" s="440" t="inlineStr">
        <is>
          <t>Finanzas a otro nivel</t>
        </is>
      </c>
      <c r="M2247" s="242" t="inlineStr">
        <is>
          <t>PAULA OSORNO</t>
        </is>
      </c>
      <c r="N2247" s="225" t="n"/>
      <c r="O2247" s="225" t="n"/>
      <c r="P2247" s="225" t="n"/>
      <c r="Q2247" s="225" t="n"/>
      <c r="R2247" s="242" t="n">
        <v>31401511</v>
      </c>
      <c r="S2247" s="246" t="inlineStr">
        <is>
          <t>Pesos</t>
        </is>
      </c>
      <c r="T2247" s="448" t="inlineStr">
        <is>
          <t>Leasing H.</t>
        </is>
      </c>
      <c r="U2247" s="741" t="n">
        <v>3749236</v>
      </c>
      <c r="V2247" s="242" t="n">
        <v>240</v>
      </c>
      <c r="W2247" s="242" t="n">
        <v>236</v>
      </c>
      <c r="X2247" s="811" t="n">
        <v>0.11</v>
      </c>
      <c r="Y2247" s="741" t="n">
        <v>0</v>
      </c>
      <c r="Z2247" s="741" t="n">
        <v>421114</v>
      </c>
      <c r="AA2247" s="741" t="n">
        <v>0</v>
      </c>
      <c r="AB2247" s="741" t="n">
        <v>0</v>
      </c>
      <c r="AC2247" s="741" t="n">
        <v>412877</v>
      </c>
      <c r="AD2247" s="741" t="n">
        <v>2915245</v>
      </c>
      <c r="AE2247" s="741" t="n">
        <v>332977338</v>
      </c>
      <c r="AF2247" s="242" t="inlineStr">
        <is>
          <t>Desarrollar propuestas con incremento de $1.000.000 y propuestas para pagar el credito en 5 años</t>
        </is>
      </c>
      <c r="AG2247" s="741" t="inlineStr">
        <is>
          <t>$30,000,000</t>
        </is>
      </c>
      <c r="AH2247" s="248" t="inlineStr">
        <is>
          <t>Empleado</t>
        </is>
      </c>
      <c r="AI2247" s="242" t="inlineStr">
        <is>
          <t>carneselencantocali@gmail.com</t>
        </is>
      </c>
      <c r="AJ2247" s="242" t="n">
        <v>3188621198</v>
      </c>
      <c r="AK2247" s="225" t="n"/>
      <c r="AL2247" s="225" t="n"/>
      <c r="AM2247" s="231" t="n"/>
    </row>
    <row r="2248" ht="18" customHeight="1" thickBot="1">
      <c r="A2248" s="869" t="inlineStr">
        <is>
          <t>BRILLITHE PAMELA CAMACHO RIOS</t>
        </is>
      </c>
      <c r="B2248" s="1057" t="n">
        <v>107001817307</v>
      </c>
      <c r="C2248" s="251" t="n">
        <v>45921</v>
      </c>
      <c r="D2248" s="348" t="inlineStr">
        <is>
          <t>Pendiente</t>
        </is>
      </c>
      <c r="E2248" s="386" t="n">
        <v>45939</v>
      </c>
      <c r="F2248" s="232" t="inlineStr">
        <is>
          <t>FNA (Fondo Nacional del Ahorro)</t>
        </is>
      </c>
      <c r="G2248" s="214" t="n"/>
      <c r="H2248" s="349" t="inlineStr">
        <is>
          <t>CM</t>
        </is>
      </c>
      <c r="I2248" s="254" t="inlineStr">
        <is>
          <t>Falta perfilamiento - FNA</t>
        </is>
      </c>
      <c r="J2248" s="214" t="n"/>
      <c r="K2248" s="214" t="n"/>
      <c r="L2248" s="214" t="n"/>
      <c r="M2248" s="214" t="n"/>
      <c r="N2248" s="251" t="n">
        <v>45922</v>
      </c>
      <c r="O2248" s="214" t="n"/>
      <c r="P2248" s="214" t="n"/>
      <c r="Q2248" s="214" t="n"/>
      <c r="R2248" s="254" t="n">
        <v>1070018173</v>
      </c>
      <c r="S2248" s="257" t="inlineStr">
        <is>
          <t>Pesos</t>
        </is>
      </c>
      <c r="T2248" s="258" t="inlineStr">
        <is>
          <t>Hipotecario</t>
        </is>
      </c>
      <c r="U2248" s="739" t="n">
        <v>1028206</v>
      </c>
      <c r="V2248" s="254" t="n">
        <v>220</v>
      </c>
      <c r="W2248" s="254" t="n">
        <v>208</v>
      </c>
      <c r="X2248" s="739" t="inlineStr">
        <is>
          <t>11.8%</t>
        </is>
      </c>
      <c r="Y2248" s="739" t="n">
        <v>0</v>
      </c>
      <c r="Z2248" s="739" t="n">
        <v>27858</v>
      </c>
      <c r="AA2248" s="739" t="n">
        <v>34915</v>
      </c>
      <c r="AB2248" s="739" t="n">
        <v>20612</v>
      </c>
      <c r="AC2248" s="739" t="n">
        <v>135625</v>
      </c>
      <c r="AD2248" s="739" t="n">
        <v>809194</v>
      </c>
      <c r="AE2248" s="739" t="n">
        <v>86651887</v>
      </c>
      <c r="AF2248" s="3660" t="n">
        <v>300</v>
      </c>
      <c r="AG2248" s="739" t="inlineStr">
        <is>
          <t>$4,000,000</t>
        </is>
      </c>
      <c r="AH2248" s="259" t="inlineStr">
        <is>
          <t>Empleado</t>
        </is>
      </c>
      <c r="AI2248" s="254" t="inlineStr">
        <is>
          <t>pamelac.rios96@gmail.com</t>
        </is>
      </c>
      <c r="AJ2248" s="254" t="n">
        <v>3134541631</v>
      </c>
      <c r="AK2248" s="254" t="inlineStr">
        <is>
          <t>CAJICA</t>
        </is>
      </c>
      <c r="AL2248" s="214" t="n"/>
      <c r="AM2248" s="220" t="n"/>
    </row>
    <row r="2249" ht="18" customHeight="1" thickBot="1">
      <c r="A2249" s="843" t="inlineStr">
        <is>
          <t>MARICELA BEDOYA ARENAS</t>
        </is>
      </c>
      <c r="B2249" s="221" t="n">
        <v>90000322290</v>
      </c>
      <c r="C2249" s="240" t="n">
        <v>45935</v>
      </c>
      <c r="D2249" s="343" t="inlineStr">
        <is>
          <t>Pendiente</t>
        </is>
      </c>
      <c r="E2249" s="378" t="n">
        <v>45939</v>
      </c>
      <c r="F2249" s="241" t="inlineStr">
        <is>
          <t>BANCOLOMBIA</t>
        </is>
      </c>
      <c r="G2249" s="560" t="n"/>
      <c r="H2249" s="507" t="inlineStr">
        <is>
          <t>WEB</t>
        </is>
      </c>
      <c r="I2249" s="242" t="inlineStr">
        <is>
          <t>por favor solicitar extracto actual, ya que el enviado es del mes de enero</t>
        </is>
      </c>
      <c r="J2249" s="394" t="inlineStr">
        <is>
          <t>Cargada CRM</t>
        </is>
      </c>
      <c r="K2249" s="378" t="n">
        <v>45937</v>
      </c>
      <c r="L2249" s="440" t="inlineStr">
        <is>
          <t>Finanzas a otro nivel</t>
        </is>
      </c>
      <c r="M2249" s="242" t="inlineStr">
        <is>
          <t>PAULA OSORNO</t>
        </is>
      </c>
      <c r="N2249" s="225" t="n"/>
      <c r="O2249" s="225" t="n"/>
      <c r="P2249" s="225" t="n"/>
      <c r="Q2249" s="225" t="n"/>
      <c r="R2249" s="242" t="n">
        <v>1109290172</v>
      </c>
      <c r="S2249" s="246" t="inlineStr">
        <is>
          <t>Pesos</t>
        </is>
      </c>
      <c r="T2249" s="247" t="inlineStr">
        <is>
          <t>Hipotecario</t>
        </is>
      </c>
      <c r="U2249" s="741" t="n">
        <v>2681829</v>
      </c>
      <c r="V2249" s="242" t="n">
        <v>240</v>
      </c>
      <c r="W2249" s="242" t="n">
        <v>231</v>
      </c>
      <c r="X2249" s="811" t="n">
        <v>0.11</v>
      </c>
      <c r="Y2249" s="741" t="n">
        <v>0</v>
      </c>
      <c r="Z2249" s="741" t="n">
        <v>37908</v>
      </c>
      <c r="AA2249" s="741" t="n">
        <v>36801</v>
      </c>
      <c r="AB2249" s="741" t="n">
        <v>24532</v>
      </c>
      <c r="AC2249" s="741" t="n">
        <v>343408</v>
      </c>
      <c r="AD2249" s="741" t="n">
        <v>2210022</v>
      </c>
      <c r="AE2249" s="741" t="n">
        <v>257355945</v>
      </c>
      <c r="AF2249" s="3661" t="n">
        <v>400</v>
      </c>
      <c r="AG2249" s="741" t="inlineStr">
        <is>
          <t>$19,000,000</t>
        </is>
      </c>
      <c r="AH2249" s="248" t="inlineStr">
        <is>
          <t>Empleado</t>
        </is>
      </c>
      <c r="AI2249" s="242" t="inlineStr">
        <is>
          <t>mariselabedoya@hotmail.com</t>
        </is>
      </c>
      <c r="AJ2249" s="242" t="n">
        <v>3012946199</v>
      </c>
      <c r="AK2249" s="242" t="inlineStr">
        <is>
          <t>ENVIGADO</t>
        </is>
      </c>
      <c r="AL2249" s="225" t="n"/>
      <c r="AM2249" s="231" t="n"/>
    </row>
    <row r="2250" ht="18" customHeight="1" thickBot="1">
      <c r="A2250" s="571" t="inlineStr">
        <is>
          <t>MARIA ANGELICA ROJAS CUEVAS</t>
        </is>
      </c>
      <c r="B2250" s="210" t="n">
        <v>558949047</v>
      </c>
      <c r="C2250" s="251" t="n">
        <v>45939</v>
      </c>
      <c r="D2250" s="348" t="inlineStr">
        <is>
          <t>Pendiente</t>
        </is>
      </c>
      <c r="E2250" s="386" t="n">
        <v>45939</v>
      </c>
      <c r="F2250" s="576" t="inlineStr">
        <is>
          <t>BANCO DE BOGOTA</t>
        </is>
      </c>
      <c r="G2250" s="593" t="inlineStr">
        <is>
          <t>Buen día a extractos@mejorahora.net envié último extracto del crédito y perfilamiento, favor generar estudio tenemos cita para el viernes. Mil gracias.</t>
        </is>
      </c>
      <c r="H2250" s="349" t="inlineStr">
        <is>
          <t>CM</t>
        </is>
      </c>
      <c r="I2250" s="214" t="n"/>
      <c r="J2250" s="214" t="n"/>
      <c r="K2250" s="214" t="n"/>
      <c r="L2250" s="398" t="inlineStr">
        <is>
          <t>Visionarios</t>
        </is>
      </c>
      <c r="M2250" s="254" t="inlineStr">
        <is>
          <t>PAOLA HERNANDEZ</t>
        </is>
      </c>
      <c r="N2250" s="214" t="n"/>
      <c r="O2250" s="214" t="n"/>
      <c r="P2250" s="214" t="n"/>
      <c r="Q2250" s="214" t="n"/>
      <c r="R2250" s="573" t="n">
        <v>1094858929</v>
      </c>
      <c r="S2250" s="257" t="inlineStr">
        <is>
          <t>Pesos</t>
        </is>
      </c>
      <c r="T2250" s="258" t="inlineStr">
        <is>
          <t>Hipotecario</t>
        </is>
      </c>
      <c r="U2250" s="739" t="n">
        <v>284385</v>
      </c>
      <c r="V2250" s="254" t="n">
        <v>360</v>
      </c>
      <c r="W2250" s="254" t="n">
        <v>291</v>
      </c>
      <c r="X2250" s="739" t="inlineStr">
        <is>
          <t>6.45%</t>
        </is>
      </c>
      <c r="Y2250" s="739" t="n">
        <v>159196</v>
      </c>
      <c r="Z2250" s="739" t="n">
        <v>7197</v>
      </c>
      <c r="AA2250" s="739" t="n">
        <v>15848</v>
      </c>
      <c r="AB2250" s="739" t="n">
        <v>0</v>
      </c>
      <c r="AC2250" s="739" t="n">
        <v>17577</v>
      </c>
      <c r="AD2250" s="739" t="n">
        <v>402959</v>
      </c>
      <c r="AE2250" s="739" t="n">
        <v>39246568</v>
      </c>
      <c r="AF2250" s="1091" t="n"/>
      <c r="AG2250" s="739" t="inlineStr">
        <is>
          <t>$2,300,000</t>
        </is>
      </c>
      <c r="AH2250" s="259" t="inlineStr">
        <is>
          <t>Empleado</t>
        </is>
      </c>
      <c r="AI2250" s="573" t="inlineStr">
        <is>
          <t>maria059212@gmail.com</t>
        </is>
      </c>
      <c r="AJ2250" s="573" t="n">
        <v>3232405527</v>
      </c>
      <c r="AK2250" s="254" t="inlineStr">
        <is>
          <t>CUCUTA</t>
        </is>
      </c>
      <c r="AL2250" s="214" t="n"/>
      <c r="AM2250" s="220" t="n"/>
    </row>
    <row r="2251" ht="18" customHeight="1" thickBot="1">
      <c r="A2251" s="1005" t="inlineStr">
        <is>
          <t>JOHAN SEBASTIAN LOAIZA LOPEZ</t>
        </is>
      </c>
      <c r="B2251" s="221" t="inlineStr">
        <is>
          <t>57161610020409-8</t>
        </is>
      </c>
      <c r="C2251" s="240" t="n">
        <v>45939</v>
      </c>
      <c r="D2251" s="343" t="inlineStr">
        <is>
          <t>Pendiente</t>
        </is>
      </c>
      <c r="E2251" s="378" t="n">
        <v>45939</v>
      </c>
      <c r="F2251" s="569" t="inlineStr">
        <is>
          <t>DAVIVIENDA</t>
        </is>
      </c>
      <c r="G2251" s="593" t="inlineStr">
        <is>
          <t>Se envía extracto de crédito de remodelación al correo el 9 de Octubre por favor realizar el estudio con abono a capital entre $300.000 y $500.000</t>
        </is>
      </c>
      <c r="H2251" s="344" t="inlineStr">
        <is>
          <t>CM</t>
        </is>
      </c>
      <c r="I2251" s="225" t="n"/>
      <c r="J2251" s="225" t="n"/>
      <c r="K2251" s="225" t="n"/>
      <c r="L2251" s="343" t="inlineStr">
        <is>
          <t>Soluciones Financieras</t>
        </is>
      </c>
      <c r="M2251" s="242" t="inlineStr">
        <is>
          <t>LORENA SALINAS</t>
        </is>
      </c>
      <c r="N2251" s="225" t="n"/>
      <c r="O2251" s="225" t="n"/>
      <c r="P2251" s="225" t="n"/>
      <c r="Q2251" s="473" t="n"/>
      <c r="R2251" s="390" t="inlineStr">
        <is>
          <t>N/A</t>
        </is>
      </c>
      <c r="S2251" s="246" t="inlineStr">
        <is>
          <t>Pesos</t>
        </is>
      </c>
      <c r="T2251" s="247" t="inlineStr">
        <is>
          <t>Hipotecario</t>
        </is>
      </c>
      <c r="U2251" s="741" t="n">
        <v>467000</v>
      </c>
      <c r="V2251" s="242" t="n">
        <v>120</v>
      </c>
      <c r="W2251" s="242" t="n">
        <v>118</v>
      </c>
      <c r="X2251" s="741" t="inlineStr">
        <is>
          <t>15.55%</t>
        </is>
      </c>
      <c r="Y2251" s="741" t="n">
        <v>0</v>
      </c>
      <c r="Z2251" s="741" t="n">
        <v>5784</v>
      </c>
      <c r="AA2251" s="741" t="n">
        <v>0</v>
      </c>
      <c r="AB2251" s="741" t="n">
        <v>0</v>
      </c>
      <c r="AC2251" s="741" t="n">
        <v>130254</v>
      </c>
      <c r="AD2251" s="741" t="n">
        <v>305057</v>
      </c>
      <c r="AE2251" s="1092" t="n">
        <v>29971997</v>
      </c>
      <c r="AF2251" s="1058" t="inlineStr">
        <is>
          <t>$300.000 y $500.000</t>
        </is>
      </c>
      <c r="AG2251" s="741" t="inlineStr">
        <is>
          <t>$1,900,000</t>
        </is>
      </c>
      <c r="AH2251" s="894" t="inlineStr">
        <is>
          <t>Empleado</t>
        </is>
      </c>
      <c r="AI2251" s="390" t="inlineStr">
        <is>
          <t>johansebastian0815@gmail.com</t>
        </is>
      </c>
      <c r="AJ2251" s="390" t="n">
        <v>3164768433</v>
      </c>
      <c r="AK2251" s="242" t="inlineStr">
        <is>
          <t>IBAGUE</t>
        </is>
      </c>
      <c r="AL2251" s="225" t="n"/>
      <c r="AM2251" s="231" t="n"/>
    </row>
    <row r="2252" ht="18" customHeight="1" thickBot="1">
      <c r="A2252" t="inlineStr">
        <is>
          <t>NICOLAS MARTINEZ MAYORGA</t>
        </is>
      </c>
      <c r="B2252" s="1052" t="inlineStr">
        <is>
          <t>570000280130203-3</t>
        </is>
      </c>
      <c r="C2252" s="357" t="n">
        <v>45939</v>
      </c>
      <c r="D2252" s="921" t="inlineStr">
        <is>
          <t>Pendiente</t>
        </is>
      </c>
      <c r="E2252" s="900" t="n">
        <v>45939</v>
      </c>
      <c r="F2252" s="359" t="inlineStr">
        <is>
          <t>DAVIVIENDA</t>
        </is>
      </c>
      <c r="G2252" s="360" t="n"/>
      <c r="H2252" s="361" t="inlineStr">
        <is>
          <t>CM</t>
        </is>
      </c>
      <c r="I2252" s="360" t="n"/>
      <c r="J2252" s="360" t="n"/>
      <c r="K2252" s="360" t="n"/>
      <c r="L2252" s="360" t="n"/>
      <c r="M2252" s="360" t="n"/>
      <c r="N2252" s="360" t="n"/>
      <c r="O2252" s="360" t="n"/>
      <c r="P2252" s="360" t="n"/>
      <c r="Q2252" s="360" t="n"/>
      <c r="R2252" s="363" t="n">
        <v>1020820767</v>
      </c>
      <c r="S2252" s="365" t="inlineStr">
        <is>
          <t>Pesos</t>
        </is>
      </c>
      <c r="T2252" s="366" t="inlineStr">
        <is>
          <t>Hipotecario</t>
        </is>
      </c>
      <c r="U2252" s="808" t="n">
        <v>1664000</v>
      </c>
      <c r="V2252" s="363" t="n">
        <v>120</v>
      </c>
      <c r="W2252" s="363" t="n">
        <v>109</v>
      </c>
      <c r="X2252" s="808" t="inlineStr">
        <is>
          <t>10.95%</t>
        </is>
      </c>
      <c r="Y2252" s="808" t="n">
        <v>0</v>
      </c>
      <c r="Z2252" s="808" t="n">
        <v>36140</v>
      </c>
      <c r="AA2252" s="808" t="n">
        <v>38288</v>
      </c>
      <c r="AB2252" s="808" t="n">
        <v>0</v>
      </c>
      <c r="AC2252" s="808" t="n">
        <v>611324</v>
      </c>
      <c r="AD2252" s="808" t="n">
        <v>978247</v>
      </c>
      <c r="AE2252" s="808" t="n">
        <v>112203251</v>
      </c>
      <c r="AF2252" s="3688" t="n">
        <v>200</v>
      </c>
      <c r="AG2252" s="808" t="inlineStr">
        <is>
          <t>$7,300,000</t>
        </is>
      </c>
      <c r="AH2252" s="401" t="inlineStr">
        <is>
          <t>Empleado</t>
        </is>
      </c>
      <c r="AI2252" s="363" t="inlineStr">
        <is>
          <t>nicolasmm1196@gmail.com</t>
        </is>
      </c>
      <c r="AJ2252" s="363" t="n">
        <v>3502130986</v>
      </c>
      <c r="AK2252" s="360" t="n"/>
      <c r="AL2252" s="360" t="n"/>
      <c r="AM2252" s="368" t="n"/>
    </row>
    <row r="2253" ht="18" customHeight="1" thickBot="1">
      <c r="A2253" t="inlineStr">
        <is>
          <t>GLORIA LUCELLY ZAPATA TORRES</t>
        </is>
      </c>
      <c r="B2253" s="466" t="n">
        <v>1059502678</v>
      </c>
      <c r="C2253" s="357" t="n">
        <v>45921</v>
      </c>
      <c r="D2253" s="358" t="inlineStr">
        <is>
          <t>Pendiente</t>
        </is>
      </c>
      <c r="E2253" s="927" t="n">
        <v>45940</v>
      </c>
      <c r="F2253" s="581" t="inlineStr">
        <is>
          <t>BANCO DE BOGOTA</t>
        </is>
      </c>
      <c r="G2253" s="590" t="inlineStr">
        <is>
          <t xml:space="preserve">Buenos días, envío perfilamiento y extracto de la cliente del asunto para que puedan elaborar el estudio financiero.
Está en capacidad de incrementar a capital $300.000
</t>
        </is>
      </c>
      <c r="H2253" s="361" t="inlineStr">
        <is>
          <t>CM</t>
        </is>
      </c>
      <c r="I2253" s="360" t="n"/>
      <c r="J2253" s="360" t="n"/>
      <c r="K2253" s="360" t="n"/>
      <c r="L2253" s="477" t="inlineStr">
        <is>
          <t>Finanzas a otro nivel</t>
        </is>
      </c>
      <c r="M2253" s="363" t="inlineStr">
        <is>
          <t>PAULA OSORNO</t>
        </is>
      </c>
      <c r="N2253" s="357" t="n">
        <v>45922</v>
      </c>
      <c r="O2253" s="360" t="n"/>
      <c r="P2253" s="360" t="n"/>
      <c r="Q2253" s="822" t="n"/>
      <c r="R2253" s="817" t="inlineStr">
        <is>
          <t>N/A</t>
        </is>
      </c>
      <c r="S2253" s="365" t="inlineStr">
        <is>
          <t>Pesos</t>
        </is>
      </c>
      <c r="T2253" s="366" t="inlineStr">
        <is>
          <t>Hipotecario</t>
        </is>
      </c>
      <c r="U2253" s="808" t="n">
        <v>1223430</v>
      </c>
      <c r="V2253" s="363" t="n">
        <v>240</v>
      </c>
      <c r="W2253" s="363" t="n">
        <v>239</v>
      </c>
      <c r="X2253" s="808" t="inlineStr">
        <is>
          <t>12.28%</t>
        </is>
      </c>
      <c r="Y2253" s="808" t="n">
        <v>0</v>
      </c>
      <c r="Z2253" s="808" t="n">
        <v>138609</v>
      </c>
      <c r="AA2253" s="808" t="n">
        <v>30842</v>
      </c>
      <c r="AB2253" s="808" t="n">
        <v>31700</v>
      </c>
      <c r="AC2253" s="808" t="n">
        <v>100877</v>
      </c>
      <c r="AD2253" s="808" t="n">
        <v>921401</v>
      </c>
      <c r="AE2253" s="808" t="n">
        <v>95713130</v>
      </c>
      <c r="AF2253" s="3688" t="n">
        <v>300</v>
      </c>
      <c r="AG2253" s="808" t="inlineStr">
        <is>
          <t>$4,000,000</t>
        </is>
      </c>
      <c r="AH2253" s="401" t="inlineStr">
        <is>
          <t>Empleado</t>
        </is>
      </c>
      <c r="AI2253" s="363" t="inlineStr">
        <is>
          <t>zapataglorialucelly@hotmail.com</t>
        </is>
      </c>
      <c r="AJ2253" s="363" t="n">
        <v>3167596115</v>
      </c>
      <c r="AK2253" s="363" t="inlineStr">
        <is>
          <t>CALI</t>
        </is>
      </c>
      <c r="AL2253" s="360" t="n"/>
      <c r="AM2253" s="368" t="n"/>
    </row>
    <row r="2254" ht="18" customHeight="1" thickBot="1">
      <c r="A2254" s="929" t="inlineStr">
        <is>
          <t>JUAN JOSE RODRIGUEZ LOPEZ</t>
        </is>
      </c>
      <c r="B2254" s="756" t="n">
        <v>134200325178</v>
      </c>
      <c r="C2254" s="757" t="n">
        <v>45940</v>
      </c>
      <c r="D2254" s="935" t="inlineStr">
        <is>
          <t>Pendiente</t>
        </is>
      </c>
      <c r="E2254" s="936" t="n">
        <v>45940</v>
      </c>
      <c r="F2254" s="760" t="inlineStr">
        <is>
          <t>CAJA SOCIAL</t>
        </is>
      </c>
      <c r="G2254" s="761" t="n"/>
      <c r="H2254" s="762" t="inlineStr">
        <is>
          <t>CM</t>
        </is>
      </c>
      <c r="I2254" s="761" t="n"/>
      <c r="J2254" s="761" t="n"/>
      <c r="K2254" s="761" t="n"/>
      <c r="L2254" s="761" t="n"/>
      <c r="M2254" s="761" t="n"/>
      <c r="N2254" s="761" t="n"/>
      <c r="O2254" s="761" t="n"/>
      <c r="P2254" s="761" t="n"/>
      <c r="Q2254" s="761" t="n"/>
      <c r="R2254" s="1094" t="n">
        <v>1000502453</v>
      </c>
      <c r="S2254" s="765" t="inlineStr">
        <is>
          <t>Pesos</t>
        </is>
      </c>
      <c r="T2254" s="766" t="inlineStr">
        <is>
          <t>Hipotecario</t>
        </is>
      </c>
      <c r="U2254" s="767" t="n">
        <v>2222050</v>
      </c>
      <c r="V2254" s="768" t="n">
        <v>180</v>
      </c>
      <c r="W2254" s="768" t="n">
        <v>179</v>
      </c>
      <c r="X2254" s="767" t="inlineStr">
        <is>
          <t>10.8%</t>
        </is>
      </c>
      <c r="Y2254" s="767" t="n">
        <v>0</v>
      </c>
      <c r="Z2254" s="767" t="n">
        <v>42159</v>
      </c>
      <c r="AA2254" s="767" t="n">
        <v>39939</v>
      </c>
      <c r="AB2254" s="767" t="n">
        <v>35908</v>
      </c>
      <c r="AC2254" s="767" t="n">
        <v>451815</v>
      </c>
      <c r="AD2254" s="767" t="n">
        <v>1652228</v>
      </c>
      <c r="AE2254" s="767" t="n">
        <v>192500000</v>
      </c>
      <c r="AF2254" s="3743" t="n">
        <v>100</v>
      </c>
      <c r="AG2254" s="767" t="inlineStr">
        <is>
          <t>$9,000,000</t>
        </is>
      </c>
      <c r="AH2254" s="760" t="inlineStr">
        <is>
          <t>Empleado</t>
        </is>
      </c>
      <c r="AI2254" s="768" t="inlineStr">
        <is>
          <t>rodriguezlopjuanjose@gmail.com</t>
        </is>
      </c>
      <c r="AJ2254" s="768" t="n">
        <v>3203987682</v>
      </c>
      <c r="AK2254" s="768" t="inlineStr">
        <is>
          <t>CAJICA</t>
        </is>
      </c>
      <c r="AL2254" s="761" t="n"/>
      <c r="AM2254" s="769" t="n"/>
    </row>
    <row r="2255" ht="18" customHeight="1" thickBot="1">
      <c r="A2255" s="1008" t="inlineStr">
        <is>
          <t>DIANA CAROLINA MOLINA QUINTANA</t>
        </is>
      </c>
      <c r="B2255" s="974" t="n">
        <v>132209941533</v>
      </c>
      <c r="C2255" s="975" t="n">
        <v>45940</v>
      </c>
      <c r="D2255" s="951" t="inlineStr">
        <is>
          <t>Pendiente</t>
        </is>
      </c>
      <c r="E2255" s="952" t="n">
        <v>45940</v>
      </c>
      <c r="F2255" s="979" t="inlineStr">
        <is>
          <t>CAJA SOCIAL</t>
        </is>
      </c>
      <c r="G2255" s="978" t="n"/>
      <c r="H2255" s="1075" t="inlineStr">
        <is>
          <t>CM</t>
        </is>
      </c>
      <c r="I2255" s="978" t="n"/>
      <c r="J2255" s="978" t="n"/>
      <c r="K2255" s="978" t="n"/>
      <c r="L2255" s="978" t="n"/>
      <c r="M2255" s="978" t="n"/>
      <c r="N2255" s="978" t="n"/>
      <c r="O2255" s="978" t="n"/>
      <c r="P2255" s="978" t="n"/>
      <c r="Q2255" s="978" t="n"/>
      <c r="R2255" s="1066" t="n">
        <v>1015392476</v>
      </c>
      <c r="S2255" s="981" t="inlineStr">
        <is>
          <t>Pesos</t>
        </is>
      </c>
      <c r="T2255" s="982" t="inlineStr">
        <is>
          <t>Hipotecario</t>
        </is>
      </c>
      <c r="U2255" s="983" t="n">
        <v>1757015</v>
      </c>
      <c r="V2255" s="980" t="n">
        <v>199</v>
      </c>
      <c r="W2255" s="980" t="n">
        <v>125</v>
      </c>
      <c r="X2255" s="983" t="inlineStr">
        <is>
          <t>7.8%</t>
        </is>
      </c>
      <c r="Y2255" s="983" t="n">
        <v>329591</v>
      </c>
      <c r="Z2255" s="983" t="n">
        <v>36337</v>
      </c>
      <c r="AA2255" s="983" t="n">
        <v>39281</v>
      </c>
      <c r="AB2255" s="983" t="n">
        <v>35317</v>
      </c>
      <c r="AC2255" s="983" t="n">
        <v>554761</v>
      </c>
      <c r="AD2255" s="983" t="n">
        <v>933242</v>
      </c>
      <c r="AE2255" s="983" t="n">
        <v>49921823</v>
      </c>
      <c r="AF2255" s="3651" t="n">
        <v>300</v>
      </c>
      <c r="AG2255" s="983" t="inlineStr">
        <is>
          <t>$4,200,000</t>
        </is>
      </c>
      <c r="AH2255" s="979" t="inlineStr">
        <is>
          <t>Empleado</t>
        </is>
      </c>
      <c r="AI2255" s="980" t="inlineStr">
        <is>
          <t>caromolinaqq@gmail.com</t>
        </is>
      </c>
      <c r="AJ2255" s="980" t="n">
        <v>3158846983</v>
      </c>
      <c r="AK2255" s="980" t="inlineStr">
        <is>
          <t>BOGOTA</t>
        </is>
      </c>
      <c r="AL2255" s="978" t="n"/>
      <c r="AM2255" s="984" t="n"/>
    </row>
    <row r="2256" ht="18" customHeight="1" thickBot="1">
      <c r="A2256" t="inlineStr">
        <is>
          <t>VALENTINA VARGAS OBANDO</t>
        </is>
      </c>
      <c r="B2256" s="1096" t="n">
        <v>90000273839</v>
      </c>
      <c r="C2256" s="1097" t="n">
        <v>45943</v>
      </c>
      <c r="D2256" s="1098" t="inlineStr">
        <is>
          <t>Pendiente</t>
        </is>
      </c>
      <c r="E2256" s="936" t="n">
        <v>45943</v>
      </c>
      <c r="F2256" s="1099" t="inlineStr">
        <is>
          <t>BANCOLOMBIA</t>
        </is>
      </c>
      <c r="G2256" s="1100" t="n"/>
      <c r="H2256" s="1101" t="inlineStr">
        <is>
          <t>PROPIO</t>
        </is>
      </c>
      <c r="I2256" s="1100" t="n"/>
      <c r="J2256" s="1100" t="n"/>
      <c r="K2256" s="1100" t="n"/>
      <c r="L2256" s="1102" t="inlineStr">
        <is>
          <t>Soluciones Financieras</t>
        </is>
      </c>
      <c r="M2256" s="1103" t="inlineStr">
        <is>
          <t>LORENA SALINAS</t>
        </is>
      </c>
      <c r="N2256" s="1100" t="n"/>
      <c r="O2256" s="1100" t="n"/>
      <c r="P2256" s="1100" t="n"/>
      <c r="Q2256" s="1100" t="n"/>
      <c r="R2256" s="1104" t="n">
        <v>273839</v>
      </c>
      <c r="S2256" s="1105" t="inlineStr">
        <is>
          <t>Pesos</t>
        </is>
      </c>
      <c r="T2256" s="1106" t="inlineStr">
        <is>
          <t>Hipotecario</t>
        </is>
      </c>
      <c r="U2256" s="1107" t="n">
        <v>736134</v>
      </c>
      <c r="V2256" s="1103" t="n">
        <v>240</v>
      </c>
      <c r="W2256" s="1103" t="n">
        <v>221</v>
      </c>
      <c r="X2256" s="1107" t="inlineStr">
        <is>
          <t>11.92%</t>
        </is>
      </c>
      <c r="Y2256" s="1107" t="n">
        <v>213897</v>
      </c>
      <c r="Z2256" s="1107" t="n">
        <v>1737</v>
      </c>
      <c r="AA2256" s="1107" t="n">
        <v>17969</v>
      </c>
      <c r="AB2256" s="1107" t="n">
        <v>11979</v>
      </c>
      <c r="AC2256" s="1107" t="n">
        <v>87777</v>
      </c>
      <c r="AD2256" s="1107" t="n">
        <v>616671</v>
      </c>
      <c r="AE2256" s="1107" t="n">
        <v>65984856</v>
      </c>
      <c r="AF2256" s="1103" t="inlineStr">
        <is>
          <t>50-300</t>
        </is>
      </c>
      <c r="AG2256" s="1107" t="inlineStr">
        <is>
          <t>$4,500,000</t>
        </is>
      </c>
      <c r="AH2256" s="1108" t="inlineStr">
        <is>
          <t>Empleado</t>
        </is>
      </c>
      <c r="AI2256" s="1103" t="inlineStr">
        <is>
          <t>admipatty@gmail.com</t>
        </is>
      </c>
      <c r="AJ2256" s="1103" t="n">
        <v>3108609876</v>
      </c>
      <c r="AK2256" s="1100" t="n"/>
      <c r="AL2256" s="1100" t="n"/>
      <c r="AM2256" s="1109" t="n"/>
    </row>
    <row r="2257" ht="18" customHeight="1" thickBot="1">
      <c r="A2257" s="929" t="inlineStr">
        <is>
          <t>INGRID TATIANA PINTO RAMIREZ</t>
        </is>
      </c>
      <c r="B2257" s="502" t="inlineStr">
        <is>
          <t>570032306475859-0</t>
        </is>
      </c>
      <c r="C2257" s="404" t="n">
        <v>45941</v>
      </c>
      <c r="D2257" s="921" t="inlineStr">
        <is>
          <t>Pendiente</t>
        </is>
      </c>
      <c r="E2257" s="900" t="n">
        <v>45941</v>
      </c>
      <c r="F2257" s="503" t="inlineStr">
        <is>
          <t>DAVIVIENDA</t>
        </is>
      </c>
      <c r="G2257" s="410" t="n"/>
      <c r="H2257" s="409" t="inlineStr">
        <is>
          <t>CM</t>
        </is>
      </c>
      <c r="I2257" s="410" t="n"/>
      <c r="J2257" s="410" t="n"/>
      <c r="K2257" s="410" t="n"/>
      <c r="L2257" s="410" t="n"/>
      <c r="M2257" s="410" t="n"/>
      <c r="N2257" s="410" t="n"/>
      <c r="O2257" s="410" t="n"/>
      <c r="P2257" s="410" t="n"/>
      <c r="Q2257" s="816" t="n"/>
      <c r="R2257" s="817" t="inlineStr">
        <is>
          <t>N/A</t>
        </is>
      </c>
      <c r="S2257" s="412" t="inlineStr">
        <is>
          <t>Pesos</t>
        </is>
      </c>
      <c r="T2257" s="413" t="inlineStr">
        <is>
          <t>Hipotecario</t>
        </is>
      </c>
      <c r="U2257" s="818" t="n">
        <v>760000</v>
      </c>
      <c r="V2257" s="414" t="n">
        <v>240</v>
      </c>
      <c r="W2257" s="414" t="n">
        <v>232</v>
      </c>
      <c r="X2257" s="818" t="inlineStr">
        <is>
          <t>10.95%</t>
        </is>
      </c>
      <c r="Y2257" s="818" t="n">
        <v>0</v>
      </c>
      <c r="Z2257" s="818" t="n">
        <v>16493</v>
      </c>
      <c r="AA2257" s="818" t="n">
        <v>26720</v>
      </c>
      <c r="AB2257" s="818" t="n">
        <v>0</v>
      </c>
      <c r="AC2257" s="818" t="n">
        <v>97126</v>
      </c>
      <c r="AD2257" s="818" t="n">
        <v>619660</v>
      </c>
      <c r="AE2257" s="818" t="n">
        <v>71382774</v>
      </c>
      <c r="AF2257" s="3670" t="n">
        <v>240</v>
      </c>
      <c r="AG2257" s="818" t="inlineStr">
        <is>
          <t>$4,700,000</t>
        </is>
      </c>
      <c r="AH2257" s="415" t="inlineStr">
        <is>
          <t>Empleado</t>
        </is>
      </c>
      <c r="AI2257" s="414" t="inlineStr">
        <is>
          <t>tatik.pinto@gmail.com</t>
        </is>
      </c>
      <c r="AJ2257" s="414" t="n">
        <v>3002926282</v>
      </c>
      <c r="AK2257" s="414" t="inlineStr">
        <is>
          <t>LIBANO</t>
        </is>
      </c>
      <c r="AL2257" s="410" t="n"/>
      <c r="AM2257" s="416" t="n"/>
    </row>
    <row r="2258" ht="18" customHeight="1" thickBot="1">
      <c r="A2258" s="745" t="inlineStr">
        <is>
          <t>ANGELA DANIELA ROCHA AYALA</t>
        </is>
      </c>
      <c r="B2258" s="221" t="inlineStr">
        <is>
          <t>570040770080311-6</t>
        </is>
      </c>
      <c r="C2258" s="240" t="n">
        <v>45941</v>
      </c>
      <c r="D2258" s="902" t="inlineStr">
        <is>
          <t>Pendiente</t>
        </is>
      </c>
      <c r="E2258" s="903" t="n">
        <v>45941</v>
      </c>
      <c r="F2258" s="333" t="inlineStr">
        <is>
          <t>DAVIVIENDA</t>
        </is>
      </c>
      <c r="G2258" s="225" t="n"/>
      <c r="H2258" s="344" t="inlineStr">
        <is>
          <t>CM</t>
        </is>
      </c>
      <c r="I2258" s="225" t="n"/>
      <c r="J2258" s="225" t="n"/>
      <c r="K2258" s="225" t="n"/>
      <c r="L2258" s="225" t="n"/>
      <c r="M2258" s="225" t="n"/>
      <c r="N2258" s="225" t="n"/>
      <c r="O2258" s="225" t="n"/>
      <c r="P2258" s="225" t="n"/>
      <c r="Q2258" s="225" t="n"/>
      <c r="R2258" s="242" t="n">
        <v>1020781954</v>
      </c>
      <c r="S2258" s="246" t="inlineStr">
        <is>
          <t>Pesos</t>
        </is>
      </c>
      <c r="T2258" s="247" t="inlineStr">
        <is>
          <t>Hipotecario</t>
        </is>
      </c>
      <c r="U2258" s="741" t="n">
        <v>1463000</v>
      </c>
      <c r="V2258" s="242" t="n">
        <v>240</v>
      </c>
      <c r="W2258" s="242" t="n">
        <v>216</v>
      </c>
      <c r="X2258" s="741" t="inlineStr">
        <is>
          <t>10.3%</t>
        </is>
      </c>
      <c r="Y2258" s="741" t="n">
        <v>0</v>
      </c>
      <c r="Z2258" s="741" t="n">
        <v>27541</v>
      </c>
      <c r="AA2258" s="741" t="n">
        <v>38314</v>
      </c>
      <c r="AB2258" s="741" t="n">
        <v>0</v>
      </c>
      <c r="AC2258" s="741" t="n">
        <v>420702</v>
      </c>
      <c r="AD2258" s="741" t="n">
        <v>977599</v>
      </c>
      <c r="AE2258" s="741" t="n">
        <v>119136782</v>
      </c>
      <c r="AF2258" s="3661" t="n">
        <v>500</v>
      </c>
      <c r="AG2258" s="741" t="inlineStr">
        <is>
          <t>$8,000,000</t>
        </is>
      </c>
      <c r="AH2258" s="248" t="inlineStr">
        <is>
          <t>Empleado</t>
        </is>
      </c>
      <c r="AI2258" s="242" t="inlineStr">
        <is>
          <t>danielarochaayala@gmail.com</t>
        </is>
      </c>
      <c r="AJ2258" s="242" t="n">
        <v>3134598270</v>
      </c>
      <c r="AK2258" s="242" t="inlineStr">
        <is>
          <t>BOGOTA</t>
        </is>
      </c>
      <c r="AL2258" s="225" t="n"/>
      <c r="AM2258" s="231" t="n"/>
    </row>
    <row r="2259" ht="18" customHeight="1" thickBot="1">
      <c r="A2259" s="1110" t="inlineStr">
        <is>
          <t>LINA MARCELA HERNANDEZ CASTRO</t>
        </is>
      </c>
      <c r="B2259" s="210" t="inlineStr">
        <is>
          <t>570339710008270-9</t>
        </is>
      </c>
      <c r="C2259" s="251" t="n">
        <v>45941</v>
      </c>
      <c r="D2259" s="902" t="inlineStr">
        <is>
          <t>Pendiente</t>
        </is>
      </c>
      <c r="E2259" s="903" t="n">
        <v>45941</v>
      </c>
      <c r="F2259" s="262" t="inlineStr">
        <is>
          <t>DAVIVIENDA</t>
        </is>
      </c>
      <c r="G2259" s="214" t="n"/>
      <c r="H2259" s="349" t="inlineStr">
        <is>
          <t>CM</t>
        </is>
      </c>
      <c r="I2259" s="214" t="n"/>
      <c r="J2259" s="214" t="n"/>
      <c r="K2259" s="214" t="n"/>
      <c r="L2259" s="214" t="n"/>
      <c r="M2259" s="214" t="n"/>
      <c r="N2259" s="214" t="n"/>
      <c r="O2259" s="214" t="n"/>
      <c r="P2259" s="214" t="n"/>
      <c r="Q2259" s="214" t="n"/>
      <c r="R2259" s="254" t="n">
        <v>43462109</v>
      </c>
      <c r="S2259" s="257" t="inlineStr">
        <is>
          <t>Pesos</t>
        </is>
      </c>
      <c r="T2259" s="258" t="inlineStr">
        <is>
          <t>Hipotecario</t>
        </is>
      </c>
      <c r="U2259" s="739" t="n">
        <v>1445000</v>
      </c>
      <c r="V2259" s="254" t="n">
        <v>240</v>
      </c>
      <c r="W2259" s="254" t="n">
        <v>202</v>
      </c>
      <c r="X2259" s="739" t="inlineStr">
        <is>
          <t>14.5%</t>
        </is>
      </c>
      <c r="Y2259" s="739" t="n">
        <v>0</v>
      </c>
      <c r="Z2259" s="739" t="n">
        <v>42715</v>
      </c>
      <c r="AA2259" s="739" t="n">
        <v>36976</v>
      </c>
      <c r="AB2259" s="739" t="n">
        <v>0</v>
      </c>
      <c r="AC2259" s="739" t="n">
        <v>409056</v>
      </c>
      <c r="AD2259" s="739" t="n">
        <v>956252</v>
      </c>
      <c r="AE2259" s="739" t="n">
        <v>84114913</v>
      </c>
      <c r="AF2259" s="3660" t="n">
        <v>200</v>
      </c>
      <c r="AG2259" s="739" t="inlineStr">
        <is>
          <t>$3,000,000</t>
        </is>
      </c>
      <c r="AH2259" s="259" t="inlineStr">
        <is>
          <t>Empleado</t>
        </is>
      </c>
      <c r="AI2259" s="254" t="inlineStr">
        <is>
          <t>marcelahdez725@gmail.com</t>
        </is>
      </c>
      <c r="AJ2259" s="254" t="n">
        <v>3122573027</v>
      </c>
      <c r="AK2259" s="254" t="inlineStr">
        <is>
          <t>SONSON</t>
        </is>
      </c>
      <c r="AL2259" s="214" t="n"/>
      <c r="AM2259" s="220" t="n"/>
    </row>
    <row r="2260" ht="18" customHeight="1" thickBot="1">
      <c r="A2260" s="548" t="inlineStr">
        <is>
          <t>MERCELENA SANCHEZ MOLINA</t>
        </is>
      </c>
      <c r="B2260" s="221" t="inlineStr">
        <is>
          <t>600047530037392-6</t>
        </is>
      </c>
      <c r="C2260" s="240" t="n">
        <v>45942</v>
      </c>
      <c r="D2260" s="456" t="inlineStr">
        <is>
          <t>Mora</t>
        </is>
      </c>
      <c r="E2260" s="922" t="n">
        <v>45942</v>
      </c>
      <c r="F2260" s="333" t="inlineStr">
        <is>
          <t>DAVIVIENDA</t>
        </is>
      </c>
      <c r="G2260" s="225" t="n"/>
      <c r="H2260" s="344" t="inlineStr">
        <is>
          <t>CM</t>
        </is>
      </c>
      <c r="I2260" s="225" t="n"/>
      <c r="J2260" s="225" t="n"/>
      <c r="K2260" s="225" t="n"/>
      <c r="L2260" s="225" t="n"/>
      <c r="M2260" s="225" t="n"/>
      <c r="N2260" s="225" t="n"/>
      <c r="O2260" s="225" t="n"/>
      <c r="P2260" s="225" t="n"/>
      <c r="Q2260" s="225" t="n"/>
      <c r="R2260" s="389" t="n">
        <v>31175806</v>
      </c>
      <c r="S2260" s="246" t="inlineStr">
        <is>
          <t>Pesos</t>
        </is>
      </c>
      <c r="T2260" s="247" t="inlineStr">
        <is>
          <t>Hipotecario</t>
        </is>
      </c>
      <c r="U2260" s="741" t="n">
        <v>1317000</v>
      </c>
      <c r="V2260" s="242" t="n">
        <v>240</v>
      </c>
      <c r="W2260" s="242" t="n">
        <v>226</v>
      </c>
      <c r="X2260" s="811" t="n">
        <v>0.11</v>
      </c>
      <c r="Y2260" s="741" t="n">
        <v>0</v>
      </c>
      <c r="Z2260" s="741" t="n">
        <v>167459</v>
      </c>
      <c r="AA2260" s="741" t="n">
        <v>0</v>
      </c>
      <c r="AB2260" s="741" t="n">
        <v>0</v>
      </c>
      <c r="AC2260" s="741" t="n">
        <v>0</v>
      </c>
      <c r="AD2260" s="741" t="n">
        <v>989129</v>
      </c>
      <c r="AE2260" s="741" t="n">
        <v>114567826</v>
      </c>
      <c r="AF2260" s="3661" t="n">
        <v>500</v>
      </c>
      <c r="AG2260" s="741" t="inlineStr">
        <is>
          <t>$4,500,000</t>
        </is>
      </c>
      <c r="AH2260" s="248" t="inlineStr">
        <is>
          <t>Empleado</t>
        </is>
      </c>
      <c r="AI2260" s="242" t="inlineStr">
        <is>
          <t>mercesanmo@hotmail.com</t>
        </is>
      </c>
      <c r="AJ2260" s="242" t="n">
        <v>3154915214</v>
      </c>
      <c r="AK2260" s="242" t="inlineStr">
        <is>
          <t>BOGOTA</t>
        </is>
      </c>
      <c r="AL2260" s="225" t="n"/>
      <c r="AM2260" s="231" t="n"/>
    </row>
    <row r="2261" ht="18" customHeight="1" thickBot="1">
      <c r="A2261" s="1007" t="inlineStr">
        <is>
          <t>CESAR AUGUSTO FRANCO GUEVARA</t>
        </is>
      </c>
      <c r="B2261" s="210" t="inlineStr">
        <is>
          <t>600000100042017-9</t>
        </is>
      </c>
      <c r="C2261" s="251" t="n">
        <v>45942</v>
      </c>
      <c r="D2261" s="902" t="inlineStr">
        <is>
          <t>Pendiente</t>
        </is>
      </c>
      <c r="E2261" s="903" t="n">
        <v>45942</v>
      </c>
      <c r="F2261" s="262" t="inlineStr">
        <is>
          <t>DAVIVIENDA</t>
        </is>
      </c>
      <c r="G2261" s="214" t="n"/>
      <c r="H2261" s="349" t="inlineStr">
        <is>
          <t>CM</t>
        </is>
      </c>
      <c r="I2261" s="214" t="n"/>
      <c r="J2261" s="214" t="n"/>
      <c r="K2261" s="214" t="n"/>
      <c r="L2261" s="214" t="n"/>
      <c r="M2261" s="214" t="n"/>
      <c r="N2261" s="214" t="n"/>
      <c r="O2261" s="214" t="n"/>
      <c r="P2261" s="214" t="n"/>
      <c r="Q2261" s="335" t="n"/>
      <c r="R2261" s="390" t="inlineStr">
        <is>
          <t>N/A</t>
        </is>
      </c>
      <c r="S2261" s="257" t="inlineStr">
        <is>
          <t>Pesos</t>
        </is>
      </c>
      <c r="T2261" s="258" t="inlineStr">
        <is>
          <t>Hipotecario</t>
        </is>
      </c>
      <c r="U2261" s="739" t="n">
        <v>2740000</v>
      </c>
      <c r="V2261" s="254" t="n">
        <v>240</v>
      </c>
      <c r="W2261" s="254" t="n">
        <v>192</v>
      </c>
      <c r="X2261" s="739" t="inlineStr">
        <is>
          <t>8.7%</t>
        </is>
      </c>
      <c r="Y2261" s="739" t="n">
        <v>0</v>
      </c>
      <c r="Z2261" s="739" t="n">
        <v>327581</v>
      </c>
      <c r="AA2261" s="739" t="n">
        <v>0</v>
      </c>
      <c r="AB2261" s="739" t="n">
        <v>0</v>
      </c>
      <c r="AC2261" s="739" t="n">
        <v>0</v>
      </c>
      <c r="AD2261" s="739" t="n">
        <v>1771103</v>
      </c>
      <c r="AE2261" s="739" t="n">
        <v>256312825</v>
      </c>
      <c r="AF2261" s="3660" t="n">
        <v>500</v>
      </c>
      <c r="AG2261" s="739" t="inlineStr">
        <is>
          <t>$15,000,000</t>
        </is>
      </c>
      <c r="AH2261" s="259" t="inlineStr">
        <is>
          <t>Empleado</t>
        </is>
      </c>
      <c r="AI2261" s="254" t="inlineStr">
        <is>
          <t>salile1347@gmail.com</t>
        </is>
      </c>
      <c r="AJ2261" s="254" t="n">
        <v>3162249645</v>
      </c>
      <c r="AK2261" s="254" t="inlineStr">
        <is>
          <t>BOGOTA</t>
        </is>
      </c>
      <c r="AL2261" s="214" t="n"/>
      <c r="AM2261" s="220" t="n"/>
    </row>
    <row r="2262" ht="18" customHeight="1" thickBot="1">
      <c r="A2262" t="inlineStr">
        <is>
          <t>DANNY ERNEY PINEDA ARANA</t>
        </is>
      </c>
      <c r="B2262" s="933" t="n">
        <v>90000143085</v>
      </c>
      <c r="C2262" s="934" t="n">
        <v>45941</v>
      </c>
      <c r="D2262" s="935" t="inlineStr">
        <is>
          <t>Pendiente</t>
        </is>
      </c>
      <c r="E2262" s="936" t="n">
        <v>45941</v>
      </c>
      <c r="F2262" s="1111" t="inlineStr">
        <is>
          <t>BANCOLOMBIA</t>
        </is>
      </c>
      <c r="G2262" s="1059" t="inlineStr">
        <is>
          <t>Buen día a extractos@mejorahora.net envié último extracto del crédito, favor generar estudio tenemos cita para el martes. Mil gracias.</t>
        </is>
      </c>
      <c r="H2262" s="939" t="inlineStr">
        <is>
          <t>CM</t>
        </is>
      </c>
      <c r="I2262" s="938" t="n"/>
      <c r="J2262" s="938" t="n"/>
      <c r="K2262" s="938" t="n"/>
      <c r="L2262" s="938" t="n"/>
      <c r="M2262" s="938" t="n"/>
      <c r="N2262" s="938" t="n"/>
      <c r="O2262" s="938" t="n"/>
      <c r="P2262" s="938" t="n"/>
      <c r="Q2262" s="1112" t="n"/>
      <c r="R2262" s="764" t="inlineStr">
        <is>
          <t>N/A</t>
        </is>
      </c>
      <c r="S2262" s="941" t="inlineStr">
        <is>
          <t>Pesos</t>
        </is>
      </c>
      <c r="T2262" s="942" t="inlineStr">
        <is>
          <t>Hipotecario</t>
        </is>
      </c>
      <c r="U2262" s="943" t="n">
        <v>1303199</v>
      </c>
      <c r="V2262" s="944" t="n">
        <v>120</v>
      </c>
      <c r="W2262" s="944" t="n">
        <v>69</v>
      </c>
      <c r="X2262" s="943" t="inlineStr">
        <is>
          <t>10.4%</t>
        </is>
      </c>
      <c r="Y2262" s="943" t="n">
        <v>0</v>
      </c>
      <c r="Z2262" s="943" t="n">
        <v>18729</v>
      </c>
      <c r="AA2262" s="943" t="n">
        <v>10668</v>
      </c>
      <c r="AB2262" s="943" t="n">
        <v>7111</v>
      </c>
      <c r="AC2262" s="943" t="n">
        <v>711242</v>
      </c>
      <c r="AD2262" s="943" t="n">
        <v>555448</v>
      </c>
      <c r="AE2262" s="943" t="n">
        <v>66544227</v>
      </c>
      <c r="AF2262" s="3744" t="n">
        <v>500</v>
      </c>
      <c r="AG2262" s="943" t="inlineStr">
        <is>
          <t>$4,500,000</t>
        </is>
      </c>
      <c r="AH2262" s="947" t="inlineStr">
        <is>
          <t>Empleado</t>
        </is>
      </c>
      <c r="AI2262" s="944" t="inlineStr">
        <is>
          <t>danniel811026@hotmail.com</t>
        </is>
      </c>
      <c r="AJ2262" s="944" t="n">
        <v>393472484881</v>
      </c>
      <c r="AK2262" s="944" t="inlineStr">
        <is>
          <t>BRESCIA</t>
        </is>
      </c>
      <c r="AL2262" s="938" t="n"/>
      <c r="AM2262" s="948" t="n"/>
    </row>
    <row r="2263" ht="18" customHeight="1" thickBot="1">
      <c r="A2263" s="807" t="inlineStr">
        <is>
          <t>ARBEY NORMANDY MARULANDA VASQUEZ</t>
        </is>
      </c>
      <c r="B2263" s="466" t="inlineStr">
        <is>
          <t>570336030000755-3</t>
        </is>
      </c>
      <c r="C2263" s="357" t="n">
        <v>45944</v>
      </c>
      <c r="D2263" s="479" t="inlineStr">
        <is>
          <t>Mora</t>
        </is>
      </c>
      <c r="E2263" s="400" t="n">
        <v>45944</v>
      </c>
      <c r="F2263" s="359" t="inlineStr">
        <is>
          <t>DAVIVIENDA</t>
        </is>
      </c>
      <c r="G2263" s="564" t="n"/>
      <c r="H2263" s="361" t="inlineStr">
        <is>
          <t>CM</t>
        </is>
      </c>
      <c r="I2263" s="360" t="n"/>
      <c r="J2263" s="360" t="n"/>
      <c r="K2263" s="360" t="n"/>
      <c r="L2263" s="360" t="n"/>
      <c r="M2263" s="360" t="n"/>
      <c r="N2263" s="360" t="n"/>
      <c r="O2263" s="360" t="n"/>
      <c r="P2263" s="360" t="n"/>
      <c r="Q2263" s="360" t="n"/>
      <c r="R2263" s="363" t="n">
        <v>1001681926</v>
      </c>
      <c r="S2263" s="365" t="inlineStr">
        <is>
          <t>Pesos</t>
        </is>
      </c>
      <c r="T2263" s="366" t="inlineStr">
        <is>
          <t>Hipotecario</t>
        </is>
      </c>
      <c r="U2263" s="808" t="n">
        <v>1138000</v>
      </c>
      <c r="V2263" s="363" t="n">
        <v>124</v>
      </c>
      <c r="W2263" s="363" t="n">
        <v>99</v>
      </c>
      <c r="X2263" s="819" t="n">
        <v>0.12</v>
      </c>
      <c r="Y2263" s="808" t="n">
        <v>0</v>
      </c>
      <c r="Z2263" s="808" t="n">
        <v>30578</v>
      </c>
      <c r="AA2263" s="808" t="n">
        <v>7642</v>
      </c>
      <c r="AB2263" s="808" t="n">
        <v>0</v>
      </c>
      <c r="AC2263" s="808" t="n">
        <v>495186</v>
      </c>
      <c r="AD2263" s="808" t="n">
        <v>563221</v>
      </c>
      <c r="AE2263" s="808" t="n">
        <v>68521116</v>
      </c>
      <c r="AF2263" s="3688" t="n">
        <v>500</v>
      </c>
      <c r="AG2263" s="808" t="inlineStr">
        <is>
          <t>$11,000,000</t>
        </is>
      </c>
      <c r="AH2263" s="401" t="inlineStr">
        <is>
          <t>Empleado</t>
        </is>
      </c>
      <c r="AI2263" s="363" t="inlineStr">
        <is>
          <t>marulandita01@hotmail.com</t>
        </is>
      </c>
      <c r="AJ2263" s="363" t="n">
        <v>3122704204</v>
      </c>
      <c r="AK2263" s="363" t="inlineStr">
        <is>
          <t>BELLO</t>
        </is>
      </c>
      <c r="AL2263" s="360" t="n"/>
      <c r="AM2263" s="368" t="n"/>
    </row>
    <row r="2264" ht="18" customHeight="1" thickBot="1">
      <c r="A2264" s="1007" t="inlineStr">
        <is>
          <t>ANDRES MAURICIO CANABAL</t>
        </is>
      </c>
      <c r="B2264" s="274" t="inlineStr">
        <is>
          <t>190-017586</t>
        </is>
      </c>
      <c r="C2264" s="420" t="n">
        <v>45709</v>
      </c>
      <c r="D2264" s="421" t="inlineStr">
        <is>
          <t>Pendiente</t>
        </is>
      </c>
      <c r="E2264" s="422" t="n">
        <v>45944</v>
      </c>
      <c r="F2264" s="453" t="inlineStr">
        <is>
          <t>OCCIDENTE</t>
        </is>
      </c>
      <c r="G2264" s="425" t="inlineStr">
        <is>
          <t>CLIENTE YA ESTABA REGISTRADO EN BD FALTA PERFILAMIENTO - OCCIDENTE</t>
        </is>
      </c>
      <c r="H2264" s="435" t="inlineStr">
        <is>
          <t>CM</t>
        </is>
      </c>
      <c r="I2264" s="278" t="n"/>
      <c r="J2264" s="278" t="n"/>
      <c r="K2264" s="278" t="n"/>
      <c r="L2264" s="421" t="inlineStr">
        <is>
          <t>Soluciones Financieras</t>
        </is>
      </c>
      <c r="M2264" s="425" t="inlineStr">
        <is>
          <t>LORENA SALINAS</t>
        </is>
      </c>
      <c r="N2264" s="278" t="n"/>
      <c r="O2264" s="278" t="n"/>
      <c r="P2264" s="278" t="n"/>
      <c r="Q2264" s="278" t="n"/>
      <c r="R2264" s="425" t="n">
        <v>1130597520</v>
      </c>
      <c r="S2264" s="426" t="inlineStr">
        <is>
          <t>Pesos</t>
        </is>
      </c>
      <c r="T2264" s="427" t="inlineStr">
        <is>
          <t>Hipotecario</t>
        </is>
      </c>
      <c r="U2264" s="742" t="n">
        <v>1970435</v>
      </c>
      <c r="V2264" s="425" t="n">
        <v>180</v>
      </c>
      <c r="W2264" s="425" t="n">
        <v>158</v>
      </c>
      <c r="X2264" s="742" t="inlineStr">
        <is>
          <t>18.7%</t>
        </is>
      </c>
      <c r="Y2264" s="742" t="n">
        <v>0</v>
      </c>
      <c r="Z2264" s="742" t="n">
        <v>18647</v>
      </c>
      <c r="AA2264" s="742" t="n">
        <v>23779</v>
      </c>
      <c r="AB2264" s="742" t="n">
        <v>30497</v>
      </c>
      <c r="AC2264" s="742" t="n">
        <v>198571</v>
      </c>
      <c r="AD2264" s="742" t="n">
        <v>1698941</v>
      </c>
      <c r="AE2264" s="742" t="n">
        <v>118078029</v>
      </c>
      <c r="AF2264" s="3663" t="n">
        <v>500</v>
      </c>
      <c r="AG2264" s="742" t="inlineStr">
        <is>
          <t>$14,000,000</t>
        </is>
      </c>
      <c r="AH2264" s="428" t="inlineStr">
        <is>
          <t>Empleado</t>
        </is>
      </c>
      <c r="AI2264" s="425" t="inlineStr">
        <is>
          <t>canabalandres296@gmail.com</t>
        </is>
      </c>
      <c r="AJ2264" s="425" t="n">
        <v>3467628246</v>
      </c>
      <c r="AK2264" s="425" t="inlineStr">
        <is>
          <t>EEUU</t>
        </is>
      </c>
      <c r="AL2264" s="278" t="n"/>
      <c r="AM2264" s="286" t="n"/>
    </row>
    <row r="2265" ht="18" customHeight="1" thickBot="1">
      <c r="A2265" s="929" t="inlineStr">
        <is>
          <t>MARIA ANGELICA ROJAS CUEVAS</t>
        </is>
      </c>
      <c r="B2265" s="502" t="n">
        <v>558949047</v>
      </c>
      <c r="C2265" s="404" t="n">
        <v>45939</v>
      </c>
      <c r="D2265" s="921" t="inlineStr">
        <is>
          <t>Pendiente</t>
        </is>
      </c>
      <c r="E2265" s="900" t="n">
        <v>45944</v>
      </c>
      <c r="F2265" s="581" t="inlineStr">
        <is>
          <t>BANCO DE BOGOTA</t>
        </is>
      </c>
      <c r="G2265" s="590" t="inlineStr">
        <is>
          <t>Buen día a extractos@mejorahora.et envié último extracto del crédito y perfilamiento, favor generar estudio tenemos cita para el viernes. Mil gracias.</t>
        </is>
      </c>
      <c r="H2265" s="409" t="inlineStr">
        <is>
          <t>CM</t>
        </is>
      </c>
      <c r="I2265" s="414" t="inlineStr">
        <is>
          <t>Solicitar plan de pagos para validar el plazo pendiente, ya que en el extracto no coincide</t>
        </is>
      </c>
      <c r="J2265" s="550" t="inlineStr">
        <is>
          <t>Cargada CRM</t>
        </is>
      </c>
      <c r="K2265" s="406" t="n">
        <v>45940</v>
      </c>
      <c r="L2265" s="553" t="inlineStr">
        <is>
          <t>Visionarios</t>
        </is>
      </c>
      <c r="M2265" s="414" t="inlineStr">
        <is>
          <t>PAOLA HERNANDEZ</t>
        </is>
      </c>
      <c r="N2265" s="410" t="n"/>
      <c r="O2265" s="410" t="n"/>
      <c r="P2265" s="410" t="n"/>
      <c r="Q2265" s="410" t="n"/>
      <c r="R2265" s="928" t="n">
        <v>1094858929</v>
      </c>
      <c r="S2265" s="412" t="inlineStr">
        <is>
          <t>Pesos</t>
        </is>
      </c>
      <c r="T2265" s="413" t="inlineStr">
        <is>
          <t>Hipotecario</t>
        </is>
      </c>
      <c r="U2265" s="818" t="n">
        <v>279381</v>
      </c>
      <c r="V2265" s="414" t="n">
        <v>360</v>
      </c>
      <c r="W2265" s="410" t="n"/>
      <c r="X2265" s="818" t="inlineStr">
        <is>
          <t>11.74%</t>
        </is>
      </c>
      <c r="Y2265" s="818" t="n">
        <v>159756</v>
      </c>
      <c r="Z2265" s="818" t="n">
        <v>5812</v>
      </c>
      <c r="AA2265" s="818" t="n">
        <v>122290</v>
      </c>
      <c r="AB2265" s="818" t="n">
        <v>0</v>
      </c>
      <c r="AC2265" s="818" t="n">
        <v>56095</v>
      </c>
      <c r="AD2265" s="818" t="n">
        <v>365230</v>
      </c>
      <c r="AE2265" s="818" t="n">
        <v>39212581</v>
      </c>
      <c r="AF2265" s="410" t="n"/>
      <c r="AG2265" s="818" t="inlineStr">
        <is>
          <t>$2,300,000</t>
        </is>
      </c>
      <c r="AH2265" s="415" t="inlineStr">
        <is>
          <t>Empleado</t>
        </is>
      </c>
      <c r="AI2265" s="414" t="inlineStr">
        <is>
          <t>maria059212@gmail.com</t>
        </is>
      </c>
      <c r="AJ2265" s="414" t="n">
        <v>3232405527</v>
      </c>
      <c r="AK2265" s="414" t="inlineStr">
        <is>
          <t>CUCUTA</t>
        </is>
      </c>
      <c r="AL2265" s="410" t="n"/>
      <c r="AM2265" s="416" t="n"/>
    </row>
    <row r="2266" ht="18" customHeight="1" thickBot="1">
      <c r="A2266" s="745" t="inlineStr">
        <is>
          <t>JENNY PAOLA HERNANDEZ RAMIREZ</t>
        </is>
      </c>
      <c r="B2266" s="221" t="n">
        <v>1054323701</v>
      </c>
      <c r="C2266" s="240" t="n">
        <v>45940</v>
      </c>
      <c r="D2266" s="902" t="inlineStr">
        <is>
          <t>Pendiente</t>
        </is>
      </c>
      <c r="E2266" s="903" t="n">
        <v>45944</v>
      </c>
      <c r="F2266" s="224" t="inlineStr">
        <is>
          <t>BANCO DE BOGOTA</t>
        </is>
      </c>
      <c r="G2266" s="225" t="n"/>
      <c r="H2266" s="344" t="inlineStr">
        <is>
          <t>CM</t>
        </is>
      </c>
      <c r="I2266" s="242" t="inlineStr">
        <is>
          <t>Falta perfilamiento - Bogota</t>
        </is>
      </c>
      <c r="J2266" s="225" t="n"/>
      <c r="K2266" s="225" t="n"/>
      <c r="L2266" s="440" t="inlineStr">
        <is>
          <t>Finanzas a otro nivel</t>
        </is>
      </c>
      <c r="M2266" s="242" t="inlineStr">
        <is>
          <t>MIRYAM ROA</t>
        </is>
      </c>
      <c r="N2266" s="240" t="n">
        <v>45940</v>
      </c>
      <c r="O2266" s="225" t="n"/>
      <c r="P2266" s="225" t="n"/>
      <c r="Q2266" s="473" t="n"/>
      <c r="R2266" s="390" t="inlineStr">
        <is>
          <t>N/A</t>
        </is>
      </c>
      <c r="S2266" s="246" t="inlineStr">
        <is>
          <t>Pesos</t>
        </is>
      </c>
      <c r="T2266" s="247" t="inlineStr">
        <is>
          <t>Hipotecario</t>
        </is>
      </c>
      <c r="U2266" s="741" t="n">
        <v>1449842</v>
      </c>
      <c r="V2266" s="242" t="n">
        <v>240</v>
      </c>
      <c r="W2266" s="242" t="n">
        <v>220</v>
      </c>
      <c r="X2266" s="741" t="inlineStr">
        <is>
          <t>12.01%</t>
        </is>
      </c>
      <c r="Y2266" s="741" t="n">
        <v>0</v>
      </c>
      <c r="Z2266" s="741" t="n">
        <v>34701</v>
      </c>
      <c r="AA2266" s="741" t="n">
        <v>37729</v>
      </c>
      <c r="AB2266" s="741" t="n">
        <v>0</v>
      </c>
      <c r="AC2266" s="741" t="n">
        <v>50358</v>
      </c>
      <c r="AD2266" s="741" t="n">
        <v>1327053</v>
      </c>
      <c r="AE2266" s="741" t="n">
        <v>127867464</v>
      </c>
      <c r="AF2266" s="3661" t="n">
        <v>500</v>
      </c>
      <c r="AG2266" s="741" t="inlineStr">
        <is>
          <t>$6,000,000</t>
        </is>
      </c>
      <c r="AH2266" s="248" t="inlineStr">
        <is>
          <t>Empleado</t>
        </is>
      </c>
      <c r="AI2266" s="242" t="inlineStr">
        <is>
          <t>jennypola06@gmail.com</t>
        </is>
      </c>
      <c r="AJ2266" s="242" t="n">
        <v>3142715832</v>
      </c>
      <c r="AK2266" s="242" t="inlineStr">
        <is>
          <t>BOGOTA</t>
        </is>
      </c>
      <c r="AL2266" s="225" t="n"/>
      <c r="AM2266" s="231" t="n"/>
    </row>
    <row r="2267" ht="18" customHeight="1" thickBot="1">
      <c r="A2267" s="869" t="inlineStr">
        <is>
          <t>YENNY PAOLA LARROTA JAIMES</t>
        </is>
      </c>
      <c r="B2267" s="210" t="inlineStr">
        <is>
          <t>190-025317</t>
        </is>
      </c>
      <c r="C2267" s="251" t="n">
        <v>45940</v>
      </c>
      <c r="D2267" s="902" t="inlineStr">
        <is>
          <t>Pendiente</t>
        </is>
      </c>
      <c r="E2267" s="903" t="n">
        <v>45944</v>
      </c>
      <c r="F2267" s="460" t="inlineStr">
        <is>
          <t>OCCIDENTE</t>
        </is>
      </c>
      <c r="G2267" s="214" t="n"/>
      <c r="H2267" s="349" t="inlineStr">
        <is>
          <t>CM</t>
        </is>
      </c>
      <c r="I2267" s="254" t="inlineStr">
        <is>
          <t>Falta perfilamiento - Occidente</t>
        </is>
      </c>
      <c r="J2267" s="214" t="n"/>
      <c r="K2267" s="214" t="n"/>
      <c r="L2267" s="348" t="inlineStr">
        <is>
          <t>Soluciones Financieras</t>
        </is>
      </c>
      <c r="M2267" s="254" t="inlineStr">
        <is>
          <t>MIRYAM ROA</t>
        </is>
      </c>
      <c r="N2267" s="251" t="n">
        <v>45944</v>
      </c>
      <c r="O2267" s="214" t="n"/>
      <c r="P2267" s="214" t="n"/>
      <c r="Q2267" s="335" t="n"/>
      <c r="R2267" s="390" t="inlineStr">
        <is>
          <t>N/A</t>
        </is>
      </c>
      <c r="S2267" s="257" t="inlineStr">
        <is>
          <t>Pesos</t>
        </is>
      </c>
      <c r="T2267" s="258" t="inlineStr">
        <is>
          <t>Hipotecario</t>
        </is>
      </c>
      <c r="U2267" s="739" t="n">
        <v>1552650</v>
      </c>
      <c r="V2267" s="254" t="n">
        <v>240</v>
      </c>
      <c r="W2267" s="254" t="n">
        <v>240</v>
      </c>
      <c r="X2267" s="739" t="inlineStr">
        <is>
          <t>15.68%</t>
        </is>
      </c>
      <c r="Y2267" s="739" t="n">
        <v>0</v>
      </c>
      <c r="Z2267" s="739" t="n">
        <v>15042</v>
      </c>
      <c r="AA2267" s="739" t="n">
        <v>19599</v>
      </c>
      <c r="AB2267" s="739" t="n">
        <v>0</v>
      </c>
      <c r="AC2267" s="739" t="n">
        <v>82548</v>
      </c>
      <c r="AD2267" s="739" t="n">
        <v>1435461</v>
      </c>
      <c r="AE2267" s="739" t="n">
        <v>117600000</v>
      </c>
      <c r="AF2267" s="3660" t="n">
        <v>150</v>
      </c>
      <c r="AG2267" s="739" t="inlineStr">
        <is>
          <t>$6,000,000</t>
        </is>
      </c>
      <c r="AH2267" s="259" t="inlineStr">
        <is>
          <t>Empleado</t>
        </is>
      </c>
      <c r="AI2267" s="254" t="inlineStr">
        <is>
          <t>yennylarrota2@gmail.com</t>
        </is>
      </c>
      <c r="AJ2267" s="254" t="n">
        <v>3144788545</v>
      </c>
      <c r="AK2267" s="254" t="inlineStr">
        <is>
          <t>BUCARAMANGA</t>
        </is>
      </c>
      <c r="AL2267" s="214" t="n"/>
      <c r="AM2267" s="220" t="n"/>
    </row>
    <row r="2268" ht="18" customHeight="1" thickBot="1">
      <c r="A2268" s="843" t="inlineStr">
        <is>
          <t>DIANA MARIA ARIAS MONTES</t>
        </is>
      </c>
      <c r="B2268" s="221" t="n">
        <v>959046487</v>
      </c>
      <c r="C2268" s="240" t="n">
        <v>45944</v>
      </c>
      <c r="D2268" s="902" t="inlineStr">
        <is>
          <t>Pendiente</t>
        </is>
      </c>
      <c r="E2268" s="903" t="n">
        <v>45944</v>
      </c>
      <c r="F2268" s="224" t="inlineStr">
        <is>
          <t>BANCO DE BOGOTA</t>
        </is>
      </c>
      <c r="G2268" s="225" t="n"/>
      <c r="H2268" s="397" t="inlineStr">
        <is>
          <t>PROPIO</t>
        </is>
      </c>
      <c r="I2268" s="225" t="n"/>
      <c r="J2268" s="225" t="n"/>
      <c r="K2268" s="225" t="n"/>
      <c r="L2268" s="343" t="inlineStr">
        <is>
          <t>Soluciones Financieras</t>
        </is>
      </c>
      <c r="M2268" s="242" t="inlineStr">
        <is>
          <t>NELLY ROA</t>
        </is>
      </c>
      <c r="N2268" s="225" t="n"/>
      <c r="O2268" s="225" t="n"/>
      <c r="P2268" s="225" t="n"/>
      <c r="Q2268" s="225" t="n"/>
      <c r="R2268" s="273" t="n">
        <v>1116234863</v>
      </c>
      <c r="S2268" s="246" t="inlineStr">
        <is>
          <t>Pesos</t>
        </is>
      </c>
      <c r="T2268" s="247" t="inlineStr">
        <is>
          <t>Hipotecario</t>
        </is>
      </c>
      <c r="U2268" s="741" t="n">
        <v>978688</v>
      </c>
      <c r="V2268" s="242" t="n">
        <v>360</v>
      </c>
      <c r="W2268" s="242" t="n">
        <v>329</v>
      </c>
      <c r="X2268" s="741" t="inlineStr">
        <is>
          <t>12.68%</t>
        </is>
      </c>
      <c r="Y2268" s="741" t="n">
        <v>0</v>
      </c>
      <c r="Z2268" s="741" t="n">
        <v>25762</v>
      </c>
      <c r="AA2268" s="741" t="n">
        <v>28194</v>
      </c>
      <c r="AB2268" s="741" t="n">
        <v>0</v>
      </c>
      <c r="AC2268" s="741" t="n">
        <v>0</v>
      </c>
      <c r="AD2268" s="741" t="n">
        <v>924732</v>
      </c>
      <c r="AE2268" s="741" t="n">
        <v>89669152</v>
      </c>
      <c r="AF2268" s="227" t="inlineStr">
        <is>
          <t>100000 a 500000</t>
        </is>
      </c>
      <c r="AG2268" s="273" t="n">
        <v>3600000</v>
      </c>
      <c r="AH2268" s="248" t="inlineStr">
        <is>
          <t>Empleado</t>
        </is>
      </c>
      <c r="AI2268" s="227" t="inlineStr">
        <is>
          <t>nickol1122@hotmail.com</t>
        </is>
      </c>
      <c r="AJ2268" s="273" t="n">
        <v>3157457863</v>
      </c>
      <c r="AK2268" s="225" t="n"/>
      <c r="AL2268" s="225" t="n"/>
      <c r="AM2268" s="231" t="n"/>
    </row>
    <row r="2269" ht="18" customHeight="1" thickBot="1">
      <c r="A2269" s="552" t="inlineStr">
        <is>
          <t>ERIK MANUEL GUEVARA LADINO</t>
        </is>
      </c>
      <c r="B2269" s="210" t="n">
        <v>658433468</v>
      </c>
      <c r="C2269" s="251" t="n">
        <v>45944</v>
      </c>
      <c r="D2269" s="902" t="inlineStr">
        <is>
          <t>Pendiente</t>
        </is>
      </c>
      <c r="E2269" s="903" t="n">
        <v>45944</v>
      </c>
      <c r="F2269" s="213" t="inlineStr">
        <is>
          <t>BANCO DE BOGOTA</t>
        </is>
      </c>
      <c r="G2269" s="214" t="n"/>
      <c r="H2269" s="352" t="inlineStr">
        <is>
          <t>PROPIO</t>
        </is>
      </c>
      <c r="I2269" s="214" t="n"/>
      <c r="J2269" s="214" t="n"/>
      <c r="K2269" s="214" t="n"/>
      <c r="L2269" s="348" t="inlineStr">
        <is>
          <t>Soluciones Financieras</t>
        </is>
      </c>
      <c r="M2269" s="254" t="inlineStr">
        <is>
          <t>NELLY ROA</t>
        </is>
      </c>
      <c r="N2269" s="214" t="n"/>
      <c r="O2269" s="214" t="n"/>
      <c r="P2269" s="214" t="n"/>
      <c r="Q2269" s="214" t="n"/>
      <c r="R2269" s="1113" t="n">
        <v>1015426290</v>
      </c>
      <c r="S2269" s="257" t="inlineStr">
        <is>
          <t>Pesos</t>
        </is>
      </c>
      <c r="T2269" s="258" t="inlineStr">
        <is>
          <t>Hipotecario</t>
        </is>
      </c>
      <c r="U2269" s="739" t="n">
        <v>469180</v>
      </c>
      <c r="V2269" s="254" t="n">
        <v>360</v>
      </c>
      <c r="W2269" s="254" t="n">
        <v>313</v>
      </c>
      <c r="X2269" s="739" t="inlineStr">
        <is>
          <t>7.71%</t>
        </is>
      </c>
      <c r="Y2269" s="739" t="n">
        <v>199501</v>
      </c>
      <c r="Z2269" s="739" t="n">
        <v>9807</v>
      </c>
      <c r="AA2269" s="739" t="n">
        <v>17281</v>
      </c>
      <c r="AB2269" s="739" t="n">
        <v>0</v>
      </c>
      <c r="AC2269" s="739" t="n">
        <v>0</v>
      </c>
      <c r="AD2269" s="739" t="n">
        <v>641592</v>
      </c>
      <c r="AE2269" s="739" t="n">
        <v>61269670</v>
      </c>
      <c r="AF2269" s="353" t="inlineStr">
        <is>
          <t>100000 a 500000</t>
        </is>
      </c>
      <c r="AG2269" s="739" t="inlineStr">
        <is>
          <t>$4,200,000</t>
        </is>
      </c>
      <c r="AH2269" s="259" t="inlineStr">
        <is>
          <t>Empleado</t>
        </is>
      </c>
      <c r="AI2269" s="254" t="inlineStr">
        <is>
          <t>emgladino@gmail.com</t>
        </is>
      </c>
      <c r="AJ2269" s="254" t="n">
        <v>3212820011</v>
      </c>
      <c r="AK2269" s="214" t="n"/>
      <c r="AL2269" s="214" t="n"/>
      <c r="AM2269" s="220" t="n"/>
    </row>
    <row r="2270" ht="18" customHeight="1" thickBot="1">
      <c r="A2270" s="745" t="inlineStr">
        <is>
          <t>JHON ALEXANDER ESCORCIA ARCOS</t>
        </is>
      </c>
      <c r="B2270" s="221" t="n">
        <v>653415666</v>
      </c>
      <c r="C2270" s="240" t="n">
        <v>45944</v>
      </c>
      <c r="D2270" s="902" t="inlineStr">
        <is>
          <t>Pendiente</t>
        </is>
      </c>
      <c r="E2270" s="903" t="n">
        <v>45944</v>
      </c>
      <c r="F2270" s="224" t="inlineStr">
        <is>
          <t>BANCO DE BOGOTA</t>
        </is>
      </c>
      <c r="G2270" s="225" t="n"/>
      <c r="H2270" s="397" t="inlineStr">
        <is>
          <t>PROPIO</t>
        </is>
      </c>
      <c r="I2270" s="225" t="n"/>
      <c r="J2270" s="225" t="n"/>
      <c r="K2270" s="225" t="n"/>
      <c r="L2270" s="343" t="inlineStr">
        <is>
          <t>Soluciones Financieras</t>
        </is>
      </c>
      <c r="M2270" s="242" t="inlineStr">
        <is>
          <t>NELLY ROA</t>
        </is>
      </c>
      <c r="N2270" s="225" t="n"/>
      <c r="O2270" s="225" t="n"/>
      <c r="P2270" s="225" t="n"/>
      <c r="Q2270" s="225" t="n"/>
      <c r="R2270" s="242" t="n">
        <v>79900551</v>
      </c>
      <c r="S2270" s="246" t="inlineStr">
        <is>
          <t>Pesos</t>
        </is>
      </c>
      <c r="T2270" s="247" t="inlineStr">
        <is>
          <t>Hipotecario</t>
        </is>
      </c>
      <c r="U2270" s="741" t="n">
        <v>446406</v>
      </c>
      <c r="V2270" s="242" t="n">
        <v>360</v>
      </c>
      <c r="W2270" s="242" t="n">
        <v>292</v>
      </c>
      <c r="X2270" s="741" t="inlineStr">
        <is>
          <t>7.47%</t>
        </is>
      </c>
      <c r="Y2270" s="741" t="n">
        <v>177779</v>
      </c>
      <c r="Z2270" s="741" t="n">
        <v>29450</v>
      </c>
      <c r="AA2270" s="741" t="n">
        <v>21234</v>
      </c>
      <c r="AB2270" s="741" t="n">
        <v>0</v>
      </c>
      <c r="AC2270" s="741" t="n">
        <v>36748</v>
      </c>
      <c r="AD2270" s="741" t="n">
        <v>536753</v>
      </c>
      <c r="AE2270" s="741" t="n">
        <v>54583548</v>
      </c>
      <c r="AF2270" s="242" t="inlineStr">
        <is>
          <t>100000 a 500000</t>
        </is>
      </c>
      <c r="AG2270" s="741" t="inlineStr">
        <is>
          <t>$2,500,000</t>
        </is>
      </c>
      <c r="AH2270" s="248" t="inlineStr">
        <is>
          <t>Empleado</t>
        </is>
      </c>
      <c r="AI2270" s="242" t="inlineStr">
        <is>
          <t>jhonescorcia@gmail.com</t>
        </is>
      </c>
      <c r="AJ2270" s="242" t="n">
        <v>3184095880</v>
      </c>
      <c r="AK2270" s="225" t="n"/>
      <c r="AL2270" s="225" t="n"/>
      <c r="AM2270" s="231" t="n"/>
    </row>
    <row r="2271" ht="18" customHeight="1" thickBot="1">
      <c r="A2271" s="558" t="inlineStr">
        <is>
          <t>NOHORA ELENA SANCHEZ POVEDA</t>
        </is>
      </c>
      <c r="B2271" s="210" t="inlineStr">
        <is>
          <t>571616310010729-1</t>
        </is>
      </c>
      <c r="C2271" s="251" t="n">
        <v>45944</v>
      </c>
      <c r="D2271" s="902" t="inlineStr">
        <is>
          <t>Pendiente</t>
        </is>
      </c>
      <c r="E2271" s="903" t="n">
        <v>45944</v>
      </c>
      <c r="F2271" s="262" t="inlineStr">
        <is>
          <t>DAVIVIENDA</t>
        </is>
      </c>
      <c r="G2271" s="565" t="n"/>
      <c r="H2271" s="349" t="inlineStr">
        <is>
          <t>CM</t>
        </is>
      </c>
      <c r="I2271" s="214" t="n"/>
      <c r="J2271" s="214" t="n"/>
      <c r="K2271" s="214" t="n"/>
      <c r="L2271" s="214" t="n"/>
      <c r="M2271" s="214" t="n"/>
      <c r="N2271" s="214" t="n"/>
      <c r="O2271" s="214" t="n"/>
      <c r="P2271" s="214" t="n"/>
      <c r="Q2271" s="214" t="n"/>
      <c r="R2271" s="254" t="n">
        <v>39642018</v>
      </c>
      <c r="S2271" s="257" t="inlineStr">
        <is>
          <t>Pesos</t>
        </is>
      </c>
      <c r="T2271" s="258" t="inlineStr">
        <is>
          <t>Hipotecario</t>
        </is>
      </c>
      <c r="U2271" s="739" t="n">
        <v>345818</v>
      </c>
      <c r="V2271" s="254" t="n">
        <v>240</v>
      </c>
      <c r="W2271" s="254" t="n">
        <v>214</v>
      </c>
      <c r="X2271" s="739" t="inlineStr">
        <is>
          <t>10.3%</t>
        </is>
      </c>
      <c r="Y2271" s="739" t="n">
        <v>144181</v>
      </c>
      <c r="Z2271" s="739" t="n">
        <v>17770</v>
      </c>
      <c r="AA2271" s="739" t="n">
        <v>34460</v>
      </c>
      <c r="AB2271" s="739" t="n">
        <v>0</v>
      </c>
      <c r="AC2271" s="739" t="n">
        <v>75112</v>
      </c>
      <c r="AD2271" s="739" t="n">
        <v>217460</v>
      </c>
      <c r="AE2271" s="739" t="n">
        <v>44094613</v>
      </c>
      <c r="AF2271" s="3660" t="n">
        <v>200</v>
      </c>
      <c r="AG2271" s="739" t="inlineStr">
        <is>
          <t>$2,000,000</t>
        </is>
      </c>
      <c r="AH2271" s="259" t="inlineStr">
        <is>
          <t>Empleado</t>
        </is>
      </c>
      <c r="AI2271" s="254" t="inlineStr">
        <is>
          <t>nohoraelena.ns@gmail.com</t>
        </is>
      </c>
      <c r="AJ2271" s="254" t="n">
        <v>3124522557</v>
      </c>
      <c r="AK2271" s="254" t="inlineStr">
        <is>
          <t>IBAGUE</t>
        </is>
      </c>
      <c r="AL2271" s="214" t="n"/>
      <c r="AM2271" s="220" t="n"/>
    </row>
    <row r="2272" ht="18" customHeight="1" thickBot="1">
      <c r="A2272" s="548" t="inlineStr">
        <is>
          <t>JENNYFER KATHERYNNE PAEZ VIVAS</t>
        </is>
      </c>
      <c r="B2272" s="221" t="n">
        <v>90000315035</v>
      </c>
      <c r="C2272" s="240" t="n">
        <v>45944</v>
      </c>
      <c r="D2272" s="902" t="inlineStr">
        <is>
          <t>Pendiente</t>
        </is>
      </c>
      <c r="E2272" s="903" t="n">
        <v>45944</v>
      </c>
      <c r="F2272" s="579" t="inlineStr">
        <is>
          <t>BANCOLOMBIA</t>
        </is>
      </c>
      <c r="G2272" s="593" t="inlineStr">
        <is>
          <t xml:space="preserve">Atentamente solicito realizar el estudio de la cliente relacionada en el asunto, con abono inteligente de $150.000 a $400.000, es Bancolombia por tanto no requiere de perfilamiento
</t>
        </is>
      </c>
      <c r="H2272" s="344" t="inlineStr">
        <is>
          <t>CM</t>
        </is>
      </c>
      <c r="I2272" s="225" t="n"/>
      <c r="J2272" s="225" t="n"/>
      <c r="K2272" s="225" t="n"/>
      <c r="L2272" s="346" t="inlineStr">
        <is>
          <t>Guardianes Del Ahorro</t>
        </is>
      </c>
      <c r="M2272" s="242" t="inlineStr">
        <is>
          <t>YISSEL LEON</t>
        </is>
      </c>
      <c r="N2272" s="225" t="n"/>
      <c r="O2272" s="225" t="n"/>
      <c r="P2272" s="225" t="n"/>
      <c r="Q2272" s="225" t="n"/>
      <c r="R2272" s="242" t="n">
        <v>1023956491</v>
      </c>
      <c r="S2272" s="246" t="inlineStr">
        <is>
          <t>Pesos</t>
        </is>
      </c>
      <c r="T2272" s="247" t="inlineStr">
        <is>
          <t>Hipotecario</t>
        </is>
      </c>
      <c r="U2272" s="741" t="n">
        <v>1179689</v>
      </c>
      <c r="V2272" s="242" t="n">
        <v>235</v>
      </c>
      <c r="W2272" s="242" t="n">
        <v>225</v>
      </c>
      <c r="X2272" s="811" t="n">
        <v>0.11</v>
      </c>
      <c r="Y2272" s="741" t="n">
        <v>0</v>
      </c>
      <c r="Z2272" s="741" t="n">
        <v>12746</v>
      </c>
      <c r="AA2272" s="741" t="n">
        <v>21273</v>
      </c>
      <c r="AB2272" s="741" t="n">
        <v>14181</v>
      </c>
      <c r="AC2272" s="741" t="n">
        <v>157095</v>
      </c>
      <c r="AD2272" s="741" t="n">
        <v>974393</v>
      </c>
      <c r="AE2272" s="741" t="n">
        <v>111820192</v>
      </c>
      <c r="AF2272" s="242" t="inlineStr">
        <is>
          <t>150-400</t>
        </is>
      </c>
      <c r="AG2272" s="741" t="inlineStr">
        <is>
          <t>$5,900,000</t>
        </is>
      </c>
      <c r="AH2272" s="248" t="inlineStr">
        <is>
          <t>Empleado</t>
        </is>
      </c>
      <c r="AI2272" s="242" t="inlineStr">
        <is>
          <t>katha.paez02@hotmail.com</t>
        </is>
      </c>
      <c r="AJ2272" s="242" t="n">
        <v>3125141895</v>
      </c>
      <c r="AK2272" s="242" t="inlineStr">
        <is>
          <t>BOGOTA</t>
        </is>
      </c>
      <c r="AL2272" s="225" t="n"/>
      <c r="AM2272" s="231" t="n"/>
    </row>
    <row r="2273" ht="18" customHeight="1" thickBot="1">
      <c r="A2273" s="571" t="inlineStr">
        <is>
          <t>MARTHA MARIA POVEDA CONTRERAS</t>
        </is>
      </c>
      <c r="B2273" s="210" t="inlineStr">
        <is>
          <t>218211-00</t>
        </is>
      </c>
      <c r="C2273" s="251" t="n">
        <v>45944</v>
      </c>
      <c r="D2273" s="902" t="inlineStr">
        <is>
          <t>Pendiente</t>
        </is>
      </c>
      <c r="E2273" s="903" t="n">
        <v>45944</v>
      </c>
      <c r="F2273" s="267" t="inlineStr">
        <is>
          <t>BANCOLOMBIA</t>
        </is>
      </c>
      <c r="G2273" s="214" t="n"/>
      <c r="H2273" s="349" t="inlineStr">
        <is>
          <t>CM</t>
        </is>
      </c>
      <c r="I2273" s="214" t="n"/>
      <c r="J2273" s="214" t="n"/>
      <c r="K2273" s="214" t="n"/>
      <c r="L2273" s="392" t="inlineStr">
        <is>
          <t>Finanzas a otro nivel</t>
        </is>
      </c>
      <c r="M2273" s="254" t="inlineStr">
        <is>
          <t>NELLY ROA</t>
        </is>
      </c>
      <c r="N2273" s="214" t="n"/>
      <c r="O2273" s="214" t="n"/>
      <c r="P2273" s="214" t="n"/>
      <c r="Q2273" s="214" t="n"/>
      <c r="R2273" s="573" t="n">
        <v>39636314</v>
      </c>
      <c r="S2273" s="257" t="inlineStr">
        <is>
          <t>Pesos</t>
        </is>
      </c>
      <c r="T2273" s="387" t="inlineStr">
        <is>
          <t>Leasing H.</t>
        </is>
      </c>
      <c r="U2273" s="739" t="n">
        <v>1256990</v>
      </c>
      <c r="V2273" s="254" t="n">
        <v>301</v>
      </c>
      <c r="W2273" s="254" t="n">
        <v>222</v>
      </c>
      <c r="X2273" s="739" t="inlineStr">
        <is>
          <t>10.8%</t>
        </is>
      </c>
      <c r="Y2273" s="739" t="n">
        <v>0</v>
      </c>
      <c r="Z2273" s="739" t="n">
        <v>149857</v>
      </c>
      <c r="AA2273" s="739" t="n">
        <v>0</v>
      </c>
      <c r="AB2273" s="739" t="n">
        <v>0</v>
      </c>
      <c r="AC2273" s="739" t="n">
        <v>162555</v>
      </c>
      <c r="AD2273" s="739" t="n">
        <v>941022</v>
      </c>
      <c r="AE2273" s="739" t="n">
        <v>109471039</v>
      </c>
      <c r="AF2273" s="3660" t="n">
        <v>500</v>
      </c>
      <c r="AG2273" s="739" t="inlineStr">
        <is>
          <t>$5,000,000</t>
        </is>
      </c>
      <c r="AH2273" s="259" t="inlineStr">
        <is>
          <t>Empleado</t>
        </is>
      </c>
      <c r="AI2273" s="573" t="inlineStr">
        <is>
          <t>mpoveda.0011@gmail.com</t>
        </is>
      </c>
      <c r="AJ2273" s="573" t="n">
        <v>3132464295</v>
      </c>
      <c r="AK2273" s="254" t="inlineStr">
        <is>
          <t>BOGOTA</t>
        </is>
      </c>
      <c r="AL2273" s="214" t="n"/>
      <c r="AM2273" s="220" t="n"/>
    </row>
    <row r="2274" ht="18" customHeight="1" thickBot="1">
      <c r="A2274" s="1005" t="inlineStr">
        <is>
          <t>HEYZER GINETH PRADA BRICEÑO</t>
        </is>
      </c>
      <c r="B2274" s="221" t="n">
        <v>90000335672</v>
      </c>
      <c r="C2274" s="240" t="n">
        <v>45944</v>
      </c>
      <c r="D2274" s="902" t="inlineStr">
        <is>
          <t>Pendiente</t>
        </is>
      </c>
      <c r="E2274" s="903" t="n">
        <v>45944</v>
      </c>
      <c r="F2274" s="241" t="inlineStr">
        <is>
          <t>BANCOLOMBIA</t>
        </is>
      </c>
      <c r="G2274" s="225" t="n"/>
      <c r="H2274" s="388" t="inlineStr">
        <is>
          <t>CM30</t>
        </is>
      </c>
      <c r="I2274" s="225" t="n"/>
      <c r="J2274" s="225" t="n"/>
      <c r="K2274" s="225" t="n"/>
      <c r="L2274" s="440" t="inlineStr">
        <is>
          <t>Finanzas a otro nivel</t>
        </is>
      </c>
      <c r="M2274" s="242" t="inlineStr">
        <is>
          <t>MIREYA TOLOZA</t>
        </is>
      </c>
      <c r="N2274" s="225" t="n"/>
      <c r="O2274" s="225" t="n"/>
      <c r="P2274" s="225" t="n"/>
      <c r="Q2274" s="473" t="n"/>
      <c r="R2274" s="390" t="n">
        <v>1012419100</v>
      </c>
      <c r="S2274" s="246" t="inlineStr">
        <is>
          <t>Pesos</t>
        </is>
      </c>
      <c r="T2274" s="247" t="inlineStr">
        <is>
          <t>Hipotecario</t>
        </is>
      </c>
      <c r="U2274" s="741" t="n">
        <v>1084131</v>
      </c>
      <c r="V2274" s="242" t="n">
        <v>180</v>
      </c>
      <c r="W2274" s="242" t="n">
        <v>173</v>
      </c>
      <c r="X2274" s="811" t="n">
        <v>0.12</v>
      </c>
      <c r="Y2274" s="741" t="n">
        <v>0</v>
      </c>
      <c r="Z2274" s="741" t="n">
        <v>10005</v>
      </c>
      <c r="AA2274" s="741" t="n">
        <v>16947</v>
      </c>
      <c r="AB2274" s="741" t="n">
        <v>11297</v>
      </c>
      <c r="AC2274" s="741" t="n">
        <v>200287</v>
      </c>
      <c r="AD2274" s="741" t="n">
        <v>845595</v>
      </c>
      <c r="AE2274" s="741" t="n">
        <v>88991895</v>
      </c>
      <c r="AF2274" s="3661" t="n">
        <v>400</v>
      </c>
      <c r="AG2274" s="741" t="inlineStr">
        <is>
          <t>$6,800,000</t>
        </is>
      </c>
      <c r="AH2274" s="894" t="inlineStr">
        <is>
          <t>Empleado</t>
        </is>
      </c>
      <c r="AI2274" s="390" t="inlineStr">
        <is>
          <t>ginethpradabri1995@gmail.com</t>
        </is>
      </c>
      <c r="AJ2274" s="390" t="n">
        <v>3125351172</v>
      </c>
      <c r="AK2274" s="242" t="inlineStr">
        <is>
          <t>BOGOTA</t>
        </is>
      </c>
      <c r="AL2274" s="225" t="n"/>
      <c r="AM2274" s="231" t="n"/>
    </row>
    <row r="2275" ht="18" customHeight="1" thickBot="1">
      <c r="A2275" s="1114" t="inlineStr">
        <is>
          <t>MILLER GABRIEL DUQUE MONSALVE</t>
        </is>
      </c>
      <c r="B2275" s="466" t="n">
        <v>90000267397</v>
      </c>
      <c r="C2275" s="357" t="n">
        <v>45945</v>
      </c>
      <c r="D2275" s="358" t="inlineStr">
        <is>
          <t>Pendiente</t>
        </is>
      </c>
      <c r="E2275" s="927" t="n">
        <v>45945</v>
      </c>
      <c r="F2275" s="589" t="inlineStr">
        <is>
          <t>BANCOLOMBIA</t>
        </is>
      </c>
      <c r="G2275" s="590" t="inlineStr">
        <is>
          <t>El Señor desea hacer el proceso por 2 vez</t>
        </is>
      </c>
      <c r="H2275" s="464" t="inlineStr">
        <is>
          <t>PROPIO</t>
        </is>
      </c>
      <c r="I2275" s="360" t="n"/>
      <c r="J2275" s="360" t="n"/>
      <c r="K2275" s="360" t="n"/>
      <c r="L2275" s="524" t="inlineStr">
        <is>
          <t>Visionarios</t>
        </is>
      </c>
      <c r="M2275" s="363" t="inlineStr">
        <is>
          <t>DANIEL FERNANDEZ</t>
        </is>
      </c>
      <c r="N2275" s="360" t="n"/>
      <c r="O2275" s="360" t="n"/>
      <c r="P2275" s="360" t="n"/>
      <c r="Q2275" s="360" t="n"/>
      <c r="R2275" s="531" t="n">
        <v>1093757219</v>
      </c>
      <c r="S2275" s="365" t="inlineStr">
        <is>
          <t>Pesos</t>
        </is>
      </c>
      <c r="T2275" s="366" t="inlineStr">
        <is>
          <t>Hipotecario</t>
        </is>
      </c>
      <c r="U2275" s="808" t="n">
        <v>808377</v>
      </c>
      <c r="V2275" s="363" t="n">
        <v>136</v>
      </c>
      <c r="W2275" s="363" t="n">
        <v>115</v>
      </c>
      <c r="X2275" s="808" t="inlineStr">
        <is>
          <t>10.57%</t>
        </is>
      </c>
      <c r="Y2275" s="808" t="n">
        <v>234649</v>
      </c>
      <c r="Z2275" s="808" t="n">
        <v>7095</v>
      </c>
      <c r="AA2275" s="808" t="n">
        <v>10763</v>
      </c>
      <c r="AB2275" s="808" t="n">
        <v>7175</v>
      </c>
      <c r="AC2275" s="808" t="n">
        <v>296626</v>
      </c>
      <c r="AD2275" s="808" t="n">
        <v>486717</v>
      </c>
      <c r="AE2275" s="808" t="n">
        <v>57772691</v>
      </c>
      <c r="AF2275" s="360" t="n"/>
      <c r="AG2275" s="808" t="inlineStr">
        <is>
          <t>$3,100,000</t>
        </is>
      </c>
      <c r="AH2275" s="401" t="inlineStr">
        <is>
          <t>Empleado</t>
        </is>
      </c>
      <c r="AI2275" s="363" t="inlineStr">
        <is>
          <t>millerduque20@gmail.com</t>
        </is>
      </c>
      <c r="AJ2275" s="363" t="n">
        <v>3218233478</v>
      </c>
      <c r="AK2275" s="363" t="inlineStr">
        <is>
          <t>CUCUTA</t>
        </is>
      </c>
      <c r="AL2275" s="360" t="n"/>
      <c r="AM2275" s="368" t="n"/>
    </row>
    <row r="2276" ht="18" customHeight="1" thickBot="1">
      <c r="A2276" s="1115" t="inlineStr">
        <is>
          <t>ASTRID MILENA RODRIGUEZ ORTEGA</t>
        </is>
      </c>
      <c r="B2276" s="210" t="n">
        <v>90000294651</v>
      </c>
      <c r="C2276" s="251" t="n">
        <v>45945</v>
      </c>
      <c r="D2276" s="348" t="inlineStr">
        <is>
          <t>Pendiente</t>
        </is>
      </c>
      <c r="E2276" s="386" t="n">
        <v>45945</v>
      </c>
      <c r="F2276" s="267" t="inlineStr">
        <is>
          <t>BANCOLOMBIA</t>
        </is>
      </c>
      <c r="G2276" s="214" t="n"/>
      <c r="H2276" s="349" t="inlineStr">
        <is>
          <t>CM</t>
        </is>
      </c>
      <c r="I2276" s="214" t="n"/>
      <c r="J2276" s="214" t="n"/>
      <c r="K2276" s="214" t="n"/>
      <c r="L2276" s="392" t="inlineStr">
        <is>
          <t>Finanzas a otro nivel</t>
        </is>
      </c>
      <c r="M2276" s="254" t="inlineStr">
        <is>
          <t>YULY HERNANDEZ</t>
        </is>
      </c>
      <c r="N2276" s="214" t="n"/>
      <c r="O2276" s="214" t="n"/>
      <c r="P2276" s="214" t="n"/>
      <c r="Q2276" s="335" t="n"/>
      <c r="R2276" s="390" t="inlineStr">
        <is>
          <t>N/A</t>
        </is>
      </c>
      <c r="S2276" s="257" t="inlineStr">
        <is>
          <t>Pesos</t>
        </is>
      </c>
      <c r="T2276" s="258" t="inlineStr">
        <is>
          <t>Hipotecario</t>
        </is>
      </c>
      <c r="U2276" s="739" t="n">
        <v>1779733</v>
      </c>
      <c r="V2276" s="254" t="n">
        <v>72</v>
      </c>
      <c r="W2276" s="254" t="n">
        <v>58</v>
      </c>
      <c r="X2276" s="821" t="n">
        <v>0.11</v>
      </c>
      <c r="Y2276" s="739" t="n">
        <v>0</v>
      </c>
      <c r="Z2276" s="739" t="n">
        <v>21026</v>
      </c>
      <c r="AA2276" s="739" t="n">
        <v>19269</v>
      </c>
      <c r="AB2276" s="739" t="n">
        <v>12845</v>
      </c>
      <c r="AC2276" s="739" t="n">
        <v>1033736</v>
      </c>
      <c r="AD2276" s="739" t="n">
        <v>692857</v>
      </c>
      <c r="AE2276" s="739" t="n">
        <v>78585946</v>
      </c>
      <c r="AF2276" s="3660" t="n">
        <v>500</v>
      </c>
      <c r="AG2276" s="739" t="inlineStr">
        <is>
          <t>$8,000,000</t>
        </is>
      </c>
      <c r="AH2276" s="259" t="inlineStr">
        <is>
          <t>Empleado</t>
        </is>
      </c>
      <c r="AI2276" s="254" t="inlineStr">
        <is>
          <t>asmilerodriguez@gmail.com</t>
        </is>
      </c>
      <c r="AJ2276" s="254" t="n">
        <v>3112298910</v>
      </c>
      <c r="AK2276" s="214" t="n"/>
      <c r="AL2276" s="214" t="n"/>
      <c r="AM2276" s="220" t="n"/>
    </row>
    <row r="2277" ht="18" customHeight="1" thickBot="1">
      <c r="A2277" s="1116" t="inlineStr">
        <is>
          <t>WILLIAM ALEJANDRO LUNA GARZON</t>
        </is>
      </c>
      <c r="B2277" s="3371" t="inlineStr">
        <is>
          <t>570101680046422-1</t>
        </is>
      </c>
      <c r="C2277" s="3372" t="n">
        <v>46308</v>
      </c>
      <c r="D2277" s="3373" t="inlineStr">
        <is>
          <t>Mora</t>
        </is>
      </c>
      <c r="E2277" s="3374" t="n">
        <v>46119</v>
      </c>
      <c r="F2277" s="3375" t="inlineStr">
        <is>
          <t>DAVIVIENDA</t>
        </is>
      </c>
      <c r="G2277" s="3376" t="n"/>
      <c r="H2277" s="3377" t="inlineStr">
        <is>
          <t>CM</t>
        </is>
      </c>
      <c r="I2277" s="761" t="n"/>
      <c r="J2277" s="3378" t="n"/>
      <c r="K2277" s="2172" t="n"/>
      <c r="L2277" s="761" t="n"/>
      <c r="M2277" s="3379" t="inlineStr">
        <is>
          <t>PABLO MONTOYA</t>
        </is>
      </c>
      <c r="N2277" s="3372" t="n">
        <v>46311</v>
      </c>
      <c r="O2277" s="761" t="n"/>
      <c r="P2277" s="3380" t="inlineStr">
        <is>
          <t>https://tinyurl.com/rm58z8hk</t>
        </is>
      </c>
      <c r="Q2277" s="763" t="n"/>
      <c r="R2277" s="3381" t="n">
        <v>1143871318</v>
      </c>
      <c r="S2277" s="3382" t="inlineStr">
        <is>
          <t>Pesos</t>
        </is>
      </c>
      <c r="T2277" s="3383" t="inlineStr">
        <is>
          <t>Hipotecario</t>
        </is>
      </c>
      <c r="U2277" s="3384" t="n">
        <v>1002000</v>
      </c>
      <c r="V2277" s="3384" t="n">
        <v>240</v>
      </c>
      <c r="W2277" s="3384" t="n">
        <v>213</v>
      </c>
      <c r="X2277" s="3384" t="n">
        <v>14</v>
      </c>
      <c r="Y2277" s="3384" t="n">
        <v>0</v>
      </c>
      <c r="Z2277" s="3384" t="n">
        <v>67488</v>
      </c>
      <c r="AA2277" s="3384" t="n">
        <v>110169</v>
      </c>
      <c r="AB2277" s="3384" t="n">
        <v>0</v>
      </c>
      <c r="AC2277" s="3384" t="n">
        <v>356542</v>
      </c>
      <c r="AD2277" s="3384" t="n">
        <v>2096757</v>
      </c>
      <c r="AE2277" s="3384" t="n">
        <v>78985175</v>
      </c>
      <c r="AF2277" s="3765" t="n">
        <v>500</v>
      </c>
      <c r="AG2277" s="3384" t="inlineStr">
        <is>
          <t>$7,500,000</t>
        </is>
      </c>
      <c r="AH2277" s="3386" t="inlineStr">
        <is>
          <t>Vis Davivienda</t>
        </is>
      </c>
      <c r="AI2277" s="3387" t="inlineStr">
        <is>
          <t>7alejandroluna@gmail.com</t>
        </is>
      </c>
      <c r="AJ2277" s="3381" t="n">
        <v>3165215117</v>
      </c>
      <c r="AK2277" s="3379" t="inlineStr">
        <is>
          <t>CALI</t>
        </is>
      </c>
      <c r="AL2277" s="761" t="n"/>
      <c r="AM2277" s="769" t="n"/>
    </row>
    <row r="2278" ht="18" customHeight="1" thickBot="1">
      <c r="A2278" t="inlineStr">
        <is>
          <t>SANDRA MOSQUERA CASTRO</t>
        </is>
      </c>
      <c r="B2278" s="502" t="inlineStr">
        <is>
          <t>600101700045192-2</t>
        </is>
      </c>
      <c r="C2278" s="404" t="n">
        <v>45945</v>
      </c>
      <c r="D2278" s="1028" t="inlineStr">
        <is>
          <t>Mora</t>
        </is>
      </c>
      <c r="E2278" s="1029" t="n">
        <v>45945</v>
      </c>
      <c r="F2278" s="503" t="inlineStr">
        <is>
          <t>DAVIVIENDA</t>
        </is>
      </c>
      <c r="G2278" s="1118" t="n"/>
      <c r="H2278" s="409" t="inlineStr">
        <is>
          <t>CM</t>
        </is>
      </c>
      <c r="I2278" s="410" t="n"/>
      <c r="J2278" s="410" t="n"/>
      <c r="K2278" s="410" t="n"/>
      <c r="L2278" s="591" t="inlineStr">
        <is>
          <t>Finanzas a otro nivel</t>
        </is>
      </c>
      <c r="M2278" s="414" t="inlineStr">
        <is>
          <t>CAROLINA MORA</t>
        </is>
      </c>
      <c r="N2278" s="410" t="n"/>
      <c r="O2278" s="410" t="n"/>
      <c r="P2278" s="410" t="n"/>
      <c r="Q2278" s="816" t="n"/>
      <c r="R2278" s="817" t="inlineStr">
        <is>
          <t>N/A</t>
        </is>
      </c>
      <c r="S2278" s="412" t="inlineStr">
        <is>
          <t>Pesos</t>
        </is>
      </c>
      <c r="T2278" s="580" t="inlineStr">
        <is>
          <t>Leasing H.</t>
        </is>
      </c>
      <c r="U2278" s="818" t="n">
        <v>3173098</v>
      </c>
      <c r="V2278" s="414" t="n">
        <v>240</v>
      </c>
      <c r="W2278" s="414" t="n">
        <v>180</v>
      </c>
      <c r="X2278" s="818" t="inlineStr">
        <is>
          <t>10.75%</t>
        </is>
      </c>
      <c r="Y2278" s="818" t="n">
        <v>438901</v>
      </c>
      <c r="Z2278" s="818" t="n">
        <v>99404</v>
      </c>
      <c r="AA2278" s="818" t="n">
        <v>116660</v>
      </c>
      <c r="AB2278" s="818" t="n">
        <v>0</v>
      </c>
      <c r="AC2278" s="818" t="n">
        <v>715887</v>
      </c>
      <c r="AD2278" s="818" t="n">
        <v>2266582</v>
      </c>
      <c r="AE2278" s="818" t="n">
        <v>314642167</v>
      </c>
      <c r="AF2278" s="3670" t="n">
        <v>300</v>
      </c>
      <c r="AG2278" s="818" t="inlineStr">
        <is>
          <t>$18,500,000</t>
        </is>
      </c>
      <c r="AH2278" s="415" t="inlineStr">
        <is>
          <t>Empleado</t>
        </is>
      </c>
      <c r="AI2278" s="414" t="inlineStr">
        <is>
          <t>jcanico96@yahoo.com</t>
        </is>
      </c>
      <c r="AJ2278" s="414" t="n">
        <v>3214439131</v>
      </c>
      <c r="AK2278" s="414" t="inlineStr">
        <is>
          <t>CALI</t>
        </is>
      </c>
      <c r="AL2278" s="410" t="n"/>
      <c r="AM2278" s="416" t="n"/>
    </row>
    <row r="2279" ht="18" customHeight="1" thickBot="1">
      <c r="A2279" t="inlineStr">
        <is>
          <t>DIEGO FERNANDO HENAO GARCIA</t>
        </is>
      </c>
      <c r="B2279" s="221" t="n">
        <v>110287062209</v>
      </c>
      <c r="C2279" s="240" t="n">
        <v>45733</v>
      </c>
      <c r="D2279" s="902" t="inlineStr">
        <is>
          <t>Pendiente</t>
        </is>
      </c>
      <c r="E2279" s="903" t="n">
        <v>45945</v>
      </c>
      <c r="F2279" s="839" t="inlineStr">
        <is>
          <t>FNA (Fondo Nacional del Ahorro)</t>
        </is>
      </c>
      <c r="G2279" s="593" t="inlineStr">
        <is>
          <t>Buen día Favor actualizar propuesta, cliente quiere retomar proceso a correo de envío extracto- actualizado. Gracias</t>
        </is>
      </c>
      <c r="H2279" s="344" t="inlineStr">
        <is>
          <t>CM</t>
        </is>
      </c>
      <c r="I2279" s="242" t="inlineStr">
        <is>
          <t>Extracto recibido, pero falta la actualización del perfilamiento, gracias..</t>
        </is>
      </c>
      <c r="J2279" s="225" t="n"/>
      <c r="K2279" s="378" t="n">
        <v>45743</v>
      </c>
      <c r="L2279" s="440" t="inlineStr">
        <is>
          <t>Finanzas a otro nivel</t>
        </is>
      </c>
      <c r="M2279" s="242" t="inlineStr">
        <is>
          <t>YULY HERNANDEZ</t>
        </is>
      </c>
      <c r="N2279" s="240" t="n">
        <v>45743</v>
      </c>
      <c r="O2279" s="225" t="n"/>
      <c r="P2279" s="245" t="inlineStr">
        <is>
          <t>https://tinyurl.com/2cwkws7a</t>
        </is>
      </c>
      <c r="Q2279" s="473" t="n"/>
      <c r="R2279" s="390" t="inlineStr">
        <is>
          <t>N/A</t>
        </is>
      </c>
      <c r="S2279" s="246" t="inlineStr">
        <is>
          <t>Pesos</t>
        </is>
      </c>
      <c r="T2279" s="247" t="inlineStr">
        <is>
          <t>Hipotecario</t>
        </is>
      </c>
      <c r="U2279" s="741" t="n">
        <v>1431239</v>
      </c>
      <c r="V2279" s="242" t="n">
        <v>240</v>
      </c>
      <c r="W2279" s="242" t="n">
        <v>230</v>
      </c>
      <c r="X2279" s="741" t="inlineStr">
        <is>
          <t>12.8%</t>
        </is>
      </c>
      <c r="Y2279" s="741" t="n">
        <v>0</v>
      </c>
      <c r="Z2279" s="741" t="n">
        <v>39092</v>
      </c>
      <c r="AA2279" s="741" t="n">
        <v>31424</v>
      </c>
      <c r="AB2279" s="741" t="n">
        <v>0</v>
      </c>
      <c r="AC2279" s="741" t="n">
        <v>134116</v>
      </c>
      <c r="AD2279" s="741" t="n">
        <v>1226607</v>
      </c>
      <c r="AE2279" s="741" t="n">
        <v>121594091</v>
      </c>
      <c r="AF2279" s="3661" t="n">
        <v>500</v>
      </c>
      <c r="AG2279" s="741" t="inlineStr">
        <is>
          <t>$6,000,000</t>
        </is>
      </c>
      <c r="AH2279" s="248" t="inlineStr">
        <is>
          <t>Empleado</t>
        </is>
      </c>
      <c r="AI2279" s="242" t="inlineStr">
        <is>
          <t>ingdiegohenao@hotmail.com</t>
        </is>
      </c>
      <c r="AJ2279" s="242" t="n">
        <v>3005079621</v>
      </c>
      <c r="AK2279" s="242" t="inlineStr">
        <is>
          <t>BOGOTA</t>
        </is>
      </c>
      <c r="AL2279" s="225" t="n"/>
      <c r="AM2279" s="231" t="n"/>
    </row>
    <row r="2280" ht="18" customHeight="1" thickBot="1">
      <c r="A2280" t="inlineStr">
        <is>
          <t>MILTON NAVARRO TORRES</t>
        </is>
      </c>
      <c r="B2280" s="466" t="n">
        <v>134200013747</v>
      </c>
      <c r="C2280" s="357" t="n">
        <v>45945</v>
      </c>
      <c r="D2280" s="921" t="inlineStr">
        <is>
          <t>Pendiente</t>
        </is>
      </c>
      <c r="E2280" s="900" t="n">
        <v>45945</v>
      </c>
      <c r="F2280" s="401" t="inlineStr">
        <is>
          <t>CAJA SOCIAL</t>
        </is>
      </c>
      <c r="G2280" s="360" t="n"/>
      <c r="H2280" s="464" t="inlineStr">
        <is>
          <t>PROPIO</t>
        </is>
      </c>
      <c r="I2280" s="360" t="n"/>
      <c r="J2280" s="360" t="n"/>
      <c r="K2280" s="360" t="n"/>
      <c r="L2280" s="367" t="inlineStr">
        <is>
          <t>Guardianes Del Ahorro</t>
        </is>
      </c>
      <c r="M2280" s="363" t="inlineStr">
        <is>
          <t>JHON FREDY GARCIA PARDO</t>
        </is>
      </c>
      <c r="N2280" s="360" t="n"/>
      <c r="O2280" s="360" t="n"/>
      <c r="P2280" s="360" t="n"/>
      <c r="Q2280" s="360" t="n"/>
      <c r="R2280" s="886" t="n">
        <v>79771220</v>
      </c>
      <c r="S2280" s="365" t="inlineStr">
        <is>
          <t>Pesos</t>
        </is>
      </c>
      <c r="T2280" s="366" t="inlineStr">
        <is>
          <t>Hipotecario</t>
        </is>
      </c>
      <c r="U2280" s="808" t="n">
        <v>1018950</v>
      </c>
      <c r="V2280" s="363" t="n">
        <v>240</v>
      </c>
      <c r="W2280" s="363" t="n">
        <v>204</v>
      </c>
      <c r="X2280" s="808" t="inlineStr">
        <is>
          <t>12.95%</t>
        </is>
      </c>
      <c r="Y2280" s="808" t="n">
        <v>0</v>
      </c>
      <c r="Z2280" s="808" t="n">
        <v>35911</v>
      </c>
      <c r="AA2280" s="808" t="n">
        <v>19173</v>
      </c>
      <c r="AB2280" s="808" t="n">
        <v>17238</v>
      </c>
      <c r="AC2280" s="808" t="n">
        <v>118733</v>
      </c>
      <c r="AD2280" s="808" t="n">
        <v>827894</v>
      </c>
      <c r="AE2280" s="808" t="n">
        <v>81169379</v>
      </c>
      <c r="AF2280" s="363" t="inlineStr">
        <is>
          <t>50-300</t>
        </is>
      </c>
      <c r="AG2280" s="808" t="inlineStr">
        <is>
          <t>$3,800,000</t>
        </is>
      </c>
      <c r="AH2280" s="401" t="inlineStr">
        <is>
          <t>Empleado</t>
        </is>
      </c>
      <c r="AI2280" s="363" t="inlineStr">
        <is>
          <t>Mcnavarrot2@gmail.com</t>
        </is>
      </c>
      <c r="AJ2280" s="363" t="n">
        <v>3132061575</v>
      </c>
      <c r="AK2280" s="360" t="n"/>
      <c r="AL2280" s="360" t="n"/>
      <c r="AM2280" s="368" t="n"/>
    </row>
    <row r="2281" ht="18" customHeight="1" thickBot="1">
      <c r="A2281" t="inlineStr">
        <is>
          <t>ANDRIS LARRYS LOAIZA ARIAS</t>
        </is>
      </c>
      <c r="B2281" s="210" t="n">
        <v>90000358971</v>
      </c>
      <c r="C2281" s="251" t="n">
        <v>45945</v>
      </c>
      <c r="D2281" s="902" t="inlineStr">
        <is>
          <t>Pendiente</t>
        </is>
      </c>
      <c r="E2281" s="903" t="n">
        <v>45945</v>
      </c>
      <c r="F2281" s="267" t="inlineStr">
        <is>
          <t>BANCOLOMBIA</t>
        </is>
      </c>
      <c r="G2281" s="214" t="n"/>
      <c r="H2281" s="349" t="inlineStr">
        <is>
          <t>CM</t>
        </is>
      </c>
      <c r="I2281" s="214" t="n"/>
      <c r="J2281" s="214" t="n"/>
      <c r="K2281" s="214" t="n"/>
      <c r="L2281" s="214" t="n"/>
      <c r="M2281" s="214" t="n"/>
      <c r="N2281" s="214" t="n"/>
      <c r="O2281" s="214" t="n"/>
      <c r="P2281" s="214" t="n"/>
      <c r="Q2281" s="214" t="n"/>
      <c r="R2281" s="254" t="n">
        <v>1127655253</v>
      </c>
      <c r="S2281" s="257" t="inlineStr">
        <is>
          <t>Pesos</t>
        </is>
      </c>
      <c r="T2281" s="258" t="inlineStr">
        <is>
          <t>Hipotecario</t>
        </is>
      </c>
      <c r="U2281" s="739" t="n">
        <v>1515479</v>
      </c>
      <c r="V2281" s="254" t="n">
        <v>240</v>
      </c>
      <c r="W2281" s="254" t="n">
        <v>238</v>
      </c>
      <c r="X2281" s="821" t="n">
        <v>0.1</v>
      </c>
      <c r="Y2281" s="739" t="n">
        <v>0</v>
      </c>
      <c r="Z2281" s="739" t="n">
        <v>43860</v>
      </c>
      <c r="AA2281" s="739" t="n">
        <v>18990</v>
      </c>
      <c r="AB2281" s="739" t="n">
        <v>12659</v>
      </c>
      <c r="AC2281" s="739" t="n">
        <v>215749</v>
      </c>
      <c r="AD2281" s="739" t="n">
        <v>1224221</v>
      </c>
      <c r="AE2281" s="739" t="n">
        <v>154082459</v>
      </c>
      <c r="AF2281" s="3660" t="n">
        <v>400</v>
      </c>
      <c r="AG2281" s="739" t="inlineStr">
        <is>
          <t>$6,000,000</t>
        </is>
      </c>
      <c r="AH2281" s="259" t="inlineStr">
        <is>
          <t>Empleado</t>
        </is>
      </c>
      <c r="AI2281" s="254" t="inlineStr">
        <is>
          <t>andrisloaiza79@gmail.com</t>
        </is>
      </c>
      <c r="AJ2281" s="254" t="n">
        <v>12078159798</v>
      </c>
      <c r="AK2281" s="254" t="inlineStr">
        <is>
          <t>RIONEGRO</t>
        </is>
      </c>
      <c r="AL2281" s="214" t="n"/>
      <c r="AM2281" s="220" t="n"/>
    </row>
    <row r="2282" ht="18" customHeight="1" thickBot="1">
      <c r="A2282" s="563" t="inlineStr">
        <is>
          <t>PAOLA ANDREA GIL FRANCO</t>
        </is>
      </c>
      <c r="B2282" s="466" t="n">
        <v>90000370351</v>
      </c>
      <c r="C2282" s="357" t="n">
        <v>45946</v>
      </c>
      <c r="D2282" s="358" t="inlineStr">
        <is>
          <t>Pendiente</t>
        </is>
      </c>
      <c r="E2282" s="400" t="n">
        <v>45946</v>
      </c>
      <c r="F2282" s="442" t="inlineStr">
        <is>
          <t>BANCOLOMBIA</t>
        </is>
      </c>
      <c r="G2282" s="583" t="n"/>
      <c r="H2282" s="361" t="inlineStr">
        <is>
          <t>CM</t>
        </is>
      </c>
      <c r="I2282" s="360" t="n"/>
      <c r="J2282" s="360" t="n"/>
      <c r="K2282" s="360" t="n"/>
      <c r="L2282" s="360" t="n"/>
      <c r="M2282" s="360" t="n"/>
      <c r="N2282" s="360" t="n"/>
      <c r="O2282" s="360" t="n"/>
      <c r="P2282" s="360" t="n"/>
      <c r="Q2282" s="360" t="n"/>
      <c r="R2282" s="1119" t="n">
        <v>1015447144</v>
      </c>
      <c r="S2282" s="365" t="inlineStr">
        <is>
          <t>Pesos</t>
        </is>
      </c>
      <c r="T2282" s="366" t="inlineStr">
        <is>
          <t>Hipotecario</t>
        </is>
      </c>
      <c r="U2282" s="808" t="n">
        <v>756677</v>
      </c>
      <c r="V2282" s="363" t="n">
        <v>180</v>
      </c>
      <c r="W2282" s="363" t="n">
        <v>180</v>
      </c>
      <c r="X2282" s="808" t="inlineStr">
        <is>
          <t>10.8%</t>
        </is>
      </c>
      <c r="Y2282" s="808" t="n">
        <v>0</v>
      </c>
      <c r="Z2282" s="808" t="n">
        <v>7197</v>
      </c>
      <c r="AA2282" s="808" t="n">
        <v>16002</v>
      </c>
      <c r="AB2282" s="808" t="n">
        <v>10668</v>
      </c>
      <c r="AC2282" s="808" t="n">
        <v>0</v>
      </c>
      <c r="AD2282" s="808" t="n">
        <v>0</v>
      </c>
      <c r="AE2282" s="808" t="n">
        <v>66395228</v>
      </c>
      <c r="AF2282" s="3688" t="n">
        <v>300</v>
      </c>
      <c r="AG2282" s="808" t="inlineStr">
        <is>
          <t>$3,000,000</t>
        </is>
      </c>
      <c r="AH2282" s="401" t="inlineStr">
        <is>
          <t>Empleado</t>
        </is>
      </c>
      <c r="AI2282" s="363" t="inlineStr">
        <is>
          <t>paola.ai.ps@gmail.com</t>
        </is>
      </c>
      <c r="AJ2282" s="363" t="n">
        <v>3214271009</v>
      </c>
      <c r="AK2282" s="363" t="inlineStr">
        <is>
          <t>SOACHA</t>
        </is>
      </c>
      <c r="AL2282" s="360" t="n"/>
      <c r="AM2282" s="368" t="n"/>
    </row>
    <row r="2283" ht="18" customHeight="1" thickBot="1">
      <c r="A2283" s="1117" t="inlineStr">
        <is>
          <t>MARIA VICTORIA RISUEÑO CAICEDO</t>
        </is>
      </c>
      <c r="B2283" s="274" t="inlineStr">
        <is>
          <t>570101220012829-2</t>
        </is>
      </c>
      <c r="C2283" s="420" t="n">
        <v>45946</v>
      </c>
      <c r="D2283" s="421" t="inlineStr">
        <is>
          <t>Pendiente</t>
        </is>
      </c>
      <c r="E2283" s="422" t="n">
        <v>45946</v>
      </c>
      <c r="F2283" s="1054" t="inlineStr">
        <is>
          <t>DAVIVIENDA</t>
        </is>
      </c>
      <c r="G2283" s="593" t="inlineStr">
        <is>
          <t>Se envía extracto al correo el 16 de Octubre
la vivienda SI es de interes social
ingresos como empleada de $3.000.000</t>
        </is>
      </c>
      <c r="H2283" s="446" t="inlineStr">
        <is>
          <t>VK 30%</t>
        </is>
      </c>
      <c r="I2283" s="278" t="n"/>
      <c r="J2283" s="278" t="n"/>
      <c r="K2283" s="278" t="n"/>
      <c r="L2283" s="421" t="inlineStr">
        <is>
          <t>Soluciones Financieras</t>
        </is>
      </c>
      <c r="M2283" s="425" t="inlineStr">
        <is>
          <t>LORENA SALINAS</t>
        </is>
      </c>
      <c r="N2283" s="278" t="n"/>
      <c r="O2283" s="278" t="n"/>
      <c r="P2283" s="278" t="n"/>
      <c r="Q2283" s="534" t="n"/>
      <c r="R2283" s="390" t="inlineStr">
        <is>
          <t>N/A</t>
        </is>
      </c>
      <c r="S2283" s="426" t="inlineStr">
        <is>
          <t>Pesos</t>
        </is>
      </c>
      <c r="T2283" s="427" t="inlineStr">
        <is>
          <t>Hipotecario</t>
        </is>
      </c>
      <c r="U2283" s="742" t="n">
        <v>675550</v>
      </c>
      <c r="V2283" s="425" t="n">
        <v>240</v>
      </c>
      <c r="W2283" s="425" t="n">
        <v>177</v>
      </c>
      <c r="X2283" s="840" t="n">
        <v>0.12</v>
      </c>
      <c r="Y2283" s="742" t="n">
        <v>216449</v>
      </c>
      <c r="Z2283" s="742" t="n">
        <v>15119</v>
      </c>
      <c r="AA2283" s="742" t="n">
        <v>49498</v>
      </c>
      <c r="AB2283" s="742" t="n">
        <v>49146</v>
      </c>
      <c r="AC2283" s="742" t="n">
        <v>143853</v>
      </c>
      <c r="AD2283" s="742" t="n">
        <v>411463</v>
      </c>
      <c r="AE2283" s="742" t="n">
        <v>66249946</v>
      </c>
      <c r="AF2283" s="278" t="n"/>
      <c r="AG2283" s="742" t="inlineStr">
        <is>
          <t>$3,000,000</t>
        </is>
      </c>
      <c r="AH2283" s="434" t="inlineStr">
        <is>
          <t>Vis Davivienda</t>
        </is>
      </c>
      <c r="AI2283" s="425" t="inlineStr">
        <is>
          <t>vickyrisuenocaicedo@gmail.com</t>
        </is>
      </c>
      <c r="AJ2283" s="425" t="n">
        <v>3136177145</v>
      </c>
      <c r="AK2283" s="425" t="inlineStr">
        <is>
          <t>CALI</t>
        </is>
      </c>
      <c r="AL2283" s="278" t="n"/>
      <c r="AM2283" s="286" t="n"/>
    </row>
    <row r="2284" ht="18" customHeight="1" thickBot="1">
      <c r="A2284" t="inlineStr">
        <is>
          <t>BRAYAN ROA CORTES</t>
        </is>
      </c>
      <c r="B2284" s="933" t="n">
        <v>90000331578</v>
      </c>
      <c r="C2284" s="934" t="n">
        <v>45946</v>
      </c>
      <c r="D2284" s="935" t="inlineStr">
        <is>
          <t>Pendiente</t>
        </is>
      </c>
      <c r="E2284" s="936" t="n">
        <v>45946</v>
      </c>
      <c r="F2284" s="1120" t="inlineStr">
        <is>
          <t>BANCOLOMBIA</t>
        </is>
      </c>
      <c r="G2284" s="938" t="n"/>
      <c r="H2284" s="1121" t="inlineStr">
        <is>
          <t>PROPIO</t>
        </is>
      </c>
      <c r="I2284" s="938" t="n"/>
      <c r="J2284" s="938" t="n"/>
      <c r="K2284" s="938" t="n"/>
      <c r="L2284" s="1122" t="inlineStr">
        <is>
          <t>Finanzas a otro nivel</t>
        </is>
      </c>
      <c r="M2284" s="944" t="inlineStr">
        <is>
          <t>NELLY ROA</t>
        </is>
      </c>
      <c r="N2284" s="938" t="n"/>
      <c r="O2284" s="938" t="n"/>
      <c r="P2284" s="938" t="n"/>
      <c r="Q2284" s="938" t="n"/>
      <c r="R2284" s="944" t="n">
        <v>1030664852</v>
      </c>
      <c r="S2284" s="941" t="inlineStr">
        <is>
          <t>Pesos</t>
        </is>
      </c>
      <c r="T2284" s="942" t="inlineStr">
        <is>
          <t>Hipotecario</t>
        </is>
      </c>
      <c r="U2284" s="943" t="n">
        <v>643915</v>
      </c>
      <c r="V2284" s="944" t="n">
        <v>300</v>
      </c>
      <c r="W2284" s="944" t="n">
        <v>288</v>
      </c>
      <c r="X2284" s="943" t="inlineStr">
        <is>
          <t>6.93%</t>
        </is>
      </c>
      <c r="Y2284" s="943" t="n">
        <v>356787</v>
      </c>
      <c r="Z2284" s="943" t="n">
        <v>10088</v>
      </c>
      <c r="AA2284" s="943" t="n">
        <v>10277</v>
      </c>
      <c r="AB2284" s="943" t="n">
        <v>6851</v>
      </c>
      <c r="AC2284" s="943" t="n">
        <v>125383</v>
      </c>
      <c r="AD2284" s="943" t="n">
        <v>491315</v>
      </c>
      <c r="AE2284" s="943" t="n">
        <v>8766548</v>
      </c>
      <c r="AF2284" s="944" t="inlineStr">
        <is>
          <t>50000 a 400000</t>
        </is>
      </c>
      <c r="AG2284" s="943" t="inlineStr">
        <is>
          <t>$3,000,000</t>
        </is>
      </c>
      <c r="AH2284" s="947" t="inlineStr">
        <is>
          <t>Empleado</t>
        </is>
      </c>
      <c r="AI2284" s="944" t="inlineStr">
        <is>
          <t>roacortesbrayan@gmail.com</t>
        </is>
      </c>
      <c r="AJ2284" s="944" t="n">
        <v>3222877795</v>
      </c>
      <c r="AK2284" s="938" t="n"/>
      <c r="AL2284" s="938" t="n"/>
      <c r="AM2284" s="948" t="n"/>
    </row>
    <row r="2285" ht="18" customHeight="1" thickBot="1">
      <c r="A2285" t="inlineStr">
        <is>
          <t>STEPHANIE RODRIGUEZ ZAMUDIO</t>
        </is>
      </c>
      <c r="B2285" s="466" t="n">
        <v>857648467</v>
      </c>
      <c r="C2285" s="357" t="n">
        <v>45946</v>
      </c>
      <c r="D2285" s="921" t="inlineStr">
        <is>
          <t>Pendiente</t>
        </is>
      </c>
      <c r="E2285" s="900" t="n">
        <v>45946</v>
      </c>
      <c r="F2285" s="581" t="inlineStr">
        <is>
          <t>BANCO DE BOGOTA</t>
        </is>
      </c>
      <c r="G2285" s="590" t="inlineStr">
        <is>
          <t>Buenas tardes, envío perfilamiento y extracto del cliente para que puedan elaborar el estudio financiero.
Favor realizar propuestas con incremento a capital hasta $300.000
Gracias</t>
        </is>
      </c>
      <c r="H2285" s="361" t="inlineStr">
        <is>
          <t>CM</t>
        </is>
      </c>
      <c r="I2285" s="360" t="n"/>
      <c r="J2285" s="360" t="n"/>
      <c r="K2285" s="360" t="n"/>
      <c r="L2285" s="477" t="inlineStr">
        <is>
          <t>Finanzas a otro nivel</t>
        </is>
      </c>
      <c r="M2285" s="363" t="inlineStr">
        <is>
          <t>PAULA OSORNO</t>
        </is>
      </c>
      <c r="N2285" s="360" t="n"/>
      <c r="O2285" s="360" t="n"/>
      <c r="P2285" s="360" t="n"/>
      <c r="Q2285" s="360" t="n"/>
      <c r="R2285" s="363" t="n">
        <v>1151949759</v>
      </c>
      <c r="S2285" s="365" t="inlineStr">
        <is>
          <t>Pesos</t>
        </is>
      </c>
      <c r="T2285" s="366" t="inlineStr">
        <is>
          <t>Hipotecario</t>
        </is>
      </c>
      <c r="U2285" s="808" t="n">
        <v>1050238</v>
      </c>
      <c r="V2285" s="363" t="n">
        <v>360</v>
      </c>
      <c r="W2285" s="363" t="n">
        <v>294</v>
      </c>
      <c r="X2285" s="808" t="inlineStr">
        <is>
          <t>12.54%</t>
        </is>
      </c>
      <c r="Y2285" s="808" t="n">
        <v>0</v>
      </c>
      <c r="Z2285" s="808" t="n">
        <v>18893</v>
      </c>
      <c r="AA2285" s="808" t="n">
        <v>27043</v>
      </c>
      <c r="AB2285" s="808" t="n">
        <v>0</v>
      </c>
      <c r="AC2285" s="808" t="n">
        <v>0</v>
      </c>
      <c r="AD2285" s="808" t="n">
        <v>1004302</v>
      </c>
      <c r="AE2285" s="808" t="n">
        <v>96565434</v>
      </c>
      <c r="AF2285" s="3688" t="n">
        <v>300</v>
      </c>
      <c r="AG2285" s="808" t="inlineStr">
        <is>
          <t>$6,000,000</t>
        </is>
      </c>
      <c r="AH2285" s="401" t="inlineStr">
        <is>
          <t>Empleado</t>
        </is>
      </c>
      <c r="AI2285" s="363" t="inlineStr">
        <is>
          <t>stephanierodriguezamudio@gmail.com</t>
        </is>
      </c>
      <c r="AJ2285" s="363" t="n">
        <v>359879080145</v>
      </c>
      <c r="AK2285" s="363" t="inlineStr">
        <is>
          <t>CALI</t>
        </is>
      </c>
      <c r="AL2285" s="360" t="n"/>
      <c r="AM2285" s="368" t="n"/>
    </row>
    <row r="2286" ht="18" customHeight="1" thickBot="1">
      <c r="A2286" s="929" t="inlineStr">
        <is>
          <t>DIEGO JAMITH MARTINEZ CRUZ</t>
        </is>
      </c>
      <c r="B2286" s="502" t="inlineStr">
        <is>
          <t>600000130030668-0</t>
        </is>
      </c>
      <c r="C2286" s="404" t="n">
        <v>45703</v>
      </c>
      <c r="D2286" s="405" t="inlineStr">
        <is>
          <t>Pendiente</t>
        </is>
      </c>
      <c r="E2286" s="1015" t="n">
        <v>45947</v>
      </c>
      <c r="F2286" s="503" t="inlineStr">
        <is>
          <t>DAVIVIENDA</t>
        </is>
      </c>
      <c r="G2286" s="1118" t="n"/>
      <c r="H2286" s="539" t="inlineStr">
        <is>
          <t>PROPIO</t>
        </is>
      </c>
      <c r="I2286" s="414" t="inlineStr">
        <is>
          <t>Buen dia, el perfilamiento enviado es la version anterior, favor actualizarlo por version 3.0 y enviarlo nuevamente al correo extractos@mejorahora.net</t>
        </is>
      </c>
      <c r="J2286" s="550" t="inlineStr">
        <is>
          <t>Cargada CRM</t>
        </is>
      </c>
      <c r="K2286" s="406" t="n">
        <v>45706</v>
      </c>
      <c r="L2286" s="415" t="inlineStr">
        <is>
          <t>Imperio Financiero</t>
        </is>
      </c>
      <c r="M2286" s="414" t="inlineStr">
        <is>
          <t>KELLY BARRERA</t>
        </is>
      </c>
      <c r="N2286" s="404" t="n">
        <v>45938</v>
      </c>
      <c r="O2286" s="410" t="n"/>
      <c r="P2286" s="595" t="inlineStr">
        <is>
          <t>https://tinyurl.com/47csdf23</t>
        </is>
      </c>
      <c r="Q2286" s="410" t="n"/>
      <c r="R2286" s="600" t="n">
        <v>93414476</v>
      </c>
      <c r="S2286" s="412" t="inlineStr">
        <is>
          <t>Pesos</t>
        </is>
      </c>
      <c r="T2286" s="580" t="inlineStr">
        <is>
          <t>Leasing H.</t>
        </is>
      </c>
      <c r="U2286" s="818" t="n">
        <v>3067000</v>
      </c>
      <c r="V2286" s="414" t="n">
        <v>240</v>
      </c>
      <c r="W2286" s="414" t="n">
        <v>187</v>
      </c>
      <c r="X2286" s="818" t="inlineStr">
        <is>
          <t>8.7%</t>
        </is>
      </c>
      <c r="Y2286" s="818" t="n">
        <v>0</v>
      </c>
      <c r="Z2286" s="818" t="n">
        <v>153106</v>
      </c>
      <c r="AA2286" s="818" t="n">
        <v>113790</v>
      </c>
      <c r="AB2286" s="818" t="n">
        <v>0</v>
      </c>
      <c r="AC2286" s="818" t="n">
        <v>753951</v>
      </c>
      <c r="AD2286" s="818" t="n">
        <v>2046048</v>
      </c>
      <c r="AE2286" s="818" t="n">
        <v>292810597</v>
      </c>
      <c r="AF2286" s="414" t="inlineStr">
        <is>
          <t>$1.200.000 en adelante</t>
        </is>
      </c>
      <c r="AG2286" s="818" t="inlineStr">
        <is>
          <t>$17,480,000</t>
        </is>
      </c>
      <c r="AH2286" s="415" t="inlineStr">
        <is>
          <t>Empleado</t>
        </is>
      </c>
      <c r="AI2286" s="414" t="inlineStr">
        <is>
          <t>diego.martinez0906@gmail.com</t>
        </is>
      </c>
      <c r="AJ2286" s="414" t="n">
        <v>3045923263</v>
      </c>
      <c r="AK2286" s="410" t="n"/>
      <c r="AL2286" s="410" t="n"/>
      <c r="AM2286" s="416" t="n"/>
    </row>
    <row r="2287" ht="18" customHeight="1" thickBot="1">
      <c r="A2287" s="745" t="inlineStr">
        <is>
          <t>NOHORA ELENA SANCHEZ POVEDA</t>
        </is>
      </c>
      <c r="B2287" s="221" t="inlineStr">
        <is>
          <t>571616310010729-1</t>
        </is>
      </c>
      <c r="C2287" s="240" t="n">
        <v>45944</v>
      </c>
      <c r="D2287" s="343" t="inlineStr">
        <is>
          <t>Actualizar</t>
        </is>
      </c>
      <c r="E2287" s="378" t="n">
        <v>45947</v>
      </c>
      <c r="F2287" s="569" t="inlineStr">
        <is>
          <t>DAVIVIENDA</t>
        </is>
      </c>
      <c r="G2287" s="593" t="inlineStr">
        <is>
          <t>es vivienda VIS favor ajustar ingresos</t>
        </is>
      </c>
      <c r="H2287" s="344" t="inlineStr">
        <is>
          <t>CM</t>
        </is>
      </c>
      <c r="I2287" s="242" t="inlineStr">
        <is>
          <t>Validar si la vivienda es VIS o no VIS para ingresos</t>
        </is>
      </c>
      <c r="J2287" s="394" t="inlineStr">
        <is>
          <t>Cargada CRM</t>
        </is>
      </c>
      <c r="K2287" s="378" t="n">
        <v>45946</v>
      </c>
      <c r="L2287" s="225" t="n"/>
      <c r="M2287" s="225" t="n"/>
      <c r="N2287" s="240" t="n">
        <v>45946</v>
      </c>
      <c r="O2287" s="225" t="n"/>
      <c r="P2287" s="245" t="inlineStr">
        <is>
          <t>https://tinyurl.com/3z54yndr</t>
        </is>
      </c>
      <c r="Q2287" s="225" t="n"/>
      <c r="R2287" s="242" t="n">
        <v>39642018</v>
      </c>
      <c r="S2287" s="246" t="inlineStr">
        <is>
          <t>Pesos</t>
        </is>
      </c>
      <c r="T2287" s="247" t="inlineStr">
        <is>
          <t>Hipotecario</t>
        </is>
      </c>
      <c r="U2287" s="741" t="n">
        <v>345818</v>
      </c>
      <c r="V2287" s="242" t="n">
        <v>240</v>
      </c>
      <c r="W2287" s="242" t="n">
        <v>214</v>
      </c>
      <c r="X2287" s="741" t="inlineStr">
        <is>
          <t>10.3%</t>
        </is>
      </c>
      <c r="Y2287" s="741" t="n">
        <v>144181</v>
      </c>
      <c r="Z2287" s="741" t="n">
        <v>17770</v>
      </c>
      <c r="AA2287" s="741" t="n">
        <v>34460</v>
      </c>
      <c r="AB2287" s="741" t="n">
        <v>0</v>
      </c>
      <c r="AC2287" s="741" t="n">
        <v>75112</v>
      </c>
      <c r="AD2287" s="741" t="n">
        <v>217460</v>
      </c>
      <c r="AE2287" s="741" t="n">
        <v>44094613</v>
      </c>
      <c r="AF2287" s="3661" t="n">
        <v>200</v>
      </c>
      <c r="AG2287" s="741" t="inlineStr">
        <is>
          <t>$2,000,000</t>
        </is>
      </c>
      <c r="AH2287" s="346" t="inlineStr">
        <is>
          <t>Vis Davivienda</t>
        </is>
      </c>
      <c r="AI2287" s="242" t="inlineStr">
        <is>
          <t>nohoraelena.ns@gmail.com</t>
        </is>
      </c>
      <c r="AJ2287" s="242" t="n">
        <v>3124522557</v>
      </c>
      <c r="AK2287" s="242" t="inlineStr">
        <is>
          <t>IBAGUE</t>
        </is>
      </c>
      <c r="AL2287" s="225" t="n"/>
      <c r="AM2287" s="231" t="n"/>
    </row>
    <row r="2288" ht="18" customHeight="1" thickBot="1">
      <c r="A2288" s="558" t="inlineStr">
        <is>
          <t>CAROLINA GOMEZ LOPEZ</t>
        </is>
      </c>
      <c r="B2288" s="210" t="inlineStr">
        <is>
          <t>3246814-3</t>
        </is>
      </c>
      <c r="C2288" s="251" t="n">
        <v>45944</v>
      </c>
      <c r="D2288" s="348" t="inlineStr">
        <is>
          <t>Pendiente</t>
        </is>
      </c>
      <c r="E2288" s="386" t="n">
        <v>45947</v>
      </c>
      <c r="F2288" s="458" t="inlineStr">
        <is>
          <t>AV VILLAS</t>
        </is>
      </c>
      <c r="G2288" s="214" t="n"/>
      <c r="H2288" s="349" t="inlineStr">
        <is>
          <t>CM</t>
        </is>
      </c>
      <c r="I2288" s="254" t="inlineStr">
        <is>
          <t>Falta perfilamiento - AV VILLAS</t>
        </is>
      </c>
      <c r="J2288" s="214" t="n"/>
      <c r="K2288" s="214" t="n"/>
      <c r="L2288" s="214" t="n"/>
      <c r="M2288" s="214" t="n"/>
      <c r="N2288" s="251" t="n">
        <v>45944</v>
      </c>
      <c r="O2288" s="214" t="n"/>
      <c r="P2288" s="214" t="n"/>
      <c r="Q2288" s="214" t="n"/>
      <c r="R2288" s="214" t="n"/>
      <c r="S2288" s="257" t="inlineStr">
        <is>
          <t>Pesos</t>
        </is>
      </c>
      <c r="T2288" s="258" t="inlineStr">
        <is>
          <t>Hipotecario</t>
        </is>
      </c>
      <c r="U2288" s="739" t="n">
        <v>2664533</v>
      </c>
      <c r="V2288" s="254" t="n">
        <v>240</v>
      </c>
      <c r="W2288" s="254" t="n">
        <v>224</v>
      </c>
      <c r="X2288" s="739" t="inlineStr">
        <is>
          <t>12.4%</t>
        </is>
      </c>
      <c r="Y2288" s="739" t="n">
        <v>0</v>
      </c>
      <c r="Z2288" s="739" t="n">
        <v>93664</v>
      </c>
      <c r="AA2288" s="739" t="n">
        <v>47128</v>
      </c>
      <c r="AB2288" s="739" t="n">
        <v>0</v>
      </c>
      <c r="AC2288" s="739" t="n">
        <v>284715</v>
      </c>
      <c r="AD2288" s="739" t="n">
        <v>2239026</v>
      </c>
      <c r="AE2288" s="739" t="n">
        <v>228734693</v>
      </c>
      <c r="AF2288" s="3660" t="n">
        <v>500</v>
      </c>
      <c r="AG2288" s="739" t="inlineStr">
        <is>
          <t>$14,000,000</t>
        </is>
      </c>
      <c r="AH2288" s="259" t="inlineStr">
        <is>
          <t>Empleado</t>
        </is>
      </c>
      <c r="AI2288" s="254" t="inlineStr">
        <is>
          <t>caro_gomezl@hotmail.com</t>
        </is>
      </c>
      <c r="AJ2288" s="254" t="n">
        <v>3016890827</v>
      </c>
      <c r="AK2288" s="254" t="inlineStr">
        <is>
          <t>BOGOTA</t>
        </is>
      </c>
      <c r="AL2288" s="214" t="n"/>
      <c r="AM2288" s="220" t="n"/>
    </row>
    <row r="2289" ht="18" customHeight="1" thickBot="1">
      <c r="A2289" s="1012" t="inlineStr">
        <is>
          <t>JONATHAN DANIEL CASTELLANOS ROJAS</t>
        </is>
      </c>
      <c r="B2289" s="221" t="n">
        <v>185200058147</v>
      </c>
      <c r="C2289" s="240" t="n">
        <v>45947</v>
      </c>
      <c r="D2289" s="343" t="inlineStr">
        <is>
          <t>Pendiente</t>
        </is>
      </c>
      <c r="E2289" s="378" t="n">
        <v>45947</v>
      </c>
      <c r="F2289" s="248" t="inlineStr">
        <is>
          <t>CAJA SOCIAL</t>
        </is>
      </c>
      <c r="G2289" s="225" t="n"/>
      <c r="H2289" s="344" t="inlineStr">
        <is>
          <t>CM</t>
        </is>
      </c>
      <c r="I2289" s="225" t="n"/>
      <c r="J2289" s="225" t="n"/>
      <c r="K2289" s="225" t="n"/>
      <c r="L2289" s="225" t="n"/>
      <c r="M2289" s="225" t="n"/>
      <c r="N2289" s="225" t="n"/>
      <c r="O2289" s="225" t="n"/>
      <c r="P2289" s="225" t="n"/>
      <c r="Q2289" s="225" t="n"/>
      <c r="R2289" s="242" t="n">
        <v>1098760369</v>
      </c>
      <c r="S2289" s="246" t="inlineStr">
        <is>
          <t>Pesos</t>
        </is>
      </c>
      <c r="T2289" s="247" t="inlineStr">
        <is>
          <t>Hipotecario</t>
        </is>
      </c>
      <c r="U2289" s="741" t="n">
        <v>2000120</v>
      </c>
      <c r="V2289" s="242" t="n">
        <v>178</v>
      </c>
      <c r="W2289" s="242" t="n">
        <v>76</v>
      </c>
      <c r="X2289" s="741" t="inlineStr">
        <is>
          <t>8.5%</t>
        </is>
      </c>
      <c r="Y2289" s="741" t="n">
        <v>0</v>
      </c>
      <c r="Z2289" s="741" t="n">
        <v>38979</v>
      </c>
      <c r="AA2289" s="741" t="n">
        <v>35045</v>
      </c>
      <c r="AB2289" s="741" t="n">
        <v>0</v>
      </c>
      <c r="AC2289" s="741" t="n">
        <v>1142547</v>
      </c>
      <c r="AD2289" s="741" t="n">
        <v>783548</v>
      </c>
      <c r="AE2289" s="741" t="n">
        <v>114864650</v>
      </c>
      <c r="AF2289" s="3661" t="n">
        <v>400</v>
      </c>
      <c r="AG2289" s="741" t="inlineStr">
        <is>
          <t>$14,000,000</t>
        </is>
      </c>
      <c r="AH2289" s="248" t="inlineStr">
        <is>
          <t>Empleado</t>
        </is>
      </c>
      <c r="AI2289" s="242" t="inlineStr">
        <is>
          <t>jc.castellanos21@hotmail.com</t>
        </is>
      </c>
      <c r="AJ2289" s="242" t="n">
        <v>3154252248</v>
      </c>
      <c r="AK2289" s="242" t="inlineStr">
        <is>
          <t>FLORIDABLANCA</t>
        </is>
      </c>
      <c r="AL2289" s="225" t="n"/>
      <c r="AM2289" s="231" t="n"/>
    </row>
    <row r="2290" ht="18" customHeight="1" thickBot="1">
      <c r="A2290" s="824" t="inlineStr">
        <is>
          <t>MONICA HELENA SABOGAL LOPEZ</t>
        </is>
      </c>
      <c r="B2290" s="502" t="n">
        <v>90000262668</v>
      </c>
      <c r="C2290" s="404" t="n">
        <v>45947</v>
      </c>
      <c r="D2290" s="405" t="inlineStr">
        <is>
          <t>Pendiente</t>
        </is>
      </c>
      <c r="E2290" s="406" t="n">
        <v>45947</v>
      </c>
      <c r="F2290" s="486" t="inlineStr">
        <is>
          <t>BANCOLOMBIA</t>
        </is>
      </c>
      <c r="G2290" s="410" t="n"/>
      <c r="H2290" s="407" t="inlineStr">
        <is>
          <t>WEB</t>
        </is>
      </c>
      <c r="I2290" s="410" t="n"/>
      <c r="J2290" s="410" t="n"/>
      <c r="K2290" s="410" t="n"/>
      <c r="L2290" s="410" t="n"/>
      <c r="M2290" s="410" t="n"/>
      <c r="N2290" s="410" t="n"/>
      <c r="O2290" s="410" t="n"/>
      <c r="P2290" s="410" t="n"/>
      <c r="Q2290" s="816" t="n"/>
      <c r="R2290" s="817" t="inlineStr">
        <is>
          <t>N/A</t>
        </is>
      </c>
      <c r="S2290" s="412" t="inlineStr">
        <is>
          <t>Pesos</t>
        </is>
      </c>
      <c r="T2290" s="413" t="inlineStr">
        <is>
          <t>Hipotecario</t>
        </is>
      </c>
      <c r="U2290" s="818" t="n">
        <v>1485295</v>
      </c>
      <c r="V2290" s="414" t="n">
        <v>240</v>
      </c>
      <c r="W2290" s="414" t="n">
        <v>220</v>
      </c>
      <c r="X2290" s="818" t="inlineStr">
        <is>
          <t>18.45%</t>
        </is>
      </c>
      <c r="Y2290" s="818" t="n">
        <v>0</v>
      </c>
      <c r="Z2290" s="818" t="n">
        <v>15120</v>
      </c>
      <c r="AA2290" s="818" t="n">
        <v>0</v>
      </c>
      <c r="AB2290" s="818" t="n">
        <v>0</v>
      </c>
      <c r="AC2290" s="818" t="n">
        <v>65118</v>
      </c>
      <c r="AD2290" s="818" t="n">
        <v>1405056</v>
      </c>
      <c r="AE2290" s="818" t="n">
        <v>99264494</v>
      </c>
      <c r="AF2290" s="3670" t="n">
        <v>200</v>
      </c>
      <c r="AG2290" s="818" t="inlineStr">
        <is>
          <t>$10,000,000</t>
        </is>
      </c>
      <c r="AH2290" s="415" t="inlineStr">
        <is>
          <t>Empleado</t>
        </is>
      </c>
      <c r="AI2290" s="414" t="inlineStr">
        <is>
          <t>monicasabogal7@hotmail.com</t>
        </is>
      </c>
      <c r="AJ2290" s="414" t="n">
        <v>3045475505</v>
      </c>
      <c r="AK2290" s="414" t="inlineStr">
        <is>
          <t>EL ROSAL</t>
        </is>
      </c>
      <c r="AL2290" s="410" t="n"/>
      <c r="AM2290" s="416" t="n"/>
    </row>
    <row r="2291" ht="18" customHeight="1" thickBot="1">
      <c r="A2291" s="745" t="inlineStr">
        <is>
          <t>JAIME ALBERTO PATINO AMAYA</t>
        </is>
      </c>
      <c r="B2291" s="221" t="inlineStr">
        <is>
          <t>600046230022445-7</t>
        </is>
      </c>
      <c r="C2291" s="240" t="n">
        <v>45947</v>
      </c>
      <c r="D2291" s="343" t="inlineStr">
        <is>
          <t>Pendiente</t>
        </is>
      </c>
      <c r="E2291" s="378" t="n">
        <v>45947</v>
      </c>
      <c r="F2291" s="333" t="inlineStr">
        <is>
          <t>DAVIVIENDA</t>
        </is>
      </c>
      <c r="G2291" s="225" t="n"/>
      <c r="H2291" s="507" t="inlineStr">
        <is>
          <t>WEB</t>
        </is>
      </c>
      <c r="I2291" s="225" t="n"/>
      <c r="J2291" s="225" t="n"/>
      <c r="K2291" s="225" t="n"/>
      <c r="L2291" s="343" t="inlineStr">
        <is>
          <t>Soluciones Financieras</t>
        </is>
      </c>
      <c r="M2291" s="242" t="inlineStr">
        <is>
          <t>CAMILA PEÑA</t>
        </is>
      </c>
      <c r="N2291" s="225" t="n"/>
      <c r="O2291" s="225" t="n"/>
      <c r="P2291" s="225" t="n"/>
      <c r="Q2291" s="225" t="n"/>
      <c r="R2291" s="389" t="n">
        <v>11449102</v>
      </c>
      <c r="S2291" s="246" t="inlineStr">
        <is>
          <t>Pesos</t>
        </is>
      </c>
      <c r="T2291" s="448" t="inlineStr">
        <is>
          <t>Leasing H.</t>
        </is>
      </c>
      <c r="U2291" s="741" t="n">
        <v>1474000</v>
      </c>
      <c r="V2291" s="242" t="n">
        <v>240</v>
      </c>
      <c r="W2291" s="242" t="n">
        <v>188</v>
      </c>
      <c r="X2291" s="741" t="inlineStr">
        <is>
          <t>8.7%</t>
        </is>
      </c>
      <c r="Y2291" s="741" t="n">
        <v>0</v>
      </c>
      <c r="Z2291" s="741" t="n">
        <v>34162</v>
      </c>
      <c r="AA2291" s="741" t="n">
        <v>68198</v>
      </c>
      <c r="AB2291" s="741" t="n">
        <v>81817</v>
      </c>
      <c r="AC2291" s="741" t="n">
        <v>687314</v>
      </c>
      <c r="AD2291" s="741" t="n">
        <v>1289132</v>
      </c>
      <c r="AE2291" s="741" t="n">
        <v>135324655</v>
      </c>
      <c r="AF2291" s="3661" t="n">
        <v>500</v>
      </c>
      <c r="AG2291" s="741" t="inlineStr">
        <is>
          <t>$12,000,000</t>
        </is>
      </c>
      <c r="AH2291" s="248" t="inlineStr">
        <is>
          <t>Empleado</t>
        </is>
      </c>
      <c r="AI2291" s="242" t="inlineStr">
        <is>
          <t>jaimepatio48@gmail.com</t>
        </is>
      </c>
      <c r="AJ2291" s="242" t="n">
        <v>3143198057</v>
      </c>
      <c r="AK2291" s="242" t="inlineStr">
        <is>
          <t>BOGOTA</t>
        </is>
      </c>
      <c r="AL2291" s="225" t="n"/>
      <c r="AM2291" s="231" t="n"/>
    </row>
    <row r="2292" ht="18" customHeight="1" thickBot="1">
      <c r="A2292" s="1007" t="inlineStr">
        <is>
          <t>MEYLIN XIMENA MUÑOZ LIZCANO</t>
        </is>
      </c>
      <c r="B2292" s="274" t="inlineStr">
        <is>
          <t>570101600493102-5</t>
        </is>
      </c>
      <c r="C2292" s="420" t="n">
        <v>45947</v>
      </c>
      <c r="D2292" s="421" t="inlineStr">
        <is>
          <t>Pendiente</t>
        </is>
      </c>
      <c r="E2292" s="422" t="n">
        <v>45947</v>
      </c>
      <c r="F2292" s="277" t="inlineStr">
        <is>
          <t>DAVIVIENDA</t>
        </is>
      </c>
      <c r="G2292" s="278" t="n"/>
      <c r="H2292" s="435" t="inlineStr">
        <is>
          <t>CM</t>
        </is>
      </c>
      <c r="I2292" s="278" t="n"/>
      <c r="J2292" s="278" t="n"/>
      <c r="K2292" s="278" t="n"/>
      <c r="L2292" s="447" t="inlineStr">
        <is>
          <t>Finanzas a otro nivel</t>
        </is>
      </c>
      <c r="M2292" s="425" t="inlineStr">
        <is>
          <t>YULY HERNANDEZ</t>
        </is>
      </c>
      <c r="N2292" s="278" t="n"/>
      <c r="O2292" s="278" t="n"/>
      <c r="P2292" s="278" t="n"/>
      <c r="Q2292" s="534" t="n"/>
      <c r="R2292" s="390" t="inlineStr">
        <is>
          <t>N/A</t>
        </is>
      </c>
      <c r="S2292" s="426" t="inlineStr">
        <is>
          <t>Pesos</t>
        </is>
      </c>
      <c r="T2292" s="427" t="inlineStr">
        <is>
          <t>Hipotecario</t>
        </is>
      </c>
      <c r="U2292" s="742" t="n">
        <v>1226000</v>
      </c>
      <c r="V2292" s="425" t="n">
        <v>240</v>
      </c>
      <c r="W2292" s="425" t="n">
        <v>236</v>
      </c>
      <c r="X2292" s="742" t="inlineStr">
        <is>
          <t>11.2%</t>
        </is>
      </c>
      <c r="Y2292" s="742" t="n">
        <v>0</v>
      </c>
      <c r="Z2292" s="742" t="n">
        <v>25262</v>
      </c>
      <c r="AA2292" s="742" t="n">
        <v>34720</v>
      </c>
      <c r="AB2292" s="742" t="n">
        <v>0</v>
      </c>
      <c r="AC2292" s="742" t="n">
        <v>145992</v>
      </c>
      <c r="AD2292" s="742" t="n">
        <v>1020025</v>
      </c>
      <c r="AE2292" s="742" t="n">
        <v>115185758</v>
      </c>
      <c r="AF2292" s="3663" t="n">
        <v>500</v>
      </c>
      <c r="AG2292" s="742" t="inlineStr">
        <is>
          <t>$10,000,000</t>
        </is>
      </c>
      <c r="AH2292" s="428" t="inlineStr">
        <is>
          <t>Empleado</t>
        </is>
      </c>
      <c r="AI2292" s="425" t="inlineStr">
        <is>
          <t>meylinx06@gmail.com</t>
        </is>
      </c>
      <c r="AJ2292" s="425" t="n">
        <v>3127267840</v>
      </c>
      <c r="AK2292" s="425" t="inlineStr">
        <is>
          <t>CALI</t>
        </is>
      </c>
      <c r="AL2292" s="278" t="n"/>
      <c r="AM2292" s="286" t="n"/>
    </row>
    <row r="2293" ht="18" customHeight="1" thickBot="1">
      <c r="A2293" s="592" t="inlineStr">
        <is>
          <t>LINA TATIANA PADILLA</t>
        </is>
      </c>
      <c r="B2293" s="466" t="n">
        <v>132209268062</v>
      </c>
      <c r="C2293" s="357" t="n">
        <v>45948</v>
      </c>
      <c r="D2293" s="921" t="inlineStr">
        <is>
          <t>Pendiente</t>
        </is>
      </c>
      <c r="E2293" s="900" t="n">
        <v>45948</v>
      </c>
      <c r="F2293" s="401" t="inlineStr">
        <is>
          <t>CAJA SOCIAL</t>
        </is>
      </c>
      <c r="G2293" s="360" t="n"/>
      <c r="H2293" s="361" t="inlineStr">
        <is>
          <t>CM</t>
        </is>
      </c>
      <c r="I2293" s="360" t="n"/>
      <c r="J2293" s="360" t="n"/>
      <c r="K2293" s="360" t="n"/>
      <c r="L2293" s="477" t="inlineStr">
        <is>
          <t>Finanzas a otro nivel</t>
        </is>
      </c>
      <c r="M2293" s="363" t="inlineStr">
        <is>
          <t>YULY HERNANDEZ</t>
        </is>
      </c>
      <c r="N2293" s="360" t="n"/>
      <c r="O2293" s="360" t="n"/>
      <c r="P2293" s="360" t="n"/>
      <c r="Q2293" s="360" t="n"/>
      <c r="R2293" s="531" t="n">
        <v>1018424096</v>
      </c>
      <c r="S2293" s="365" t="inlineStr">
        <is>
          <t>Pesos</t>
        </is>
      </c>
      <c r="T2293" s="366" t="inlineStr">
        <is>
          <t>Hipotecario</t>
        </is>
      </c>
      <c r="U2293" s="808" t="n">
        <v>703946</v>
      </c>
      <c r="V2293" s="363" t="n">
        <v>183</v>
      </c>
      <c r="W2293" s="363" t="n">
        <v>89</v>
      </c>
      <c r="X2293" s="808" t="inlineStr">
        <is>
          <t>8.75%</t>
        </is>
      </c>
      <c r="Y2293" s="808" t="n">
        <v>143934</v>
      </c>
      <c r="Z2293" s="808" t="n">
        <v>15519</v>
      </c>
      <c r="AA2293" s="808" t="n">
        <v>18052</v>
      </c>
      <c r="AB2293" s="808" t="n">
        <v>16230</v>
      </c>
      <c r="AC2293" s="808" t="n">
        <v>356199</v>
      </c>
      <c r="AD2293" s="808" t="n">
        <v>441879</v>
      </c>
      <c r="AE2293" s="808" t="n">
        <v>43966376</v>
      </c>
      <c r="AF2293" s="3688" t="n">
        <v>300</v>
      </c>
      <c r="AG2293" s="808" t="inlineStr">
        <is>
          <t>$10,000,000</t>
        </is>
      </c>
      <c r="AH2293" s="401" t="inlineStr">
        <is>
          <t>Empleado</t>
        </is>
      </c>
      <c r="AI2293" s="531" t="inlineStr">
        <is>
          <t>tatapagus@gmail.com</t>
        </is>
      </c>
      <c r="AJ2293" s="531" t="n">
        <v>3157265345</v>
      </c>
      <c r="AK2293" s="363" t="inlineStr">
        <is>
          <t>BOGOTA</t>
        </is>
      </c>
      <c r="AL2293" s="360" t="n"/>
      <c r="AM2293" s="368" t="n"/>
    </row>
    <row r="2294" ht="18" customHeight="1" thickBot="1">
      <c r="A2294" s="572" t="inlineStr">
        <is>
          <t>LILIANA PATRICIA SALVADOR ROMERO</t>
        </is>
      </c>
      <c r="B2294" s="210" t="inlineStr">
        <is>
          <t>570000410029766-6</t>
        </is>
      </c>
      <c r="C2294" s="251" t="n">
        <v>45948</v>
      </c>
      <c r="D2294" s="902" t="inlineStr">
        <is>
          <t>Pendiente</t>
        </is>
      </c>
      <c r="E2294" s="903" t="n">
        <v>45948</v>
      </c>
      <c r="F2294" s="262" t="inlineStr">
        <is>
          <t>DAVIVIENDA</t>
        </is>
      </c>
      <c r="G2294" s="214" t="n"/>
      <c r="H2294" s="349" t="inlineStr">
        <is>
          <t>CM</t>
        </is>
      </c>
      <c r="I2294" s="214" t="n"/>
      <c r="J2294" s="214" t="n"/>
      <c r="K2294" s="214" t="n"/>
      <c r="L2294" s="392" t="inlineStr">
        <is>
          <t>Finanzas a otro nivel</t>
        </is>
      </c>
      <c r="M2294" s="254" t="inlineStr">
        <is>
          <t>NELLY ROA</t>
        </is>
      </c>
      <c r="N2294" s="214" t="n"/>
      <c r="O2294" s="214" t="n"/>
      <c r="P2294" s="214" t="n"/>
      <c r="Q2294" s="335" t="n"/>
      <c r="R2294" s="390" t="n">
        <v>52165143</v>
      </c>
      <c r="S2294" s="257" t="inlineStr">
        <is>
          <t>Pesos</t>
        </is>
      </c>
      <c r="T2294" s="258" t="inlineStr">
        <is>
          <t>Hipotecario</t>
        </is>
      </c>
      <c r="U2294" s="739" t="n">
        <v>416769</v>
      </c>
      <c r="V2294" s="254" t="n">
        <v>180</v>
      </c>
      <c r="W2294" s="254" t="n">
        <v>66</v>
      </c>
      <c r="X2294" s="739" t="inlineStr">
        <is>
          <t>12.75%</t>
        </is>
      </c>
      <c r="Y2294" s="739" t="n">
        <v>65230</v>
      </c>
      <c r="Z2294" s="739" t="n">
        <v>14346</v>
      </c>
      <c r="AA2294" s="739" t="n">
        <v>32282</v>
      </c>
      <c r="AB2294" s="739" t="n">
        <v>0</v>
      </c>
      <c r="AC2294" s="739" t="n">
        <v>234710</v>
      </c>
      <c r="AD2294" s="739" t="n">
        <v>135661</v>
      </c>
      <c r="AE2294" s="739" t="n">
        <v>20277995</v>
      </c>
      <c r="AF2294" s="214" t="n"/>
      <c r="AG2294" s="739" t="inlineStr">
        <is>
          <t>$9,150,000</t>
        </is>
      </c>
      <c r="AH2294" s="1123" t="inlineStr">
        <is>
          <t>Emp/Ind</t>
        </is>
      </c>
      <c r="AI2294" s="390" t="inlineStr">
        <is>
          <t>lipazaro11@hotmail.com</t>
        </is>
      </c>
      <c r="AJ2294" s="390" t="n">
        <v>3168044733</v>
      </c>
      <c r="AK2294" s="254" t="inlineStr">
        <is>
          <t>BOGOTA</t>
        </is>
      </c>
      <c r="AL2294" s="214" t="n"/>
      <c r="AM2294" s="220" t="n"/>
    </row>
    <row r="2295" ht="18" customHeight="1" thickBot="1">
      <c r="A2295" s="745" t="inlineStr">
        <is>
          <t>MARIA ANGELICA DIAGO BENAVIDES</t>
        </is>
      </c>
      <c r="B2295" s="221" t="n">
        <v>132209607491</v>
      </c>
      <c r="C2295" s="240" t="n">
        <v>45948</v>
      </c>
      <c r="D2295" s="902" t="inlineStr">
        <is>
          <t>Pendiente</t>
        </is>
      </c>
      <c r="E2295" s="903" t="n">
        <v>45948</v>
      </c>
      <c r="F2295" s="248" t="inlineStr">
        <is>
          <t>CAJA SOCIAL</t>
        </is>
      </c>
      <c r="G2295" s="225" t="n"/>
      <c r="H2295" s="507" t="inlineStr">
        <is>
          <t>WEB</t>
        </is>
      </c>
      <c r="I2295" s="225" t="n"/>
      <c r="J2295" s="225" t="n"/>
      <c r="K2295" s="225" t="n"/>
      <c r="L2295" s="225" t="n"/>
      <c r="M2295" s="225" t="n"/>
      <c r="N2295" s="225" t="n"/>
      <c r="O2295" s="225" t="n"/>
      <c r="P2295" s="225" t="n"/>
      <c r="Q2295" s="473" t="n"/>
      <c r="R2295" s="390" t="inlineStr">
        <is>
          <t>N/A</t>
        </is>
      </c>
      <c r="S2295" s="246" t="inlineStr">
        <is>
          <t>Pesos</t>
        </is>
      </c>
      <c r="T2295" s="247" t="inlineStr">
        <is>
          <t>Hipotecario</t>
        </is>
      </c>
      <c r="U2295" s="741" t="n">
        <v>1188350</v>
      </c>
      <c r="V2295" s="242" t="n">
        <v>182</v>
      </c>
      <c r="W2295" s="242" t="n">
        <v>98</v>
      </c>
      <c r="X2295" s="741" t="inlineStr">
        <is>
          <t>10.4%</t>
        </is>
      </c>
      <c r="Y2295" s="741" t="n">
        <v>0</v>
      </c>
      <c r="Z2295" s="741" t="n">
        <v>26905</v>
      </c>
      <c r="AA2295" s="741" t="n">
        <v>30920</v>
      </c>
      <c r="AB2295" s="741" t="n">
        <v>27799</v>
      </c>
      <c r="AC2295" s="741" t="n">
        <v>500579</v>
      </c>
      <c r="AD2295" s="741" t="n">
        <v>602146</v>
      </c>
      <c r="AE2295" s="741" t="n">
        <v>72731061</v>
      </c>
      <c r="AF2295" s="3661" t="n">
        <v>300</v>
      </c>
      <c r="AG2295" s="741" t="inlineStr">
        <is>
          <t>$2,500,000</t>
        </is>
      </c>
      <c r="AH2295" s="248" t="inlineStr">
        <is>
          <t>Empleado</t>
        </is>
      </c>
      <c r="AI2295" s="242" t="inlineStr">
        <is>
          <t>lasdeliciasdediago@gmail.com</t>
        </is>
      </c>
      <c r="AJ2295" s="242" t="n">
        <v>3185851168</v>
      </c>
      <c r="AK2295" s="242" t="inlineStr">
        <is>
          <t>BOGOTA</t>
        </is>
      </c>
      <c r="AL2295" s="225" t="n"/>
      <c r="AM2295" s="231" t="n"/>
    </row>
    <row r="2296" ht="18" customHeight="1" thickBot="1">
      <c r="A2296" s="552" t="inlineStr">
        <is>
          <t>MAURICIO HERRERA ISAAC</t>
        </is>
      </c>
      <c r="B2296" s="1124" t="n">
        <v>90000367857</v>
      </c>
      <c r="C2296" s="251" t="n">
        <v>45948</v>
      </c>
      <c r="D2296" s="902" t="inlineStr">
        <is>
          <t>Pendiente</t>
        </is>
      </c>
      <c r="E2296" s="903" t="n">
        <v>45948</v>
      </c>
      <c r="F2296" s="267" t="inlineStr">
        <is>
          <t>BANCOLOMBIA</t>
        </is>
      </c>
      <c r="G2296" s="214" t="n"/>
      <c r="H2296" s="460" t="inlineStr">
        <is>
          <t>WEB</t>
        </is>
      </c>
      <c r="I2296" s="214" t="n"/>
      <c r="J2296" s="214" t="n"/>
      <c r="K2296" s="214" t="n"/>
      <c r="L2296" s="214" t="n"/>
      <c r="M2296" s="214" t="n"/>
      <c r="N2296" s="214" t="n"/>
      <c r="O2296" s="214" t="n"/>
      <c r="P2296" s="214" t="n"/>
      <c r="Q2296" s="214" t="n"/>
      <c r="R2296" s="254" t="n">
        <v>1113626301</v>
      </c>
      <c r="S2296" s="257" t="inlineStr">
        <is>
          <t>Pesos</t>
        </is>
      </c>
      <c r="T2296" s="258" t="inlineStr">
        <is>
          <t>Hipotecario</t>
        </is>
      </c>
      <c r="U2296" s="739" t="n">
        <v>1528194</v>
      </c>
      <c r="V2296" s="254" t="n">
        <v>180</v>
      </c>
      <c r="W2296" s="254" t="n">
        <v>180</v>
      </c>
      <c r="X2296" s="821" t="n">
        <v>0.11</v>
      </c>
      <c r="Y2296" s="739" t="n">
        <v>0</v>
      </c>
      <c r="Z2296" s="739" t="n">
        <v>36508</v>
      </c>
      <c r="AA2296" s="739" t="n">
        <v>16880</v>
      </c>
      <c r="AB2296" s="739" t="n">
        <v>11252</v>
      </c>
      <c r="AC2296" s="739" t="n">
        <v>0</v>
      </c>
      <c r="AD2296" s="739" t="n">
        <v>0</v>
      </c>
      <c r="AE2296" s="739" t="n">
        <v>133579899</v>
      </c>
      <c r="AF2296" s="3660" t="n">
        <v>500</v>
      </c>
      <c r="AG2296" s="739" t="inlineStr">
        <is>
          <t>$19,000,000</t>
        </is>
      </c>
      <c r="AH2296" s="259" t="inlineStr">
        <is>
          <t>Empleado</t>
        </is>
      </c>
      <c r="AI2296" s="254" t="inlineStr">
        <is>
          <t>mauricioherreraisaac@gmail.com</t>
        </is>
      </c>
      <c r="AJ2296" s="254" t="n">
        <v>3156371573</v>
      </c>
      <c r="AK2296" s="254" t="inlineStr">
        <is>
          <t>PALMIRA</t>
        </is>
      </c>
      <c r="AL2296" s="214" t="n"/>
      <c r="AM2296" s="220" t="n"/>
    </row>
    <row r="2297" ht="18" customHeight="1" thickBot="1">
      <c r="A2297" s="1008" t="inlineStr">
        <is>
          <t>MILDRE DEL CARMEN MENDOZA TROCHA</t>
        </is>
      </c>
      <c r="B2297" s="1057" t="n">
        <v>199201652863</v>
      </c>
      <c r="C2297" s="240" t="n">
        <v>45949</v>
      </c>
      <c r="D2297" s="902" t="inlineStr">
        <is>
          <t>Pendiente</t>
        </is>
      </c>
      <c r="E2297" s="903" t="n">
        <v>45949</v>
      </c>
      <c r="F2297" s="248" t="inlineStr">
        <is>
          <t>CAJA SOCIAL</t>
        </is>
      </c>
      <c r="G2297" s="560" t="n"/>
      <c r="H2297" s="397" t="inlineStr">
        <is>
          <t>PROPIO</t>
        </is>
      </c>
      <c r="I2297" s="225" t="n"/>
      <c r="J2297" s="225" t="n"/>
      <c r="K2297" s="225" t="n"/>
      <c r="L2297" s="343" t="inlineStr">
        <is>
          <t>Soluciones Financieras</t>
        </is>
      </c>
      <c r="M2297" s="242" t="inlineStr">
        <is>
          <t>MIRYAM ROA</t>
        </is>
      </c>
      <c r="N2297" s="225" t="n"/>
      <c r="O2297" s="225" t="n"/>
      <c r="P2297" s="225" t="n"/>
      <c r="Q2297" s="225" t="n"/>
      <c r="R2297" s="242" t="n">
        <v>1030463086</v>
      </c>
      <c r="S2297" s="246" t="inlineStr">
        <is>
          <t>Pesos</t>
        </is>
      </c>
      <c r="T2297" s="247" t="inlineStr">
        <is>
          <t>Hipotecario</t>
        </is>
      </c>
      <c r="U2297" s="741" t="n">
        <v>2876640</v>
      </c>
      <c r="V2297" s="242" t="n">
        <v>170</v>
      </c>
      <c r="W2297" s="242" t="n">
        <v>158</v>
      </c>
      <c r="X2297" s="741" t="inlineStr">
        <is>
          <t>10.8%</t>
        </is>
      </c>
      <c r="Y2297" s="741" t="n">
        <v>0</v>
      </c>
      <c r="Z2297" s="741" t="n">
        <v>0</v>
      </c>
      <c r="AA2297" s="741" t="n">
        <v>0</v>
      </c>
      <c r="AB2297" s="741" t="n">
        <v>0</v>
      </c>
      <c r="AC2297" s="741" t="n">
        <v>739321</v>
      </c>
      <c r="AD2297" s="741" t="n">
        <v>2137318</v>
      </c>
      <c r="AE2297" s="741" t="n">
        <v>249017497</v>
      </c>
      <c r="AF2297" s="242" t="inlineStr">
        <is>
          <t>$200.000 a $500.000</t>
        </is>
      </c>
      <c r="AG2297" s="741" t="inlineStr">
        <is>
          <t>$6,000,000</t>
        </is>
      </c>
      <c r="AH2297" s="248" t="inlineStr">
        <is>
          <t>Empleado</t>
        </is>
      </c>
      <c r="AI2297" s="242" t="inlineStr">
        <is>
          <t>mendozamildre714@gmail.com</t>
        </is>
      </c>
      <c r="AJ2297" s="242" t="n">
        <v>3103310670</v>
      </c>
      <c r="AK2297" s="225" t="n"/>
      <c r="AL2297" s="225" t="n"/>
      <c r="AM2297" s="231" t="n"/>
    </row>
    <row r="2298" ht="18" customHeight="1" thickBot="1">
      <c r="A2298" t="inlineStr">
        <is>
          <t>EDNA FABIOLA RUIZ VELASQUEZ</t>
        </is>
      </c>
      <c r="B2298" s="466" t="inlineStr">
        <is>
          <t>570046940019369-3</t>
        </is>
      </c>
      <c r="C2298" s="357" t="n">
        <v>45950</v>
      </c>
      <c r="D2298" s="921" t="inlineStr">
        <is>
          <t>Pendiente</t>
        </is>
      </c>
      <c r="E2298" s="900" t="n">
        <v>45950</v>
      </c>
      <c r="F2298" s="594" t="inlineStr">
        <is>
          <t>DAVIVIENDA</t>
        </is>
      </c>
      <c r="G2298" s="590" t="inlineStr">
        <is>
          <t>Estimados buenos dias adjunto el extracto y perfilamiento de la cliente en para realizar una proyección de ahorro. esta interesada en conocer cual es sel valor que debe tener en mente para poder realizar el proceso a los 6 meses.</t>
        </is>
      </c>
      <c r="H2298" s="361" t="inlineStr">
        <is>
          <t>CM</t>
        </is>
      </c>
      <c r="I2298" s="360" t="n"/>
      <c r="J2298" s="360" t="n"/>
      <c r="K2298" s="360" t="n"/>
      <c r="L2298" s="477" t="inlineStr">
        <is>
          <t>Finanzas a otro nivel</t>
        </is>
      </c>
      <c r="M2298" s="363" t="inlineStr">
        <is>
          <t>CATALINA MORENO</t>
        </is>
      </c>
      <c r="N2298" s="360" t="n"/>
      <c r="O2298" s="360" t="n"/>
      <c r="P2298" s="360" t="n"/>
      <c r="Q2298" s="360" t="n"/>
      <c r="R2298" s="531" t="n">
        <v>1074132583</v>
      </c>
      <c r="S2298" s="365" t="inlineStr">
        <is>
          <t>Pesos</t>
        </is>
      </c>
      <c r="T2298" s="366" t="inlineStr">
        <is>
          <t>Hipotecario</t>
        </is>
      </c>
      <c r="U2298" s="808" t="n">
        <v>957000</v>
      </c>
      <c r="V2298" s="363" t="n">
        <v>240</v>
      </c>
      <c r="W2298" s="363" t="n">
        <v>237</v>
      </c>
      <c r="X2298" s="808" t="inlineStr">
        <is>
          <t>11.2%</t>
        </is>
      </c>
      <c r="Y2298" s="808" t="n">
        <v>0</v>
      </c>
      <c r="Z2298" s="808" t="n">
        <v>20588</v>
      </c>
      <c r="AA2298" s="808" t="n">
        <v>40202</v>
      </c>
      <c r="AB2298" s="808" t="n">
        <v>0</v>
      </c>
      <c r="AC2298" s="808" t="n">
        <v>113286</v>
      </c>
      <c r="AD2298" s="808" t="n">
        <v>782923</v>
      </c>
      <c r="AE2298" s="808" t="n">
        <v>88456869</v>
      </c>
      <c r="AF2298" s="3688" t="n">
        <v>300</v>
      </c>
      <c r="AG2298" s="808" t="inlineStr">
        <is>
          <t>$2,810,000</t>
        </is>
      </c>
      <c r="AH2298" s="367" t="inlineStr">
        <is>
          <t>Vis Davivienda</t>
        </is>
      </c>
      <c r="AI2298" s="363" t="inlineStr">
        <is>
          <t>ednaruizvelasquez@gmail.com</t>
        </is>
      </c>
      <c r="AJ2298" s="363" t="n">
        <v>3228177077</v>
      </c>
      <c r="AK2298" s="363" t="inlineStr">
        <is>
          <t>CAQUEZA</t>
        </is>
      </c>
      <c r="AL2298" s="360" t="n"/>
      <c r="AM2298" s="368" t="n"/>
    </row>
    <row r="2299" ht="18" customHeight="1" thickBot="1">
      <c r="A2299" s="999" t="inlineStr">
        <is>
          <t>DAYANIS YINETH MEZA BARRIOS</t>
        </is>
      </c>
      <c r="B2299" s="466" t="inlineStr">
        <is>
          <t>570238110013785-4</t>
        </is>
      </c>
      <c r="C2299" s="357" t="n">
        <v>45950</v>
      </c>
      <c r="D2299" s="479" t="inlineStr">
        <is>
          <t>Mora</t>
        </is>
      </c>
      <c r="E2299" s="927" t="n">
        <v>45950</v>
      </c>
      <c r="F2299" s="359" t="inlineStr">
        <is>
          <t>DAVIVIENDA</t>
        </is>
      </c>
      <c r="G2299" s="882" t="n"/>
      <c r="H2299" s="464" t="inlineStr">
        <is>
          <t>PROPIO</t>
        </is>
      </c>
      <c r="I2299" s="360" t="n"/>
      <c r="J2299" s="360" t="n"/>
      <c r="K2299" s="360" t="n"/>
      <c r="L2299" s="365" t="inlineStr">
        <is>
          <t>Lideres del futuro</t>
        </is>
      </c>
      <c r="M2299" s="363" t="inlineStr">
        <is>
          <t>Karen Garcia</t>
        </is>
      </c>
      <c r="N2299" s="360" t="n"/>
      <c r="O2299" s="360" t="n"/>
      <c r="P2299" s="360" t="n"/>
      <c r="Q2299" s="360" t="n"/>
      <c r="R2299" s="886" t="n">
        <v>1143461962</v>
      </c>
      <c r="S2299" s="365" t="inlineStr">
        <is>
          <t>Pesos</t>
        </is>
      </c>
      <c r="T2299" s="366" t="inlineStr">
        <is>
          <t>Hipotecario</t>
        </is>
      </c>
      <c r="U2299" s="808" t="n">
        <v>934578</v>
      </c>
      <c r="V2299" s="363" t="n">
        <v>240</v>
      </c>
      <c r="W2299" s="363" t="n">
        <v>228</v>
      </c>
      <c r="X2299" s="808" t="inlineStr">
        <is>
          <t>10.95%</t>
        </is>
      </c>
      <c r="Y2299" s="808" t="n">
        <v>419421</v>
      </c>
      <c r="Z2299" s="808" t="n">
        <v>29031</v>
      </c>
      <c r="AA2299" s="808" t="n">
        <v>31326</v>
      </c>
      <c r="AB2299" s="808" t="n">
        <v>0</v>
      </c>
      <c r="AC2299" s="808" t="n">
        <v>175732</v>
      </c>
      <c r="AD2299" s="808" t="n">
        <v>696690</v>
      </c>
      <c r="AE2299" s="808" t="n">
        <v>129110799</v>
      </c>
      <c r="AF2299" s="363" t="inlineStr">
        <is>
          <t>$300.000 a $600.000</t>
        </is>
      </c>
      <c r="AG2299" s="808" t="inlineStr">
        <is>
          <t>$7,000,000</t>
        </is>
      </c>
      <c r="AH2299" s="367" t="inlineStr">
        <is>
          <t>Vis Davivienda</t>
        </is>
      </c>
      <c r="AI2299" s="531" t="inlineStr">
        <is>
          <t>dmb2110@hotmail.com</t>
        </is>
      </c>
      <c r="AJ2299" s="531" t="n">
        <v>3135135303</v>
      </c>
      <c r="AK2299" s="360" t="n"/>
      <c r="AL2299" s="360" t="n"/>
      <c r="AM2299" s="368" t="n"/>
    </row>
    <row r="2300" ht="18" customHeight="1" thickBot="1">
      <c r="A2300" s="1005" t="inlineStr">
        <is>
          <t>WILLIAM ALEJANDRO LUNA GARZON</t>
        </is>
      </c>
      <c r="B2300" s="210" t="inlineStr">
        <is>
          <t>570101570039915-6</t>
        </is>
      </c>
      <c r="C2300" s="251" t="n">
        <v>45950</v>
      </c>
      <c r="D2300" s="472" t="inlineStr">
        <is>
          <t>Mora</t>
        </is>
      </c>
      <c r="E2300" s="907" t="n">
        <v>45950</v>
      </c>
      <c r="F2300" s="569" t="inlineStr">
        <is>
          <t>DAVIVIENDA</t>
        </is>
      </c>
      <c r="G2300" s="593" t="inlineStr">
        <is>
          <t>tener en cuenta Es un estudio de otro crédito de ese cliente pero de remodelación</t>
        </is>
      </c>
      <c r="H2300" s="352" t="inlineStr">
        <is>
          <t>PROPIO</t>
        </is>
      </c>
      <c r="I2300" s="214" t="n"/>
      <c r="J2300" s="214" t="n"/>
      <c r="K2300" s="214" t="n"/>
      <c r="L2300" s="257" t="inlineStr">
        <is>
          <t>Lideres del futuro</t>
        </is>
      </c>
      <c r="M2300" s="254" t="inlineStr">
        <is>
          <t>PABLO MONTOYA</t>
        </is>
      </c>
      <c r="N2300" s="214" t="n"/>
      <c r="O2300" s="214" t="n"/>
      <c r="P2300" s="214" t="n"/>
      <c r="Q2300" s="214" t="n"/>
      <c r="R2300" s="254" t="n">
        <v>1143871318</v>
      </c>
      <c r="S2300" s="257" t="inlineStr">
        <is>
          <t>Pesos</t>
        </is>
      </c>
      <c r="T2300" s="258" t="inlineStr">
        <is>
          <t>Hipotecario</t>
        </is>
      </c>
      <c r="U2300" s="739" t="n">
        <v>359000</v>
      </c>
      <c r="V2300" s="254" t="n">
        <v>180</v>
      </c>
      <c r="W2300" s="254" t="n">
        <v>161</v>
      </c>
      <c r="X2300" s="739" t="inlineStr">
        <is>
          <t>15.5%</t>
        </is>
      </c>
      <c r="Y2300" s="739" t="n">
        <v>0</v>
      </c>
      <c r="Z2300" s="739" t="n">
        <v>4948</v>
      </c>
      <c r="AA2300" s="739" t="n">
        <v>0</v>
      </c>
      <c r="AB2300" s="739" t="n">
        <v>0</v>
      </c>
      <c r="AC2300" s="739" t="n">
        <v>49801</v>
      </c>
      <c r="AD2300" s="739" t="n">
        <v>283197</v>
      </c>
      <c r="AE2300" s="739" t="n">
        <v>24456884</v>
      </c>
      <c r="AF2300" s="254" t="inlineStr">
        <is>
          <t>$50.000 a $300.000</t>
        </is>
      </c>
      <c r="AG2300" s="739" t="inlineStr">
        <is>
          <t>$7,021,000</t>
        </is>
      </c>
      <c r="AH2300" s="932" t="inlineStr">
        <is>
          <t>Vis Davivienda</t>
        </is>
      </c>
      <c r="AI2300" s="390" t="inlineStr">
        <is>
          <t>7alejandroluna@gmail.com</t>
        </is>
      </c>
      <c r="AJ2300" s="390" t="n">
        <v>3165215117</v>
      </c>
      <c r="AK2300" s="214" t="n"/>
      <c r="AL2300" s="214" t="n"/>
      <c r="AM2300" s="220" t="n"/>
    </row>
    <row r="2301" ht="18" customHeight="1" thickBot="1">
      <c r="A2301" t="inlineStr">
        <is>
          <t>INGRID MARCELA QUINTERO SANCHEZ</t>
        </is>
      </c>
      <c r="B2301" s="502" t="inlineStr">
        <is>
          <t>600404840019222-7</t>
        </is>
      </c>
      <c r="C2301" s="404" t="n">
        <v>45950</v>
      </c>
      <c r="D2301" s="921" t="inlineStr">
        <is>
          <t>Pendiente</t>
        </is>
      </c>
      <c r="E2301" s="900" t="n">
        <v>45950</v>
      </c>
      <c r="F2301" s="503" t="inlineStr">
        <is>
          <t>DAVIVIENDA</t>
        </is>
      </c>
      <c r="G2301" s="410" t="n"/>
      <c r="H2301" s="407" t="inlineStr">
        <is>
          <t>WEB</t>
        </is>
      </c>
      <c r="I2301" s="410" t="n"/>
      <c r="J2301" s="410" t="n"/>
      <c r="K2301" s="410" t="n"/>
      <c r="L2301" s="410" t="n"/>
      <c r="M2301" s="410" t="n"/>
      <c r="N2301" s="410" t="n"/>
      <c r="O2301" s="410" t="n"/>
      <c r="P2301" s="410" t="n"/>
      <c r="Q2301" s="816" t="n"/>
      <c r="R2301" s="817" t="inlineStr">
        <is>
          <t>N/A</t>
        </is>
      </c>
      <c r="S2301" s="412" t="inlineStr">
        <is>
          <t>Pesos</t>
        </is>
      </c>
      <c r="T2301" s="580" t="inlineStr">
        <is>
          <t>Leasing H.</t>
        </is>
      </c>
      <c r="U2301" s="818" t="n">
        <v>1293000</v>
      </c>
      <c r="V2301" s="414" t="n">
        <v>240</v>
      </c>
      <c r="W2301" s="414" t="n">
        <v>201</v>
      </c>
      <c r="X2301" s="818" t="inlineStr">
        <is>
          <t>12.3%</t>
        </is>
      </c>
      <c r="Y2301" s="818" t="n">
        <v>500000</v>
      </c>
      <c r="Z2301" s="818" t="n">
        <v>35131</v>
      </c>
      <c r="AA2301" s="818" t="n">
        <v>40446</v>
      </c>
      <c r="AB2301" s="818" t="n">
        <v>0</v>
      </c>
      <c r="AC2301" s="818" t="n">
        <v>247651</v>
      </c>
      <c r="AD2301" s="818" t="n">
        <v>969771</v>
      </c>
      <c r="AE2301" s="818" t="n">
        <v>151487276</v>
      </c>
      <c r="AF2301" s="3670" t="n">
        <v>200</v>
      </c>
      <c r="AG2301" s="818" t="inlineStr">
        <is>
          <t>$10,000,000</t>
        </is>
      </c>
      <c r="AH2301" s="415" t="inlineStr">
        <is>
          <t>Empleado</t>
        </is>
      </c>
      <c r="AI2301" s="414" t="inlineStr">
        <is>
          <t>asesora.marcelaquintero@gmail.com</t>
        </is>
      </c>
      <c r="AJ2301" s="414" t="n">
        <v>3192855429</v>
      </c>
      <c r="AK2301" s="414" t="inlineStr">
        <is>
          <t>GIRON</t>
        </is>
      </c>
      <c r="AL2301" s="410" t="n"/>
      <c r="AM2301" s="416" t="n"/>
    </row>
    <row r="2302" ht="18" customHeight="1" thickBot="1">
      <c r="A2302" s="930" t="inlineStr">
        <is>
          <t>MANUEL ALEXANDER ORDOÑEZ CALVACHE</t>
        </is>
      </c>
      <c r="B2302" s="502" t="n">
        <v>1058746872</v>
      </c>
      <c r="C2302" s="404" t="n">
        <v>45950</v>
      </c>
      <c r="D2302" s="921" t="inlineStr">
        <is>
          <t>Pendiente</t>
        </is>
      </c>
      <c r="E2302" s="900" t="n">
        <v>45950</v>
      </c>
      <c r="F2302" s="538" t="inlineStr">
        <is>
          <t>BANCO DE BOGOTA</t>
        </is>
      </c>
      <c r="G2302" s="410" t="n"/>
      <c r="H2302" s="504" t="inlineStr">
        <is>
          <t>VK 30%</t>
        </is>
      </c>
      <c r="I2302" s="410" t="n"/>
      <c r="J2302" s="410" t="n"/>
      <c r="K2302" s="410" t="n"/>
      <c r="L2302" s="405" t="inlineStr">
        <is>
          <t>Soluciones Financieras</t>
        </is>
      </c>
      <c r="M2302" s="414" t="inlineStr">
        <is>
          <t>LORENA SALINAS</t>
        </is>
      </c>
      <c r="N2302" s="410" t="n"/>
      <c r="O2302" s="410" t="n"/>
      <c r="P2302" s="410" t="n"/>
      <c r="Q2302" s="410" t="n"/>
      <c r="R2302" s="414" t="n">
        <v>13068271</v>
      </c>
      <c r="S2302" s="412" t="inlineStr">
        <is>
          <t>Pesos</t>
        </is>
      </c>
      <c r="T2302" s="413" t="inlineStr">
        <is>
          <t>Hipotecario</t>
        </is>
      </c>
      <c r="U2302" s="818" t="n">
        <v>859251</v>
      </c>
      <c r="V2302" s="414" t="n">
        <v>240</v>
      </c>
      <c r="W2302" s="414" t="n">
        <v>237</v>
      </c>
      <c r="X2302" s="818" t="inlineStr">
        <is>
          <t>12.28%</t>
        </is>
      </c>
      <c r="Y2302" s="818" t="n">
        <v>0</v>
      </c>
      <c r="Z2302" s="818" t="n">
        <v>31156</v>
      </c>
      <c r="AA2302" s="818" t="n">
        <v>30348</v>
      </c>
      <c r="AB2302" s="818" t="n">
        <v>0</v>
      </c>
      <c r="AC2302" s="818" t="n">
        <v>80275</v>
      </c>
      <c r="AD2302" s="818" t="n">
        <v>717470</v>
      </c>
      <c r="AE2302" s="818" t="n">
        <v>74410220</v>
      </c>
      <c r="AF2302" s="410" t="n"/>
      <c r="AG2302" s="818" t="inlineStr">
        <is>
          <t>$3,149,000</t>
        </is>
      </c>
      <c r="AH2302" s="415" t="inlineStr">
        <is>
          <t>Empleado</t>
        </is>
      </c>
      <c r="AI2302" s="414" t="inlineStr">
        <is>
          <t>apocalipsis4040@gmail.com</t>
        </is>
      </c>
      <c r="AJ2302" s="414" t="n">
        <v>3115463078</v>
      </c>
      <c r="AK2302" s="414" t="inlineStr">
        <is>
          <t>FACATATIVA</t>
        </is>
      </c>
      <c r="AL2302" s="410" t="n"/>
      <c r="AM2302" s="416" t="n"/>
    </row>
    <row r="2303" ht="18" customHeight="1" thickBot="1">
      <c r="A2303" s="1125" t="inlineStr">
        <is>
          <t>GIOVANY AVILA MESA</t>
        </is>
      </c>
      <c r="B2303" s="237" t="n">
        <v>199201486249</v>
      </c>
      <c r="C2303" s="240" t="n">
        <v>45941</v>
      </c>
      <c r="D2303" s="343" t="inlineStr">
        <is>
          <t>Actualizar</t>
        </is>
      </c>
      <c r="E2303" s="378" t="n">
        <v>45951</v>
      </c>
      <c r="F2303" s="248" t="inlineStr">
        <is>
          <t>CAJA SOCIAL</t>
        </is>
      </c>
      <c r="G2303" s="225" t="n"/>
      <c r="H2303" s="397" t="inlineStr">
        <is>
          <t>Propio</t>
        </is>
      </c>
      <c r="I2303" s="225" t="n"/>
      <c r="J2303" s="225" t="n"/>
      <c r="K2303" s="225" t="n"/>
      <c r="L2303" s="248" t="inlineStr">
        <is>
          <t>Imperio Financiero</t>
        </is>
      </c>
      <c r="M2303" s="242" t="inlineStr">
        <is>
          <t>Andres-Montenegro</t>
        </is>
      </c>
      <c r="N2303" s="225" t="n"/>
      <c r="O2303" s="225" t="n"/>
      <c r="P2303" s="245" t="inlineStr">
        <is>
          <t>https://tinyurl.com/mv9xrx5j</t>
        </is>
      </c>
      <c r="Q2303" s="245" t="inlineStr">
        <is>
          <t>https://drive.google.com/open?id=1xX2cIXPjTZfSo1cVgIT5jAieIjn_JD23</t>
        </is>
      </c>
      <c r="R2303" s="242" t="n">
        <v>4245806</v>
      </c>
      <c r="S2303" s="246" t="inlineStr">
        <is>
          <t>Pesos</t>
        </is>
      </c>
      <c r="T2303" s="247" t="inlineStr">
        <is>
          <t>Hipotecario</t>
        </is>
      </c>
      <c r="U2303" s="741" t="n">
        <v>570070</v>
      </c>
      <c r="V2303" s="242" t="n">
        <v>120</v>
      </c>
      <c r="W2303" s="242" t="n">
        <v>78</v>
      </c>
      <c r="X2303" s="741" t="inlineStr">
        <is>
          <t>10.5%</t>
        </is>
      </c>
      <c r="Y2303" s="741" t="n">
        <v>0</v>
      </c>
      <c r="Z2303" s="741" t="n">
        <v>19714</v>
      </c>
      <c r="AA2303" s="741" t="n">
        <v>0</v>
      </c>
      <c r="AB2303" s="741" t="n">
        <v>0</v>
      </c>
      <c r="AC2303" s="741" t="n">
        <v>285268</v>
      </c>
      <c r="AD2303" s="741" t="n">
        <v>265087</v>
      </c>
      <c r="AE2303" s="741" t="n">
        <v>31727392</v>
      </c>
      <c r="AF2303" s="3740" t="n">
        <v>50</v>
      </c>
      <c r="AG2303" s="741" t="inlineStr">
        <is>
          <t>$8,500,000</t>
        </is>
      </c>
      <c r="AH2303" s="248" t="inlineStr">
        <is>
          <t>Empleado</t>
        </is>
      </c>
      <c r="AI2303" s="242" t="inlineStr">
        <is>
          <t>gavilame13@gmail.com</t>
        </is>
      </c>
      <c r="AJ2303" s="242" t="n">
        <v>3002722608</v>
      </c>
      <c r="AK2303" s="242" t="inlineStr">
        <is>
          <t>Bogotá</t>
        </is>
      </c>
      <c r="AL2303" s="242" t="n">
        <v>7620499611</v>
      </c>
      <c r="AM2303" s="231" t="n"/>
    </row>
    <row r="2304" ht="18" customHeight="1" thickBot="1">
      <c r="A2304" s="1053" t="inlineStr">
        <is>
          <t>ALEXANDRA LILIANA BENAVIDES SANTACRUZ</t>
        </is>
      </c>
      <c r="B2304" s="502" t="n">
        <v>1054091505</v>
      </c>
      <c r="C2304" s="404" t="n">
        <v>45947</v>
      </c>
      <c r="D2304" s="405" t="inlineStr">
        <is>
          <t>Pendiente</t>
        </is>
      </c>
      <c r="E2304" s="406" t="n">
        <v>45951</v>
      </c>
      <c r="F2304" s="581" t="inlineStr">
        <is>
          <t>BANCO DE BOGOTA</t>
        </is>
      </c>
      <c r="G2304" s="590" t="inlineStr">
        <is>
          <t>COMO ES CREDITO CON PLAZO TOTAL A 90 MESES Y POR LEY DE VIVIENDA SON 60 MESES MINIMO HACER PROPUESTA PARA QUE CREDITO QUEDE EN 60 CUOTAS ENTRE LO PAGADO Y RESTANTE</t>
        </is>
      </c>
      <c r="H2304" s="539" t="inlineStr">
        <is>
          <t>PROPIO</t>
        </is>
      </c>
      <c r="I2304" s="414" t="inlineStr">
        <is>
          <t>Falta perfilamiento - Boogota.</t>
        </is>
      </c>
      <c r="J2304" s="410" t="n"/>
      <c r="K2304" s="410" t="n"/>
      <c r="L2304" s="591" t="inlineStr">
        <is>
          <t>Finanzas a otro nivel</t>
        </is>
      </c>
      <c r="M2304" s="414" t="inlineStr">
        <is>
          <t>YULY HERNANDEZ</t>
        </is>
      </c>
      <c r="N2304" s="404" t="n">
        <v>45950</v>
      </c>
      <c r="O2304" s="410" t="n"/>
      <c r="P2304" s="410" t="n"/>
      <c r="Q2304" s="410" t="n"/>
      <c r="R2304" s="414" t="n">
        <v>52216317</v>
      </c>
      <c r="S2304" s="412" t="inlineStr">
        <is>
          <t>Pesos</t>
        </is>
      </c>
      <c r="T2304" s="413" t="inlineStr">
        <is>
          <t>Hipotecario</t>
        </is>
      </c>
      <c r="U2304" s="818" t="n">
        <v>2424877</v>
      </c>
      <c r="V2304" s="414" t="n">
        <v>90</v>
      </c>
      <c r="W2304" s="414" t="n">
        <v>80</v>
      </c>
      <c r="X2304" s="818" t="inlineStr">
        <is>
          <t>10.83%</t>
        </is>
      </c>
      <c r="Y2304" s="818" t="n">
        <v>0</v>
      </c>
      <c r="Z2304" s="818" t="n">
        <v>32174</v>
      </c>
      <c r="AA2304" s="818" t="n">
        <v>44163</v>
      </c>
      <c r="AB2304" s="818" t="n">
        <v>0</v>
      </c>
      <c r="AC2304" s="818" t="n">
        <v>1019991</v>
      </c>
      <c r="AD2304" s="818" t="n">
        <v>1328549</v>
      </c>
      <c r="AE2304" s="818" t="n">
        <v>137033947</v>
      </c>
      <c r="AF2304" s="414" t="inlineStr">
        <is>
          <t>COMO ES CREDITO CON PLAZO TOTAL A 90 MESES Y POR LEY DE VIVIENDA SON 60 MESES MINIMO HACER PROPUESTA PARA QUE CREDITO QUEDE EN 60 CUOTAS ENTRE LO PAGADO Y RESTANTE</t>
        </is>
      </c>
      <c r="AG2304" s="818" t="inlineStr">
        <is>
          <t>$10,000,000</t>
        </is>
      </c>
      <c r="AH2304" s="415" t="inlineStr">
        <is>
          <t>Empleado</t>
        </is>
      </c>
      <c r="AI2304" s="414" t="inlineStr">
        <is>
          <t>alexanderbenavidessantacruz@gmail.com</t>
        </is>
      </c>
      <c r="AJ2304" s="414" t="n">
        <v>3138855338</v>
      </c>
      <c r="AK2304" s="410" t="n"/>
      <c r="AL2304" s="410" t="n"/>
      <c r="AM2304" s="416" t="n"/>
    </row>
    <row r="2305" ht="18" customHeight="1" thickBot="1">
      <c r="A2305" s="745" t="inlineStr">
        <is>
          <t>SANDY STEFANI RAMIREZ SAENZ</t>
        </is>
      </c>
      <c r="B2305" s="221" t="n">
        <v>90000367097</v>
      </c>
      <c r="C2305" s="240" t="n">
        <v>45951</v>
      </c>
      <c r="D2305" s="343" t="inlineStr">
        <is>
          <t>Pendiente</t>
        </is>
      </c>
      <c r="E2305" s="378" t="n">
        <v>45951</v>
      </c>
      <c r="F2305" s="579" t="inlineStr">
        <is>
          <t>BANCOLOMBIA</t>
        </is>
      </c>
      <c r="G2305" s="593" t="inlineStr">
        <is>
          <t>Clienta lo hace por segunda vez</t>
        </is>
      </c>
      <c r="H2305" s="397" t="inlineStr">
        <is>
          <t>PROPIO</t>
        </is>
      </c>
      <c r="I2305" s="225" t="n"/>
      <c r="J2305" s="225" t="n"/>
      <c r="K2305" s="225" t="n"/>
      <c r="L2305" s="459" t="inlineStr">
        <is>
          <t>Visionarios</t>
        </is>
      </c>
      <c r="M2305" s="242" t="inlineStr">
        <is>
          <t>MARIELA BECERRA</t>
        </is>
      </c>
      <c r="N2305" s="225" t="n"/>
      <c r="O2305" s="225" t="n"/>
      <c r="P2305" s="225" t="n"/>
      <c r="Q2305" s="225" t="n"/>
      <c r="R2305" s="242" t="n">
        <v>1105685863</v>
      </c>
      <c r="S2305" s="246" t="inlineStr">
        <is>
          <t>Pesos</t>
        </is>
      </c>
      <c r="T2305" s="247" t="inlineStr">
        <is>
          <t>Hipotecario</t>
        </is>
      </c>
      <c r="U2305" s="741" t="n">
        <v>973013</v>
      </c>
      <c r="V2305" s="242" t="n">
        <v>293</v>
      </c>
      <c r="W2305" s="242" t="n">
        <v>253</v>
      </c>
      <c r="X2305" s="741" t="inlineStr">
        <is>
          <t>7.72%</t>
        </is>
      </c>
      <c r="Y2305" s="741" t="n">
        <v>392174</v>
      </c>
      <c r="Z2305" s="741" t="n">
        <v>13065</v>
      </c>
      <c r="AA2305" s="741" t="n">
        <v>10707</v>
      </c>
      <c r="AB2305" s="741" t="n">
        <v>7137</v>
      </c>
      <c r="AC2305" s="741" t="n">
        <v>370297</v>
      </c>
      <c r="AD2305" s="741" t="n">
        <v>571806</v>
      </c>
      <c r="AE2305" s="741" t="n">
        <v>120215910</v>
      </c>
      <c r="AF2305" s="242" t="inlineStr">
        <is>
          <t>50-300</t>
        </is>
      </c>
      <c r="AG2305" s="741" t="inlineStr">
        <is>
          <t>$1,500,000</t>
        </is>
      </c>
      <c r="AH2305" s="248" t="inlineStr">
        <is>
          <t>Empleado</t>
        </is>
      </c>
      <c r="AI2305" s="242" t="inlineStr">
        <is>
          <t>ramirezsandy37@gmail.com</t>
        </is>
      </c>
      <c r="AJ2305" s="242" t="n">
        <v>3208326200</v>
      </c>
      <c r="AK2305" s="225" t="n"/>
      <c r="AL2305" s="225" t="n"/>
      <c r="AM2305" s="231" t="n"/>
    </row>
    <row r="2306" ht="18" customHeight="1" thickBot="1">
      <c r="A2306" s="552" t="inlineStr">
        <is>
          <t>RONAL DAVID CHIGUAS MOREANO</t>
        </is>
      </c>
      <c r="B2306" s="210" t="n">
        <v>108268853900</v>
      </c>
      <c r="C2306" s="251" t="n">
        <v>45951</v>
      </c>
      <c r="D2306" s="348" t="inlineStr">
        <is>
          <t>Pendiente</t>
        </is>
      </c>
      <c r="E2306" s="386" t="n">
        <v>45951</v>
      </c>
      <c r="F2306" s="232" t="inlineStr">
        <is>
          <t>FNA (Fondo Nacional del Ahorro)</t>
        </is>
      </c>
      <c r="G2306" s="565" t="n"/>
      <c r="H2306" s="457" t="inlineStr">
        <is>
          <t>VK 25%</t>
        </is>
      </c>
      <c r="I2306" s="214" t="n"/>
      <c r="J2306" s="214" t="n"/>
      <c r="K2306" s="214" t="n"/>
      <c r="L2306" s="348" t="inlineStr">
        <is>
          <t>Soluciones Financieras</t>
        </is>
      </c>
      <c r="M2306" s="254" t="inlineStr">
        <is>
          <t>LORENA SALINAS</t>
        </is>
      </c>
      <c r="N2306" s="214" t="n"/>
      <c r="O2306" s="214" t="n"/>
      <c r="P2306" s="214" t="n"/>
      <c r="Q2306" s="214" t="n"/>
      <c r="R2306" s="254" t="n">
        <v>1082688539</v>
      </c>
      <c r="S2306" s="257" t="inlineStr">
        <is>
          <t>Pesos</t>
        </is>
      </c>
      <c r="T2306" s="258" t="inlineStr">
        <is>
          <t>Hipotecario</t>
        </is>
      </c>
      <c r="U2306" s="739" t="n">
        <v>590739</v>
      </c>
      <c r="V2306" s="254" t="n">
        <v>241</v>
      </c>
      <c r="W2306" s="254" t="n">
        <v>137</v>
      </c>
      <c r="X2306" s="821" t="n">
        <v>0.11</v>
      </c>
      <c r="Y2306" s="739" t="n">
        <v>0</v>
      </c>
      <c r="Z2306" s="739" t="n">
        <v>14266</v>
      </c>
      <c r="AA2306" s="739" t="n">
        <v>9919</v>
      </c>
      <c r="AB2306" s="739" t="n">
        <v>11842</v>
      </c>
      <c r="AC2306" s="739" t="n">
        <v>167101</v>
      </c>
      <c r="AD2306" s="739" t="n">
        <v>387608</v>
      </c>
      <c r="AE2306" s="739" t="n">
        <v>44376293</v>
      </c>
      <c r="AF2306" s="214" t="n"/>
      <c r="AG2306" s="739" t="inlineStr">
        <is>
          <t>$8,000,000</t>
        </is>
      </c>
      <c r="AH2306" s="259" t="inlineStr">
        <is>
          <t>Empleado</t>
        </is>
      </c>
      <c r="AI2306" s="254" t="inlineStr">
        <is>
          <t>ronalchiguas@gmail.com</t>
        </is>
      </c>
      <c r="AJ2306" s="254" t="n">
        <v>3183274875</v>
      </c>
      <c r="AK2306" s="214" t="n"/>
      <c r="AL2306" s="214" t="n"/>
      <c r="AM2306" s="220" t="n"/>
    </row>
    <row r="2307" ht="18" customHeight="1" thickBot="1">
      <c r="A2307" s="745" t="inlineStr">
        <is>
          <t>RUDY LAIDE LANCHEROS TRUJILLO</t>
        </is>
      </c>
      <c r="B2307" s="221" t="n">
        <v>90000271374</v>
      </c>
      <c r="C2307" s="240" t="n">
        <v>45951</v>
      </c>
      <c r="D2307" s="343" t="inlineStr">
        <is>
          <t>Actualizar</t>
        </is>
      </c>
      <c r="E2307" s="378" t="n">
        <v>45951</v>
      </c>
      <c r="F2307" s="579" t="inlineStr">
        <is>
          <t>BANCOLOMBIA</t>
        </is>
      </c>
      <c r="G2307" s="593" t="inlineStr">
        <is>
          <t>Buen día,
Atentamente solicito la actualización del estudio financiero de la cliente relacionada en el asunto. con rango de abono inteligente de $50.000 a $300.000.
Adjunto el extracto
Agradezco su atencion
Atentamente</t>
        </is>
      </c>
      <c r="H2307" s="397" t="inlineStr">
        <is>
          <t>PROPIO</t>
        </is>
      </c>
      <c r="I2307" s="225" t="n"/>
      <c r="J2307" s="225" t="n"/>
      <c r="K2307" s="225" t="n"/>
      <c r="L2307" s="346" t="inlineStr">
        <is>
          <t>Guardianes Del Ahorro</t>
        </is>
      </c>
      <c r="M2307" s="242" t="inlineStr">
        <is>
          <t>YISSEL LEON</t>
        </is>
      </c>
      <c r="N2307" s="225" t="n"/>
      <c r="O2307" s="225" t="n"/>
      <c r="P2307" s="225" t="n"/>
      <c r="Q2307" s="225" t="n"/>
      <c r="R2307" s="242" t="n">
        <v>52842334</v>
      </c>
      <c r="S2307" s="246" t="inlineStr">
        <is>
          <t>Pesos</t>
        </is>
      </c>
      <c r="T2307" s="247" t="inlineStr">
        <is>
          <t>Hipotecario</t>
        </is>
      </c>
      <c r="U2307" s="741" t="n">
        <v>1046871</v>
      </c>
      <c r="V2307" s="242" t="n">
        <v>246</v>
      </c>
      <c r="W2307" s="242" t="n">
        <v>226</v>
      </c>
      <c r="X2307" s="741" t="inlineStr">
        <is>
          <t>17.5%</t>
        </is>
      </c>
      <c r="Y2307" s="741" t="n">
        <v>0</v>
      </c>
      <c r="Z2307" s="741" t="n">
        <v>16623</v>
      </c>
      <c r="AA2307" s="741" t="n">
        <v>26384</v>
      </c>
      <c r="AB2307" s="741" t="n">
        <v>17588</v>
      </c>
      <c r="AC2307" s="741" t="n">
        <v>46678</v>
      </c>
      <c r="AD2307" s="741" t="n">
        <v>184936</v>
      </c>
      <c r="AE2307" s="741" t="n">
        <v>75429473</v>
      </c>
      <c r="AF2307" s="242" t="inlineStr">
        <is>
          <t>50-300</t>
        </is>
      </c>
      <c r="AG2307" s="741" t="inlineStr">
        <is>
          <t>$4,000,000</t>
        </is>
      </c>
      <c r="AH2307" s="248" t="inlineStr">
        <is>
          <t>Empleado</t>
        </is>
      </c>
      <c r="AI2307" s="242" t="inlineStr">
        <is>
          <t>rudil10@hotmail.com</t>
        </is>
      </c>
      <c r="AJ2307" s="242" t="n">
        <v>3212471361</v>
      </c>
      <c r="AK2307" s="242" t="inlineStr">
        <is>
          <t>BOGOTA</t>
        </is>
      </c>
      <c r="AL2307" s="225" t="n"/>
      <c r="AM2307" s="231" t="n"/>
    </row>
    <row r="2308" ht="18" customHeight="1" thickBot="1">
      <c r="A2308" s="552" t="inlineStr">
        <is>
          <t>DIANA CAROLINA ARIZA ROMERO</t>
        </is>
      </c>
      <c r="B2308" s="210" t="n">
        <v>90000329597</v>
      </c>
      <c r="C2308" s="251" t="n">
        <v>45951</v>
      </c>
      <c r="D2308" s="348" t="inlineStr">
        <is>
          <t>Pendiente</t>
        </is>
      </c>
      <c r="E2308" s="386" t="n">
        <v>45951</v>
      </c>
      <c r="F2308" s="267" t="inlineStr">
        <is>
          <t>BANCOLOMBIA</t>
        </is>
      </c>
      <c r="G2308" s="214" t="n"/>
      <c r="H2308" s="460" t="inlineStr">
        <is>
          <t>WEB</t>
        </is>
      </c>
      <c r="I2308" s="214" t="n"/>
      <c r="J2308" s="214" t="n"/>
      <c r="K2308" s="214" t="n"/>
      <c r="L2308" s="214" t="n"/>
      <c r="M2308" s="214" t="n"/>
      <c r="N2308" s="214" t="n"/>
      <c r="O2308" s="214" t="n"/>
      <c r="P2308" s="214" t="n"/>
      <c r="Q2308" s="214" t="n"/>
      <c r="R2308" s="573" t="n">
        <v>52954952</v>
      </c>
      <c r="S2308" s="257" t="inlineStr">
        <is>
          <t>Pesos</t>
        </is>
      </c>
      <c r="T2308" s="258" t="inlineStr">
        <is>
          <t>Hipotecario</t>
        </is>
      </c>
      <c r="U2308" s="739" t="n">
        <v>2614840</v>
      </c>
      <c r="V2308" s="254" t="n">
        <v>228</v>
      </c>
      <c r="W2308" s="254" t="n">
        <v>220</v>
      </c>
      <c r="X2308" s="821" t="n">
        <v>0.11</v>
      </c>
      <c r="Y2308" s="739" t="n">
        <v>0</v>
      </c>
      <c r="Z2308" s="739" t="n">
        <v>106426</v>
      </c>
      <c r="AA2308" s="739" t="n">
        <v>40177</v>
      </c>
      <c r="AB2308" s="739" t="n">
        <v>26783</v>
      </c>
      <c r="AC2308" s="739" t="n">
        <v>357781</v>
      </c>
      <c r="AD2308" s="739" t="n">
        <v>2083673</v>
      </c>
      <c r="AE2308" s="739" t="n">
        <v>238612370</v>
      </c>
      <c r="AF2308" s="739" t="inlineStr">
        <is>
          <t>$1,000,000</t>
        </is>
      </c>
      <c r="AG2308" s="739" t="inlineStr">
        <is>
          <t>$16,000,000</t>
        </is>
      </c>
      <c r="AH2308" s="259" t="inlineStr">
        <is>
          <t>Empleado</t>
        </is>
      </c>
      <c r="AI2308" s="254" t="inlineStr">
        <is>
          <t>vivianar18@gmail.com</t>
        </is>
      </c>
      <c r="AJ2308" s="254" t="n">
        <v>3013663080</v>
      </c>
      <c r="AK2308" s="254" t="inlineStr">
        <is>
          <t>BOGOTA</t>
        </is>
      </c>
      <c r="AL2308" s="214" t="n"/>
      <c r="AM2308" s="220" t="n"/>
    </row>
    <row r="2309" ht="18" customHeight="1" thickBot="1">
      <c r="A2309" s="1010" t="inlineStr">
        <is>
          <t>LEIDY VIVIANA MALAGON NOVA</t>
        </is>
      </c>
      <c r="B2309" s="221" t="inlineStr">
        <is>
          <t>570000730113439-8</t>
        </is>
      </c>
      <c r="C2309" s="240" t="n">
        <v>45951</v>
      </c>
      <c r="D2309" s="343" t="inlineStr">
        <is>
          <t>Pendiente</t>
        </is>
      </c>
      <c r="E2309" s="378" t="n">
        <v>45951</v>
      </c>
      <c r="F2309" s="333" t="inlineStr">
        <is>
          <t>DAVIVIENDA</t>
        </is>
      </c>
      <c r="G2309" s="225" t="n"/>
      <c r="H2309" s="344" t="inlineStr">
        <is>
          <t>CM</t>
        </is>
      </c>
      <c r="I2309" s="225" t="n"/>
      <c r="J2309" s="225" t="n"/>
      <c r="K2309" s="225" t="n"/>
      <c r="L2309" s="225" t="n"/>
      <c r="M2309" s="225" t="n"/>
      <c r="N2309" s="225" t="n"/>
      <c r="O2309" s="225" t="n"/>
      <c r="P2309" s="225" t="n"/>
      <c r="Q2309" s="473" t="n"/>
      <c r="R2309" s="390" t="inlineStr">
        <is>
          <t>N/A</t>
        </is>
      </c>
      <c r="S2309" s="246" t="inlineStr">
        <is>
          <t>Pesos</t>
        </is>
      </c>
      <c r="T2309" s="247" t="inlineStr">
        <is>
          <t>Hipotecario</t>
        </is>
      </c>
      <c r="U2309" s="741" t="n">
        <v>654000</v>
      </c>
      <c r="V2309" s="242" t="n">
        <v>240</v>
      </c>
      <c r="W2309" s="242" t="n">
        <v>226</v>
      </c>
      <c r="X2309" s="811" t="n">
        <v>0.11</v>
      </c>
      <c r="Y2309" s="741" t="n">
        <v>0</v>
      </c>
      <c r="Z2309" s="741" t="n">
        <v>13761</v>
      </c>
      <c r="AA2309" s="741" t="n">
        <v>40608</v>
      </c>
      <c r="AB2309" s="741" t="n">
        <v>0</v>
      </c>
      <c r="AC2309" s="741" t="n">
        <v>84059</v>
      </c>
      <c r="AD2309" s="741" t="n">
        <v>515571</v>
      </c>
      <c r="AE2309" s="741" t="n">
        <v>59050269</v>
      </c>
      <c r="AF2309" s="3661" t="n">
        <v>100</v>
      </c>
      <c r="AG2309" s="741" t="inlineStr">
        <is>
          <t>$1,000,000</t>
        </is>
      </c>
      <c r="AH2309" s="248" t="inlineStr">
        <is>
          <t>Empleado</t>
        </is>
      </c>
      <c r="AI2309" s="242" t="inlineStr">
        <is>
          <t>lmalagonnova@gmail.com</t>
        </is>
      </c>
      <c r="AJ2309" s="242" t="n">
        <v>3202226864</v>
      </c>
      <c r="AK2309" s="242" t="inlineStr">
        <is>
          <t>BOGOTA</t>
        </is>
      </c>
      <c r="AL2309" s="225" t="n"/>
      <c r="AM2309" s="231" t="n"/>
    </row>
    <row r="2310" ht="18" customHeight="1" thickBot="1">
      <c r="A2310" t="inlineStr">
        <is>
          <t>ROBINSON ACEVEDO PINEDA</t>
        </is>
      </c>
      <c r="B2310" s="502" t="n">
        <v>1059285546</v>
      </c>
      <c r="C2310" s="404" t="n">
        <v>45952</v>
      </c>
      <c r="D2310" s="405" t="inlineStr">
        <is>
          <t>Pendiente</t>
        </is>
      </c>
      <c r="E2310" s="404" t="n">
        <v>45952</v>
      </c>
      <c r="F2310" s="538" t="inlineStr">
        <is>
          <t>BANCO DE BOGOTA</t>
        </is>
      </c>
      <c r="G2310" s="410" t="n"/>
      <c r="H2310" s="539" t="inlineStr">
        <is>
          <t>Propio</t>
        </is>
      </c>
      <c r="I2310" s="410" t="n"/>
      <c r="J2310" s="410" t="n"/>
      <c r="K2310" s="410" t="n"/>
      <c r="L2310" s="412" t="inlineStr">
        <is>
          <t>Lideres del futuro</t>
        </is>
      </c>
      <c r="M2310" s="1127" t="inlineStr">
        <is>
          <t>Diego Alejandro Díaz Gómez</t>
        </is>
      </c>
      <c r="N2310" s="410" t="n"/>
      <c r="O2310" s="410" t="n"/>
      <c r="P2310" s="410" t="n"/>
      <c r="Q2310" s="410" t="n"/>
      <c r="R2310" s="1128" t="n">
        <v>1015474936</v>
      </c>
      <c r="S2310" s="412" t="inlineStr">
        <is>
          <t>Pesos</t>
        </is>
      </c>
      <c r="T2310" s="413" t="inlineStr">
        <is>
          <t>Hipotecario</t>
        </is>
      </c>
      <c r="U2310" s="818" t="n">
        <v>1628743</v>
      </c>
      <c r="V2310" s="414" t="n">
        <v>240</v>
      </c>
      <c r="W2310" s="414" t="n">
        <v>238</v>
      </c>
      <c r="X2310" s="818" t="inlineStr">
        <is>
          <t>12.28%</t>
        </is>
      </c>
      <c r="Y2310" s="818" t="n">
        <v>0</v>
      </c>
      <c r="Z2310" s="818" t="n">
        <v>24871</v>
      </c>
      <c r="AA2310" s="818" t="n">
        <v>36982</v>
      </c>
      <c r="AB2310" s="410" t="n"/>
      <c r="AC2310" s="818" t="inlineStr">
        <is>
          <t>109513.84</t>
        </is>
      </c>
      <c r="AD2310" s="818" t="n">
        <v>1457376</v>
      </c>
      <c r="AE2310" s="818" t="n">
        <v>146306424</v>
      </c>
      <c r="AF2310" s="3670" t="n">
        <v>321.257</v>
      </c>
      <c r="AG2310" s="818" t="inlineStr">
        <is>
          <t>$5,000,000</t>
        </is>
      </c>
      <c r="AH2310" s="415" t="inlineStr">
        <is>
          <t>Empleado</t>
        </is>
      </c>
      <c r="AI2310" s="1127" t="inlineStr">
        <is>
          <t>robinsonacevedo1998@gmail.com</t>
        </is>
      </c>
      <c r="AJ2310" s="1128" t="n">
        <v>3168098977</v>
      </c>
      <c r="AK2310" s="410" t="n"/>
      <c r="AL2310" s="410" t="n"/>
      <c r="AM2310" s="416" t="n"/>
    </row>
    <row r="2311" ht="18" customHeight="1" thickBot="1">
      <c r="A2311" s="807" t="inlineStr">
        <is>
          <t>CRISTHIAN DAVID GARZON TENSA</t>
        </is>
      </c>
      <c r="B2311" s="466" t="inlineStr">
        <is>
          <t>570045180095520-2</t>
        </is>
      </c>
      <c r="C2311" s="357" t="n">
        <v>45952</v>
      </c>
      <c r="D2311" s="358" t="inlineStr">
        <is>
          <t>Pendiente</t>
        </is>
      </c>
      <c r="E2311" s="357" t="n">
        <v>45953</v>
      </c>
      <c r="F2311" s="359" t="inlineStr">
        <is>
          <t>DAVIVIENDA</t>
        </is>
      </c>
      <c r="G2311" s="360" t="n"/>
      <c r="H2311" s="361" t="inlineStr">
        <is>
          <t>CM</t>
        </is>
      </c>
      <c r="I2311" s="360" t="n"/>
      <c r="J2311" s="360" t="n"/>
      <c r="K2311" s="360" t="n"/>
      <c r="L2311" s="477" t="inlineStr">
        <is>
          <t>Finanzas a otro nivel</t>
        </is>
      </c>
      <c r="M2311" s="363" t="inlineStr">
        <is>
          <t>NELLY ROA</t>
        </is>
      </c>
      <c r="N2311" s="360" t="n"/>
      <c r="O2311" s="360" t="n"/>
      <c r="P2311" s="360" t="n"/>
      <c r="Q2311" s="360" t="n"/>
      <c r="R2311" s="360" t="n"/>
      <c r="S2311" s="365" t="inlineStr">
        <is>
          <t>Pesos</t>
        </is>
      </c>
      <c r="T2311" s="366" t="inlineStr">
        <is>
          <t>Hipotecario</t>
        </is>
      </c>
      <c r="U2311" s="808" t="n">
        <v>2981000</v>
      </c>
      <c r="V2311" s="363" t="n">
        <v>240</v>
      </c>
      <c r="W2311" s="363" t="n">
        <v>234</v>
      </c>
      <c r="X2311" s="808" t="inlineStr">
        <is>
          <t>12.5%</t>
        </is>
      </c>
      <c r="Y2311" s="360" t="n"/>
      <c r="Z2311" s="808" t="n">
        <v>81328</v>
      </c>
      <c r="AA2311" s="808" t="n">
        <v>0</v>
      </c>
      <c r="AB2311" s="808" t="n">
        <v>0</v>
      </c>
      <c r="AC2311" s="808" t="n">
        <v>0</v>
      </c>
      <c r="AD2311" s="808" t="n">
        <v>0</v>
      </c>
      <c r="AE2311" s="808" t="n">
        <v>244050294</v>
      </c>
      <c r="AF2311" s="3688" t="n">
        <v>200</v>
      </c>
      <c r="AG2311" s="808" t="inlineStr">
        <is>
          <t>$8,000,000</t>
        </is>
      </c>
      <c r="AH2311" s="401" t="inlineStr">
        <is>
          <t>Empleado</t>
        </is>
      </c>
      <c r="AI2311" s="1129" t="inlineStr">
        <is>
          <t>radicacionesfamilia@gmail.com</t>
        </is>
      </c>
      <c r="AJ2311" s="363" t="n">
        <v>3134184973</v>
      </c>
      <c r="AK2311" s="363" t="inlineStr">
        <is>
          <t>BOGOTA</t>
        </is>
      </c>
      <c r="AL2311" s="360" t="n"/>
      <c r="AM2311" s="368" t="n"/>
    </row>
    <row r="2312" ht="18" customHeight="1" thickBot="1">
      <c r="A2312" s="1126" t="inlineStr">
        <is>
          <t>YURIDIA AIDA FORERO GONZALEZ</t>
        </is>
      </c>
      <c r="B2312" s="210" t="n">
        <v>199201705558</v>
      </c>
      <c r="C2312" s="251" t="n">
        <v>45952</v>
      </c>
      <c r="D2312" s="348" t="inlineStr">
        <is>
          <t>Pendiente</t>
        </is>
      </c>
      <c r="E2312" s="251" t="n">
        <v>45953</v>
      </c>
      <c r="F2312" s="259" t="inlineStr">
        <is>
          <t>CAJA SOCIAL</t>
        </is>
      </c>
      <c r="G2312" s="214" t="n"/>
      <c r="H2312" s="349" t="inlineStr">
        <is>
          <t>CM</t>
        </is>
      </c>
      <c r="I2312" s="214" t="n"/>
      <c r="J2312" s="214" t="n"/>
      <c r="K2312" s="214" t="n"/>
      <c r="L2312" s="348" t="inlineStr">
        <is>
          <t>Soluciones Financieras</t>
        </is>
      </c>
      <c r="M2312" s="254" t="inlineStr">
        <is>
          <t>MIRIAM ROA</t>
        </is>
      </c>
      <c r="N2312" s="214" t="n"/>
      <c r="O2312" s="214" t="n"/>
      <c r="P2312" s="214" t="n"/>
      <c r="Q2312" s="214" t="n"/>
      <c r="R2312" s="214" t="n"/>
      <c r="S2312" s="257" t="inlineStr">
        <is>
          <t>Pesos</t>
        </is>
      </c>
      <c r="T2312" s="258" t="inlineStr">
        <is>
          <t>Hipotecario</t>
        </is>
      </c>
      <c r="U2312" s="739" t="n">
        <v>1114960</v>
      </c>
      <c r="V2312" s="254" t="n">
        <v>240</v>
      </c>
      <c r="W2312" s="254" t="n">
        <v>239</v>
      </c>
      <c r="X2312" s="821" t="n">
        <v>0.1</v>
      </c>
      <c r="Y2312" s="214" t="n"/>
      <c r="Z2312" s="739" t="n">
        <v>27683</v>
      </c>
      <c r="AA2312" s="739" t="n">
        <v>29999</v>
      </c>
      <c r="AB2312" s="739" t="n">
        <v>26971</v>
      </c>
      <c r="AC2312" s="739" t="n">
        <v>153151</v>
      </c>
      <c r="AD2312" s="739" t="n">
        <v>877155</v>
      </c>
      <c r="AE2312" s="739" t="n">
        <v>0</v>
      </c>
      <c r="AF2312" s="739" t="inlineStr">
        <is>
          <t>$1,000,000</t>
        </is>
      </c>
      <c r="AG2312" s="739" t="inlineStr">
        <is>
          <t>$4,500,000</t>
        </is>
      </c>
      <c r="AH2312" s="257" t="inlineStr">
        <is>
          <t>Independiente</t>
        </is>
      </c>
      <c r="AI2312" s="525" t="inlineStr">
        <is>
          <t>yuridiaa1982@gmail.com</t>
        </is>
      </c>
      <c r="AJ2312" s="1130" t="n">
        <v>3023289020</v>
      </c>
      <c r="AK2312" s="254" t="inlineStr">
        <is>
          <t>BOGOTA</t>
        </is>
      </c>
      <c r="AL2312" s="214" t="n"/>
      <c r="AM2312" s="220" t="n"/>
    </row>
    <row r="2313" ht="18" customHeight="1" thickBot="1">
      <c r="A2313" s="1033" t="inlineStr">
        <is>
          <t>LORENA ELIANA ROJAS BARCENAS</t>
        </is>
      </c>
      <c r="B2313" s="221" t="inlineStr">
        <is>
          <t>570047600035769-3</t>
        </is>
      </c>
      <c r="C2313" s="240" t="n">
        <v>45952</v>
      </c>
      <c r="D2313" s="343" t="inlineStr">
        <is>
          <t>Pendiente</t>
        </is>
      </c>
      <c r="E2313" s="240" t="n">
        <v>45953</v>
      </c>
      <c r="F2313" s="333" t="inlineStr">
        <is>
          <t>DAVIVIENDA</t>
        </is>
      </c>
      <c r="G2313" s="225" t="n"/>
      <c r="H2313" s="344" t="inlineStr">
        <is>
          <t>CM</t>
        </is>
      </c>
      <c r="I2313" s="225" t="n"/>
      <c r="J2313" s="225" t="n"/>
      <c r="K2313" s="225" t="n"/>
      <c r="L2313" s="343" t="inlineStr">
        <is>
          <t>Soluciones Financieras</t>
        </is>
      </c>
      <c r="M2313" s="242" t="inlineStr">
        <is>
          <t>LORENA SALINAS</t>
        </is>
      </c>
      <c r="N2313" s="225" t="n"/>
      <c r="O2313" s="225" t="n"/>
      <c r="P2313" s="225" t="n"/>
      <c r="Q2313" s="225" t="n"/>
      <c r="R2313" s="273" t="n">
        <v>1022348556</v>
      </c>
      <c r="S2313" s="246" t="inlineStr">
        <is>
          <t>Pesos</t>
        </is>
      </c>
      <c r="T2313" s="247" t="inlineStr">
        <is>
          <t>Hipotecario</t>
        </is>
      </c>
      <c r="U2313" s="741" t="n">
        <v>759000</v>
      </c>
      <c r="V2313" s="242" t="n">
        <v>240</v>
      </c>
      <c r="W2313" s="242" t="n">
        <v>195</v>
      </c>
      <c r="X2313" s="741" t="inlineStr">
        <is>
          <t>10.25%</t>
        </is>
      </c>
      <c r="Y2313" s="741" t="n">
        <v>198780</v>
      </c>
      <c r="Z2313" s="741" t="n">
        <v>21424</v>
      </c>
      <c r="AA2313" s="741" t="n">
        <v>22886</v>
      </c>
      <c r="AB2313" s="225" t="n"/>
      <c r="AC2313" s="741" t="n">
        <v>219845</v>
      </c>
      <c r="AD2313" s="741" t="n">
        <v>294711</v>
      </c>
      <c r="AE2313" s="741" t="n">
        <v>60922439</v>
      </c>
      <c r="AF2313" s="3661" t="n">
        <v>300</v>
      </c>
      <c r="AG2313" s="741" t="inlineStr">
        <is>
          <t>$2,200,000</t>
        </is>
      </c>
      <c r="AH2313" s="246" t="inlineStr">
        <is>
          <t>Independiente</t>
        </is>
      </c>
      <c r="AI2313" s="1131" t="inlineStr">
        <is>
          <t>lorerojas.928@gmail.com</t>
        </is>
      </c>
      <c r="AJ2313" s="273" t="n">
        <v>3105542349</v>
      </c>
      <c r="AK2313" s="242" t="inlineStr">
        <is>
          <t>MOSQUERA</t>
        </is>
      </c>
      <c r="AL2313" s="225" t="n"/>
      <c r="AM2313" s="231" t="n"/>
    </row>
    <row r="2314" ht="18" customHeight="1" thickBot="1">
      <c r="A2314" s="1050" t="inlineStr">
        <is>
          <t>DANIEL FERNANDO HOYOS BELTRAN</t>
        </is>
      </c>
      <c r="B2314" s="274" t="inlineStr">
        <is>
          <t>600101840024320-8</t>
        </is>
      </c>
      <c r="C2314" s="420" t="n">
        <v>45953</v>
      </c>
      <c r="D2314" s="598" t="inlineStr">
        <is>
          <t>Mora</t>
        </is>
      </c>
      <c r="E2314" s="420" t="n">
        <v>45953</v>
      </c>
      <c r="F2314" s="277" t="inlineStr">
        <is>
          <t>DAVIVIENDA</t>
        </is>
      </c>
      <c r="G2314" s="278" t="n"/>
      <c r="H2314" s="435" t="inlineStr">
        <is>
          <t>CM</t>
        </is>
      </c>
      <c r="I2314" s="278" t="n"/>
      <c r="J2314" s="278" t="n"/>
      <c r="K2314" s="278" t="n"/>
      <c r="L2314" s="447" t="inlineStr">
        <is>
          <t>Finanzas a otro nivel</t>
        </is>
      </c>
      <c r="M2314" s="425" t="inlineStr">
        <is>
          <t>NELLY ROA</t>
        </is>
      </c>
      <c r="N2314" s="278" t="n"/>
      <c r="O2314" s="278" t="n"/>
      <c r="P2314" s="278" t="n"/>
      <c r="Q2314" s="278" t="n"/>
      <c r="R2314" s="278" t="n"/>
      <c r="S2314" s="426" t="inlineStr">
        <is>
          <t>Pesos</t>
        </is>
      </c>
      <c r="T2314" s="508" t="inlineStr">
        <is>
          <t>Leasing H.</t>
        </is>
      </c>
      <c r="U2314" s="742" t="n">
        <v>4579000</v>
      </c>
      <c r="V2314" s="425" t="n">
        <v>240</v>
      </c>
      <c r="W2314" s="425" t="n">
        <v>194</v>
      </c>
      <c r="X2314" s="742" t="inlineStr">
        <is>
          <t>17.28%</t>
        </is>
      </c>
      <c r="Y2314" s="742" t="n">
        <v>0</v>
      </c>
      <c r="Z2314" s="742" t="n">
        <v>197996</v>
      </c>
      <c r="AA2314" s="742" t="n">
        <v>227794</v>
      </c>
      <c r="AB2314" s="278" t="n"/>
      <c r="AC2314" s="742" t="n">
        <v>1029974</v>
      </c>
      <c r="AD2314" s="742" t="n">
        <v>3325024</v>
      </c>
      <c r="AE2314" s="742" t="n">
        <v>455223796</v>
      </c>
      <c r="AF2314" s="3663" t="n">
        <v>500</v>
      </c>
      <c r="AG2314" s="742" t="inlineStr">
        <is>
          <t>$20,000,000</t>
        </is>
      </c>
      <c r="AH2314" s="426" t="inlineStr">
        <is>
          <t>Independiente</t>
        </is>
      </c>
      <c r="AI2314" s="525" t="inlineStr">
        <is>
          <t>susanarojas1104@gmail.com</t>
        </is>
      </c>
      <c r="AJ2314" s="425" t="n">
        <v>3103834488</v>
      </c>
      <c r="AK2314" s="425" t="inlineStr">
        <is>
          <t>CALI</t>
        </is>
      </c>
      <c r="AL2314" s="278" t="n"/>
      <c r="AM2314" s="286" t="n"/>
    </row>
    <row r="2315" ht="18" customHeight="1" thickBot="1">
      <c r="A2315" t="inlineStr">
        <is>
          <t>HECTOR JULIAN NARVAEZ RODRIGUEZ</t>
        </is>
      </c>
      <c r="B2315" s="502" t="n">
        <v>1053229272</v>
      </c>
      <c r="C2315" s="404" t="n">
        <v>45941</v>
      </c>
      <c r="D2315" s="405" t="inlineStr">
        <is>
          <t>Pendiente</t>
        </is>
      </c>
      <c r="E2315" s="406" t="n">
        <v>45953</v>
      </c>
      <c r="F2315" s="538" t="inlineStr">
        <is>
          <t>BANCO DE BOGOTA</t>
        </is>
      </c>
      <c r="G2315" s="410" t="n"/>
      <c r="H2315" s="409" t="inlineStr">
        <is>
          <t>CM</t>
        </is>
      </c>
      <c r="I2315" s="410" t="n"/>
      <c r="J2315" s="410" t="n"/>
      <c r="K2315" s="410" t="n"/>
      <c r="L2315" s="591" t="inlineStr">
        <is>
          <t>Finanzas a otro nivel</t>
        </is>
      </c>
      <c r="M2315" s="414" t="inlineStr">
        <is>
          <t>NELLY ROA</t>
        </is>
      </c>
      <c r="N2315" s="404" t="n">
        <v>45944</v>
      </c>
      <c r="O2315" s="410" t="n"/>
      <c r="P2315" s="410" t="n"/>
      <c r="Q2315" s="410" t="n"/>
      <c r="R2315" s="600" t="n">
        <v>1022939654</v>
      </c>
      <c r="S2315" s="412" t="inlineStr">
        <is>
          <t>Pesos</t>
        </is>
      </c>
      <c r="T2315" s="413" t="inlineStr">
        <is>
          <t>Hipotecario</t>
        </is>
      </c>
      <c r="U2315" s="818" t="n">
        <v>1195702</v>
      </c>
      <c r="V2315" s="414" t="n">
        <v>360</v>
      </c>
      <c r="W2315" s="414" t="n">
        <v>346</v>
      </c>
      <c r="X2315" s="818" t="inlineStr">
        <is>
          <t>11.25%</t>
        </is>
      </c>
      <c r="Y2315" s="818" t="n">
        <v>0</v>
      </c>
      <c r="Z2315" s="818" t="n">
        <v>32163</v>
      </c>
      <c r="AA2315" s="818" t="n">
        <v>30244</v>
      </c>
      <c r="AB2315" s="818" t="n">
        <v>32550</v>
      </c>
      <c r="AC2315" s="818" t="n">
        <v>0</v>
      </c>
      <c r="AD2315" s="818" t="n">
        <v>1100745</v>
      </c>
      <c r="AE2315" s="818" t="n">
        <v>118469682</v>
      </c>
      <c r="AF2315" s="3670" t="n">
        <v>300</v>
      </c>
      <c r="AG2315" s="818" t="inlineStr">
        <is>
          <t>$5,800,000</t>
        </is>
      </c>
      <c r="AH2315" s="415" t="inlineStr">
        <is>
          <t>Empleado</t>
        </is>
      </c>
      <c r="AI2315" s="517" t="inlineStr">
        <is>
          <t>hj70248@gmail.com</t>
        </is>
      </c>
      <c r="AJ2315" s="517" t="n">
        <v>3112662286</v>
      </c>
      <c r="AK2315" s="414" t="inlineStr">
        <is>
          <t>BOGOTA</t>
        </is>
      </c>
      <c r="AL2315" s="410" t="n"/>
      <c r="AM2315" s="416" t="n"/>
    </row>
    <row r="2316" ht="18" customHeight="1" thickBot="1">
      <c r="A2316" t="inlineStr">
        <is>
          <t>ANGELA XIMENA QUECANO HERNANDEZ</t>
        </is>
      </c>
      <c r="B2316" s="825" t="n">
        <v>1054320296</v>
      </c>
      <c r="C2316" s="826" t="n">
        <v>45940</v>
      </c>
      <c r="D2316" s="827" t="inlineStr">
        <is>
          <t>Pendiente</t>
        </is>
      </c>
      <c r="E2316" s="828" t="n">
        <v>45953</v>
      </c>
      <c r="F2316" s="864" t="inlineStr">
        <is>
          <t>BANCO DE BOGOTA</t>
        </is>
      </c>
      <c r="G2316" s="505" t="n"/>
      <c r="H2316" s="830" t="inlineStr">
        <is>
          <t>CM</t>
        </is>
      </c>
      <c r="I2316" s="505" t="n"/>
      <c r="J2316" s="505" t="n"/>
      <c r="K2316" s="505" t="n"/>
      <c r="L2316" s="827" t="inlineStr">
        <is>
          <t>Soluciones Financieras</t>
        </is>
      </c>
      <c r="M2316" s="832" t="inlineStr">
        <is>
          <t>MIRYAM ROA</t>
        </is>
      </c>
      <c r="N2316" s="826" t="n">
        <v>45944</v>
      </c>
      <c r="O2316" s="505" t="n"/>
      <c r="P2316" s="505" t="n"/>
      <c r="Q2316" s="505" t="n"/>
      <c r="R2316" s="505" t="n"/>
      <c r="S2316" s="833" t="inlineStr">
        <is>
          <t>Pesos</t>
        </is>
      </c>
      <c r="T2316" s="834" t="inlineStr">
        <is>
          <t>Hipotecario</t>
        </is>
      </c>
      <c r="U2316" s="835" t="n">
        <v>0</v>
      </c>
      <c r="V2316" s="832" t="n">
        <v>240</v>
      </c>
      <c r="W2316" s="832" t="n">
        <v>230</v>
      </c>
      <c r="X2316" s="835" t="inlineStr">
        <is>
          <t>12.01%</t>
        </is>
      </c>
      <c r="Y2316" s="835" t="n">
        <v>0</v>
      </c>
      <c r="Z2316" s="835" t="n">
        <v>25090</v>
      </c>
      <c r="AA2316" s="835" t="n">
        <v>34671</v>
      </c>
      <c r="AB2316" s="835" t="n">
        <v>0</v>
      </c>
      <c r="AC2316" s="835" t="n">
        <v>191048</v>
      </c>
      <c r="AD2316" s="835" t="n">
        <v>1082387</v>
      </c>
      <c r="AE2316" s="835" t="n">
        <v>118306714</v>
      </c>
      <c r="AF2316" s="3689" t="n">
        <v>100</v>
      </c>
      <c r="AG2316" s="835" t="inlineStr">
        <is>
          <t>$3,800,000</t>
        </is>
      </c>
      <c r="AH2316" s="837" t="inlineStr">
        <is>
          <t>Empleado</t>
        </is>
      </c>
      <c r="AI2316" s="832" t="inlineStr">
        <is>
          <t>ximena1792@hotmail.com</t>
        </is>
      </c>
      <c r="AJ2316" s="832" t="n">
        <v>3014884600</v>
      </c>
      <c r="AK2316" s="832" t="inlineStr">
        <is>
          <t>BOGOTA</t>
        </is>
      </c>
      <c r="AL2316" s="505" t="n"/>
      <c r="AM2316" s="838" t="n"/>
    </row>
    <row r="2317" ht="18" customHeight="1" thickBot="1">
      <c r="A2317" s="807" t="inlineStr">
        <is>
          <t>DILIO JOSE MENDEZ ABA</t>
        </is>
      </c>
      <c r="B2317" s="221" t="n">
        <v>27040898</v>
      </c>
      <c r="C2317" s="240" t="n">
        <v>45941</v>
      </c>
      <c r="D2317" s="343" t="inlineStr">
        <is>
          <t>Pendiente</t>
        </is>
      </c>
      <c r="E2317" s="378" t="n">
        <v>45953</v>
      </c>
      <c r="F2317" s="346" t="inlineStr">
        <is>
          <t>AV VILLAS</t>
        </is>
      </c>
      <c r="G2317" s="225" t="n"/>
      <c r="H2317" s="344" t="inlineStr">
        <is>
          <t>CM</t>
        </is>
      </c>
      <c r="I2317" s="225" t="n"/>
      <c r="J2317" s="225" t="n"/>
      <c r="K2317" s="225" t="n"/>
      <c r="L2317" s="225" t="n"/>
      <c r="M2317" s="225" t="n"/>
      <c r="N2317" s="240" t="n">
        <v>45944</v>
      </c>
      <c r="O2317" s="225" t="n"/>
      <c r="P2317" s="225" t="n"/>
      <c r="Q2317" s="225" t="n"/>
      <c r="R2317" s="242" t="n">
        <v>8860800</v>
      </c>
      <c r="S2317" s="246" t="inlineStr">
        <is>
          <t>Pesos</t>
        </is>
      </c>
      <c r="T2317" s="247" t="inlineStr">
        <is>
          <t>Hipotecario</t>
        </is>
      </c>
      <c r="U2317" s="741" t="n">
        <v>1738560</v>
      </c>
      <c r="V2317" s="242" t="n">
        <v>242</v>
      </c>
      <c r="W2317" s="242" t="n">
        <v>169</v>
      </c>
      <c r="X2317" s="811" t="n">
        <v>0.09</v>
      </c>
      <c r="Y2317" s="741" t="n">
        <v>0</v>
      </c>
      <c r="Z2317" s="741" t="n">
        <v>0</v>
      </c>
      <c r="AA2317" s="741" t="n">
        <v>0</v>
      </c>
      <c r="AB2317" s="741" t="n">
        <v>0</v>
      </c>
      <c r="AC2317" s="741" t="n">
        <v>516620</v>
      </c>
      <c r="AD2317" s="741" t="n">
        <v>1222225</v>
      </c>
      <c r="AE2317" s="741" t="n">
        <v>169580997</v>
      </c>
      <c r="AF2317" s="3661" t="n">
        <v>300</v>
      </c>
      <c r="AG2317" s="741" t="inlineStr">
        <is>
          <t>$7,000,000</t>
        </is>
      </c>
      <c r="AH2317" s="248" t="inlineStr">
        <is>
          <t>Empleado</t>
        </is>
      </c>
      <c r="AI2317" s="242" t="inlineStr">
        <is>
          <t>magnair20@gmail.com</t>
        </is>
      </c>
      <c r="AJ2317" s="242" t="n">
        <v>3164333323</v>
      </c>
      <c r="AK2317" s="242" t="inlineStr">
        <is>
          <t>BUCARAMANGA</t>
        </is>
      </c>
      <c r="AL2317" s="225" t="n"/>
      <c r="AM2317" s="231" t="n"/>
    </row>
    <row r="2318" ht="18" customHeight="1" thickBot="1">
      <c r="A2318" s="1050" t="inlineStr">
        <is>
          <t>DANIEL FERNANDO HOYOS BELTRAN</t>
        </is>
      </c>
      <c r="B2318" s="210" t="inlineStr">
        <is>
          <t>600101840024320-8</t>
        </is>
      </c>
      <c r="C2318" s="251" t="n">
        <v>45953</v>
      </c>
      <c r="D2318" s="472" t="inlineStr">
        <is>
          <t>Mora</t>
        </is>
      </c>
      <c r="E2318" s="251" t="n">
        <v>45953</v>
      </c>
      <c r="F2318" s="262" t="inlineStr">
        <is>
          <t>DAVIVIENDA</t>
        </is>
      </c>
      <c r="G2318" s="214" t="n"/>
      <c r="H2318" s="349" t="inlineStr">
        <is>
          <t>CM</t>
        </is>
      </c>
      <c r="I2318" s="214" t="n"/>
      <c r="J2318" s="214" t="n"/>
      <c r="K2318" s="214" t="n"/>
      <c r="L2318" s="392" t="inlineStr">
        <is>
          <t>Finanzas a otro nivel</t>
        </is>
      </c>
      <c r="M2318" s="254" t="inlineStr">
        <is>
          <t>NELLY ROA</t>
        </is>
      </c>
      <c r="N2318" s="214" t="n"/>
      <c r="O2318" s="214" t="n"/>
      <c r="P2318" s="214" t="n"/>
      <c r="Q2318" s="214" t="n"/>
      <c r="R2318" s="214" t="n"/>
      <c r="S2318" s="257" t="inlineStr">
        <is>
          <t>Pesos</t>
        </is>
      </c>
      <c r="T2318" s="387" t="inlineStr">
        <is>
          <t>Leasing H.</t>
        </is>
      </c>
      <c r="U2318" s="739" t="n">
        <v>4579000</v>
      </c>
      <c r="V2318" s="254" t="n">
        <v>240</v>
      </c>
      <c r="W2318" s="254" t="n">
        <v>194</v>
      </c>
      <c r="X2318" s="739" t="inlineStr">
        <is>
          <t>17.28%</t>
        </is>
      </c>
      <c r="Y2318" s="739" t="n">
        <v>0</v>
      </c>
      <c r="Z2318" s="739" t="n">
        <v>197996</v>
      </c>
      <c r="AA2318" s="739" t="n">
        <v>227794</v>
      </c>
      <c r="AB2318" s="214" t="n"/>
      <c r="AC2318" s="739" t="n">
        <v>1029974</v>
      </c>
      <c r="AD2318" s="739" t="n">
        <v>3325024</v>
      </c>
      <c r="AE2318" s="739" t="n">
        <v>455223796</v>
      </c>
      <c r="AF2318" s="3660" t="n">
        <v>500</v>
      </c>
      <c r="AG2318" s="739" t="inlineStr">
        <is>
          <t>$20,000,000</t>
        </is>
      </c>
      <c r="AH2318" s="257" t="inlineStr">
        <is>
          <t>Independiente</t>
        </is>
      </c>
      <c r="AI2318" s="867" t="inlineStr">
        <is>
          <t>susanarojas1104@gmail.com</t>
        </is>
      </c>
      <c r="AJ2318" s="254" t="n">
        <v>3103834488</v>
      </c>
      <c r="AK2318" s="254" t="inlineStr">
        <is>
          <t>CALI</t>
        </is>
      </c>
      <c r="AL2318" s="214" t="n"/>
      <c r="AM2318" s="220" t="n"/>
    </row>
    <row r="2319" ht="18" customHeight="1" thickBot="1">
      <c r="A2319" s="483" t="inlineStr">
        <is>
          <t>GLORIA MARIA RUEDA GIL</t>
        </is>
      </c>
      <c r="B2319" s="466" t="inlineStr">
        <is>
          <t>570606680033919-1</t>
        </is>
      </c>
      <c r="C2319" s="357" t="n">
        <v>45953</v>
      </c>
      <c r="D2319" s="921" t="inlineStr">
        <is>
          <t>Pendiente</t>
        </is>
      </c>
      <c r="E2319" s="900" t="n">
        <v>45953</v>
      </c>
      <c r="F2319" s="359" t="inlineStr">
        <is>
          <t>DAVIVIENDA</t>
        </is>
      </c>
      <c r="G2319" s="360" t="n"/>
      <c r="H2319" s="361" t="inlineStr">
        <is>
          <t>CM</t>
        </is>
      </c>
      <c r="I2319" s="360" t="n"/>
      <c r="J2319" s="360" t="n"/>
      <c r="K2319" s="360" t="n"/>
      <c r="L2319" s="362" t="inlineStr">
        <is>
          <t>CM</t>
        </is>
      </c>
      <c r="M2319" s="360" t="n"/>
      <c r="N2319" s="360" t="n"/>
      <c r="O2319" s="360" t="n"/>
      <c r="P2319" s="360" t="n"/>
      <c r="Q2319" s="360" t="n"/>
      <c r="R2319" s="360" t="n"/>
      <c r="S2319" s="365" t="inlineStr">
        <is>
          <t>Pesos</t>
        </is>
      </c>
      <c r="T2319" s="366" t="inlineStr">
        <is>
          <t>Hipotecario</t>
        </is>
      </c>
      <c r="U2319" s="808" t="n">
        <v>708349</v>
      </c>
      <c r="V2319" s="363" t="n">
        <v>180</v>
      </c>
      <c r="W2319" s="363" t="n">
        <v>134</v>
      </c>
      <c r="X2319" s="808" t="inlineStr">
        <is>
          <t>10.25%</t>
        </is>
      </c>
      <c r="Y2319" s="808" t="n">
        <v>213650</v>
      </c>
      <c r="Z2319" s="808" t="n">
        <v>35896</v>
      </c>
      <c r="AA2319" s="808" t="n">
        <v>35370</v>
      </c>
      <c r="AB2319" s="808" t="n">
        <v>0</v>
      </c>
      <c r="AC2319" s="808" t="n">
        <v>322357</v>
      </c>
      <c r="AD2319" s="808" t="n">
        <v>316376</v>
      </c>
      <c r="AE2319" s="808" t="n">
        <v>65333213</v>
      </c>
      <c r="AF2319" s="3766" t="n">
        <v>300</v>
      </c>
      <c r="AG2319" s="808" t="inlineStr">
        <is>
          <t>$4,900,000</t>
        </is>
      </c>
      <c r="AH2319" s="401" t="inlineStr">
        <is>
          <t>Empleado</t>
        </is>
      </c>
      <c r="AI2319" s="363" t="inlineStr">
        <is>
          <t>glorimarvale@hotmail.com</t>
        </is>
      </c>
      <c r="AJ2319" s="363" t="n">
        <v>3053219417</v>
      </c>
      <c r="AK2319" s="363" t="inlineStr">
        <is>
          <t>Cucuta</t>
        </is>
      </c>
      <c r="AL2319" s="360" t="n"/>
      <c r="AM2319" s="368" t="n"/>
    </row>
    <row r="2320" ht="18" customHeight="1" thickBot="1">
      <c r="A2320" s="321" t="inlineStr">
        <is>
          <t>OSIRIS MABEL TAPIAS MERCADO</t>
        </is>
      </c>
      <c r="B2320" s="210" t="n">
        <v>859154780</v>
      </c>
      <c r="C2320" s="251" t="n">
        <v>45953</v>
      </c>
      <c r="D2320" s="902" t="inlineStr">
        <is>
          <t>Pendiente</t>
        </is>
      </c>
      <c r="E2320" s="903" t="n">
        <v>45953</v>
      </c>
      <c r="F2320" s="1132" t="inlineStr">
        <is>
          <t>BANCO DE BOGOTA</t>
        </is>
      </c>
      <c r="G2320" s="214" t="n"/>
      <c r="H2320" s="352" t="inlineStr">
        <is>
          <t>PROPIO</t>
        </is>
      </c>
      <c r="I2320" s="214" t="n"/>
      <c r="J2320" s="214" t="n"/>
      <c r="K2320" s="214" t="n"/>
      <c r="L2320" s="392" t="inlineStr">
        <is>
          <t>Finanzas a otro nivel</t>
        </is>
      </c>
      <c r="M2320" s="254" t="inlineStr">
        <is>
          <t>NELLY ROA</t>
        </is>
      </c>
      <c r="N2320" s="214" t="n"/>
      <c r="O2320" s="214" t="n"/>
      <c r="P2320" s="214" t="n"/>
      <c r="Q2320" s="214" t="n"/>
      <c r="R2320" s="236" t="n">
        <v>1129571693</v>
      </c>
      <c r="S2320" s="257" t="inlineStr">
        <is>
          <t>Pesos</t>
        </is>
      </c>
      <c r="T2320" s="258" t="inlineStr">
        <is>
          <t>Hipotecario</t>
        </is>
      </c>
      <c r="U2320" s="739" t="n">
        <v>1022690</v>
      </c>
      <c r="V2320" s="254" t="n">
        <v>240</v>
      </c>
      <c r="W2320" s="254" t="n">
        <v>215</v>
      </c>
      <c r="X2320" s="821" t="n">
        <v>0.14</v>
      </c>
      <c r="Y2320" s="739" t="n">
        <v>308793</v>
      </c>
      <c r="Z2320" s="739" t="n">
        <v>26369</v>
      </c>
      <c r="AA2320" s="739" t="n">
        <v>26192</v>
      </c>
      <c r="AB2320" s="739" t="n">
        <v>71619</v>
      </c>
      <c r="AC2320" s="739" t="n">
        <v>0</v>
      </c>
      <c r="AD2320" s="739" t="n">
        <v>1207304</v>
      </c>
      <c r="AE2320" s="739" t="n">
        <v>95048018</v>
      </c>
      <c r="AF2320" s="254" t="inlineStr">
        <is>
          <t>50-500</t>
        </is>
      </c>
      <c r="AG2320" s="739" t="inlineStr">
        <is>
          <t>$6,900,000</t>
        </is>
      </c>
      <c r="AH2320" s="259" t="inlineStr">
        <is>
          <t>Empleado</t>
        </is>
      </c>
      <c r="AI2320" s="254" t="inlineStr">
        <is>
          <t>otame25@hotmail.com</t>
        </is>
      </c>
      <c r="AJ2320" s="254" t="n">
        <v>3006615904</v>
      </c>
      <c r="AK2320" s="254" t="inlineStr">
        <is>
          <t>barranquilla</t>
        </is>
      </c>
      <c r="AL2320" s="214" t="n"/>
      <c r="AM2320" s="220" t="n"/>
    </row>
    <row r="2321" ht="18" customHeight="1" thickBot="1">
      <c r="A2321" s="605" t="inlineStr">
        <is>
          <t>ZULLY PAOLA BUELVAS GONZALEZ</t>
        </is>
      </c>
      <c r="B2321" s="620" t="n">
        <v>132209541882</v>
      </c>
      <c r="C2321" s="621" t="n">
        <v>45953</v>
      </c>
      <c r="D2321" s="902" t="inlineStr">
        <is>
          <t>Pendiente</t>
        </is>
      </c>
      <c r="E2321" s="903" t="n">
        <v>45953</v>
      </c>
      <c r="F2321" s="1133" t="inlineStr">
        <is>
          <t>CAJA SOCIAL</t>
        </is>
      </c>
      <c r="G2321" s="625" t="n"/>
      <c r="H2321" s="640" t="inlineStr">
        <is>
          <t>PROPIO</t>
        </is>
      </c>
      <c r="I2321" s="625" t="n"/>
      <c r="J2321" s="625" t="n"/>
      <c r="K2321" s="625" t="n"/>
      <c r="L2321" s="647" t="inlineStr">
        <is>
          <t>Finanzas a otro nivel</t>
        </is>
      </c>
      <c r="M2321" s="628" t="inlineStr">
        <is>
          <t>NELLY ROA</t>
        </is>
      </c>
      <c r="N2321" s="625" t="n"/>
      <c r="O2321" s="625" t="n"/>
      <c r="P2321" s="625" t="n"/>
      <c r="Q2321" s="625" t="n"/>
      <c r="R2321" s="1134" t="n">
        <v>1129521485</v>
      </c>
      <c r="S2321" s="629" t="inlineStr">
        <is>
          <t>Pesos</t>
        </is>
      </c>
      <c r="T2321" s="648" t="inlineStr">
        <is>
          <t>Hipotecario</t>
        </is>
      </c>
      <c r="U2321" s="631" t="n">
        <v>671800</v>
      </c>
      <c r="V2321" s="628" t="n">
        <v>243</v>
      </c>
      <c r="W2321" s="628" t="n">
        <v>157</v>
      </c>
      <c r="X2321" s="804" t="n">
        <v>0.11</v>
      </c>
      <c r="Y2321" s="631" t="n">
        <v>0</v>
      </c>
      <c r="Z2321" s="631" t="n">
        <v>19348</v>
      </c>
      <c r="AA2321" s="631" t="n">
        <v>14198</v>
      </c>
      <c r="AB2321" s="631" t="n">
        <v>1762</v>
      </c>
      <c r="AC2321" s="631" t="n">
        <v>161088</v>
      </c>
      <c r="AD2321" s="631" t="n">
        <v>475403</v>
      </c>
      <c r="AE2321" s="631" t="n">
        <v>54427688</v>
      </c>
      <c r="AF2321" s="628" t="inlineStr">
        <is>
          <t>100-600</t>
        </is>
      </c>
      <c r="AG2321" s="631" t="inlineStr">
        <is>
          <t>$4,000,000</t>
        </is>
      </c>
      <c r="AH2321" s="633" t="inlineStr">
        <is>
          <t>Empleado</t>
        </is>
      </c>
      <c r="AI2321" s="628" t="inlineStr">
        <is>
          <t>Zpao1218@hotmail.com</t>
        </is>
      </c>
      <c r="AJ2321" s="628" t="n">
        <v>3148759478</v>
      </c>
      <c r="AK2321" s="625" t="n"/>
      <c r="AL2321" s="625" t="n"/>
      <c r="AM2321" s="634" t="n"/>
    </row>
    <row r="2322" ht="18" customHeight="1" thickBot="1">
      <c r="A2322" s="321" t="inlineStr">
        <is>
          <t>ELKIN RODRIGO CANTOR RODRIGUEZ</t>
        </is>
      </c>
      <c r="B2322" s="210" t="inlineStr">
        <is>
          <t>211771 01</t>
        </is>
      </c>
      <c r="C2322" s="251" t="n">
        <v>45953</v>
      </c>
      <c r="D2322" s="902" t="inlineStr">
        <is>
          <t>Pendiente</t>
        </is>
      </c>
      <c r="E2322" s="903" t="n">
        <v>45953</v>
      </c>
      <c r="F2322" s="1135" t="inlineStr">
        <is>
          <t>BANCOLOMBIA</t>
        </is>
      </c>
      <c r="G2322" s="867" t="inlineStr">
        <is>
          <t>Es Leasing en Bancolombia, en el perfilamiento adjunté el plan de pagos</t>
        </is>
      </c>
      <c r="H2322" s="352" t="inlineStr">
        <is>
          <t>PROPIO</t>
        </is>
      </c>
      <c r="I2322" s="214" t="n"/>
      <c r="J2322" s="214" t="n"/>
      <c r="K2322" s="214" t="n"/>
      <c r="L2322" s="316" t="inlineStr">
        <is>
          <t>Guardianes Del Ahorro</t>
        </is>
      </c>
      <c r="M2322" s="254" t="inlineStr">
        <is>
          <t>YISSEL LEON</t>
        </is>
      </c>
      <c r="N2322" s="214" t="n"/>
      <c r="O2322" s="214" t="n"/>
      <c r="P2322" s="214" t="n"/>
      <c r="Q2322" s="214" t="n"/>
      <c r="R2322" s="236" t="n">
        <v>79647948</v>
      </c>
      <c r="S2322" s="257" t="inlineStr">
        <is>
          <t>Pesos</t>
        </is>
      </c>
      <c r="T2322" s="387" t="inlineStr">
        <is>
          <t>Leasing H.</t>
        </is>
      </c>
      <c r="U2322" s="739" t="n">
        <v>2082365</v>
      </c>
      <c r="V2322" s="254" t="n">
        <v>236</v>
      </c>
      <c r="W2322" s="254" t="n">
        <v>152</v>
      </c>
      <c r="X2322" s="739" t="inlineStr">
        <is>
          <t>9.4%</t>
        </is>
      </c>
      <c r="Y2322" s="739" t="n">
        <v>0</v>
      </c>
      <c r="Z2322" s="739" t="n">
        <v>75639</v>
      </c>
      <c r="AA2322" s="739" t="n">
        <v>65249</v>
      </c>
      <c r="AB2322" s="739" t="n">
        <v>0</v>
      </c>
      <c r="AC2322" s="739" t="n">
        <v>563048</v>
      </c>
      <c r="AD2322" s="739" t="n">
        <v>1226340</v>
      </c>
      <c r="AE2322" s="739" t="n">
        <v>162586429</v>
      </c>
      <c r="AF2322" s="254" t="inlineStr">
        <is>
          <t>50-300</t>
        </is>
      </c>
      <c r="AG2322" s="739" t="inlineStr">
        <is>
          <t>$10,000,000</t>
        </is>
      </c>
      <c r="AH2322" s="259" t="inlineStr">
        <is>
          <t>Empleado</t>
        </is>
      </c>
      <c r="AI2322" s="216" t="inlineStr">
        <is>
          <t>cantorelkinarq@gmail.com</t>
        </is>
      </c>
      <c r="AJ2322" s="236" t="n">
        <v>3102203456</v>
      </c>
      <c r="AK2322" s="214" t="n"/>
      <c r="AL2322" s="214" t="n"/>
      <c r="AM2322" s="220" t="n"/>
    </row>
    <row r="2323" ht="18" customHeight="1" thickBot="1">
      <c r="A2323" s="320" t="inlineStr">
        <is>
          <t>LINA MARIA ARENAS MANRIQUE</t>
        </is>
      </c>
      <c r="B2323" s="221" t="n">
        <v>21188201</v>
      </c>
      <c r="C2323" s="240" t="n">
        <v>45953</v>
      </c>
      <c r="D2323" s="902" t="inlineStr">
        <is>
          <t>Pendiente</t>
        </is>
      </c>
      <c r="E2323" s="903" t="n">
        <v>45953</v>
      </c>
      <c r="F2323" s="1136" t="inlineStr">
        <is>
          <t>BANCOLOMBIA</t>
        </is>
      </c>
      <c r="G2323" s="904" t="inlineStr">
        <is>
          <t>Es Leasing en Bancolombia, en el perfilamiento adjunté el plan de pagos</t>
        </is>
      </c>
      <c r="H2323" s="397" t="inlineStr">
        <is>
          <t>PROPIO</t>
        </is>
      </c>
      <c r="I2323" s="225" t="n"/>
      <c r="J2323" s="225" t="n"/>
      <c r="K2323" s="225" t="n"/>
      <c r="L2323" s="319" t="inlineStr">
        <is>
          <t>Guardianes Del Ahorro</t>
        </is>
      </c>
      <c r="M2323" s="242" t="inlineStr">
        <is>
          <t>YISSEL LEON</t>
        </is>
      </c>
      <c r="N2323" s="225" t="n"/>
      <c r="O2323" s="225" t="n"/>
      <c r="P2323" s="225" t="n"/>
      <c r="Q2323" s="225" t="n"/>
      <c r="R2323" s="273" t="n">
        <v>52515408</v>
      </c>
      <c r="S2323" s="246" t="inlineStr">
        <is>
          <t>Pesos</t>
        </is>
      </c>
      <c r="T2323" s="448" t="inlineStr">
        <is>
          <t>Leasing H.</t>
        </is>
      </c>
      <c r="U2323" s="741" t="n">
        <v>2092518</v>
      </c>
      <c r="V2323" s="242" t="n">
        <v>240</v>
      </c>
      <c r="W2323" s="242" t="n">
        <v>157</v>
      </c>
      <c r="X2323" s="273" t="inlineStr">
        <is>
          <t>9.4%</t>
        </is>
      </c>
      <c r="Y2323" s="741" t="n">
        <v>0</v>
      </c>
      <c r="Z2323" s="741" t="n">
        <v>75639</v>
      </c>
      <c r="AA2323" s="741" t="n">
        <v>46851</v>
      </c>
      <c r="AB2323" s="741" t="n">
        <v>0</v>
      </c>
      <c r="AC2323" s="741" t="n">
        <v>535944</v>
      </c>
      <c r="AD2323" s="741" t="n">
        <v>1232512</v>
      </c>
      <c r="AE2323" s="741" t="n">
        <v>163434546</v>
      </c>
      <c r="AF2323" s="242" t="inlineStr">
        <is>
          <t>50-300</t>
        </is>
      </c>
      <c r="AG2323" s="741" t="inlineStr">
        <is>
          <t>$10,000,000</t>
        </is>
      </c>
      <c r="AH2323" s="248" t="inlineStr">
        <is>
          <t>Empleado</t>
        </is>
      </c>
      <c r="AI2323" s="227" t="inlineStr">
        <is>
          <t>arenasmanrique1@hotmail.com</t>
        </is>
      </c>
      <c r="AJ2323" s="273" t="n">
        <v>3102203463</v>
      </c>
      <c r="AK2323" s="225" t="n"/>
      <c r="AL2323" s="225" t="n"/>
      <c r="AM2323" s="231" t="n"/>
    </row>
    <row r="2324" ht="18" customHeight="1" thickBot="1">
      <c r="A2324" s="1050" t="inlineStr">
        <is>
          <t>MARIBEL MEJIA CARVAJAL</t>
        </is>
      </c>
      <c r="B2324" s="210" t="n">
        <v>90000170556</v>
      </c>
      <c r="C2324" s="251" t="n">
        <v>45953</v>
      </c>
      <c r="D2324" s="902" t="inlineStr">
        <is>
          <t>Pendiente</t>
        </is>
      </c>
      <c r="E2324" s="903" t="n">
        <v>45953</v>
      </c>
      <c r="F2324" s="1135" t="inlineStr">
        <is>
          <t>BANCOLOMBIA</t>
        </is>
      </c>
      <c r="G2324" s="214" t="n"/>
      <c r="H2324" s="352" t="inlineStr">
        <is>
          <t>PROPIO</t>
        </is>
      </c>
      <c r="I2324" s="214" t="n"/>
      <c r="J2324" s="214" t="n"/>
      <c r="K2324" s="214" t="n"/>
      <c r="L2324" s="392" t="inlineStr">
        <is>
          <t>Finanzas a otro nivel</t>
        </is>
      </c>
      <c r="M2324" s="216" t="inlineStr">
        <is>
          <t>Blanca Dora Romero Novoa</t>
        </is>
      </c>
      <c r="N2324" s="214" t="n"/>
      <c r="O2324" s="214" t="n"/>
      <c r="P2324" s="214" t="n"/>
      <c r="Q2324" s="214" t="n"/>
      <c r="R2324" s="214" t="n"/>
      <c r="S2324" s="257" t="inlineStr">
        <is>
          <t>Pesos</t>
        </is>
      </c>
      <c r="T2324" s="258" t="inlineStr">
        <is>
          <t>Hipotecario</t>
        </is>
      </c>
      <c r="U2324" s="739" t="n">
        <v>316674</v>
      </c>
      <c r="V2324" s="254" t="n">
        <v>240</v>
      </c>
      <c r="W2324" s="254" t="n">
        <v>195</v>
      </c>
      <c r="X2324" s="739" t="inlineStr">
        <is>
          <t>6.46%</t>
        </is>
      </c>
      <c r="Y2324" s="739" t="n">
        <v>115819</v>
      </c>
      <c r="Z2324" s="739" t="n">
        <v>8674</v>
      </c>
      <c r="AA2324" s="739" t="n">
        <v>10762</v>
      </c>
      <c r="AB2324" s="739" t="n">
        <v>7174</v>
      </c>
      <c r="AC2324" s="739" t="n">
        <v>104368</v>
      </c>
      <c r="AD2324" s="739" t="n">
        <v>185696</v>
      </c>
      <c r="AE2324" s="739" t="n">
        <v>35470995</v>
      </c>
      <c r="AF2324" s="254" t="inlineStr">
        <is>
          <t>50-300</t>
        </is>
      </c>
      <c r="AG2324" s="739" t="inlineStr">
        <is>
          <t>$1,600,000</t>
        </is>
      </c>
      <c r="AH2324" s="259" t="inlineStr">
        <is>
          <t>Empleado</t>
        </is>
      </c>
      <c r="AI2324" s="216" t="inlineStr">
        <is>
          <t>mejiacarvajalmaribel@gmail.com</t>
        </is>
      </c>
      <c r="AJ2324" s="236" t="n">
        <v>3212825675</v>
      </c>
      <c r="AK2324" s="214" t="n"/>
      <c r="AL2324" s="214" t="n"/>
      <c r="AM2324" s="220" t="n"/>
    </row>
    <row r="2325" ht="18" customHeight="1" thickBot="1">
      <c r="A2325" t="inlineStr">
        <is>
          <t>VANESSA GIOVANNA BOLAÑOS ROSERO</t>
        </is>
      </c>
      <c r="B2325" s="466" t="inlineStr">
        <is>
          <t>600202520008346-9</t>
        </is>
      </c>
      <c r="C2325" s="357" t="n">
        <v>45954</v>
      </c>
      <c r="D2325" s="358" t="inlineStr">
        <is>
          <t>Pendiente</t>
        </is>
      </c>
      <c r="E2325" s="357" t="n">
        <v>45954</v>
      </c>
      <c r="F2325" s="359" t="inlineStr">
        <is>
          <t>DAVIVIENDA</t>
        </is>
      </c>
      <c r="G2325" s="360" t="n"/>
      <c r="H2325" s="464" t="inlineStr">
        <is>
          <t>PROPIO</t>
        </is>
      </c>
      <c r="I2325" s="360" t="n"/>
      <c r="J2325" s="360" t="n"/>
      <c r="K2325" s="360" t="n"/>
      <c r="L2325" s="477" t="inlineStr">
        <is>
          <t>Finanzas a otro nivel</t>
        </is>
      </c>
      <c r="M2325" s="363" t="inlineStr">
        <is>
          <t>SANDRA PATRICIA MORENO SOTELO</t>
        </is>
      </c>
      <c r="N2325" s="360" t="n"/>
      <c r="O2325" s="360" t="n"/>
      <c r="P2325" s="360" t="n"/>
      <c r="Q2325" s="360" t="n"/>
      <c r="R2325" s="363" t="n">
        <v>52424761</v>
      </c>
      <c r="S2325" s="365" t="inlineStr">
        <is>
          <t>Pesos</t>
        </is>
      </c>
      <c r="T2325" s="467" t="inlineStr">
        <is>
          <t>Leasing H.</t>
        </is>
      </c>
      <c r="U2325" s="808" t="n">
        <v>2206000</v>
      </c>
      <c r="V2325" s="363" t="n">
        <v>240</v>
      </c>
      <c r="W2325" s="363" t="n">
        <v>188</v>
      </c>
      <c r="X2325" s="808" t="inlineStr">
        <is>
          <t>8.7%</t>
        </is>
      </c>
      <c r="Y2325" s="808" t="n">
        <v>0</v>
      </c>
      <c r="Z2325" s="808" t="n">
        <v>66237</v>
      </c>
      <c r="AA2325" s="808" t="n">
        <v>73996</v>
      </c>
      <c r="AB2325" s="808" t="n">
        <v>0</v>
      </c>
      <c r="AC2325" s="808" t="n">
        <v>555925</v>
      </c>
      <c r="AD2325" s="808" t="n">
        <v>1509398</v>
      </c>
      <c r="AE2325" s="808" t="n">
        <v>216188279</v>
      </c>
      <c r="AF2325" s="363" t="inlineStr">
        <is>
          <t>300-600</t>
        </is>
      </c>
      <c r="AG2325" s="808" t="inlineStr">
        <is>
          <t>$9,000,000</t>
        </is>
      </c>
      <c r="AH2325" s="401" t="inlineStr">
        <is>
          <t>Empleado</t>
        </is>
      </c>
      <c r="AI2325" s="363" t="inlineStr">
        <is>
          <t>vanessagbr@hotmail.com</t>
        </is>
      </c>
      <c r="AJ2325" s="363" t="n">
        <v>3102177961</v>
      </c>
      <c r="AK2325" s="363" t="inlineStr">
        <is>
          <t>barranquilla</t>
        </is>
      </c>
      <c r="AL2325" s="360" t="n"/>
      <c r="AM2325" s="368" t="n"/>
    </row>
    <row r="2326" ht="18" customHeight="1" thickBot="1">
      <c r="A2326" t="inlineStr">
        <is>
          <t>CRISTIAN CAMILO RAMIREZ LOPEZ</t>
        </is>
      </c>
      <c r="B2326" s="933" t="n">
        <v>90000310967</v>
      </c>
      <c r="C2326" s="934" t="n">
        <v>45954</v>
      </c>
      <c r="D2326" s="1137" t="inlineStr">
        <is>
          <t>Pendiente</t>
        </is>
      </c>
      <c r="E2326" s="934" t="n">
        <v>45954</v>
      </c>
      <c r="F2326" s="1120" t="inlineStr">
        <is>
          <t>BANCOLOMBIA</t>
        </is>
      </c>
      <c r="G2326" s="938" t="n"/>
      <c r="H2326" s="1121" t="inlineStr">
        <is>
          <t>PROPIO</t>
        </is>
      </c>
      <c r="I2326" s="938" t="n"/>
      <c r="J2326" s="938" t="n"/>
      <c r="K2326" s="938" t="n"/>
      <c r="L2326" s="937" t="inlineStr">
        <is>
          <t>Visionarios</t>
        </is>
      </c>
      <c r="M2326" s="944" t="inlineStr">
        <is>
          <t>PAOLA MILENA HERNANDEZ PAJOY</t>
        </is>
      </c>
      <c r="N2326" s="938" t="n"/>
      <c r="O2326" s="938" t="n"/>
      <c r="P2326" s="938" t="n"/>
      <c r="Q2326" s="938" t="n"/>
      <c r="R2326" s="1138" t="n">
        <v>1110509114</v>
      </c>
      <c r="S2326" s="941" t="inlineStr">
        <is>
          <t>Pesos</t>
        </is>
      </c>
      <c r="T2326" s="942" t="inlineStr">
        <is>
          <t>Hipotecario</t>
        </is>
      </c>
      <c r="U2326" s="943" t="n">
        <v>637077</v>
      </c>
      <c r="V2326" s="944" t="n">
        <v>240</v>
      </c>
      <c r="W2326" s="944" t="n">
        <v>229</v>
      </c>
      <c r="X2326" s="943" t="inlineStr">
        <is>
          <t>5.79%</t>
        </is>
      </c>
      <c r="Y2326" s="943" t="n">
        <v>274218</v>
      </c>
      <c r="Z2326" s="943" t="n">
        <v>10095</v>
      </c>
      <c r="AA2326" s="943" t="n">
        <v>17342</v>
      </c>
      <c r="AB2326" s="943" t="n">
        <v>11561</v>
      </c>
      <c r="AC2326" s="943" t="n">
        <v>203402</v>
      </c>
      <c r="AD2326" s="943" t="n">
        <v>394677</v>
      </c>
      <c r="AE2326" s="943" t="n">
        <v>83920687</v>
      </c>
      <c r="AF2326" s="944" t="inlineStr">
        <is>
          <t>Acorde al estado del Crédito</t>
        </is>
      </c>
      <c r="AG2326" s="943" t="inlineStr">
        <is>
          <t>$8,000,000</t>
        </is>
      </c>
      <c r="AH2326" s="941" t="inlineStr">
        <is>
          <t>Independiente</t>
        </is>
      </c>
      <c r="AI2326" s="1139" t="inlineStr">
        <is>
          <t>cristianp-0101@hotmail.com</t>
        </is>
      </c>
      <c r="AJ2326" s="1138" t="n">
        <v>3107935580</v>
      </c>
      <c r="AK2326" s="944" t="inlineStr">
        <is>
          <t>IBAGUE</t>
        </is>
      </c>
      <c r="AL2326" s="938" t="n"/>
      <c r="AM2326" s="948" t="n"/>
    </row>
    <row r="2327" ht="18" customHeight="1" thickBot="1">
      <c r="A2327" t="inlineStr">
        <is>
          <t>BRIAN JESUS PERTUZ MARTINEZ</t>
        </is>
      </c>
      <c r="B2327" s="756" t="n">
        <v>90000181943</v>
      </c>
      <c r="C2327" s="757" t="n">
        <v>45954</v>
      </c>
      <c r="D2327" s="758" t="inlineStr">
        <is>
          <t>Pendiente</t>
        </is>
      </c>
      <c r="E2327" s="757" t="n">
        <v>45954</v>
      </c>
      <c r="F2327" s="1140" t="inlineStr">
        <is>
          <t>BANCOLOMBIA</t>
        </is>
      </c>
      <c r="G2327" s="761" t="n"/>
      <c r="H2327" s="762" t="inlineStr">
        <is>
          <t>CM</t>
        </is>
      </c>
      <c r="I2327" s="761" t="n"/>
      <c r="J2327" s="761" t="n"/>
      <c r="K2327" s="761" t="n"/>
      <c r="L2327" s="1141" t="inlineStr">
        <is>
          <t>CM</t>
        </is>
      </c>
      <c r="M2327" s="761" t="n"/>
      <c r="N2327" s="761" t="n"/>
      <c r="O2327" s="761" t="n"/>
      <c r="P2327" s="761" t="n"/>
      <c r="Q2327" s="761" t="n"/>
      <c r="R2327" s="768" t="n">
        <v>1129520629</v>
      </c>
      <c r="S2327" s="765" t="inlineStr">
        <is>
          <t>Pesos</t>
        </is>
      </c>
      <c r="T2327" s="766" t="inlineStr">
        <is>
          <t>Hipotecario</t>
        </is>
      </c>
      <c r="U2327" s="767" t="n">
        <v>936129</v>
      </c>
      <c r="V2327" s="768" t="n">
        <v>246</v>
      </c>
      <c r="W2327" s="768" t="n">
        <v>204</v>
      </c>
      <c r="X2327" s="767" t="inlineStr">
        <is>
          <t>11.25%</t>
        </is>
      </c>
      <c r="Y2327" s="767" t="n">
        <v>0</v>
      </c>
      <c r="Z2327" s="767" t="n">
        <v>24187</v>
      </c>
      <c r="AA2327" s="767" t="n">
        <v>15291</v>
      </c>
      <c r="AB2327" s="767" t="n">
        <v>10193</v>
      </c>
      <c r="AC2327" s="767" t="n">
        <v>143449</v>
      </c>
      <c r="AD2327" s="767" t="n">
        <v>743008</v>
      </c>
      <c r="AE2327" s="767" t="n">
        <v>88014216</v>
      </c>
      <c r="AF2327" s="3743" t="n">
        <v>400</v>
      </c>
      <c r="AG2327" s="767" t="inlineStr">
        <is>
          <t>$4,500,000</t>
        </is>
      </c>
      <c r="AH2327" s="760" t="inlineStr">
        <is>
          <t>Empleado</t>
        </is>
      </c>
      <c r="AI2327" s="1142" t="inlineStr">
        <is>
          <t>arq.pertuz@gmail.com</t>
        </is>
      </c>
      <c r="AJ2327" s="1143" t="n">
        <v>3215400865</v>
      </c>
      <c r="AK2327" s="768" t="inlineStr">
        <is>
          <t>barranquilla</t>
        </is>
      </c>
      <c r="AL2327" s="761" t="n"/>
      <c r="AM2327" s="769" t="n"/>
    </row>
    <row r="2328" ht="18" customHeight="1" thickBot="1">
      <c r="A2328" t="inlineStr">
        <is>
          <t>CARLOS FERNANDO FORERO SALAZAR</t>
        </is>
      </c>
      <c r="B2328" s="466" t="n">
        <v>957452380</v>
      </c>
      <c r="C2328" s="357" t="n">
        <v>45940</v>
      </c>
      <c r="D2328" s="921" t="inlineStr">
        <is>
          <t>Pendiente</t>
        </is>
      </c>
      <c r="E2328" s="900" t="n">
        <v>45953</v>
      </c>
      <c r="F2328" s="476" t="inlineStr">
        <is>
          <t>BANCO DE BOGOTA</t>
        </is>
      </c>
      <c r="G2328" s="1144" t="inlineStr">
        <is>
          <t>Está en capacidad de incrementar a capital $600.000</t>
        </is>
      </c>
      <c r="H2328" s="361" t="inlineStr">
        <is>
          <t>CM</t>
        </is>
      </c>
      <c r="I2328" s="360" t="n"/>
      <c r="J2328" s="360" t="n"/>
      <c r="K2328" s="360" t="n"/>
      <c r="L2328" s="362" t="inlineStr">
        <is>
          <t>CM</t>
        </is>
      </c>
      <c r="M2328" s="363" t="inlineStr">
        <is>
          <t>paula osorno</t>
        </is>
      </c>
      <c r="N2328" s="357" t="n">
        <v>45940</v>
      </c>
      <c r="O2328" s="360" t="n"/>
      <c r="P2328" s="360" t="n"/>
      <c r="Q2328" s="360" t="n"/>
      <c r="R2328" s="360" t="n"/>
      <c r="S2328" s="365" t="inlineStr">
        <is>
          <t>Pesos</t>
        </is>
      </c>
      <c r="T2328" s="366" t="inlineStr">
        <is>
          <t>Hipotecario</t>
        </is>
      </c>
      <c r="U2328" s="808" t="n">
        <v>4224267</v>
      </c>
      <c r="V2328" s="363" t="n">
        <v>235</v>
      </c>
      <c r="W2328" s="363" t="n">
        <v>219</v>
      </c>
      <c r="X2328" s="808" t="inlineStr">
        <is>
          <t>10.98%</t>
        </is>
      </c>
      <c r="Y2328" s="808" t="n">
        <v>0</v>
      </c>
      <c r="Z2328" s="808" t="n">
        <v>337728</v>
      </c>
      <c r="AA2328" s="808" t="n">
        <v>249439</v>
      </c>
      <c r="AB2328" s="808" t="n">
        <v>0</v>
      </c>
      <c r="AC2328" s="808" t="n">
        <v>539033</v>
      </c>
      <c r="AD2328" s="808" t="n">
        <v>3098066</v>
      </c>
      <c r="AE2328" s="808" t="n">
        <v>357658240</v>
      </c>
      <c r="AF2328" s="3688" t="n">
        <v>600</v>
      </c>
      <c r="AG2328" s="808" t="inlineStr">
        <is>
          <t>$17,500,000</t>
        </is>
      </c>
      <c r="AH2328" s="365" t="inlineStr">
        <is>
          <t>Independiente</t>
        </is>
      </c>
      <c r="AI2328" s="363" t="inlineStr">
        <is>
          <t>linalopez1369@hotmail.com</t>
        </is>
      </c>
      <c r="AJ2328" s="363" t="n">
        <v>3137080117</v>
      </c>
      <c r="AK2328" s="363" t="inlineStr">
        <is>
          <t>ARMENIA</t>
        </is>
      </c>
      <c r="AL2328" s="360" t="n"/>
      <c r="AM2328" s="368" t="n"/>
    </row>
    <row r="2329" ht="18" customHeight="1" thickBot="1">
      <c r="A2329" t="inlineStr">
        <is>
          <t>INES YANETH PERNETT JIMENEZ</t>
        </is>
      </c>
      <c r="B2329" s="502" t="inlineStr">
        <is>
          <t>601515290001084-3</t>
        </is>
      </c>
      <c r="C2329" s="404" t="n">
        <v>45955</v>
      </c>
      <c r="D2329" s="1028" t="inlineStr">
        <is>
          <t>Mora</t>
        </is>
      </c>
      <c r="E2329" s="1145" t="n">
        <v>45955</v>
      </c>
      <c r="F2329" s="503" t="inlineStr">
        <is>
          <t>DAVIVIENDA</t>
        </is>
      </c>
      <c r="G2329" s="410" t="n"/>
      <c r="H2329" s="409" t="inlineStr">
        <is>
          <t>CM</t>
        </is>
      </c>
      <c r="I2329" s="410" t="n"/>
      <c r="J2329" s="410" t="n"/>
      <c r="K2329" s="410" t="n"/>
      <c r="L2329" s="411" t="inlineStr">
        <is>
          <t>CM</t>
        </is>
      </c>
      <c r="M2329" s="414" t="inlineStr">
        <is>
          <t>PAOLA HERNANDEZ</t>
        </is>
      </c>
      <c r="N2329" s="410" t="n"/>
      <c r="O2329" s="410" t="n"/>
      <c r="P2329" s="410" t="n"/>
      <c r="Q2329" s="410" t="n"/>
      <c r="R2329" s="410" t="n"/>
      <c r="S2329" s="412" t="inlineStr">
        <is>
          <t>Pesos</t>
        </is>
      </c>
      <c r="T2329" s="580" t="inlineStr">
        <is>
          <t>Leasing H.</t>
        </is>
      </c>
      <c r="U2329" s="818" t="n">
        <v>1009000</v>
      </c>
      <c r="V2329" s="414" t="n">
        <v>240</v>
      </c>
      <c r="W2329" s="414" t="n">
        <v>118</v>
      </c>
      <c r="X2329" s="818" t="inlineStr">
        <is>
          <t>8.9%</t>
        </is>
      </c>
      <c r="Y2329" s="818" t="n">
        <v>0</v>
      </c>
      <c r="Z2329" s="818" t="n">
        <v>43083</v>
      </c>
      <c r="AA2329" s="818" t="n">
        <v>40963</v>
      </c>
      <c r="AB2329" s="818" t="n">
        <v>0</v>
      </c>
      <c r="AC2329" s="818" t="n">
        <v>384926</v>
      </c>
      <c r="AD2329" s="818" t="n">
        <v>540912</v>
      </c>
      <c r="AE2329" s="818" t="n">
        <v>76486538</v>
      </c>
      <c r="AF2329" s="3767" t="n">
        <v>150</v>
      </c>
      <c r="AG2329" s="818" t="inlineStr">
        <is>
          <t>$4,000,000</t>
        </is>
      </c>
      <c r="AH2329" s="415" t="inlineStr">
        <is>
          <t>Empleado</t>
        </is>
      </c>
      <c r="AI2329" s="1146" t="inlineStr">
        <is>
          <t>inespej1@hotmail.com</t>
        </is>
      </c>
      <c r="AJ2329" s="414" t="n">
        <v>3008101883</v>
      </c>
      <c r="AK2329" s="414" t="inlineStr">
        <is>
          <t>MONTERIA</t>
        </is>
      </c>
      <c r="AL2329" s="410" t="n"/>
      <c r="AM2329" s="416" t="n"/>
    </row>
    <row r="2330" ht="18" customHeight="1" thickBot="1">
      <c r="A2330" t="inlineStr">
        <is>
          <t>YAMILE OSORIO LOPEZ</t>
        </is>
      </c>
      <c r="B2330" s="466" t="n">
        <v>90000027729</v>
      </c>
      <c r="C2330" s="357" t="n">
        <v>45955</v>
      </c>
      <c r="D2330" s="358" t="inlineStr">
        <is>
          <t>Pendiente</t>
        </is>
      </c>
      <c r="E2330" s="357" t="n">
        <v>45955</v>
      </c>
      <c r="F2330" s="442" t="inlineStr">
        <is>
          <t>BANCOLOMBIA</t>
        </is>
      </c>
      <c r="G2330" s="360" t="n"/>
      <c r="H2330" s="361" t="inlineStr">
        <is>
          <t>CM</t>
        </is>
      </c>
      <c r="I2330" s="360" t="n"/>
      <c r="J2330" s="360" t="n"/>
      <c r="K2330" s="360" t="n"/>
      <c r="L2330" s="362" t="inlineStr">
        <is>
          <t>CM</t>
        </is>
      </c>
      <c r="M2330" s="363" t="inlineStr">
        <is>
          <t>PAOLA HERNANDEZ</t>
        </is>
      </c>
      <c r="N2330" s="360" t="n"/>
      <c r="O2330" s="360" t="n"/>
      <c r="P2330" s="360" t="n"/>
      <c r="Q2330" s="360" t="n"/>
      <c r="R2330" s="360" t="n"/>
      <c r="S2330" s="365" t="inlineStr">
        <is>
          <t>Pesos</t>
        </is>
      </c>
      <c r="T2330" s="366" t="inlineStr">
        <is>
          <t>Hipotecario</t>
        </is>
      </c>
      <c r="U2330" s="808" t="n">
        <v>5485082</v>
      </c>
      <c r="V2330" s="363" t="n">
        <v>123</v>
      </c>
      <c r="W2330" s="363" t="n">
        <v>33</v>
      </c>
      <c r="X2330" s="808" t="inlineStr">
        <is>
          <t>11.6%</t>
        </is>
      </c>
      <c r="Y2330" s="808" t="n">
        <v>0</v>
      </c>
      <c r="Z2330" s="808" t="n">
        <v>74016</v>
      </c>
      <c r="AA2330" s="808" t="n">
        <v>61290</v>
      </c>
      <c r="AB2330" s="808" t="n">
        <v>40858</v>
      </c>
      <c r="AC2330" s="808" t="n">
        <v>3892000</v>
      </c>
      <c r="AD2330" s="808" t="n">
        <v>1416917</v>
      </c>
      <c r="AE2330" s="808" t="n">
        <v>154656008</v>
      </c>
      <c r="AF2330" s="808" t="inlineStr">
        <is>
          <t>$1,000,000</t>
        </is>
      </c>
      <c r="AG2330" s="808" t="inlineStr">
        <is>
          <t>$15,692,250</t>
        </is>
      </c>
      <c r="AH2330" s="401" t="inlineStr">
        <is>
          <t>Empleado</t>
        </is>
      </c>
      <c r="AI2330" s="1129" t="inlineStr">
        <is>
          <t>yamileosoriolopez25@gmail.com</t>
        </is>
      </c>
      <c r="AJ2330" s="363" t="inlineStr">
        <is>
          <t>380 1871627</t>
        </is>
      </c>
      <c r="AK2330" s="363" t="inlineStr">
        <is>
          <t>BOLZANO</t>
        </is>
      </c>
      <c r="AL2330" s="360" t="n"/>
      <c r="AM2330" s="368" t="n"/>
    </row>
    <row r="2331" ht="18" customHeight="1" thickBot="1">
      <c r="A2331" t="inlineStr">
        <is>
          <t>LAURA MARCELA RIVERA PARRA</t>
        </is>
      </c>
      <c r="B2331" s="502" t="n">
        <v>299200456772</v>
      </c>
      <c r="C2331" s="404" t="n">
        <v>45955</v>
      </c>
      <c r="D2331" s="405" t="inlineStr">
        <is>
          <t>Pendiente</t>
        </is>
      </c>
      <c r="E2331" s="404" t="n">
        <v>45955</v>
      </c>
      <c r="F2331" s="415" t="inlineStr">
        <is>
          <t>CAJA SOCIAL</t>
        </is>
      </c>
      <c r="G2331" s="410" t="n"/>
      <c r="H2331" s="409" t="inlineStr">
        <is>
          <t>CM</t>
        </is>
      </c>
      <c r="I2331" s="410" t="n"/>
      <c r="J2331" s="410" t="n"/>
      <c r="K2331" s="410" t="n"/>
      <c r="L2331" s="411" t="inlineStr">
        <is>
          <t>CM</t>
        </is>
      </c>
      <c r="M2331" s="414" t="inlineStr">
        <is>
          <t>PAULA OSORNO</t>
        </is>
      </c>
      <c r="N2331" s="410" t="n"/>
      <c r="O2331" s="410" t="n"/>
      <c r="P2331" s="410" t="n"/>
      <c r="Q2331" s="410" t="n"/>
      <c r="R2331" s="414" t="n">
        <v>1036613696</v>
      </c>
      <c r="S2331" s="412" t="inlineStr">
        <is>
          <t>Pesos</t>
        </is>
      </c>
      <c r="T2331" s="413" t="inlineStr">
        <is>
          <t>Hipotecario</t>
        </is>
      </c>
      <c r="U2331" s="818" t="n">
        <v>592804</v>
      </c>
      <c r="V2331" s="414" t="n">
        <v>240</v>
      </c>
      <c r="W2331" s="414" t="n">
        <v>194</v>
      </c>
      <c r="X2331" s="818" t="inlineStr">
        <is>
          <t>7.35%</t>
        </is>
      </c>
      <c r="Y2331" s="818" t="n">
        <v>206226</v>
      </c>
      <c r="Z2331" s="818" t="n">
        <v>22144</v>
      </c>
      <c r="AA2331" s="818" t="n">
        <v>21385</v>
      </c>
      <c r="AB2331" s="818" t="n">
        <v>11978</v>
      </c>
      <c r="AC2331" s="818" t="n">
        <v>176622</v>
      </c>
      <c r="AD2331" s="818" t="n">
        <v>566900</v>
      </c>
      <c r="AE2331" s="818" t="n">
        <v>62994015</v>
      </c>
      <c r="AF2331" s="3767" t="n">
        <v>200</v>
      </c>
      <c r="AG2331" s="818" t="inlineStr">
        <is>
          <t>$1,500,000</t>
        </is>
      </c>
      <c r="AH2331" s="412" t="inlineStr">
        <is>
          <t>Independiente</t>
        </is>
      </c>
      <c r="AI2331" s="1147" t="inlineStr">
        <is>
          <t>lauritariver10@hotmail.com</t>
        </is>
      </c>
      <c r="AJ2331" s="1148" t="n">
        <v>3218360704</v>
      </c>
      <c r="AK2331" s="414" t="inlineStr">
        <is>
          <t>MEDELLIN</t>
        </is>
      </c>
      <c r="AL2331" s="410" t="n"/>
      <c r="AM2331" s="416" t="n"/>
    </row>
    <row r="2332" ht="18" customHeight="1" thickBot="1">
      <c r="A2332" t="inlineStr">
        <is>
          <t>MARTHA URIBE JARAMILLO</t>
        </is>
      </c>
      <c r="B2332" s="933" t="n">
        <v>134200235573</v>
      </c>
      <c r="C2332" s="934" t="n">
        <v>45955</v>
      </c>
      <c r="D2332" s="1137" t="inlineStr">
        <is>
          <t>Pendiente</t>
        </is>
      </c>
      <c r="E2332" s="934" t="n">
        <v>45955</v>
      </c>
      <c r="F2332" s="947" t="inlineStr">
        <is>
          <t>CAJA SOCIAL</t>
        </is>
      </c>
      <c r="G2332" s="938" t="n"/>
      <c r="H2332" s="939" t="inlineStr">
        <is>
          <t>CM</t>
        </is>
      </c>
      <c r="I2332" s="938" t="n"/>
      <c r="J2332" s="938" t="n"/>
      <c r="K2332" s="938" t="n"/>
      <c r="L2332" s="1149" t="inlineStr">
        <is>
          <t>CM</t>
        </is>
      </c>
      <c r="M2332" s="938" t="n"/>
      <c r="N2332" s="938" t="n"/>
      <c r="O2332" s="938" t="n"/>
      <c r="P2332" s="938" t="n"/>
      <c r="Q2332" s="938" t="n"/>
      <c r="R2332" s="944" t="n">
        <v>1127615834</v>
      </c>
      <c r="S2332" s="941" t="inlineStr">
        <is>
          <t>Pesos</t>
        </is>
      </c>
      <c r="T2332" s="942" t="inlineStr">
        <is>
          <t>Hipotecario</t>
        </is>
      </c>
      <c r="U2332" s="943" t="n">
        <v>1495500</v>
      </c>
      <c r="V2332" s="944" t="n">
        <v>240</v>
      </c>
      <c r="W2332" s="944" t="n">
        <v>232</v>
      </c>
      <c r="X2332" s="943" t="inlineStr">
        <is>
          <t>10.8%</t>
        </is>
      </c>
      <c r="Y2332" s="943" t="n">
        <v>0</v>
      </c>
      <c r="Z2332" s="943" t="n">
        <v>39667</v>
      </c>
      <c r="AA2332" s="943" t="n">
        <v>28043</v>
      </c>
      <c r="AB2332" s="943" t="n">
        <v>25213</v>
      </c>
      <c r="AC2332" s="943" t="n">
        <v>191511</v>
      </c>
      <c r="AD2332" s="943" t="n">
        <v>1211065</v>
      </c>
      <c r="AE2332" s="943" t="n">
        <v>141100421</v>
      </c>
      <c r="AF2332" s="3744" t="n">
        <v>250</v>
      </c>
      <c r="AG2332" s="943" t="inlineStr">
        <is>
          <t>$5,000,000</t>
        </is>
      </c>
      <c r="AH2332" s="947" t="inlineStr">
        <is>
          <t>Empleado</t>
        </is>
      </c>
      <c r="AI2332" s="1150" t="inlineStr">
        <is>
          <t>marthac.uribe@gmail.com</t>
        </is>
      </c>
      <c r="AJ2332" s="944" t="inlineStr">
        <is>
          <t>315231-3847</t>
        </is>
      </c>
      <c r="AK2332" s="944" t="inlineStr">
        <is>
          <t>BOGOTA</t>
        </is>
      </c>
      <c r="AL2332" s="938" t="n"/>
      <c r="AM2332" s="948" t="n"/>
    </row>
    <row r="2333" ht="18" customHeight="1" thickBot="1">
      <c r="A2333" t="inlineStr">
        <is>
          <t xml:space="preserve">LUISA FERNANDA ORTIZ BUITRAGO </t>
        </is>
      </c>
      <c r="B2333" s="466" t="n">
        <v>90000347890</v>
      </c>
      <c r="C2333" s="357" t="n">
        <v>45955</v>
      </c>
      <c r="D2333" s="358" t="inlineStr">
        <is>
          <t>Pendiente</t>
        </is>
      </c>
      <c r="E2333" s="1151" t="n">
        <v>45955</v>
      </c>
      <c r="F2333" s="442" t="inlineStr">
        <is>
          <t>BANCOLOMBIA</t>
        </is>
      </c>
      <c r="G2333" s="564" t="n"/>
      <c r="H2333" s="361" t="inlineStr">
        <is>
          <t>CM</t>
        </is>
      </c>
      <c r="I2333" s="360" t="n"/>
      <c r="J2333" s="360" t="n"/>
      <c r="K2333" s="360" t="n"/>
      <c r="L2333" s="362" t="inlineStr">
        <is>
          <t>CM</t>
        </is>
      </c>
      <c r="M2333" s="363" t="inlineStr">
        <is>
          <t>paula osorno</t>
        </is>
      </c>
      <c r="N2333" s="360" t="n"/>
      <c r="O2333" s="360" t="n"/>
      <c r="P2333" s="360" t="n"/>
      <c r="Q2333" s="360" t="n"/>
      <c r="R2333" s="363" t="n">
        <v>1017198505</v>
      </c>
      <c r="S2333" s="365" t="inlineStr">
        <is>
          <t>Pesos</t>
        </is>
      </c>
      <c r="T2333" s="366" t="inlineStr">
        <is>
          <t>Hipotecario</t>
        </is>
      </c>
      <c r="U2333" s="808" t="n">
        <v>2089893</v>
      </c>
      <c r="V2333" s="363" t="n">
        <v>240</v>
      </c>
      <c r="W2333" s="363" t="n">
        <v>236</v>
      </c>
      <c r="X2333" s="819" t="n">
        <v>0.09</v>
      </c>
      <c r="Y2333" s="808" t="n">
        <v>0</v>
      </c>
      <c r="Z2333" s="808" t="n">
        <v>35596</v>
      </c>
      <c r="AA2333" s="808" t="n">
        <v>0</v>
      </c>
      <c r="AB2333" s="808" t="n">
        <v>0</v>
      </c>
      <c r="AC2333" s="808" t="n">
        <v>374532</v>
      </c>
      <c r="AD2333" s="808" t="n">
        <v>1679764</v>
      </c>
      <c r="AE2333" s="808" t="n">
        <v>233974753</v>
      </c>
      <c r="AF2333" s="3688" t="n">
        <v>200</v>
      </c>
      <c r="AG2333" s="808" t="inlineStr">
        <is>
          <t>$12,565,000</t>
        </is>
      </c>
      <c r="AH2333" s="401" t="inlineStr">
        <is>
          <t>Empleado</t>
        </is>
      </c>
      <c r="AI2333" s="363" t="inlineStr">
        <is>
          <t>pilli91@hotmail.com</t>
        </is>
      </c>
      <c r="AJ2333" s="363" t="n">
        <v>3105055658</v>
      </c>
      <c r="AK2333" s="363" t="inlineStr">
        <is>
          <t>MEDELLIN</t>
        </is>
      </c>
      <c r="AL2333" s="360" t="n"/>
      <c r="AM2333" s="368" t="n"/>
    </row>
    <row r="2334" ht="18" customHeight="1" thickBot="1">
      <c r="A2334" t="inlineStr">
        <is>
          <t>PATRICIA DEL CARMEN HERNÁNDEZ SILVA</t>
        </is>
      </c>
      <c r="B2334" s="466" t="n">
        <v>90000340668</v>
      </c>
      <c r="C2334" s="357" t="n">
        <v>45955</v>
      </c>
      <c r="D2334" s="358" t="inlineStr">
        <is>
          <t>Pendiente</t>
        </is>
      </c>
      <c r="E2334" s="357" t="n">
        <v>45955</v>
      </c>
      <c r="F2334" s="442" t="inlineStr">
        <is>
          <t>BANCOLOMBIA</t>
        </is>
      </c>
      <c r="G2334" s="360" t="n"/>
      <c r="H2334" s="361" t="inlineStr">
        <is>
          <t>CM</t>
        </is>
      </c>
      <c r="I2334" s="360" t="n"/>
      <c r="J2334" s="360" t="n"/>
      <c r="K2334" s="360" t="n"/>
      <c r="L2334" s="362" t="inlineStr">
        <is>
          <t>CM</t>
        </is>
      </c>
      <c r="M2334" s="363" t="inlineStr">
        <is>
          <t>paula osorno</t>
        </is>
      </c>
      <c r="N2334" s="360" t="n"/>
      <c r="O2334" s="360" t="n"/>
      <c r="P2334" s="360" t="n"/>
      <c r="Q2334" s="360" t="n"/>
      <c r="R2334" s="363" t="n">
        <v>1017139517</v>
      </c>
      <c r="S2334" s="365" t="inlineStr">
        <is>
          <t>Pesos</t>
        </is>
      </c>
      <c r="T2334" s="366" t="inlineStr">
        <is>
          <t>Hipotecario</t>
        </is>
      </c>
      <c r="U2334" s="808" t="n">
        <v>2761238</v>
      </c>
      <c r="V2334" s="363" t="n">
        <v>240</v>
      </c>
      <c r="W2334" s="363" t="n">
        <v>234</v>
      </c>
      <c r="X2334" s="819" t="n">
        <v>0.11</v>
      </c>
      <c r="Y2334" s="808" t="n">
        <v>0</v>
      </c>
      <c r="Z2334" s="808" t="n">
        <v>43703</v>
      </c>
      <c r="AA2334" s="808" t="n">
        <v>39089</v>
      </c>
      <c r="AB2334" s="808" t="n">
        <v>26058</v>
      </c>
      <c r="AC2334" s="808" t="n">
        <v>343614</v>
      </c>
      <c r="AD2334" s="808" t="n">
        <v>2308773</v>
      </c>
      <c r="AE2334" s="808" t="n">
        <v>264826839</v>
      </c>
      <c r="AF2334" s="808" t="inlineStr">
        <is>
          <t>$2,000,000</t>
        </is>
      </c>
      <c r="AG2334" s="808" t="inlineStr">
        <is>
          <t>$6,000,000</t>
        </is>
      </c>
      <c r="AH2334" s="365" t="inlineStr">
        <is>
          <t>Independiente</t>
        </is>
      </c>
      <c r="AI2334" s="363" t="inlineStr">
        <is>
          <t>patryhernandez86@hotmail.com</t>
        </is>
      </c>
      <c r="AJ2334" s="363" t="n">
        <v>3246216151</v>
      </c>
      <c r="AK2334" s="363" t="inlineStr">
        <is>
          <t>ITAGUI</t>
        </is>
      </c>
      <c r="AL2334" s="360" t="n"/>
      <c r="AM2334" s="368" t="n"/>
    </row>
    <row r="2335" ht="18" customHeight="1" thickBot="1">
      <c r="A2335" t="inlineStr">
        <is>
          <t>MARIA ALEJANDRA GONZALEZ LOZANO</t>
        </is>
      </c>
      <c r="B2335" s="502" t="n">
        <v>90000216422</v>
      </c>
      <c r="C2335" s="404" t="n">
        <v>45955</v>
      </c>
      <c r="D2335" s="405" t="inlineStr">
        <is>
          <t>Pendiente</t>
        </is>
      </c>
      <c r="E2335" s="404" t="n">
        <v>45955</v>
      </c>
      <c r="F2335" s="486" t="inlineStr">
        <is>
          <t>BANCOLOMBIA</t>
        </is>
      </c>
      <c r="G2335" s="410" t="n"/>
      <c r="H2335" s="409" t="inlineStr">
        <is>
          <t>CM</t>
        </is>
      </c>
      <c r="I2335" s="410" t="n"/>
      <c r="J2335" s="410" t="n"/>
      <c r="K2335" s="410" t="n"/>
      <c r="L2335" s="411" t="inlineStr">
        <is>
          <t>CM</t>
        </is>
      </c>
      <c r="M2335" s="414" t="inlineStr">
        <is>
          <t>CAROLINA MORA</t>
        </is>
      </c>
      <c r="N2335" s="410" t="n"/>
      <c r="O2335" s="410" t="n"/>
      <c r="P2335" s="410" t="n"/>
      <c r="Q2335" s="410" t="n"/>
      <c r="R2335" s="928" t="n">
        <v>1143987152</v>
      </c>
      <c r="S2335" s="412" t="inlineStr">
        <is>
          <t>Pesos</t>
        </is>
      </c>
      <c r="T2335" s="413" t="inlineStr">
        <is>
          <t>Hipotecario</t>
        </is>
      </c>
      <c r="U2335" s="818" t="n">
        <v>320631</v>
      </c>
      <c r="V2335" s="414" t="n">
        <v>240</v>
      </c>
      <c r="W2335" s="414" t="n">
        <v>206</v>
      </c>
      <c r="X2335" s="818" t="inlineStr">
        <is>
          <t>10.95%</t>
        </is>
      </c>
      <c r="Y2335" s="818" t="n">
        <v>94684</v>
      </c>
      <c r="Z2335" s="818" t="n">
        <v>3094</v>
      </c>
      <c r="AA2335" s="818" t="n">
        <v>9097</v>
      </c>
      <c r="AB2335" s="818" t="n">
        <v>6064</v>
      </c>
      <c r="AC2335" s="818" t="n">
        <v>50388</v>
      </c>
      <c r="AD2335" s="818" t="n">
        <v>251988</v>
      </c>
      <c r="AE2335" s="818" t="n">
        <v>29157147</v>
      </c>
      <c r="AF2335" s="3767" t="n">
        <v>100</v>
      </c>
      <c r="AG2335" s="818" t="inlineStr">
        <is>
          <t>$2,500,000</t>
        </is>
      </c>
      <c r="AH2335" s="415" t="inlineStr">
        <is>
          <t>Empleado</t>
        </is>
      </c>
      <c r="AI2335" s="414" t="inlineStr">
        <is>
          <t>alejandragonzalez_07@hotmail.com</t>
        </is>
      </c>
      <c r="AJ2335" s="414" t="n">
        <v>3206664744</v>
      </c>
      <c r="AK2335" s="414" t="inlineStr">
        <is>
          <t>CALI</t>
        </is>
      </c>
      <c r="AL2335" s="410" t="n"/>
      <c r="AM2335" s="416" t="n"/>
    </row>
    <row r="2336" ht="18" customHeight="1" thickBot="1">
      <c r="A2336" t="inlineStr">
        <is>
          <t xml:space="preserve">JOHN FREDY SABALA TOBÓN </t>
        </is>
      </c>
      <c r="B2336" s="502" t="n">
        <v>299200380731</v>
      </c>
      <c r="C2336" s="404" t="n">
        <v>45955</v>
      </c>
      <c r="D2336" s="405" t="inlineStr">
        <is>
          <t>Pendiente</t>
        </is>
      </c>
      <c r="E2336" s="404" t="n">
        <v>45955</v>
      </c>
      <c r="F2336" s="415" t="inlineStr">
        <is>
          <t>CAJA SOCIAL</t>
        </is>
      </c>
      <c r="G2336" s="410" t="n"/>
      <c r="H2336" s="409" t="inlineStr">
        <is>
          <t>CM</t>
        </is>
      </c>
      <c r="I2336" s="410" t="n"/>
      <c r="J2336" s="410" t="n"/>
      <c r="K2336" s="410" t="n"/>
      <c r="L2336" s="411" t="inlineStr">
        <is>
          <t>CM</t>
        </is>
      </c>
      <c r="M2336" s="414" t="inlineStr">
        <is>
          <t>PAULA OSORNO</t>
        </is>
      </c>
      <c r="N2336" s="410" t="n"/>
      <c r="O2336" s="410" t="n"/>
      <c r="P2336" s="410" t="n"/>
      <c r="Q2336" s="410" t="n"/>
      <c r="R2336" s="1047" t="n"/>
      <c r="S2336" s="412" t="inlineStr">
        <is>
          <t>Pesos</t>
        </is>
      </c>
      <c r="T2336" s="413" t="inlineStr">
        <is>
          <t>Hipotecario</t>
        </is>
      </c>
      <c r="U2336" s="818" t="n">
        <v>493454</v>
      </c>
      <c r="V2336" s="414" t="n">
        <v>182</v>
      </c>
      <c r="W2336" s="414" t="n">
        <v>114</v>
      </c>
      <c r="X2336" s="818" t="inlineStr">
        <is>
          <t>6.25%</t>
        </is>
      </c>
      <c r="Y2336" s="818" t="n">
        <v>108596</v>
      </c>
      <c r="Z2336" s="818" t="n">
        <v>13867</v>
      </c>
      <c r="AA2336" s="818" t="n">
        <v>20122</v>
      </c>
      <c r="AB2336" s="818" t="n">
        <v>11271</v>
      </c>
      <c r="AC2336" s="818" t="n">
        <v>247177</v>
      </c>
      <c r="AD2336" s="818" t="n">
        <v>309612</v>
      </c>
      <c r="AE2336" s="818" t="n">
        <v>37920170</v>
      </c>
      <c r="AF2336" s="3670" t="n">
        <v>150</v>
      </c>
      <c r="AG2336" s="818" t="inlineStr">
        <is>
          <t>$5,400,000</t>
        </is>
      </c>
      <c r="AH2336" s="415" t="inlineStr">
        <is>
          <t>Empleado</t>
        </is>
      </c>
      <c r="AI2336" s="1152" t="inlineStr">
        <is>
          <t>cata.ch1990@gmail.com</t>
        </is>
      </c>
      <c r="AJ2336" s="414" t="n">
        <v>3128409033</v>
      </c>
      <c r="AK2336" s="414" t="inlineStr">
        <is>
          <t>MEDELLIN</t>
        </is>
      </c>
      <c r="AL2336" s="410" t="n"/>
      <c r="AM2336" s="416" t="n"/>
    </row>
    <row r="2337" ht="18" customHeight="1" thickBot="1">
      <c r="A2337" t="inlineStr">
        <is>
          <t>STIVEN TIRADO BARCO</t>
        </is>
      </c>
      <c r="B2337" s="556" t="inlineStr">
        <is>
          <t>571212730031074-4</t>
        </is>
      </c>
      <c r="C2337" s="404" t="n">
        <v>45956</v>
      </c>
      <c r="D2337" s="405" t="inlineStr">
        <is>
          <t>Pendiente</t>
        </is>
      </c>
      <c r="E2337" s="1153" t="n">
        <v>45956</v>
      </c>
      <c r="F2337" s="503" t="inlineStr">
        <is>
          <t>DAVIVIENDA</t>
        </is>
      </c>
      <c r="G2337" s="410" t="n"/>
      <c r="H2337" s="409" t="inlineStr">
        <is>
          <t>CM</t>
        </is>
      </c>
      <c r="I2337" s="410" t="n"/>
      <c r="J2337" s="410" t="n"/>
      <c r="K2337" s="410" t="n"/>
      <c r="L2337" s="411" t="inlineStr">
        <is>
          <t>CM</t>
        </is>
      </c>
      <c r="M2337" s="410" t="n"/>
      <c r="N2337" s="410" t="n"/>
      <c r="O2337" s="410" t="n"/>
      <c r="P2337" s="410" t="n"/>
      <c r="Q2337" s="410" t="n"/>
      <c r="R2337" s="410" t="n"/>
      <c r="S2337" s="412" t="inlineStr">
        <is>
          <t>Pesos</t>
        </is>
      </c>
      <c r="T2337" s="413" t="inlineStr">
        <is>
          <t>Hipotecario</t>
        </is>
      </c>
      <c r="U2337" s="818" t="n">
        <v>606603</v>
      </c>
      <c r="V2337" s="414" t="n">
        <v>240</v>
      </c>
      <c r="W2337" s="414" t="n">
        <v>214</v>
      </c>
      <c r="X2337" s="818" t="inlineStr">
        <is>
          <t>10.3%</t>
        </is>
      </c>
      <c r="Y2337" s="818" t="n">
        <v>298396</v>
      </c>
      <c r="Z2337" s="818" t="n">
        <v>0</v>
      </c>
      <c r="AA2337" s="818" t="n">
        <v>31326</v>
      </c>
      <c r="AB2337" s="818" t="n">
        <v>0</v>
      </c>
      <c r="AC2337" s="818" t="n">
        <v>156195</v>
      </c>
      <c r="AD2337" s="818" t="n">
        <v>449571</v>
      </c>
      <c r="AE2337" s="818" t="n">
        <v>91148662</v>
      </c>
      <c r="AF2337" s="3767" t="n">
        <v>300</v>
      </c>
      <c r="AG2337" s="818" t="inlineStr">
        <is>
          <t>$5,000,000</t>
        </is>
      </c>
      <c r="AH2337" s="415" t="inlineStr">
        <is>
          <t>Empleado</t>
        </is>
      </c>
      <c r="AI2337" s="414" t="inlineStr">
        <is>
          <t>slp_781@hotmail.com</t>
        </is>
      </c>
      <c r="AJ2337" s="414" t="n">
        <v>3145110626</v>
      </c>
      <c r="AK2337" s="414" t="inlineStr">
        <is>
          <t>PEREIRA</t>
        </is>
      </c>
      <c r="AL2337" s="410" t="n"/>
      <c r="AM2337" s="416" t="n"/>
    </row>
    <row r="2338" ht="18" customHeight="1" thickBot="1">
      <c r="A2338" t="inlineStr">
        <is>
          <t>CRISTIAN EMILIO FLOREZ SALCEDO</t>
        </is>
      </c>
      <c r="B2338" s="756" t="n">
        <v>199201514163</v>
      </c>
      <c r="C2338" s="757" t="n">
        <v>45957</v>
      </c>
      <c r="D2338" s="758" t="inlineStr">
        <is>
          <t>Pendiente</t>
        </is>
      </c>
      <c r="E2338" s="757" t="n">
        <v>45957</v>
      </c>
      <c r="F2338" s="760" t="inlineStr">
        <is>
          <t>CAJA SOCIAL</t>
        </is>
      </c>
      <c r="G2338" s="761" t="n"/>
      <c r="H2338" s="762" t="inlineStr">
        <is>
          <t>CM</t>
        </is>
      </c>
      <c r="I2338" s="761" t="n"/>
      <c r="J2338" s="761" t="n"/>
      <c r="K2338" s="761" t="n"/>
      <c r="L2338" s="1141" t="inlineStr">
        <is>
          <t>CM</t>
        </is>
      </c>
      <c r="M2338" s="761" t="n"/>
      <c r="N2338" s="761" t="n"/>
      <c r="O2338" s="761" t="n"/>
      <c r="P2338" s="761" t="n"/>
      <c r="Q2338" s="761" t="n"/>
      <c r="R2338" s="768" t="n">
        <v>1031130426</v>
      </c>
      <c r="S2338" s="765" t="inlineStr">
        <is>
          <t>Pesos</t>
        </is>
      </c>
      <c r="T2338" s="766" t="inlineStr">
        <is>
          <t>Hipotecario</t>
        </is>
      </c>
      <c r="U2338" s="767" t="n">
        <v>1777980</v>
      </c>
      <c r="V2338" s="768" t="n">
        <v>240</v>
      </c>
      <c r="W2338" s="768" t="n">
        <v>201</v>
      </c>
      <c r="X2338" s="1154" t="n">
        <v>0.12</v>
      </c>
      <c r="Y2338" s="767" t="n">
        <v>500000</v>
      </c>
      <c r="Z2338" s="767" t="n">
        <v>130850</v>
      </c>
      <c r="AA2338" s="767" t="n">
        <v>46461</v>
      </c>
      <c r="AB2338" s="767" t="n">
        <v>41771</v>
      </c>
      <c r="AC2338" s="767" t="n">
        <v>305631</v>
      </c>
      <c r="AD2338" s="767" t="n">
        <v>1753266</v>
      </c>
      <c r="AE2338" s="767" t="n">
        <v>184772383</v>
      </c>
      <c r="AF2338" s="3768" t="n">
        <v>200</v>
      </c>
      <c r="AG2338" s="767" t="inlineStr">
        <is>
          <t>$8,000,000</t>
        </is>
      </c>
      <c r="AH2338" s="760" t="inlineStr">
        <is>
          <t>Empleado</t>
        </is>
      </c>
      <c r="AI2338" s="768" t="inlineStr">
        <is>
          <t>ejcflorez90@gmail.com</t>
        </is>
      </c>
      <c r="AJ2338" s="1103" t="n">
        <v>3113810919</v>
      </c>
      <c r="AK2338" s="768" t="inlineStr">
        <is>
          <t>BOGOTA</t>
        </is>
      </c>
      <c r="AL2338" s="761" t="n"/>
      <c r="AM2338" s="769" t="n"/>
    </row>
    <row r="2339" ht="18" customHeight="1" thickBot="1">
      <c r="A2339" t="inlineStr">
        <is>
          <t>ARIANA CECILIA DIAZ CASTRO</t>
        </is>
      </c>
      <c r="B2339" s="556" t="inlineStr">
        <is>
          <t>570046670046655-5</t>
        </is>
      </c>
      <c r="C2339" s="404" t="n">
        <v>45957</v>
      </c>
      <c r="D2339" s="405" t="inlineStr">
        <is>
          <t>Pendiente</t>
        </is>
      </c>
      <c r="E2339" s="404" t="n">
        <v>45957</v>
      </c>
      <c r="F2339" s="503" t="inlineStr">
        <is>
          <t>DAVIVIENDA</t>
        </is>
      </c>
      <c r="G2339" s="410" t="n"/>
      <c r="H2339" s="409" t="inlineStr">
        <is>
          <t>CM</t>
        </is>
      </c>
      <c r="I2339" s="410" t="n"/>
      <c r="J2339" s="410" t="n"/>
      <c r="K2339" s="410" t="n"/>
      <c r="L2339" s="411" t="inlineStr">
        <is>
          <t>CM</t>
        </is>
      </c>
      <c r="M2339" s="410" t="n"/>
      <c r="N2339" s="410" t="n"/>
      <c r="O2339" s="410" t="n"/>
      <c r="P2339" s="410" t="n"/>
      <c r="Q2339" s="410" t="n"/>
      <c r="R2339" s="408" t="n"/>
      <c r="S2339" s="412" t="inlineStr">
        <is>
          <t>Pesos</t>
        </is>
      </c>
      <c r="T2339" s="413" t="inlineStr">
        <is>
          <t>Hipotecario</t>
        </is>
      </c>
      <c r="U2339" s="818" t="n">
        <v>1349000</v>
      </c>
      <c r="V2339" s="414" t="n">
        <v>240</v>
      </c>
      <c r="W2339" s="414" t="n">
        <v>230</v>
      </c>
      <c r="X2339" s="818" t="inlineStr">
        <is>
          <t>10.95%</t>
        </is>
      </c>
      <c r="Y2339" s="818" t="n">
        <v>0</v>
      </c>
      <c r="Z2339" s="818" t="n">
        <v>77945</v>
      </c>
      <c r="AA2339" s="818" t="n">
        <v>0</v>
      </c>
      <c r="AB2339" s="818" t="n">
        <v>0</v>
      </c>
      <c r="AC2339" s="818" t="n">
        <v>0</v>
      </c>
      <c r="AD2339" s="818" t="n">
        <v>1099558</v>
      </c>
      <c r="AE2339" s="818" t="n">
        <v>127689698</v>
      </c>
      <c r="AF2339" s="3767" t="n">
        <v>500</v>
      </c>
      <c r="AG2339" s="818" t="inlineStr">
        <is>
          <t>$10,400,000</t>
        </is>
      </c>
      <c r="AH2339" s="415" t="inlineStr">
        <is>
          <t>Empleado</t>
        </is>
      </c>
      <c r="AI2339" s="517" t="inlineStr">
        <is>
          <t>ariaridc@gmail.com</t>
        </is>
      </c>
      <c r="AJ2339" s="1148" t="n">
        <v>3183812159</v>
      </c>
      <c r="AK2339" s="414" t="inlineStr">
        <is>
          <t>BOGOTA</t>
        </is>
      </c>
      <c r="AL2339" s="410" t="n"/>
      <c r="AM2339" s="416" t="n"/>
    </row>
    <row r="2340" ht="18" customHeight="1" thickBot="1">
      <c r="A2340" s="1156" t="inlineStr">
        <is>
          <t>AIDA JULIET PRADA CARCAMO</t>
        </is>
      </c>
      <c r="B2340" s="825" t="n">
        <v>90000120005</v>
      </c>
      <c r="C2340" s="826" t="n">
        <v>45946</v>
      </c>
      <c r="D2340" s="899" t="inlineStr">
        <is>
          <t>Actualizar</t>
        </is>
      </c>
      <c r="E2340" s="900" t="n">
        <v>45946</v>
      </c>
      <c r="F2340" s="1158" t="inlineStr">
        <is>
          <t>BANCOLOMBIA</t>
        </is>
      </c>
      <c r="G2340" s="590" t="inlineStr">
        <is>
          <t>Por favor actualizar estudio, adjunto extracto del 16/10/2025 para retomar</t>
        </is>
      </c>
      <c r="H2340" s="830" t="inlineStr">
        <is>
          <t>CM</t>
        </is>
      </c>
      <c r="I2340" s="505" t="n"/>
      <c r="J2340" s="505" t="n"/>
      <c r="K2340" s="505" t="n"/>
      <c r="L2340" s="827" t="inlineStr">
        <is>
          <t>Soluciones Financieras</t>
        </is>
      </c>
      <c r="M2340" s="832" t="inlineStr">
        <is>
          <t>LORENA SALINAS</t>
        </is>
      </c>
      <c r="N2340" s="505" t="n"/>
      <c r="O2340" s="505" t="n"/>
      <c r="P2340" s="505" t="n"/>
      <c r="Q2340" s="505" t="n"/>
      <c r="R2340" s="832" t="n">
        <v>1032363269</v>
      </c>
      <c r="S2340" s="833" t="inlineStr">
        <is>
          <t>Pesos</t>
        </is>
      </c>
      <c r="T2340" s="834" t="inlineStr">
        <is>
          <t>Hipotecario</t>
        </is>
      </c>
      <c r="U2340" s="835" t="n">
        <v>1224942</v>
      </c>
      <c r="V2340" s="832" t="n">
        <v>240</v>
      </c>
      <c r="W2340" s="832" t="n">
        <v>183</v>
      </c>
      <c r="X2340" s="835" t="inlineStr">
        <is>
          <t>9.8%</t>
        </is>
      </c>
      <c r="Y2340" s="835" t="n">
        <v>438901</v>
      </c>
      <c r="Z2340" s="835" t="n">
        <v>25974</v>
      </c>
      <c r="AA2340" s="835" t="n">
        <v>28463</v>
      </c>
      <c r="AB2340" s="835" t="n">
        <v>18974</v>
      </c>
      <c r="AC2340" s="835" t="n">
        <v>379681</v>
      </c>
      <c r="AD2340" s="835" t="n">
        <v>771850</v>
      </c>
      <c r="AE2340" s="835" t="n">
        <v>154781112</v>
      </c>
      <c r="AF2340" s="3689" t="n">
        <v>400</v>
      </c>
      <c r="AG2340" s="835" t="inlineStr">
        <is>
          <t>$11,000,000</t>
        </is>
      </c>
      <c r="AH2340" s="837" t="inlineStr">
        <is>
          <t>Empleado</t>
        </is>
      </c>
      <c r="AI2340" s="832" t="inlineStr">
        <is>
          <t>aidaprada@gmail.com</t>
        </is>
      </c>
      <c r="AJ2340" s="832" t="n">
        <v>3013330410</v>
      </c>
      <c r="AK2340" s="832" t="inlineStr">
        <is>
          <t>BOGOTA</t>
        </is>
      </c>
      <c r="AL2340" s="505" t="n"/>
      <c r="AM2340" s="838" t="n"/>
    </row>
    <row r="2341" ht="18" customHeight="1" thickBot="1">
      <c r="A2341" s="1157" t="inlineStr">
        <is>
          <t>KAROL DAYANA QUINOÑEZ</t>
        </is>
      </c>
      <c r="B2341" s="221" t="inlineStr">
        <is>
          <t>570119460050956-8</t>
        </is>
      </c>
      <c r="C2341" s="240" t="n">
        <v>45952</v>
      </c>
      <c r="D2341" s="456" t="inlineStr">
        <is>
          <t>Mora</t>
        </is>
      </c>
      <c r="E2341" s="922" t="n">
        <v>45952</v>
      </c>
      <c r="F2341" s="333" t="inlineStr">
        <is>
          <t>DAVIVIENDA</t>
        </is>
      </c>
      <c r="G2341" s="560" t="n"/>
      <c r="H2341" s="344" t="inlineStr">
        <is>
          <t>CM</t>
        </is>
      </c>
      <c r="I2341" s="225" t="n"/>
      <c r="J2341" s="225" t="n"/>
      <c r="K2341" s="225" t="n"/>
      <c r="L2341" s="343" t="inlineStr">
        <is>
          <t>Soluciones Financieras</t>
        </is>
      </c>
      <c r="M2341" s="242" t="inlineStr">
        <is>
          <t>LORENA SALINAS</t>
        </is>
      </c>
      <c r="N2341" s="225" t="n"/>
      <c r="O2341" s="225" t="n"/>
      <c r="P2341" s="225" t="n"/>
      <c r="Q2341" s="225" t="n"/>
      <c r="R2341" s="242" t="n">
        <v>1143995469</v>
      </c>
      <c r="S2341" s="246" t="inlineStr">
        <is>
          <t>Pesos</t>
        </is>
      </c>
      <c r="T2341" s="247" t="inlineStr">
        <is>
          <t>Hipotecario</t>
        </is>
      </c>
      <c r="U2341" s="741" t="n">
        <v>928000</v>
      </c>
      <c r="V2341" s="242" t="n">
        <v>240</v>
      </c>
      <c r="W2341" s="242" t="n">
        <v>235</v>
      </c>
      <c r="X2341" s="741" t="inlineStr">
        <is>
          <t>11.2%</t>
        </is>
      </c>
      <c r="Y2341" s="741" t="n">
        <v>0</v>
      </c>
      <c r="Z2341" s="741" t="n">
        <v>21644</v>
      </c>
      <c r="AA2341" s="741" t="n">
        <v>26314</v>
      </c>
      <c r="AB2341" s="741" t="n">
        <v>0</v>
      </c>
      <c r="AC2341" s="741" t="n">
        <v>107795</v>
      </c>
      <c r="AD2341" s="741" t="n">
        <v>774200</v>
      </c>
      <c r="AE2341" s="741" t="n">
        <v>87878755</v>
      </c>
      <c r="AF2341" s="3661" t="n">
        <v>200</v>
      </c>
      <c r="AG2341" s="741" t="inlineStr">
        <is>
          <t>$2,300,000</t>
        </is>
      </c>
      <c r="AH2341" s="346" t="inlineStr">
        <is>
          <t>Vis Davivienda</t>
        </is>
      </c>
      <c r="AI2341" s="242" t="inlineStr">
        <is>
          <t>kadaquisa34.99@gmail.com</t>
        </is>
      </c>
      <c r="AJ2341" s="242" t="n">
        <v>3182310243</v>
      </c>
      <c r="AK2341" s="242" t="inlineStr">
        <is>
          <t>CALI</t>
        </is>
      </c>
      <c r="AL2341" s="225" t="n"/>
      <c r="AM2341" s="231" t="n"/>
    </row>
    <row r="2342" ht="18" customHeight="1" thickBot="1">
      <c r="A2342" s="1159" t="inlineStr">
        <is>
          <t>BLEIDIS PAYARES POLO</t>
        </is>
      </c>
      <c r="B2342" s="466" t="n">
        <v>1057258268</v>
      </c>
      <c r="C2342" s="357" t="n">
        <v>45955</v>
      </c>
      <c r="D2342" s="358" t="inlineStr">
        <is>
          <t>Pendiente</t>
        </is>
      </c>
      <c r="E2342" s="1162" t="n">
        <v>45955</v>
      </c>
      <c r="F2342" s="476" t="inlineStr">
        <is>
          <t>BANCO DE BOGOTA</t>
        </is>
      </c>
      <c r="G2342" s="564" t="n"/>
      <c r="H2342" s="361" t="inlineStr">
        <is>
          <t>CM</t>
        </is>
      </c>
      <c r="I2342" s="360" t="n"/>
      <c r="J2342" s="360" t="n"/>
      <c r="K2342" s="360" t="n"/>
      <c r="L2342" s="362" t="inlineStr">
        <is>
          <t>CM</t>
        </is>
      </c>
      <c r="M2342" s="360" t="n"/>
      <c r="N2342" s="360" t="n"/>
      <c r="O2342" s="360" t="n"/>
      <c r="P2342" s="360" t="n"/>
      <c r="Q2342" s="822" t="n"/>
      <c r="R2342" s="817" t="inlineStr">
        <is>
          <t>N/A</t>
        </is>
      </c>
      <c r="S2342" s="365" t="inlineStr">
        <is>
          <t>Pesos</t>
        </is>
      </c>
      <c r="T2342" s="366" t="inlineStr">
        <is>
          <t>Hipotecario</t>
        </is>
      </c>
      <c r="U2342" s="808" t="n">
        <v>585098</v>
      </c>
      <c r="V2342" s="363" t="n">
        <v>360</v>
      </c>
      <c r="W2342" s="363" t="n">
        <v>346</v>
      </c>
      <c r="X2342" s="808" t="inlineStr">
        <is>
          <t>11.48%</t>
        </is>
      </c>
      <c r="Y2342" s="808" t="n">
        <v>0</v>
      </c>
      <c r="Z2342" s="808" t="n">
        <v>11095</v>
      </c>
      <c r="AA2342" s="808" t="n">
        <v>20803</v>
      </c>
      <c r="AB2342" s="808" t="n">
        <v>32550</v>
      </c>
      <c r="AC2342" s="808" t="n">
        <v>44199</v>
      </c>
      <c r="AD2342" s="808" t="n">
        <v>476450</v>
      </c>
      <c r="AE2342" s="808" t="n">
        <v>55254307</v>
      </c>
      <c r="AF2342" s="3688" t="n">
        <v>100</v>
      </c>
      <c r="AG2342" s="808" t="inlineStr">
        <is>
          <t>$2,600,000</t>
        </is>
      </c>
      <c r="AH2342" s="401" t="inlineStr">
        <is>
          <t>Empleado</t>
        </is>
      </c>
      <c r="AI2342" s="363" t="inlineStr">
        <is>
          <t>bleydispayares@gmail.com</t>
        </is>
      </c>
      <c r="AJ2342" s="363" t="n">
        <v>3005735951</v>
      </c>
      <c r="AK2342" s="363" t="inlineStr">
        <is>
          <t>barranquilla</t>
        </is>
      </c>
      <c r="AL2342" s="360" t="n"/>
      <c r="AM2342" s="368" t="n"/>
    </row>
    <row r="2343" ht="18" customHeight="1" thickBot="1">
      <c r="A2343" s="1160" t="inlineStr">
        <is>
          <t>KAREN LILIANA MOGOLLON BILBAO</t>
        </is>
      </c>
      <c r="B2343" s="210" t="n">
        <v>954034650</v>
      </c>
      <c r="C2343" s="251" t="n">
        <v>45955</v>
      </c>
      <c r="D2343" s="902" t="inlineStr">
        <is>
          <t>Pendiente</t>
        </is>
      </c>
      <c r="E2343" s="903" t="n">
        <v>45955</v>
      </c>
      <c r="F2343" s="213" t="inlineStr">
        <is>
          <t>BANCO DE BOGOTA</t>
        </is>
      </c>
      <c r="G2343" s="214" t="n"/>
      <c r="H2343" s="349" t="inlineStr">
        <is>
          <t>CM</t>
        </is>
      </c>
      <c r="I2343" s="214" t="n"/>
      <c r="J2343" s="214" t="n"/>
      <c r="K2343" s="214" t="n"/>
      <c r="L2343" s="392" t="inlineStr">
        <is>
          <t>Finanzas a otro nivel</t>
        </is>
      </c>
      <c r="M2343" s="254" t="inlineStr">
        <is>
          <t>NELLY ROA</t>
        </is>
      </c>
      <c r="N2343" s="214" t="n"/>
      <c r="O2343" s="214" t="n"/>
      <c r="P2343" s="214" t="n"/>
      <c r="Q2343" s="335" t="n"/>
      <c r="R2343" s="390" t="inlineStr">
        <is>
          <t>N/A</t>
        </is>
      </c>
      <c r="S2343" s="257" t="inlineStr">
        <is>
          <t>Pesos</t>
        </is>
      </c>
      <c r="T2343" s="258" t="inlineStr">
        <is>
          <t>Hipotecario</t>
        </is>
      </c>
      <c r="U2343" s="739" t="n">
        <v>785074</v>
      </c>
      <c r="V2343" s="254" t="n">
        <v>360</v>
      </c>
      <c r="W2343" s="254" t="n">
        <v>284</v>
      </c>
      <c r="X2343" s="739" t="inlineStr">
        <is>
          <t>12.54%</t>
        </is>
      </c>
      <c r="Y2343" s="739" t="n">
        <v>0</v>
      </c>
      <c r="Z2343" s="739" t="n">
        <v>18067</v>
      </c>
      <c r="AA2343" s="739" t="n">
        <v>24960</v>
      </c>
      <c r="AB2343" s="739" t="n">
        <v>0</v>
      </c>
      <c r="AC2343" s="739" t="n">
        <v>302591</v>
      </c>
      <c r="AD2343" s="739" t="n">
        <v>653381</v>
      </c>
      <c r="AE2343" s="739" t="n">
        <v>71033553</v>
      </c>
      <c r="AF2343" s="214" t="n"/>
      <c r="AG2343" s="739" t="inlineStr">
        <is>
          <t>$3,800,000</t>
        </is>
      </c>
      <c r="AH2343" s="259" t="inlineStr">
        <is>
          <t>Empleado</t>
        </is>
      </c>
      <c r="AI2343" s="254" t="inlineStr">
        <is>
          <t>karitotem23@hotmail.com</t>
        </is>
      </c>
      <c r="AJ2343" s="254" t="n">
        <v>3102216855</v>
      </c>
      <c r="AK2343" s="254" t="inlineStr">
        <is>
          <t>BOGOTA</t>
        </is>
      </c>
      <c r="AL2343" s="214" t="n"/>
      <c r="AM2343" s="220" t="n"/>
    </row>
    <row r="2344" ht="18" customHeight="1" thickBot="1">
      <c r="A2344" s="1161" t="inlineStr">
        <is>
          <t>DIANA MORENO BUSTOS</t>
        </is>
      </c>
      <c r="B2344" s="221" t="n">
        <v>2099598001</v>
      </c>
      <c r="C2344" s="240" t="n">
        <v>45946</v>
      </c>
      <c r="D2344" s="902" t="inlineStr">
        <is>
          <t>Pendiente</t>
        </is>
      </c>
      <c r="E2344" s="903" t="n">
        <v>45957</v>
      </c>
      <c r="F2344" s="233" t="inlineStr">
        <is>
          <t>FNA (Fondo Nacional del Ahorro)</t>
        </is>
      </c>
      <c r="G2344" s="225" t="n"/>
      <c r="H2344" s="507" t="inlineStr">
        <is>
          <t>WEB</t>
        </is>
      </c>
      <c r="I2344" s="242" t="inlineStr">
        <is>
          <t>Falta perfilamiento - FNA</t>
        </is>
      </c>
      <c r="J2344" s="225" t="n"/>
      <c r="K2344" s="225" t="n"/>
      <c r="L2344" s="225" t="n"/>
      <c r="M2344" s="225" t="n"/>
      <c r="N2344" s="240" t="n">
        <v>45947</v>
      </c>
      <c r="O2344" s="225" t="n"/>
      <c r="P2344" s="225" t="n"/>
      <c r="Q2344" s="225" t="n"/>
      <c r="R2344" s="389" t="n">
        <v>20995980</v>
      </c>
      <c r="S2344" s="246" t="inlineStr">
        <is>
          <t>Pesos</t>
        </is>
      </c>
      <c r="T2344" s="247" t="inlineStr">
        <is>
          <t>Hipotecario</t>
        </is>
      </c>
      <c r="U2344" s="356" t="n">
        <v>1476482</v>
      </c>
      <c r="V2344" s="363" t="n">
        <v>240</v>
      </c>
      <c r="W2344" s="363" t="n">
        <v>233</v>
      </c>
      <c r="X2344" s="808" t="inlineStr">
        <is>
          <t>12.5%</t>
        </is>
      </c>
      <c r="Y2344" s="808" t="n">
        <v>0</v>
      </c>
      <c r="Z2344" s="808" t="n">
        <v>40243</v>
      </c>
      <c r="AA2344" s="808" t="n">
        <v>33624</v>
      </c>
      <c r="AB2344" s="808" t="n">
        <v>29599</v>
      </c>
      <c r="AC2344" s="808" t="n">
        <v>138341</v>
      </c>
      <c r="AD2344" s="808" t="n">
        <v>1234673</v>
      </c>
      <c r="AE2344" s="808" t="n">
        <v>125174989</v>
      </c>
      <c r="AF2344" s="3688" t="n">
        <v>600</v>
      </c>
      <c r="AG2344" s="808" t="inlineStr">
        <is>
          <t>$5,900,000</t>
        </is>
      </c>
      <c r="AH2344" s="401" t="inlineStr">
        <is>
          <t>Empleado</t>
        </is>
      </c>
      <c r="AI2344" s="363" t="inlineStr">
        <is>
          <t>dianamoreno84@yahoo.es</t>
        </is>
      </c>
      <c r="AJ2344" s="363" t="n">
        <v>3213245828</v>
      </c>
      <c r="AK2344" s="363" t="inlineStr">
        <is>
          <t>CHIA</t>
        </is>
      </c>
      <c r="AL2344" s="360" t="n"/>
      <c r="AM2344" s="368" t="n"/>
    </row>
    <row r="2345" ht="18" customHeight="1" thickBot="1">
      <c r="A2345" t="inlineStr">
        <is>
          <t>DIANA MARCELA LEIVA ALZATE</t>
        </is>
      </c>
      <c r="B2345" s="466" t="n">
        <v>653454971</v>
      </c>
      <c r="C2345" s="357" t="n">
        <v>45956</v>
      </c>
      <c r="D2345" s="358" t="inlineStr">
        <is>
          <t>Pendiente</t>
        </is>
      </c>
      <c r="E2345" s="1163" t="n">
        <v>45957</v>
      </c>
      <c r="F2345" s="476" t="inlineStr">
        <is>
          <t>BANCO DE BOGOTA</t>
        </is>
      </c>
      <c r="G2345" s="360" t="n"/>
      <c r="H2345" s="361" t="inlineStr">
        <is>
          <t>CM</t>
        </is>
      </c>
      <c r="I2345" s="360" t="n"/>
      <c r="J2345" s="360" t="n"/>
      <c r="K2345" s="360" t="n"/>
      <c r="L2345" s="362" t="inlineStr">
        <is>
          <t>CM</t>
        </is>
      </c>
      <c r="M2345" s="360" t="n"/>
      <c r="N2345" s="360" t="n"/>
      <c r="O2345" s="360" t="n"/>
      <c r="P2345" s="360" t="n"/>
      <c r="Q2345" s="360" t="n"/>
      <c r="R2345" s="363" t="n">
        <v>1128272301</v>
      </c>
      <c r="S2345" s="365" t="inlineStr">
        <is>
          <t>Pesos</t>
        </is>
      </c>
      <c r="T2345" s="366" t="inlineStr">
        <is>
          <t>Hipotecario</t>
        </is>
      </c>
      <c r="U2345" s="808" t="n">
        <v>331935</v>
      </c>
      <c r="V2345" s="363" t="n">
        <v>360</v>
      </c>
      <c r="W2345" s="363" t="n">
        <v>303</v>
      </c>
      <c r="X2345" s="808" t="inlineStr">
        <is>
          <t>7.47%</t>
        </is>
      </c>
      <c r="Y2345" s="808" t="n">
        <v>137771</v>
      </c>
      <c r="Z2345" s="808" t="n">
        <v>10443</v>
      </c>
      <c r="AA2345" s="808" t="n">
        <v>19202</v>
      </c>
      <c r="AB2345" s="808" t="n">
        <v>0</v>
      </c>
      <c r="AC2345" s="808" t="n">
        <v>23283</v>
      </c>
      <c r="AD2345" s="808" t="n">
        <v>416778</v>
      </c>
      <c r="AE2345" s="808" t="n">
        <v>42277913</v>
      </c>
      <c r="AF2345" s="3688" t="n">
        <v>100</v>
      </c>
      <c r="AG2345" s="808" t="inlineStr">
        <is>
          <t>$15,500,000</t>
        </is>
      </c>
      <c r="AH2345" s="401" t="inlineStr">
        <is>
          <t>Empleado</t>
        </is>
      </c>
      <c r="AI2345" s="363" t="inlineStr">
        <is>
          <t>dianamarcelaleivaalzate@gmail.com</t>
        </is>
      </c>
      <c r="AJ2345" s="363" t="n">
        <v>3145608183</v>
      </c>
      <c r="AK2345" s="363" t="inlineStr">
        <is>
          <t>DOSQUEBRADAS</t>
        </is>
      </c>
      <c r="AL2345" s="360" t="n"/>
      <c r="AM2345" s="368" t="n"/>
    </row>
    <row r="2346" ht="18" customHeight="1" thickBot="1">
      <c r="A2346" t="inlineStr">
        <is>
          <t>JOHANA ALEXANDRA ARIAS MARQUEZ</t>
        </is>
      </c>
      <c r="B2346" s="933" t="n">
        <v>133201190137</v>
      </c>
      <c r="C2346" s="934" t="n">
        <v>45957</v>
      </c>
      <c r="D2346" s="935" t="inlineStr">
        <is>
          <t>Pendiente</t>
        </is>
      </c>
      <c r="E2346" s="936" t="n">
        <v>45957</v>
      </c>
      <c r="F2346" s="947" t="inlineStr">
        <is>
          <t>CAJA SOCIAL</t>
        </is>
      </c>
      <c r="G2346" s="938" t="n"/>
      <c r="H2346" s="939" t="inlineStr">
        <is>
          <t>CM</t>
        </is>
      </c>
      <c r="I2346" s="938" t="n"/>
      <c r="J2346" s="938" t="n"/>
      <c r="K2346" s="938" t="n"/>
      <c r="L2346" s="938" t="n"/>
      <c r="M2346" s="938" t="n"/>
      <c r="N2346" s="938" t="n"/>
      <c r="O2346" s="938" t="n"/>
      <c r="P2346" s="938" t="n"/>
      <c r="Q2346" s="938" t="n"/>
      <c r="R2346" s="944" t="n">
        <v>1020802401</v>
      </c>
      <c r="S2346" s="941" t="inlineStr">
        <is>
          <t>Pesos</t>
        </is>
      </c>
      <c r="T2346" s="942" t="inlineStr">
        <is>
          <t>Hipotecario</t>
        </is>
      </c>
      <c r="U2346" s="943" t="n">
        <v>1145260</v>
      </c>
      <c r="V2346" s="944" t="n">
        <v>240</v>
      </c>
      <c r="W2346" s="944" t="n">
        <v>206</v>
      </c>
      <c r="X2346" s="943" t="inlineStr">
        <is>
          <t>10.8%</t>
        </is>
      </c>
      <c r="Y2346" s="943" t="n">
        <v>500000</v>
      </c>
      <c r="Z2346" s="943" t="n">
        <v>48128</v>
      </c>
      <c r="AA2346" s="943" t="n">
        <v>38962</v>
      </c>
      <c r="AB2346" s="943" t="n">
        <v>35030</v>
      </c>
      <c r="AC2346" s="943" t="n">
        <v>259679</v>
      </c>
      <c r="AD2346" s="943" t="n">
        <v>1263460</v>
      </c>
      <c r="AE2346" s="943" t="n">
        <v>147204934</v>
      </c>
      <c r="AF2346" s="3744" t="n">
        <v>200</v>
      </c>
      <c r="AG2346" s="943" t="inlineStr">
        <is>
          <t>$7,000,000</t>
        </is>
      </c>
      <c r="AH2346" s="947" t="inlineStr">
        <is>
          <t>Empleado</t>
        </is>
      </c>
      <c r="AI2346" s="944" t="inlineStr">
        <is>
          <t>johanarias18@hotmail.com</t>
        </is>
      </c>
      <c r="AJ2346" s="944" t="n">
        <v>3112265050</v>
      </c>
      <c r="AK2346" s="944" t="inlineStr">
        <is>
          <t>CAJICA</t>
        </is>
      </c>
      <c r="AL2346" s="938" t="n"/>
      <c r="AM2346" s="948" t="n"/>
    </row>
    <row r="2347" ht="18" customHeight="1" thickBot="1">
      <c r="A2347" s="1049" t="inlineStr">
        <is>
          <t>CARLOS ALBERTO RODRIGUEZ GARCIA</t>
        </is>
      </c>
      <c r="B2347" s="502" t="inlineStr">
        <is>
          <t>570049650021220-6</t>
        </is>
      </c>
      <c r="C2347" s="404" t="n">
        <v>45958</v>
      </c>
      <c r="D2347" s="405" t="inlineStr">
        <is>
          <t>Pendiente</t>
        </is>
      </c>
      <c r="E2347" s="406" t="n">
        <v>45958</v>
      </c>
      <c r="F2347" s="503" t="inlineStr">
        <is>
          <t>DAVIVIENDA</t>
        </is>
      </c>
      <c r="G2347" s="410" t="n"/>
      <c r="H2347" s="409" t="inlineStr">
        <is>
          <t>CM</t>
        </is>
      </c>
      <c r="I2347" s="410" t="n"/>
      <c r="J2347" s="410" t="n"/>
      <c r="K2347" s="410" t="n"/>
      <c r="L2347" s="410" t="n"/>
      <c r="M2347" s="410" t="n"/>
      <c r="N2347" s="410" t="n"/>
      <c r="O2347" s="410" t="n"/>
      <c r="P2347" s="410" t="n"/>
      <c r="Q2347" s="816" t="n"/>
      <c r="R2347" s="817" t="inlineStr">
        <is>
          <t>N/A</t>
        </is>
      </c>
      <c r="S2347" s="412" t="inlineStr">
        <is>
          <t>Pesos</t>
        </is>
      </c>
      <c r="T2347" s="413" t="inlineStr">
        <is>
          <t>Hipotecario</t>
        </is>
      </c>
      <c r="U2347" s="818" t="n">
        <v>1741000</v>
      </c>
      <c r="V2347" s="414" t="n">
        <v>180</v>
      </c>
      <c r="W2347" s="414" t="n">
        <v>175</v>
      </c>
      <c r="X2347" s="818" t="inlineStr">
        <is>
          <t>11.2%</t>
        </is>
      </c>
      <c r="Y2347" s="818" t="n">
        <v>0</v>
      </c>
      <c r="Z2347" s="818" t="n">
        <v>76426</v>
      </c>
      <c r="AA2347" s="818" t="n">
        <v>46586</v>
      </c>
      <c r="AB2347" s="818" t="n">
        <v>0</v>
      </c>
      <c r="AC2347" s="818" t="n">
        <v>338438</v>
      </c>
      <c r="AD2347" s="818" t="n">
        <v>1279561</v>
      </c>
      <c r="AE2347" s="818" t="n">
        <v>143783271</v>
      </c>
      <c r="AF2347" s="3670" t="n">
        <v>500</v>
      </c>
      <c r="AG2347" s="818" t="inlineStr">
        <is>
          <t>$14,000,000</t>
        </is>
      </c>
      <c r="AH2347" s="415" t="inlineStr">
        <is>
          <t>Empleado</t>
        </is>
      </c>
      <c r="AI2347" s="414" t="inlineStr">
        <is>
          <t>carodrigar@gmail.com</t>
        </is>
      </c>
      <c r="AJ2347" s="414" t="n">
        <v>3123225402</v>
      </c>
      <c r="AK2347" s="414" t="inlineStr">
        <is>
          <t>BOGOTA</t>
        </is>
      </c>
      <c r="AL2347" s="410" t="n"/>
      <c r="AM2347" s="416" t="n"/>
    </row>
    <row r="2348" ht="18" customHeight="1" thickBot="1">
      <c r="A2348" s="1012" t="inlineStr">
        <is>
          <t>LINA PAOLA CAMACHO SAAVEDRA</t>
        </is>
      </c>
      <c r="B2348" s="221" t="inlineStr">
        <is>
          <t>57163596002547-0</t>
        </is>
      </c>
      <c r="C2348" s="240" t="n">
        <v>45958</v>
      </c>
      <c r="D2348" s="343" t="inlineStr">
        <is>
          <t>Pendiente</t>
        </is>
      </c>
      <c r="E2348" s="378" t="n">
        <v>45958</v>
      </c>
      <c r="F2348" s="333" t="inlineStr">
        <is>
          <t>DAVIVIENDA</t>
        </is>
      </c>
      <c r="G2348" s="225" t="n"/>
      <c r="H2348" s="243" t="inlineStr">
        <is>
          <t>VK 30%</t>
        </is>
      </c>
      <c r="I2348" s="225" t="n"/>
      <c r="J2348" s="225" t="n"/>
      <c r="K2348" s="225" t="n"/>
      <c r="L2348" s="343" t="inlineStr">
        <is>
          <t>Soluciones Financieras</t>
        </is>
      </c>
      <c r="M2348" s="242" t="inlineStr">
        <is>
          <t>LORENA SALINAS</t>
        </is>
      </c>
      <c r="N2348" s="225" t="n"/>
      <c r="O2348" s="225" t="n"/>
      <c r="P2348" s="225" t="n"/>
      <c r="Q2348" s="473" t="n"/>
      <c r="R2348" s="390" t="inlineStr">
        <is>
          <t>N/A</t>
        </is>
      </c>
      <c r="S2348" s="246" t="inlineStr">
        <is>
          <t>Pesos</t>
        </is>
      </c>
      <c r="T2348" s="247" t="inlineStr">
        <is>
          <t>Hipotecario</t>
        </is>
      </c>
      <c r="U2348" s="741" t="n">
        <v>1285000</v>
      </c>
      <c r="V2348" s="242" t="n">
        <v>240</v>
      </c>
      <c r="W2348" s="242" t="n">
        <v>221</v>
      </c>
      <c r="X2348" s="811" t="n">
        <v>0.14</v>
      </c>
      <c r="Y2348" s="741" t="n">
        <v>0</v>
      </c>
      <c r="Z2348" s="741" t="n">
        <v>33980</v>
      </c>
      <c r="AA2348" s="741" t="n">
        <v>30748</v>
      </c>
      <c r="AB2348" s="741" t="n">
        <v>0</v>
      </c>
      <c r="AC2348" s="741" t="n">
        <v>120857</v>
      </c>
      <c r="AD2348" s="741" t="n">
        <v>1099414</v>
      </c>
      <c r="AE2348" s="741" t="n">
        <v>101139967</v>
      </c>
      <c r="AF2348" s="225" t="n"/>
      <c r="AG2348" s="741" t="inlineStr">
        <is>
          <t>$5,000,000</t>
        </is>
      </c>
      <c r="AH2348" s="248" t="inlineStr">
        <is>
          <t>Empleado</t>
        </is>
      </c>
      <c r="AI2348" s="242" t="inlineStr">
        <is>
          <t>linapa_26@hotmail.com</t>
        </is>
      </c>
      <c r="AJ2348" s="242" t="n">
        <v>3183770738</v>
      </c>
      <c r="AK2348" s="242" t="inlineStr">
        <is>
          <t>BOGOTA</t>
        </is>
      </c>
      <c r="AL2348" s="225" t="n"/>
      <c r="AM2348" s="231" t="n"/>
    </row>
    <row r="2349" ht="18" customHeight="1" thickBot="1">
      <c r="A2349" t="inlineStr">
        <is>
          <t>JOSE GREGORIO GARZA SANTAMARIA</t>
        </is>
      </c>
      <c r="B2349" s="466" t="inlineStr">
        <is>
          <t>3183704-8</t>
        </is>
      </c>
      <c r="C2349" s="357" t="n">
        <v>45707</v>
      </c>
      <c r="D2349" s="921" t="inlineStr">
        <is>
          <t>Actualizar</t>
        </is>
      </c>
      <c r="E2349" s="900" t="n">
        <v>45958</v>
      </c>
      <c r="F2349" s="367" t="inlineStr">
        <is>
          <t>AV VILLAS</t>
        </is>
      </c>
      <c r="G2349" s="882" t="n"/>
      <c r="H2349" s="480" t="inlineStr">
        <is>
          <t>VK 30%</t>
        </is>
      </c>
      <c r="I2349" s="360" t="n"/>
      <c r="J2349" s="360" t="n"/>
      <c r="K2349" s="400" t="n">
        <v>45710</v>
      </c>
      <c r="L2349" s="401" t="inlineStr">
        <is>
          <t>Imperio Financiero</t>
        </is>
      </c>
      <c r="M2349" s="363" t="inlineStr">
        <is>
          <t>Kelly Johana Barrera Guerrero</t>
        </is>
      </c>
      <c r="N2349" s="357" t="n">
        <v>45712</v>
      </c>
      <c r="O2349" s="360" t="n"/>
      <c r="P2349" s="364" t="inlineStr">
        <is>
          <t>https://tinyurl.com/3hcjf4fh</t>
        </is>
      </c>
      <c r="Q2349" s="360" t="n"/>
      <c r="R2349" s="363" t="n">
        <v>1092345538</v>
      </c>
      <c r="S2349" s="365" t="inlineStr">
        <is>
          <t>Pesos</t>
        </is>
      </c>
      <c r="T2349" s="366" t="inlineStr">
        <is>
          <t>Hipotecario</t>
        </is>
      </c>
      <c r="U2349" s="808" t="n">
        <v>1118121</v>
      </c>
      <c r="V2349" s="363" t="n">
        <v>180</v>
      </c>
      <c r="W2349" s="363" t="n">
        <v>156</v>
      </c>
      <c r="X2349" s="819" t="n">
        <v>0.1</v>
      </c>
      <c r="Y2349" s="808" t="n">
        <v>0</v>
      </c>
      <c r="Z2349" s="808" t="n">
        <v>40851</v>
      </c>
      <c r="AA2349" s="808" t="n">
        <v>23412</v>
      </c>
      <c r="AB2349" s="808" t="n">
        <v>0</v>
      </c>
      <c r="AC2349" s="808" t="n">
        <v>325052</v>
      </c>
      <c r="AD2349" s="808" t="n">
        <v>797104</v>
      </c>
      <c r="AE2349" s="808" t="n">
        <v>99961107</v>
      </c>
      <c r="AF2349" s="363" t="inlineStr">
        <is>
          <t>600-900</t>
        </is>
      </c>
      <c r="AG2349" s="808" t="inlineStr">
        <is>
          <t>$8,717,000</t>
        </is>
      </c>
      <c r="AH2349" s="401" t="inlineStr">
        <is>
          <t>Empleado</t>
        </is>
      </c>
      <c r="AI2349" s="363" t="inlineStr">
        <is>
          <t>jg1477@gmail.com</t>
        </is>
      </c>
      <c r="AJ2349" s="363" t="n">
        <v>3204022796</v>
      </c>
      <c r="AK2349" s="363" t="inlineStr">
        <is>
          <t>BOGOTA</t>
        </is>
      </c>
      <c r="AL2349" s="360" t="n"/>
      <c r="AM2349" s="368" t="n"/>
    </row>
    <row r="2350" ht="18" customHeight="1" thickBot="1">
      <c r="A2350" s="802" t="inlineStr">
        <is>
          <t>IRINA MARCELA MAZORRA ERAZO</t>
        </is>
      </c>
      <c r="B2350" s="466" t="inlineStr">
        <is>
          <t>570707670016779-9</t>
        </is>
      </c>
      <c r="C2350" s="357" t="n">
        <v>45958</v>
      </c>
      <c r="D2350" s="921" t="inlineStr">
        <is>
          <t>Pendiente</t>
        </is>
      </c>
      <c r="E2350" s="900" t="n">
        <v>45958</v>
      </c>
      <c r="F2350" s="359" t="inlineStr">
        <is>
          <t>DAVIVIENDA</t>
        </is>
      </c>
      <c r="G2350" s="360" t="n"/>
      <c r="H2350" s="464" t="inlineStr">
        <is>
          <t>PROPIO</t>
        </is>
      </c>
      <c r="I2350" s="360" t="n"/>
      <c r="J2350" s="360" t="n"/>
      <c r="K2350" s="360" t="n"/>
      <c r="L2350" s="477" t="inlineStr">
        <is>
          <t>Finanzas a otro nivel</t>
        </is>
      </c>
      <c r="M2350" s="363" t="inlineStr">
        <is>
          <t>CAROLINA MORA</t>
        </is>
      </c>
      <c r="N2350" s="360" t="n"/>
      <c r="O2350" s="360" t="n"/>
      <c r="P2350" s="360" t="n"/>
      <c r="Q2350" s="360" t="n"/>
      <c r="R2350" s="363" t="n">
        <v>1082775896</v>
      </c>
      <c r="S2350" s="365" t="inlineStr">
        <is>
          <t>Pesos</t>
        </is>
      </c>
      <c r="T2350" s="366" t="inlineStr">
        <is>
          <t>Hipotecario</t>
        </is>
      </c>
      <c r="U2350" s="808" t="n">
        <v>451000</v>
      </c>
      <c r="V2350" s="363" t="n">
        <v>240</v>
      </c>
      <c r="W2350" s="363" t="n">
        <v>152</v>
      </c>
      <c r="X2350" s="819" t="n">
        <v>0.12</v>
      </c>
      <c r="Y2350" s="808" t="n">
        <v>0</v>
      </c>
      <c r="Z2350" s="808" t="n">
        <v>9671</v>
      </c>
      <c r="AA2350" s="808" t="n">
        <v>33775</v>
      </c>
      <c r="AB2350" s="808" t="n">
        <v>0</v>
      </c>
      <c r="AC2350" s="808" t="n">
        <v>98191</v>
      </c>
      <c r="AD2350" s="808" t="n">
        <v>309362</v>
      </c>
      <c r="AE2350" s="808" t="n">
        <v>32778708</v>
      </c>
      <c r="AF2350" s="363" t="inlineStr">
        <is>
          <t>$300.000 a $600.000</t>
        </is>
      </c>
      <c r="AG2350" s="808" t="inlineStr">
        <is>
          <t>$4,000,000</t>
        </is>
      </c>
      <c r="AH2350" s="367" t="inlineStr">
        <is>
          <t>Vis Davivienda</t>
        </is>
      </c>
      <c r="AI2350" s="363" t="inlineStr">
        <is>
          <t>kadaorma2006@gmail.com</t>
        </is>
      </c>
      <c r="AJ2350" s="363" t="n">
        <v>3214846846</v>
      </c>
      <c r="AK2350" s="360" t="n"/>
      <c r="AL2350" s="360" t="n"/>
      <c r="AM2350" s="368" t="n"/>
    </row>
    <row r="2351" ht="18" customHeight="1" thickBot="1">
      <c r="A2351" s="735" t="inlineStr">
        <is>
          <t>CRISTIAN ANDRES ALFONSO GONZALEZ</t>
        </is>
      </c>
      <c r="B2351" s="210" t="inlineStr">
        <is>
          <t>571616310015917-7</t>
        </is>
      </c>
      <c r="C2351" s="251" t="n">
        <v>45958</v>
      </c>
      <c r="D2351" s="902" t="inlineStr">
        <is>
          <t>Pendiente</t>
        </is>
      </c>
      <c r="E2351" s="903" t="n">
        <v>45958</v>
      </c>
      <c r="F2351" s="262" t="inlineStr">
        <is>
          <t>DAVIVIENDA</t>
        </is>
      </c>
      <c r="G2351" s="214" t="n"/>
      <c r="H2351" s="352" t="inlineStr">
        <is>
          <t>PROPIO</t>
        </is>
      </c>
      <c r="I2351" s="214" t="n"/>
      <c r="J2351" s="214" t="n"/>
      <c r="K2351" s="214" t="n"/>
      <c r="L2351" s="458" t="inlineStr">
        <is>
          <t>Guardianes Del Ahorro</t>
        </is>
      </c>
      <c r="M2351" s="254" t="inlineStr">
        <is>
          <t>Diana Carolina Acevedo Aguirre</t>
        </is>
      </c>
      <c r="N2351" s="214" t="n"/>
      <c r="O2351" s="214" t="n"/>
      <c r="P2351" s="214" t="n"/>
      <c r="Q2351" s="214" t="n"/>
      <c r="R2351" s="254" t="n">
        <v>1110591890</v>
      </c>
      <c r="S2351" s="257" t="inlineStr">
        <is>
          <t>Pesos</t>
        </is>
      </c>
      <c r="T2351" s="258" t="inlineStr">
        <is>
          <t>Hipotecario</t>
        </is>
      </c>
      <c r="U2351" s="739" t="n">
        <v>1214000</v>
      </c>
      <c r="V2351" s="254" t="n">
        <v>180</v>
      </c>
      <c r="W2351" s="254" t="n">
        <v>167</v>
      </c>
      <c r="X2351" s="739" t="inlineStr">
        <is>
          <t>10.95%</t>
        </is>
      </c>
      <c r="Y2351" s="739" t="n">
        <v>0</v>
      </c>
      <c r="Z2351" s="739" t="n">
        <v>21688</v>
      </c>
      <c r="AA2351" s="739" t="n">
        <v>34460</v>
      </c>
      <c r="AB2351" s="739" t="n">
        <v>0</v>
      </c>
      <c r="AC2351" s="739" t="n">
        <v>269096</v>
      </c>
      <c r="AD2351" s="739" t="n">
        <v>888755</v>
      </c>
      <c r="AE2351" s="739" t="n">
        <v>101981511</v>
      </c>
      <c r="AF2351" s="254" t="inlineStr">
        <is>
          <t>50-300</t>
        </is>
      </c>
      <c r="AG2351" s="739" t="inlineStr">
        <is>
          <t>$2,800,000</t>
        </is>
      </c>
      <c r="AH2351" s="259" t="inlineStr">
        <is>
          <t>Empleado</t>
        </is>
      </c>
      <c r="AI2351" s="254" t="inlineStr">
        <is>
          <t>cristian.alfonso.98@hotmail.com</t>
        </is>
      </c>
      <c r="AJ2351" s="254" t="n">
        <v>3207414085</v>
      </c>
      <c r="AK2351" s="214" t="n"/>
      <c r="AL2351" s="214" t="n"/>
      <c r="AM2351" s="220" t="n"/>
    </row>
    <row r="2352" ht="18" customHeight="1" thickBot="1">
      <c r="A2352" s="1164" t="inlineStr">
        <is>
          <t>YENI YOANA GONZALEZ SUAREZ</t>
        </is>
      </c>
      <c r="B2352" s="221" t="n">
        <v>20990203045</v>
      </c>
      <c r="C2352" s="240" t="n">
        <v>45958</v>
      </c>
      <c r="D2352" s="456" t="inlineStr">
        <is>
          <t>Mora</t>
        </is>
      </c>
      <c r="E2352" s="922" t="n">
        <v>45958</v>
      </c>
      <c r="F2352" s="241" t="inlineStr">
        <is>
          <t>BANCOLOMBIA</t>
        </is>
      </c>
      <c r="G2352" s="225" t="n"/>
      <c r="H2352" s="397" t="inlineStr">
        <is>
          <t>PROPIO</t>
        </is>
      </c>
      <c r="I2352" s="225" t="n"/>
      <c r="J2352" s="225" t="n"/>
      <c r="K2352" s="225" t="n"/>
      <c r="L2352" s="248" t="inlineStr">
        <is>
          <t>Imperio Financiero</t>
        </is>
      </c>
      <c r="M2352" s="242" t="inlineStr">
        <is>
          <t>ANA ISABEL PABON PAEZ</t>
        </is>
      </c>
      <c r="N2352" s="225" t="n"/>
      <c r="O2352" s="225" t="n"/>
      <c r="P2352" s="225" t="n"/>
      <c r="Q2352" s="225" t="n"/>
      <c r="R2352" s="389" t="n">
        <v>1012340637</v>
      </c>
      <c r="S2352" s="246" t="inlineStr">
        <is>
          <t>Pesos</t>
        </is>
      </c>
      <c r="T2352" s="247" t="inlineStr">
        <is>
          <t>Hipotecario</t>
        </is>
      </c>
      <c r="U2352" s="741" t="n">
        <v>496930</v>
      </c>
      <c r="V2352" s="242" t="n">
        <v>244</v>
      </c>
      <c r="W2352" s="242" t="n">
        <v>146</v>
      </c>
      <c r="X2352" s="741" t="inlineStr">
        <is>
          <t>11.9%</t>
        </is>
      </c>
      <c r="Y2352" s="741" t="n">
        <v>0</v>
      </c>
      <c r="Z2352" s="741" t="n">
        <v>7050</v>
      </c>
      <c r="AA2352" s="741" t="n">
        <v>14276</v>
      </c>
      <c r="AB2352" s="741" t="n">
        <v>9517</v>
      </c>
      <c r="AC2352" s="741" t="n">
        <v>149709</v>
      </c>
      <c r="AD2352" s="741" t="n">
        <v>71667</v>
      </c>
      <c r="AE2352" s="741" t="n">
        <v>49083975</v>
      </c>
      <c r="AF2352" s="242" t="inlineStr">
        <is>
          <t>50-300</t>
        </is>
      </c>
      <c r="AG2352" s="741" t="inlineStr">
        <is>
          <t>$5,000,000</t>
        </is>
      </c>
      <c r="AH2352" s="248" t="inlineStr">
        <is>
          <t>Empleado</t>
        </is>
      </c>
      <c r="AI2352" s="242" t="inlineStr">
        <is>
          <t>Yegosu@yahoo.es</t>
        </is>
      </c>
      <c r="AJ2352" s="242" t="n">
        <v>3125107565</v>
      </c>
      <c r="AK2352" s="225" t="n"/>
      <c r="AL2352" s="225" t="n"/>
      <c r="AM2352" s="231" t="n"/>
    </row>
    <row r="2353" ht="18" customHeight="1" thickBot="1">
      <c r="A2353" s="1165" t="inlineStr">
        <is>
          <t>ALEXANDER SALINAS CESAR</t>
        </is>
      </c>
      <c r="B2353" s="466" t="n">
        <v>90000370516</v>
      </c>
      <c r="C2353" s="357" t="n">
        <v>45958</v>
      </c>
      <c r="D2353" s="921" t="inlineStr">
        <is>
          <t>Pendiente</t>
        </is>
      </c>
      <c r="E2353" s="900" t="n">
        <v>45958</v>
      </c>
      <c r="F2353" s="442" t="inlineStr">
        <is>
          <t>BANCOLOMBIA</t>
        </is>
      </c>
      <c r="G2353" s="360" t="n"/>
      <c r="H2353" s="464" t="inlineStr">
        <is>
          <t>PROPIO</t>
        </is>
      </c>
      <c r="I2353" s="360" t="n"/>
      <c r="J2353" s="360" t="n"/>
      <c r="K2353" s="360" t="n"/>
      <c r="L2353" s="358" t="inlineStr">
        <is>
          <t>Soluciones Financieras</t>
        </is>
      </c>
      <c r="M2353" s="363" t="inlineStr">
        <is>
          <t>LORENA SALINAS</t>
        </is>
      </c>
      <c r="N2353" s="360" t="n"/>
      <c r="O2353" s="360" t="n"/>
      <c r="P2353" s="360" t="n"/>
      <c r="Q2353" s="360" t="n"/>
      <c r="R2353" s="886" t="n">
        <v>73208896</v>
      </c>
      <c r="S2353" s="365" t="inlineStr">
        <is>
          <t>Pesos</t>
        </is>
      </c>
      <c r="T2353" s="366" t="inlineStr">
        <is>
          <t>Hipotecario</t>
        </is>
      </c>
      <c r="U2353" s="808" t="n">
        <v>3918855</v>
      </c>
      <c r="V2353" s="363" t="n">
        <v>240</v>
      </c>
      <c r="W2353" s="363" t="n">
        <v>240</v>
      </c>
      <c r="X2353" s="808" t="inlineStr">
        <is>
          <t>11.2%</t>
        </is>
      </c>
      <c r="Y2353" s="808" t="n">
        <v>0</v>
      </c>
      <c r="Z2353" s="808" t="n">
        <v>135407</v>
      </c>
      <c r="AA2353" s="808" t="n">
        <v>71683</v>
      </c>
      <c r="AB2353" s="808" t="n">
        <v>47786</v>
      </c>
      <c r="AC2353" s="808" t="n">
        <v>0</v>
      </c>
      <c r="AD2353" s="808" t="n">
        <v>0</v>
      </c>
      <c r="AE2353" s="808" t="n">
        <v>364397756</v>
      </c>
      <c r="AF2353" s="363" t="inlineStr">
        <is>
          <t>300-600</t>
        </is>
      </c>
      <c r="AG2353" s="808" t="inlineStr">
        <is>
          <t>$20,000,000</t>
        </is>
      </c>
      <c r="AH2353" s="401" t="inlineStr">
        <is>
          <t>Empleado</t>
        </is>
      </c>
      <c r="AI2353" s="363" t="inlineStr">
        <is>
          <t>alexander.salinas@utosario.edu.co</t>
        </is>
      </c>
      <c r="AJ2353" s="363" t="n">
        <v>3117014234</v>
      </c>
      <c r="AK2353" s="360" t="n"/>
      <c r="AL2353" s="360" t="n"/>
      <c r="AM2353" s="368" t="n"/>
    </row>
    <row r="2354" ht="18" customHeight="1" thickBot="1">
      <c r="A2354" s="1166" t="inlineStr">
        <is>
          <t>HECTOR ALEXANDER MOSQUERA NICHOLLS</t>
        </is>
      </c>
      <c r="B2354" s="210" t="n">
        <v>1059622030</v>
      </c>
      <c r="C2354" s="251" t="n">
        <v>45958</v>
      </c>
      <c r="D2354" s="902" t="inlineStr">
        <is>
          <t>Pendiente</t>
        </is>
      </c>
      <c r="E2354" s="903" t="n">
        <v>45958</v>
      </c>
      <c r="F2354" s="213" t="inlineStr">
        <is>
          <t>BANCO DE BOGOTA</t>
        </is>
      </c>
      <c r="G2354" s="565" t="n"/>
      <c r="H2354" s="352" t="inlineStr">
        <is>
          <t>PROPIO</t>
        </is>
      </c>
      <c r="I2354" s="214" t="n"/>
      <c r="J2354" s="214" t="n"/>
      <c r="K2354" s="214" t="n"/>
      <c r="L2354" s="392" t="inlineStr">
        <is>
          <t>Finanzas a otro nivel</t>
        </is>
      </c>
      <c r="M2354" s="254" t="inlineStr">
        <is>
          <t>YULY HERNANDEZ</t>
        </is>
      </c>
      <c r="N2354" s="214" t="n"/>
      <c r="O2354" s="214" t="n"/>
      <c r="P2354" s="214" t="n"/>
      <c r="Q2354" s="214" t="n"/>
      <c r="R2354" s="254" t="n">
        <v>1023880176</v>
      </c>
      <c r="S2354" s="257" t="inlineStr">
        <is>
          <t>Pesos</t>
        </is>
      </c>
      <c r="T2354" s="258" t="inlineStr">
        <is>
          <t>Hipotecario</t>
        </is>
      </c>
      <c r="U2354" s="739" t="n">
        <v>1424384</v>
      </c>
      <c r="V2354" s="254" t="n">
        <v>240</v>
      </c>
      <c r="W2354" s="254" t="n">
        <v>238</v>
      </c>
      <c r="X2354" s="739" t="inlineStr">
        <is>
          <t>11.88%</t>
        </is>
      </c>
      <c r="Y2354" s="739" t="n">
        <v>0</v>
      </c>
      <c r="Z2354" s="739" t="n">
        <v>31502</v>
      </c>
      <c r="AA2354" s="739" t="n">
        <v>31334</v>
      </c>
      <c r="AB2354" s="739" t="n">
        <v>0</v>
      </c>
      <c r="AC2354" s="739" t="n">
        <v>145603</v>
      </c>
      <c r="AD2354" s="739" t="n">
        <v>1215944</v>
      </c>
      <c r="AE2354" s="739" t="n">
        <v>130107623</v>
      </c>
      <c r="AF2354" s="254" t="inlineStr">
        <is>
          <t>300-600</t>
        </is>
      </c>
      <c r="AG2354" s="739" t="inlineStr">
        <is>
          <t>$7,767,787</t>
        </is>
      </c>
      <c r="AH2354" s="259" t="inlineStr">
        <is>
          <t>Empleado</t>
        </is>
      </c>
      <c r="AI2354" s="254" t="inlineStr">
        <is>
          <t>alexmosq12@gmail.com</t>
        </is>
      </c>
      <c r="AJ2354" s="254" t="n">
        <v>3214536784</v>
      </c>
      <c r="AK2354" s="214" t="n"/>
      <c r="AL2354" s="214" t="n"/>
      <c r="AM2354" s="220" t="n"/>
    </row>
    <row r="2355" ht="18" customHeight="1" thickBot="1">
      <c r="A2355" s="1167" t="inlineStr">
        <is>
          <t>BLEIDIS PAYARES POLO</t>
        </is>
      </c>
      <c r="B2355" s="502" t="n">
        <v>1057258268</v>
      </c>
      <c r="C2355" s="404" t="n">
        <v>45955</v>
      </c>
      <c r="D2355" s="405" t="inlineStr">
        <is>
          <t>Pendiente</t>
        </is>
      </c>
      <c r="E2355" s="1145" t="n">
        <v>45959</v>
      </c>
      <c r="F2355" s="581" t="inlineStr">
        <is>
          <t>BANCO DE BOGOTA</t>
        </is>
      </c>
      <c r="G2355" s="590" t="inlineStr">
        <is>
          <t xml:space="preserve">envio plan de pagos para realizar estudio
</t>
        </is>
      </c>
      <c r="H2355" s="409" t="inlineStr">
        <is>
          <t>CM</t>
        </is>
      </c>
      <c r="I2355" s="414" t="inlineStr">
        <is>
          <t>enviar plan de pagos para validar las cuotas pendientes</t>
        </is>
      </c>
      <c r="J2355" s="550" t="inlineStr">
        <is>
          <t>Cargada CRM</t>
        </is>
      </c>
      <c r="K2355" s="406" t="n">
        <v>45958</v>
      </c>
      <c r="L2355" s="411" t="inlineStr">
        <is>
          <t>CM</t>
        </is>
      </c>
      <c r="M2355" s="410" t="n"/>
      <c r="N2355" s="410" t="n"/>
      <c r="O2355" s="410" t="n"/>
      <c r="P2355" s="410" t="n"/>
      <c r="Q2355" s="816" t="n"/>
      <c r="R2355" s="817" t="inlineStr">
        <is>
          <t>N/A</t>
        </is>
      </c>
      <c r="S2355" s="412" t="inlineStr">
        <is>
          <t>Pesos</t>
        </is>
      </c>
      <c r="T2355" s="413" t="inlineStr">
        <is>
          <t>Hipotecario</t>
        </is>
      </c>
      <c r="U2355" s="818" t="n">
        <v>585098</v>
      </c>
      <c r="V2355" s="414" t="n">
        <v>360</v>
      </c>
      <c r="W2355" s="414" t="n">
        <v>346</v>
      </c>
      <c r="X2355" s="818" t="inlineStr">
        <is>
          <t>11.48%</t>
        </is>
      </c>
      <c r="Y2355" s="818" t="n">
        <v>0</v>
      </c>
      <c r="Z2355" s="818" t="n">
        <v>11095</v>
      </c>
      <c r="AA2355" s="818" t="n">
        <v>20803</v>
      </c>
      <c r="AB2355" s="818" t="n">
        <v>32550</v>
      </c>
      <c r="AC2355" s="818" t="n">
        <v>44199</v>
      </c>
      <c r="AD2355" s="818" t="n">
        <v>476450</v>
      </c>
      <c r="AE2355" s="818" t="n">
        <v>55254307</v>
      </c>
      <c r="AF2355" s="3670" t="n">
        <v>100</v>
      </c>
      <c r="AG2355" s="818" t="inlineStr">
        <is>
          <t>$2,600,000</t>
        </is>
      </c>
      <c r="AH2355" s="415" t="inlineStr">
        <is>
          <t>Empleado</t>
        </is>
      </c>
      <c r="AI2355" s="414" t="inlineStr">
        <is>
          <t>bleydispayares@gmail.com</t>
        </is>
      </c>
      <c r="AJ2355" s="414" t="n">
        <v>3005735951</v>
      </c>
      <c r="AK2355" s="414" t="inlineStr">
        <is>
          <t>barranquilla</t>
        </is>
      </c>
      <c r="AL2355" s="410" t="n"/>
      <c r="AM2355" s="416" t="n"/>
    </row>
    <row r="2356" ht="18" customHeight="1" thickBot="1">
      <c r="A2356" s="736" t="inlineStr">
        <is>
          <t>KAREN ELIZABETH FRANCO HERNANDEZ</t>
        </is>
      </c>
      <c r="B2356" s="221" t="inlineStr">
        <is>
          <t>570040770083263-6</t>
        </is>
      </c>
      <c r="C2356" s="240" t="n">
        <v>45959</v>
      </c>
      <c r="D2356" s="343" t="inlineStr">
        <is>
          <t>Pendiente</t>
        </is>
      </c>
      <c r="E2356" s="378" t="n">
        <v>45959</v>
      </c>
      <c r="F2356" s="333" t="inlineStr">
        <is>
          <t>DAVIVIENDA</t>
        </is>
      </c>
      <c r="G2356" s="225" t="n"/>
      <c r="H2356" s="344" t="inlineStr">
        <is>
          <t>CM</t>
        </is>
      </c>
      <c r="I2356" s="225" t="n"/>
      <c r="J2356" s="225" t="n"/>
      <c r="K2356" s="225" t="n"/>
      <c r="L2356" s="225" t="n"/>
      <c r="M2356" s="225" t="n"/>
      <c r="N2356" s="225" t="n"/>
      <c r="O2356" s="225" t="n"/>
      <c r="P2356" s="225" t="n"/>
      <c r="Q2356" s="473" t="n"/>
      <c r="R2356" s="390" t="inlineStr">
        <is>
          <t>N/A</t>
        </is>
      </c>
      <c r="S2356" s="246" t="inlineStr">
        <is>
          <t>Pesos</t>
        </is>
      </c>
      <c r="T2356" s="247" t="inlineStr">
        <is>
          <t>Hipotecario</t>
        </is>
      </c>
      <c r="U2356" s="741" t="n">
        <v>1454000</v>
      </c>
      <c r="V2356" s="242" t="n">
        <v>240</v>
      </c>
      <c r="W2356" s="242" t="n">
        <v>230</v>
      </c>
      <c r="X2356" s="741" t="inlineStr">
        <is>
          <t>10.95%</t>
        </is>
      </c>
      <c r="Y2356" s="741" t="n">
        <v>0</v>
      </c>
      <c r="Z2356" s="741" t="n">
        <v>99721</v>
      </c>
      <c r="AA2356" s="741" t="n">
        <v>38288</v>
      </c>
      <c r="AB2356" s="741" t="n">
        <v>0</v>
      </c>
      <c r="AC2356" s="741" t="n">
        <v>178666</v>
      </c>
      <c r="AD2356" s="741" t="n">
        <v>1138324</v>
      </c>
      <c r="AE2356" s="741" t="n">
        <v>130893010</v>
      </c>
      <c r="AF2356" s="3661" t="n">
        <v>300</v>
      </c>
      <c r="AG2356" s="741" t="inlineStr">
        <is>
          <t>$60,000,000</t>
        </is>
      </c>
      <c r="AH2356" s="248" t="inlineStr">
        <is>
          <t>Empleado</t>
        </is>
      </c>
      <c r="AI2356" s="242" t="inlineStr">
        <is>
          <t>johnhdonoso@gmail.com</t>
        </is>
      </c>
      <c r="AJ2356" s="242" t="n">
        <v>3183658838</v>
      </c>
      <c r="AK2356" s="242" t="inlineStr">
        <is>
          <t>BOGOTA</t>
        </is>
      </c>
      <c r="AL2356" s="225" t="n"/>
      <c r="AM2356" s="231" t="n"/>
    </row>
    <row r="2357" ht="18" customHeight="1" thickBot="1">
      <c r="A2357" s="1166" t="inlineStr">
        <is>
          <t>EDINSON ALEXANDER TERAN ECHAVARRIA</t>
        </is>
      </c>
      <c r="B2357" s="274" t="n">
        <v>556581268</v>
      </c>
      <c r="C2357" s="420" t="n">
        <v>45959</v>
      </c>
      <c r="D2357" s="421" t="inlineStr">
        <is>
          <t>Pendiente</t>
        </is>
      </c>
      <c r="E2357" s="422" t="n">
        <v>45959</v>
      </c>
      <c r="F2357" s="445" t="inlineStr">
        <is>
          <t>BANCO DE BOGOTA</t>
        </is>
      </c>
      <c r="G2357" s="278" t="n"/>
      <c r="H2357" s="424" t="inlineStr">
        <is>
          <t>PROPIO</t>
        </is>
      </c>
      <c r="I2357" s="278" t="n"/>
      <c r="J2357" s="278" t="n"/>
      <c r="K2357" s="278" t="n"/>
      <c r="L2357" s="421" t="inlineStr">
        <is>
          <t>Soluciones Financieras</t>
        </is>
      </c>
      <c r="M2357" s="425" t="inlineStr">
        <is>
          <t>LUIS PINZON</t>
        </is>
      </c>
      <c r="N2357" s="278" t="n"/>
      <c r="O2357" s="278" t="n"/>
      <c r="P2357" s="278" t="n"/>
      <c r="Q2357" s="534" t="n"/>
      <c r="R2357" s="390" t="inlineStr">
        <is>
          <t>N/A</t>
        </is>
      </c>
      <c r="S2357" s="426" t="inlineStr">
        <is>
          <t>Pesos</t>
        </is>
      </c>
      <c r="T2357" s="427" t="inlineStr">
        <is>
          <t>Hipotecario</t>
        </is>
      </c>
      <c r="U2357" s="742" t="n">
        <v>546772</v>
      </c>
      <c r="V2357" s="425" t="n">
        <v>360</v>
      </c>
      <c r="W2357" s="425" t="n">
        <v>296</v>
      </c>
      <c r="X2357" s="742" t="inlineStr">
        <is>
          <t>6.56%</t>
        </is>
      </c>
      <c r="Y2357" s="742" t="n">
        <v>253226</v>
      </c>
      <c r="Z2357" s="742" t="n">
        <v>28194</v>
      </c>
      <c r="AA2357" s="742" t="n">
        <v>0</v>
      </c>
      <c r="AB2357" s="742" t="n">
        <v>0</v>
      </c>
      <c r="AC2357" s="742" t="n">
        <v>68159</v>
      </c>
      <c r="AD2357" s="742" t="n">
        <v>703644</v>
      </c>
      <c r="AE2357" s="742" t="n">
        <v>77678756</v>
      </c>
      <c r="AF2357" s="3663" t="n">
        <v>150</v>
      </c>
      <c r="AG2357" s="742" t="inlineStr">
        <is>
          <t>$2,280,000</t>
        </is>
      </c>
      <c r="AH2357" s="428" t="inlineStr">
        <is>
          <t>Empleado</t>
        </is>
      </c>
      <c r="AI2357" s="425" t="inlineStr">
        <is>
          <t>luceroteran4@gmail.com</t>
        </is>
      </c>
      <c r="AJ2357" s="425" t="n">
        <v>3137635106</v>
      </c>
      <c r="AK2357" s="278" t="n"/>
      <c r="AL2357" s="278" t="n"/>
      <c r="AM2357" s="286" t="n"/>
    </row>
    <row r="2358" ht="18" customHeight="1" thickBot="1">
      <c r="A2358" s="1167" t="inlineStr">
        <is>
          <t>DIEGO ANDRES RAMIREZ</t>
        </is>
      </c>
      <c r="B2358" s="502" t="n">
        <v>1144879002</v>
      </c>
      <c r="C2358" s="404" t="n">
        <v>45956</v>
      </c>
      <c r="D2358" s="405" t="inlineStr">
        <is>
          <t>Pendiente</t>
        </is>
      </c>
      <c r="E2358" s="404" t="n">
        <v>45959</v>
      </c>
      <c r="F2358" s="439" t="inlineStr">
        <is>
          <t>FNA (Fondo Nacional del Ahorro)</t>
        </is>
      </c>
      <c r="G2358" s="588" t="n"/>
      <c r="H2358" s="409" t="inlineStr">
        <is>
          <t>CM</t>
        </is>
      </c>
      <c r="I2358" s="410" t="n"/>
      <c r="J2358" s="410" t="n"/>
      <c r="K2358" s="410" t="n"/>
      <c r="L2358" s="411" t="inlineStr">
        <is>
          <t>CM</t>
        </is>
      </c>
      <c r="M2358" s="410" t="n"/>
      <c r="N2358" s="410" t="n"/>
      <c r="O2358" s="410" t="n"/>
      <c r="P2358" s="410" t="n"/>
      <c r="Q2358" s="410" t="n"/>
      <c r="R2358" s="1128" t="n">
        <v>11448790</v>
      </c>
      <c r="S2358" s="412" t="inlineStr">
        <is>
          <t>Pesos</t>
        </is>
      </c>
      <c r="T2358" s="413" t="inlineStr">
        <is>
          <t>Hipotecario</t>
        </is>
      </c>
      <c r="U2358" s="818" t="n">
        <v>537523</v>
      </c>
      <c r="V2358" s="414" t="n">
        <v>240</v>
      </c>
      <c r="W2358" s="414" t="n">
        <v>157</v>
      </c>
      <c r="X2358" s="818" t="inlineStr">
        <is>
          <t>16.13%</t>
        </is>
      </c>
      <c r="Y2358" s="818" t="n">
        <v>195399</v>
      </c>
      <c r="Z2358" s="818" t="n">
        <v>43351</v>
      </c>
      <c r="AA2358" s="818" t="n">
        <v>0</v>
      </c>
      <c r="AB2358" s="818" t="n">
        <v>0</v>
      </c>
      <c r="AC2358" s="818" t="n">
        <v>178596</v>
      </c>
      <c r="AD2358" s="818" t="n">
        <v>315574</v>
      </c>
      <c r="AE2358" s="818" t="n">
        <v>59865612</v>
      </c>
      <c r="AF2358" s="3670" t="n">
        <v>300</v>
      </c>
      <c r="AG2358" s="818" t="inlineStr">
        <is>
          <t>$3,100,000</t>
        </is>
      </c>
      <c r="AH2358" s="415" t="inlineStr">
        <is>
          <t>Empleado</t>
        </is>
      </c>
      <c r="AI2358" s="414" t="inlineStr">
        <is>
          <t>dandresram@hotmail.com</t>
        </is>
      </c>
      <c r="AJ2358" s="414" t="n">
        <v>3183882216</v>
      </c>
      <c r="AK2358" s="414" t="inlineStr">
        <is>
          <t>MADRD</t>
        </is>
      </c>
      <c r="AL2358" s="410" t="n"/>
      <c r="AM2358" s="416" t="n"/>
    </row>
    <row r="2359" ht="18" customHeight="1" thickBot="1">
      <c r="A2359" s="1161" t="inlineStr">
        <is>
          <t>IVONNE STEFANIA ORTEGA LANDINEZ</t>
        </is>
      </c>
      <c r="B2359" s="221" t="n">
        <v>1054306150</v>
      </c>
      <c r="C2359" s="240" t="n">
        <v>45957</v>
      </c>
      <c r="D2359" s="343" t="inlineStr">
        <is>
          <t>Pendiente</t>
        </is>
      </c>
      <c r="E2359" s="240" t="n">
        <v>45959</v>
      </c>
      <c r="F2359" s="224" t="inlineStr">
        <is>
          <t>BANCO DE BOGOTA</t>
        </is>
      </c>
      <c r="G2359" s="225" t="n"/>
      <c r="H2359" s="344" t="inlineStr">
        <is>
          <t>CM</t>
        </is>
      </c>
      <c r="I2359" s="225" t="n"/>
      <c r="J2359" s="225" t="n"/>
      <c r="K2359" s="225" t="n"/>
      <c r="L2359" s="345" t="inlineStr">
        <is>
          <t>CM</t>
        </is>
      </c>
      <c r="M2359" s="225" t="n"/>
      <c r="N2359" s="225" t="n"/>
      <c r="O2359" s="225" t="n"/>
      <c r="P2359" s="225" t="n"/>
      <c r="Q2359" s="225" t="n"/>
      <c r="R2359" s="389" t="n">
        <v>1098751857</v>
      </c>
      <c r="S2359" s="246" t="inlineStr">
        <is>
          <t>Pesos</t>
        </is>
      </c>
      <c r="T2359" s="247" t="inlineStr">
        <is>
          <t>Hipotecario</t>
        </is>
      </c>
      <c r="U2359" s="741" t="n">
        <v>1224042</v>
      </c>
      <c r="V2359" s="242" t="n">
        <v>240</v>
      </c>
      <c r="W2359" s="242" t="n">
        <v>230</v>
      </c>
      <c r="X2359" s="741" t="inlineStr">
        <is>
          <t>12.01%</t>
        </is>
      </c>
      <c r="Y2359" s="741" t="n">
        <v>0</v>
      </c>
      <c r="Z2359" s="741" t="n">
        <v>0</v>
      </c>
      <c r="AA2359" s="741" t="n">
        <v>0</v>
      </c>
      <c r="AB2359" s="741" t="n">
        <v>0</v>
      </c>
      <c r="AC2359" s="741" t="n">
        <v>138245</v>
      </c>
      <c r="AD2359" s="741" t="n">
        <v>1085796</v>
      </c>
      <c r="AE2359" s="741" t="n">
        <v>114945795</v>
      </c>
      <c r="AF2359" s="225" t="n"/>
      <c r="AG2359" s="741" t="inlineStr">
        <is>
          <t>$4,500,000</t>
        </is>
      </c>
      <c r="AH2359" s="248" t="inlineStr">
        <is>
          <t>Empleado</t>
        </is>
      </c>
      <c r="AI2359" s="242" t="inlineStr">
        <is>
          <t>stefania_ortega@hotmail.com</t>
        </is>
      </c>
      <c r="AJ2359" s="242" t="n">
        <v>3007050017</v>
      </c>
      <c r="AK2359" s="242" t="inlineStr">
        <is>
          <t>BUCARRAMANGA</t>
        </is>
      </c>
      <c r="AL2359" s="225" t="n"/>
      <c r="AM2359" s="231" t="n"/>
    </row>
    <row r="2360" ht="18" customHeight="1" thickBot="1">
      <c r="A2360" t="inlineStr">
        <is>
          <t>CARLOS FEDERICO ENSUNCHO HOYOS</t>
        </is>
      </c>
      <c r="B2360" s="502" t="n">
        <v>52990009014</v>
      </c>
      <c r="C2360" s="404" t="n">
        <v>45959</v>
      </c>
      <c r="D2360" s="405" t="inlineStr">
        <is>
          <t>Pendiente</t>
        </is>
      </c>
      <c r="E2360" s="406" t="n">
        <v>45959</v>
      </c>
      <c r="F2360" s="486" t="inlineStr">
        <is>
          <t>BANCOLOMBIA</t>
        </is>
      </c>
      <c r="G2360" s="410" t="n"/>
      <c r="H2360" s="539" t="inlineStr">
        <is>
          <t>PROPIO</t>
        </is>
      </c>
      <c r="I2360" s="410" t="n"/>
      <c r="J2360" s="410" t="n"/>
      <c r="K2360" s="410" t="n"/>
      <c r="L2360" s="591" t="inlineStr">
        <is>
          <t>Finanzas a otro nivel</t>
        </is>
      </c>
      <c r="M2360" s="414" t="inlineStr">
        <is>
          <t>Valentina Henao Madrigal</t>
        </is>
      </c>
      <c r="N2360" s="410" t="n"/>
      <c r="O2360" s="410" t="n"/>
      <c r="P2360" s="410" t="n"/>
      <c r="Q2360" s="410" t="n"/>
      <c r="R2360" s="874" t="n">
        <v>11001730</v>
      </c>
      <c r="S2360" s="412" t="inlineStr">
        <is>
          <t>Pesos</t>
        </is>
      </c>
      <c r="T2360" s="413" t="inlineStr">
        <is>
          <t>Hipotecario</t>
        </is>
      </c>
      <c r="U2360" s="818" t="n">
        <v>689806</v>
      </c>
      <c r="V2360" s="414" t="n">
        <v>243</v>
      </c>
      <c r="W2360" s="414" t="n">
        <v>117</v>
      </c>
      <c r="X2360" s="818" t="inlineStr">
        <is>
          <t>10.85%</t>
        </is>
      </c>
      <c r="Y2360" s="818" t="n">
        <v>0</v>
      </c>
      <c r="Z2360" s="818" t="n">
        <v>21098</v>
      </c>
      <c r="AA2360" s="818" t="n">
        <v>0</v>
      </c>
      <c r="AB2360" s="818" t="n">
        <v>0</v>
      </c>
      <c r="AC2360" s="818" t="n">
        <v>240440</v>
      </c>
      <c r="AD2360" s="818" t="n">
        <v>428268</v>
      </c>
      <c r="AE2360" s="818" t="n">
        <v>50947531</v>
      </c>
      <c r="AF2360" s="414" t="inlineStr">
        <is>
          <t>600-900</t>
        </is>
      </c>
      <c r="AG2360" s="818" t="inlineStr">
        <is>
          <t>$13,000,000</t>
        </is>
      </c>
      <c r="AH2360" s="415" t="inlineStr">
        <is>
          <t>Empleado</t>
        </is>
      </c>
      <c r="AI2360" s="414" t="inlineStr">
        <is>
          <t>Karlosfederiko@gmail.com</t>
        </is>
      </c>
      <c r="AJ2360" s="414" t="n">
        <v>3002026780</v>
      </c>
      <c r="AK2360" s="410" t="n"/>
      <c r="AL2360" s="410" t="n"/>
      <c r="AM2360" s="416" t="n"/>
    </row>
    <row r="2361" ht="18" customHeight="1" thickBot="1">
      <c r="A2361" t="inlineStr">
        <is>
          <t>JUAN DAVID GOMEZ OCAMPO</t>
        </is>
      </c>
      <c r="B2361" s="502" t="n">
        <v>856489407</v>
      </c>
      <c r="C2361" s="404" t="n">
        <v>45955</v>
      </c>
      <c r="D2361" s="405" t="inlineStr">
        <is>
          <t>Pendiente</t>
        </is>
      </c>
      <c r="E2361" s="1145" t="n">
        <v>45959</v>
      </c>
      <c r="F2361" s="538" t="inlineStr">
        <is>
          <t>BANCO DE BOGOTA</t>
        </is>
      </c>
      <c r="G2361" s="410" t="n"/>
      <c r="H2361" s="409" t="inlineStr">
        <is>
          <t>CM</t>
        </is>
      </c>
      <c r="I2361" s="410" t="n"/>
      <c r="J2361" s="410" t="n"/>
      <c r="K2361" s="410" t="n"/>
      <c r="L2361" s="411" t="inlineStr">
        <is>
          <t>CM</t>
        </is>
      </c>
      <c r="M2361" s="410" t="n"/>
      <c r="N2361" s="410" t="n"/>
      <c r="O2361" s="410" t="n"/>
      <c r="P2361" s="410" t="n"/>
      <c r="Q2361" s="410" t="n"/>
      <c r="R2361" s="1148" t="n">
        <v>1144192807</v>
      </c>
      <c r="S2361" s="412" t="inlineStr">
        <is>
          <t>Pesos</t>
        </is>
      </c>
      <c r="T2361" s="413" t="inlineStr">
        <is>
          <t>Hipotecario</t>
        </is>
      </c>
      <c r="U2361" s="818" t="n">
        <v>413028</v>
      </c>
      <c r="V2361" s="414" t="n">
        <v>360</v>
      </c>
      <c r="W2361" s="414" t="n">
        <v>333</v>
      </c>
      <c r="X2361" s="818" t="inlineStr">
        <is>
          <t>10.91%</t>
        </is>
      </c>
      <c r="Y2361" s="818" t="n">
        <v>145354</v>
      </c>
      <c r="Z2361" s="818" t="n">
        <v>1659</v>
      </c>
      <c r="AA2361" s="818" t="n">
        <v>3504</v>
      </c>
      <c r="AB2361" s="818" t="n">
        <v>0</v>
      </c>
      <c r="AC2361" s="818" t="n">
        <v>22913</v>
      </c>
      <c r="AD2361" s="818" t="n">
        <v>530304</v>
      </c>
      <c r="AE2361" s="818" t="n">
        <v>44610493</v>
      </c>
      <c r="AF2361" s="410" t="n"/>
      <c r="AG2361" s="818" t="inlineStr">
        <is>
          <t>$2,255,000</t>
        </is>
      </c>
      <c r="AH2361" s="591" t="inlineStr">
        <is>
          <t>Emp/Ind</t>
        </is>
      </c>
      <c r="AI2361" s="414" t="inlineStr">
        <is>
          <t>jdgomez9602@gmail.com</t>
        </is>
      </c>
      <c r="AJ2361" s="414" t="n">
        <v>3163211179</v>
      </c>
      <c r="AK2361" s="414" t="inlineStr">
        <is>
          <t>CALI</t>
        </is>
      </c>
      <c r="AL2361" s="410" t="n"/>
      <c r="AM2361" s="416" t="n"/>
    </row>
    <row r="2362" ht="18" customHeight="1" thickBot="1">
      <c r="A2362" t="inlineStr">
        <is>
          <t>ROBERTO EDUARDO TORRES ARCINIEGAS</t>
        </is>
      </c>
      <c r="B2362" s="466" t="inlineStr">
        <is>
          <t>570000380066582-6</t>
        </is>
      </c>
      <c r="C2362" s="357" t="n">
        <v>45959</v>
      </c>
      <c r="D2362" s="921" t="inlineStr">
        <is>
          <t>Pendiente</t>
        </is>
      </c>
      <c r="E2362" s="900" t="n">
        <v>45959</v>
      </c>
      <c r="F2362" s="359" t="inlineStr">
        <is>
          <t>DAVIVIENDA</t>
        </is>
      </c>
      <c r="G2362" s="360" t="n"/>
      <c r="H2362" s="361" t="inlineStr">
        <is>
          <t>CM</t>
        </is>
      </c>
      <c r="I2362" s="360" t="n"/>
      <c r="J2362" s="360" t="n"/>
      <c r="K2362" s="360" t="n"/>
      <c r="L2362" s="360" t="n"/>
      <c r="M2362" s="360" t="n"/>
      <c r="N2362" s="360" t="n"/>
      <c r="O2362" s="360" t="n"/>
      <c r="P2362" s="360" t="n"/>
      <c r="Q2362" s="822" t="n"/>
      <c r="R2362" s="817" t="inlineStr">
        <is>
          <t>N/A</t>
        </is>
      </c>
      <c r="S2362" s="365" t="inlineStr">
        <is>
          <t>Pesos</t>
        </is>
      </c>
      <c r="T2362" s="366" t="inlineStr">
        <is>
          <t>Hipotecario</t>
        </is>
      </c>
      <c r="U2362" s="808" t="n">
        <v>4570000</v>
      </c>
      <c r="V2362" s="363" t="n">
        <v>240</v>
      </c>
      <c r="W2362" s="363" t="n">
        <v>234</v>
      </c>
      <c r="X2362" s="808" t="inlineStr">
        <is>
          <t>12.1%</t>
        </is>
      </c>
      <c r="Y2362" s="808" t="n">
        <v>0</v>
      </c>
      <c r="Z2362" s="808" t="n">
        <v>75869</v>
      </c>
      <c r="AA2362" s="808" t="n">
        <v>168244</v>
      </c>
      <c r="AB2362" s="808" t="n">
        <v>0</v>
      </c>
      <c r="AC2362" s="808" t="n">
        <v>451454</v>
      </c>
      <c r="AD2362" s="808" t="n">
        <v>3808632</v>
      </c>
      <c r="AE2362" s="808" t="n">
        <v>398089640</v>
      </c>
      <c r="AF2362" s="808" t="inlineStr">
        <is>
          <t>$1,000,000</t>
        </is>
      </c>
      <c r="AG2362" s="808" t="inlineStr">
        <is>
          <t>$16,000,000</t>
        </is>
      </c>
      <c r="AH2362" s="401" t="inlineStr">
        <is>
          <t>Empleado</t>
        </is>
      </c>
      <c r="AI2362" s="363" t="inlineStr">
        <is>
          <t>pilartorres1809@gmail.com</t>
        </is>
      </c>
      <c r="AJ2362" s="363" t="n">
        <v>3104213609</v>
      </c>
      <c r="AK2362" s="363" t="inlineStr">
        <is>
          <t>BOGOTA</t>
        </is>
      </c>
      <c r="AL2362" s="360" t="n"/>
      <c r="AM2362" s="368" t="n"/>
    </row>
    <row r="2363" ht="18" customHeight="1" thickBot="1">
      <c r="A2363" t="inlineStr">
        <is>
          <t>CAROLINA MARCELA JIMENEZ DIAZ</t>
        </is>
      </c>
      <c r="B2363" s="502" t="inlineStr">
        <is>
          <t>180-149966</t>
        </is>
      </c>
      <c r="C2363" s="404" t="n">
        <v>45955</v>
      </c>
      <c r="D2363" s="405" t="inlineStr">
        <is>
          <t>Pendiente</t>
        </is>
      </c>
      <c r="E2363" s="1145" t="n">
        <v>45959</v>
      </c>
      <c r="F2363" s="407" t="inlineStr">
        <is>
          <t>OCCIDENTE</t>
        </is>
      </c>
      <c r="G2363" s="410" t="n"/>
      <c r="H2363" s="409" t="inlineStr">
        <is>
          <t>CM</t>
        </is>
      </c>
      <c r="I2363" s="410" t="n"/>
      <c r="J2363" s="410" t="n"/>
      <c r="K2363" s="410" t="n"/>
      <c r="L2363" s="411" t="inlineStr">
        <is>
          <t>CM</t>
        </is>
      </c>
      <c r="M2363" s="410" t="n"/>
      <c r="N2363" s="410" t="n"/>
      <c r="O2363" s="410" t="n"/>
      <c r="P2363" s="410" t="n"/>
      <c r="Q2363" s="410" t="n"/>
      <c r="R2363" s="414" t="n">
        <v>52967117</v>
      </c>
      <c r="S2363" s="412" t="inlineStr">
        <is>
          <t>Pesos</t>
        </is>
      </c>
      <c r="T2363" s="413" t="inlineStr">
        <is>
          <t>Hipotecario</t>
        </is>
      </c>
      <c r="U2363" s="818" t="n">
        <v>2089077</v>
      </c>
      <c r="V2363" s="414" t="n">
        <v>240</v>
      </c>
      <c r="W2363" s="414" t="n">
        <v>206</v>
      </c>
      <c r="X2363" s="818" t="inlineStr">
        <is>
          <t>13.88%</t>
        </is>
      </c>
      <c r="Y2363" s="818" t="n">
        <v>0</v>
      </c>
      <c r="Z2363" s="818" t="n">
        <v>28332</v>
      </c>
      <c r="AA2363" s="818" t="n">
        <v>42210</v>
      </c>
      <c r="AB2363" s="818" t="n">
        <v>0</v>
      </c>
      <c r="AC2363" s="818" t="n">
        <v>214781</v>
      </c>
      <c r="AD2363" s="818" t="n">
        <v>1803644</v>
      </c>
      <c r="AE2363" s="818" t="n">
        <v>165621909</v>
      </c>
      <c r="AF2363" s="3670" t="n">
        <v>200</v>
      </c>
      <c r="AG2363" s="818" t="inlineStr">
        <is>
          <t>$7,500,000</t>
        </is>
      </c>
      <c r="AH2363" s="415" t="inlineStr">
        <is>
          <t>Empleado</t>
        </is>
      </c>
      <c r="AI2363" s="1152" t="inlineStr">
        <is>
          <t>marcelac.jimenezz@gmail.com</t>
        </is>
      </c>
      <c r="AJ2363" s="414" t="n">
        <v>3002543773</v>
      </c>
      <c r="AK2363" s="414" t="inlineStr">
        <is>
          <t>CALI</t>
        </is>
      </c>
      <c r="AL2363" s="410" t="n"/>
      <c r="AM2363" s="416" t="n"/>
    </row>
    <row r="2364" ht="18" customHeight="1" thickBot="1">
      <c r="A2364" s="802" t="inlineStr">
        <is>
          <t>YEISON ALFONSO OROZCO TEJADA</t>
        </is>
      </c>
      <c r="B2364" s="466" t="n">
        <v>90000191948</v>
      </c>
      <c r="C2364" s="357" t="n">
        <v>45960</v>
      </c>
      <c r="D2364" s="358" t="inlineStr">
        <is>
          <t>Pendiente</t>
        </is>
      </c>
      <c r="E2364" s="927" t="n">
        <v>45960</v>
      </c>
      <c r="F2364" s="442" t="inlineStr">
        <is>
          <t>BANCOLOMBIA</t>
        </is>
      </c>
      <c r="G2364" s="360" t="n"/>
      <c r="H2364" s="464" t="inlineStr">
        <is>
          <t>PROPIO</t>
        </is>
      </c>
      <c r="I2364" s="360" t="n"/>
      <c r="J2364" s="360" t="n"/>
      <c r="K2364" s="360" t="n"/>
      <c r="L2364" s="477" t="inlineStr">
        <is>
          <t>Finanzas a otro nivel</t>
        </is>
      </c>
      <c r="M2364" s="363" t="inlineStr">
        <is>
          <t>CAROLINA MORA</t>
        </is>
      </c>
      <c r="N2364" s="360" t="n"/>
      <c r="O2364" s="360" t="n"/>
      <c r="P2364" s="360" t="n"/>
      <c r="Q2364" s="360" t="n"/>
      <c r="R2364" s="1119" t="n">
        <v>1083872474</v>
      </c>
      <c r="S2364" s="365" t="inlineStr">
        <is>
          <t>Pesos</t>
        </is>
      </c>
      <c r="T2364" s="366" t="inlineStr">
        <is>
          <t>Hipotecario</t>
        </is>
      </c>
      <c r="U2364" s="808" t="n">
        <v>652747</v>
      </c>
      <c r="V2364" s="363" t="n">
        <v>240</v>
      </c>
      <c r="W2364" s="363" t="n">
        <v>200</v>
      </c>
      <c r="X2364" s="808" t="inlineStr">
        <is>
          <t>7.62%</t>
        </is>
      </c>
      <c r="Y2364" s="808" t="n">
        <v>232971</v>
      </c>
      <c r="Z2364" s="808" t="n">
        <v>11102</v>
      </c>
      <c r="AA2364" s="808" t="n">
        <v>13656</v>
      </c>
      <c r="AB2364" s="808" t="n">
        <v>9103</v>
      </c>
      <c r="AC2364" s="808" t="n">
        <v>180838</v>
      </c>
      <c r="AD2364" s="808" t="n">
        <v>438048</v>
      </c>
      <c r="AE2364" s="808" t="n">
        <v>71265564</v>
      </c>
      <c r="AF2364" s="363" t="inlineStr">
        <is>
          <t>50-300</t>
        </is>
      </c>
      <c r="AG2364" s="808" t="inlineStr">
        <is>
          <t>$5,000,000</t>
        </is>
      </c>
      <c r="AH2364" s="401" t="inlineStr">
        <is>
          <t>Empleado</t>
        </is>
      </c>
      <c r="AI2364" s="363" t="inlineStr">
        <is>
          <t>yeisonorozco@hotmail.com</t>
        </is>
      </c>
      <c r="AJ2364" s="363" t="n">
        <v>3102825511</v>
      </c>
      <c r="AK2364" s="360" t="n"/>
      <c r="AL2364" s="360" t="n"/>
      <c r="AM2364" s="368" t="n"/>
    </row>
    <row r="2365" ht="18" customHeight="1" thickBot="1">
      <c r="A2365" s="735" t="inlineStr">
        <is>
          <t>YAMILETH ARISTIZABAL TOBON</t>
        </is>
      </c>
      <c r="B2365" s="210" t="n">
        <v>90000312002</v>
      </c>
      <c r="C2365" s="251" t="n">
        <v>45960</v>
      </c>
      <c r="D2365" s="348" t="inlineStr">
        <is>
          <t>Pendiente</t>
        </is>
      </c>
      <c r="E2365" s="386" t="n">
        <v>45960</v>
      </c>
      <c r="F2365" s="267" t="inlineStr">
        <is>
          <t>BANCOLOMBIA</t>
        </is>
      </c>
      <c r="G2365" s="214" t="n"/>
      <c r="H2365" s="349" t="inlineStr">
        <is>
          <t>CM</t>
        </is>
      </c>
      <c r="I2365" s="214" t="n"/>
      <c r="J2365" s="214" t="n"/>
      <c r="K2365" s="214" t="n"/>
      <c r="L2365" s="214" t="n"/>
      <c r="M2365" s="214" t="n"/>
      <c r="N2365" s="214" t="n"/>
      <c r="O2365" s="214" t="n"/>
      <c r="P2365" s="214" t="n"/>
      <c r="Q2365" s="335" t="n"/>
      <c r="R2365" s="390" t="inlineStr">
        <is>
          <t>N/A</t>
        </is>
      </c>
      <c r="S2365" s="257" t="inlineStr">
        <is>
          <t>Pesos</t>
        </is>
      </c>
      <c r="T2365" s="258" t="inlineStr">
        <is>
          <t>Hipotecario</t>
        </is>
      </c>
      <c r="U2365" s="739" t="n">
        <v>975392</v>
      </c>
      <c r="V2365" s="254" t="n">
        <v>240</v>
      </c>
      <c r="W2365" s="254" t="n">
        <v>229</v>
      </c>
      <c r="X2365" s="821" t="n">
        <v>0.1</v>
      </c>
      <c r="Y2365" s="739" t="n">
        <v>0</v>
      </c>
      <c r="Z2365" s="739" t="n">
        <v>15203</v>
      </c>
      <c r="AA2365" s="739" t="n">
        <v>14130</v>
      </c>
      <c r="AB2365" s="739" t="n">
        <v>9420</v>
      </c>
      <c r="AC2365" s="739" t="n">
        <v>150734</v>
      </c>
      <c r="AD2365" s="739" t="n">
        <v>785905</v>
      </c>
      <c r="AE2365" s="739" t="n">
        <v>98589071</v>
      </c>
      <c r="AF2365" s="3660" t="n">
        <v>500</v>
      </c>
      <c r="AG2365" s="739" t="inlineStr">
        <is>
          <t>$4,000,000</t>
        </is>
      </c>
      <c r="AH2365" s="259" t="inlineStr">
        <is>
          <t>Empleado</t>
        </is>
      </c>
      <c r="AI2365" s="254" t="inlineStr">
        <is>
          <t>yamileth1121@outlook.com</t>
        </is>
      </c>
      <c r="AJ2365" s="254" t="n">
        <v>33619186410</v>
      </c>
      <c r="AK2365" s="254" t="inlineStr">
        <is>
          <t>Narbonne</t>
        </is>
      </c>
      <c r="AL2365" s="214" t="n"/>
      <c r="AM2365" s="220" t="n"/>
    </row>
    <row r="2366" ht="18" customHeight="1" thickBot="1">
      <c r="A2366" s="736" t="inlineStr">
        <is>
          <t>LUZ MARIA GOMEZ ARIAS</t>
        </is>
      </c>
      <c r="B2366" s="221" t="n">
        <v>32586880</v>
      </c>
      <c r="C2366" s="240" t="n">
        <v>45960</v>
      </c>
      <c r="D2366" s="343" t="inlineStr">
        <is>
          <t>Pendiente</t>
        </is>
      </c>
      <c r="E2366" s="378" t="n">
        <v>45960</v>
      </c>
      <c r="F2366" s="346" t="inlineStr">
        <is>
          <t>AV VILLAS</t>
        </is>
      </c>
      <c r="G2366" s="225" t="n"/>
      <c r="H2366" s="507" t="inlineStr">
        <is>
          <t>WEB</t>
        </is>
      </c>
      <c r="I2366" s="225" t="n"/>
      <c r="J2366" s="225" t="n"/>
      <c r="K2366" s="225" t="n"/>
      <c r="L2366" s="343" t="inlineStr">
        <is>
          <t>Soluciones Financieras</t>
        </is>
      </c>
      <c r="M2366" s="242" t="inlineStr">
        <is>
          <t>LUIS PINZON</t>
        </is>
      </c>
      <c r="N2366" s="225" t="n"/>
      <c r="O2366" s="225" t="n"/>
      <c r="P2366" s="225" t="n"/>
      <c r="Q2366" s="225" t="n"/>
      <c r="R2366" s="389" t="n">
        <v>51768172</v>
      </c>
      <c r="S2366" s="246" t="inlineStr">
        <is>
          <t>Pesos</t>
        </is>
      </c>
      <c r="T2366" s="247" t="inlineStr">
        <is>
          <t>Hipotecario</t>
        </is>
      </c>
      <c r="U2366" s="741" t="n">
        <v>1047485</v>
      </c>
      <c r="V2366" s="242" t="n">
        <v>180</v>
      </c>
      <c r="W2366" s="242" t="n">
        <v>164</v>
      </c>
      <c r="X2366" s="741" t="inlineStr">
        <is>
          <t>12.2%</t>
        </is>
      </c>
      <c r="Y2366" s="741" t="n">
        <v>0</v>
      </c>
      <c r="Z2366" s="741" t="n">
        <v>33225</v>
      </c>
      <c r="AA2366" s="741" t="n">
        <v>25478</v>
      </c>
      <c r="AB2366" s="741" t="n">
        <v>0</v>
      </c>
      <c r="AC2366" s="741" t="n">
        <v>204882</v>
      </c>
      <c r="AD2366" s="741" t="n">
        <v>783073</v>
      </c>
      <c r="AE2366" s="741" t="n">
        <v>81240985</v>
      </c>
      <c r="AF2366" s="3661" t="n">
        <v>150</v>
      </c>
      <c r="AG2366" s="741" t="inlineStr">
        <is>
          <t>$2,280,000</t>
        </is>
      </c>
      <c r="AH2366" s="248" t="inlineStr">
        <is>
          <t>Empleado</t>
        </is>
      </c>
      <c r="AI2366" s="242" t="inlineStr">
        <is>
          <t>luis05pinzon@gmail.com</t>
        </is>
      </c>
      <c r="AJ2366" s="242" t="n">
        <v>3184377736</v>
      </c>
      <c r="AK2366" s="242" t="inlineStr">
        <is>
          <t>BOGOTA</t>
        </is>
      </c>
      <c r="AL2366" s="225" t="n"/>
      <c r="AM2366" s="231" t="n"/>
    </row>
    <row r="2367" ht="18" customHeight="1" thickBot="1">
      <c r="A2367" s="1168" t="inlineStr">
        <is>
          <t>MAYERLY PEÑA AREVALO</t>
        </is>
      </c>
      <c r="B2367" s="274" t="n">
        <v>1054809991</v>
      </c>
      <c r="C2367" s="420" t="n">
        <v>45960</v>
      </c>
      <c r="D2367" s="421" t="inlineStr">
        <is>
          <t>Pendiente</t>
        </is>
      </c>
      <c r="E2367" s="422" t="n">
        <v>45960</v>
      </c>
      <c r="F2367" s="445" t="inlineStr">
        <is>
          <t>BANCO DE BOGOTA</t>
        </is>
      </c>
      <c r="G2367" s="278" t="n"/>
      <c r="H2367" s="446" t="inlineStr">
        <is>
          <t>VK 30%</t>
        </is>
      </c>
      <c r="I2367" s="278" t="n"/>
      <c r="J2367" s="278" t="n"/>
      <c r="K2367" s="278" t="n"/>
      <c r="L2367" s="421" t="inlineStr">
        <is>
          <t>Soluciones Financieras</t>
        </is>
      </c>
      <c r="M2367" s="425" t="inlineStr">
        <is>
          <t>LORENA SALINAS</t>
        </is>
      </c>
      <c r="N2367" s="278" t="n"/>
      <c r="O2367" s="278" t="n"/>
      <c r="P2367" s="278" t="n"/>
      <c r="Q2367" s="534" t="n"/>
      <c r="R2367" s="390" t="inlineStr">
        <is>
          <t>N/A</t>
        </is>
      </c>
      <c r="S2367" s="426" t="inlineStr">
        <is>
          <t>Pesos</t>
        </is>
      </c>
      <c r="T2367" s="427" t="inlineStr">
        <is>
          <t>Hipotecario</t>
        </is>
      </c>
      <c r="U2367" s="742" t="n">
        <v>901882</v>
      </c>
      <c r="V2367" s="425" t="n">
        <v>180</v>
      </c>
      <c r="W2367" s="425" t="n">
        <v>171</v>
      </c>
      <c r="X2367" s="742" t="inlineStr">
        <is>
          <t>10.35%</t>
        </is>
      </c>
      <c r="Y2367" s="742" t="n">
        <v>0</v>
      </c>
      <c r="Z2367" s="742" t="n">
        <v>16537</v>
      </c>
      <c r="AA2367" s="742" t="n">
        <v>30937</v>
      </c>
      <c r="AB2367" s="742" t="n">
        <v>0</v>
      </c>
      <c r="AC2367" s="742" t="n">
        <v>38021</v>
      </c>
      <c r="AD2367" s="742" t="n">
        <v>816387</v>
      </c>
      <c r="AE2367" s="742" t="n">
        <v>78765249</v>
      </c>
      <c r="AF2367" s="278" t="n"/>
      <c r="AG2367" s="742" t="inlineStr">
        <is>
          <t>$3,000,000</t>
        </is>
      </c>
      <c r="AH2367" s="428" t="inlineStr">
        <is>
          <t>Empleado</t>
        </is>
      </c>
      <c r="AI2367" s="425" t="inlineStr">
        <is>
          <t>mayerly0730@gmail.com</t>
        </is>
      </c>
      <c r="AJ2367" s="425" t="n">
        <v>3214281314</v>
      </c>
      <c r="AK2367" s="425" t="inlineStr">
        <is>
          <t>BOGOTA</t>
        </is>
      </c>
      <c r="AL2367" s="278" t="n"/>
      <c r="AM2367" s="286" t="n"/>
    </row>
    <row r="2368" ht="18" customHeight="1" thickBot="1">
      <c r="A2368" t="inlineStr">
        <is>
          <t>WILLIAM ALEJANDRO AVENDAÑO PARGA</t>
        </is>
      </c>
      <c r="B2368" s="466" t="n">
        <v>190018325</v>
      </c>
      <c r="C2368" s="357" t="n">
        <v>45958</v>
      </c>
      <c r="D2368" s="921" t="inlineStr">
        <is>
          <t>Pendiente</t>
        </is>
      </c>
      <c r="E2368" s="900" t="n">
        <v>45960</v>
      </c>
      <c r="F2368" s="443" t="inlineStr">
        <is>
          <t>OCCIDENTE</t>
        </is>
      </c>
      <c r="G2368" s="360" t="n"/>
      <c r="H2368" s="361" t="inlineStr">
        <is>
          <t>CM</t>
        </is>
      </c>
      <c r="I2368" s="360" t="n"/>
      <c r="J2368" s="360" t="n"/>
      <c r="K2368" s="360" t="n"/>
      <c r="L2368" s="477" t="inlineStr">
        <is>
          <t>Finanzas a otro nivel</t>
        </is>
      </c>
      <c r="M2368" s="363" t="inlineStr">
        <is>
          <t>CAROLINA MORA</t>
        </is>
      </c>
      <c r="N2368" s="357" t="n">
        <v>45958</v>
      </c>
      <c r="O2368" s="360" t="n"/>
      <c r="P2368" s="360" t="n"/>
      <c r="Q2368" s="822" t="n"/>
      <c r="R2368" s="817" t="inlineStr">
        <is>
          <t>N/A</t>
        </is>
      </c>
      <c r="S2368" s="365" t="inlineStr">
        <is>
          <t>Pesos</t>
        </is>
      </c>
      <c r="T2368" s="366" t="inlineStr">
        <is>
          <t>Hipotecario</t>
        </is>
      </c>
      <c r="U2368" s="808" t="n">
        <v>1650382</v>
      </c>
      <c r="V2368" s="363" t="n">
        <v>240</v>
      </c>
      <c r="W2368" s="363" t="n">
        <v>218</v>
      </c>
      <c r="X2368" s="808" t="inlineStr">
        <is>
          <t>12.63%</t>
        </is>
      </c>
      <c r="Y2368" s="808" t="n">
        <v>0</v>
      </c>
      <c r="Z2368" s="808" t="n">
        <v>23683</v>
      </c>
      <c r="AA2368" s="808" t="n">
        <v>25000</v>
      </c>
      <c r="AB2368" s="808" t="n">
        <v>27742</v>
      </c>
      <c r="AC2368" s="808" t="n">
        <v>181356</v>
      </c>
      <c r="AD2368" s="808" t="n">
        <v>1392319</v>
      </c>
      <c r="AE2368" s="808" t="n">
        <v>139780118</v>
      </c>
      <c r="AF2368" s="3688" t="n">
        <v>500</v>
      </c>
      <c r="AG2368" s="808" t="inlineStr">
        <is>
          <t>$19,000,000</t>
        </is>
      </c>
      <c r="AH2368" s="401" t="inlineStr">
        <is>
          <t>Empleado</t>
        </is>
      </c>
      <c r="AI2368" s="363" t="inlineStr">
        <is>
          <t>alejandro9223@hotmail.com</t>
        </is>
      </c>
      <c r="AJ2368" s="363" t="n">
        <v>3006781927</v>
      </c>
      <c r="AK2368" s="363" t="inlineStr">
        <is>
          <t>BOGOTA</t>
        </is>
      </c>
      <c r="AL2368" s="360" t="n"/>
      <c r="AM2368" s="368" t="n"/>
    </row>
    <row r="2369" ht="18" customHeight="1" thickBot="1">
      <c r="A2369" s="1169" t="inlineStr">
        <is>
          <t>DANIEL JULIO CASTELLANOS DEVANS</t>
        </is>
      </c>
      <c r="B2369" s="466" t="n">
        <v>114088702402</v>
      </c>
      <c r="C2369" s="357" t="n">
        <v>45960</v>
      </c>
      <c r="D2369" s="921" t="inlineStr">
        <is>
          <t>Pendiente</t>
        </is>
      </c>
      <c r="E2369" s="900" t="n">
        <v>45960</v>
      </c>
      <c r="F2369" s="498" t="inlineStr">
        <is>
          <t>FNA (Fondo Nacional del Ahorro)</t>
        </is>
      </c>
      <c r="G2369" s="360" t="n"/>
      <c r="H2369" s="361" t="inlineStr">
        <is>
          <t>CM</t>
        </is>
      </c>
      <c r="I2369" s="363" t="inlineStr">
        <is>
          <t>Falta perfilamiento - FNA</t>
        </is>
      </c>
      <c r="J2369" s="360" t="n"/>
      <c r="K2369" s="360" t="n"/>
      <c r="L2369" s="360" t="n"/>
      <c r="M2369" s="360" t="n"/>
      <c r="N2369" s="357" t="n">
        <v>45960</v>
      </c>
      <c r="O2369" s="360" t="n"/>
      <c r="P2369" s="360" t="n"/>
      <c r="Q2369" s="360" t="n"/>
      <c r="R2369" s="531" t="n">
        <v>1140887024</v>
      </c>
      <c r="S2369" s="365" t="inlineStr">
        <is>
          <t>Pesos</t>
        </is>
      </c>
      <c r="T2369" s="366" t="inlineStr">
        <is>
          <t>Hipotecario</t>
        </is>
      </c>
      <c r="U2369" s="808" t="n">
        <v>2285906</v>
      </c>
      <c r="V2369" s="363" t="n">
        <v>240</v>
      </c>
      <c r="W2369" s="363" t="n">
        <v>239</v>
      </c>
      <c r="X2369" s="808" t="inlineStr">
        <is>
          <t>11.5%</t>
        </is>
      </c>
      <c r="Y2369" s="808" t="n">
        <v>0</v>
      </c>
      <c r="Z2369" s="808" t="n">
        <v>67515</v>
      </c>
      <c r="AA2369" s="808" t="n">
        <v>40303</v>
      </c>
      <c r="AB2369" s="808" t="n">
        <v>53285</v>
      </c>
      <c r="AC2369" s="808" t="n">
        <v>209734</v>
      </c>
      <c r="AD2369" s="808" t="n">
        <v>1915067</v>
      </c>
      <c r="AE2369" s="808" t="n">
        <v>180000000</v>
      </c>
      <c r="AF2369" s="3688" t="n">
        <v>200</v>
      </c>
      <c r="AG2369" s="808" t="inlineStr">
        <is>
          <t>$8,000,000</t>
        </is>
      </c>
      <c r="AH2369" s="401" t="inlineStr">
        <is>
          <t>Empleado</t>
        </is>
      </c>
      <c r="AI2369" s="531" t="inlineStr">
        <is>
          <t>djcastellanosd@gmail.com</t>
        </is>
      </c>
      <c r="AJ2369" s="531" t="n">
        <v>3028474324</v>
      </c>
      <c r="AK2369" s="363" t="inlineStr">
        <is>
          <t>BARRANQUILLA</t>
        </is>
      </c>
      <c r="AL2369" s="360" t="n"/>
      <c r="AM2369" s="368" t="n"/>
    </row>
    <row r="2370" ht="18" customHeight="1" thickBot="1">
      <c r="A2370" s="1170" t="inlineStr">
        <is>
          <t>PATRICIA FERNANDA MONTEALEGRE CEDENO</t>
        </is>
      </c>
      <c r="B2370" s="210" t="inlineStr">
        <is>
          <t>570303010057085-8</t>
        </is>
      </c>
      <c r="C2370" s="251" t="n">
        <v>45960</v>
      </c>
      <c r="D2370" s="902" t="inlineStr">
        <is>
          <t>Pendiente</t>
        </is>
      </c>
      <c r="E2370" s="903" t="n">
        <v>45960</v>
      </c>
      <c r="F2370" s="262" t="inlineStr">
        <is>
          <t>DAVIVIENDA</t>
        </is>
      </c>
      <c r="G2370" s="214" t="n"/>
      <c r="H2370" s="585" t="inlineStr">
        <is>
          <t>CM30</t>
        </is>
      </c>
      <c r="I2370" s="214" t="n"/>
      <c r="J2370" s="214" t="n"/>
      <c r="K2370" s="214" t="n"/>
      <c r="L2370" s="259" t="inlineStr">
        <is>
          <t>Imperio Financiero</t>
        </is>
      </c>
      <c r="M2370" s="254" t="inlineStr">
        <is>
          <t>Jaime Andres Porras Vargas</t>
        </is>
      </c>
      <c r="N2370" s="214" t="n"/>
      <c r="O2370" s="214" t="n"/>
      <c r="P2370" s="214" t="n"/>
      <c r="Q2370" s="335" t="n"/>
      <c r="R2370" s="390" t="n">
        <v>52711245</v>
      </c>
      <c r="S2370" s="257" t="inlineStr">
        <is>
          <t>Pesos</t>
        </is>
      </c>
      <c r="T2370" s="258" t="inlineStr">
        <is>
          <t>Hipotecario</t>
        </is>
      </c>
      <c r="U2370" s="739" t="n">
        <v>5387000</v>
      </c>
      <c r="V2370" s="254" t="n">
        <v>240</v>
      </c>
      <c r="W2370" s="254" t="n">
        <v>233</v>
      </c>
      <c r="X2370" s="739" t="inlineStr">
        <is>
          <t>12.3%</t>
        </is>
      </c>
      <c r="Y2370" s="739" t="n">
        <v>0</v>
      </c>
      <c r="Z2370" s="739" t="n">
        <v>0</v>
      </c>
      <c r="AA2370" s="739" t="n">
        <v>218500</v>
      </c>
      <c r="AB2370" s="739" t="n">
        <v>0</v>
      </c>
      <c r="AC2370" s="739" t="n">
        <v>555605</v>
      </c>
      <c r="AD2370" s="739" t="n">
        <v>6682241</v>
      </c>
      <c r="AE2370" s="739" t="n">
        <v>496714311</v>
      </c>
      <c r="AF2370" s="254" t="inlineStr">
        <is>
          <t>600-900</t>
        </is>
      </c>
      <c r="AG2370" s="739" t="inlineStr">
        <is>
          <t>$20,000,000</t>
        </is>
      </c>
      <c r="AH2370" s="894" t="inlineStr">
        <is>
          <t>Empleado</t>
        </is>
      </c>
      <c r="AI2370" s="390" t="inlineStr">
        <is>
          <t>Patriciamontealegre@hotmail.com</t>
        </is>
      </c>
      <c r="AJ2370" s="390" t="n">
        <v>3102964668</v>
      </c>
      <c r="AK2370" s="214" t="n"/>
      <c r="AL2370" s="214" t="n"/>
      <c r="AM2370" s="220" t="n"/>
    </row>
    <row r="2371" ht="18" customHeight="1" thickBot="1">
      <c r="A2371" s="1171" t="inlineStr">
        <is>
          <t>PATRICIA FERNANDA MONTEALEGRE CEDENO</t>
        </is>
      </c>
      <c r="B2371" s="221" t="inlineStr">
        <is>
          <t>8-20-311885 02</t>
        </is>
      </c>
      <c r="C2371" s="240" t="n">
        <v>45960</v>
      </c>
      <c r="D2371" s="902" t="inlineStr">
        <is>
          <t>Pendiente</t>
        </is>
      </c>
      <c r="E2371" s="903" t="n">
        <v>45960</v>
      </c>
      <c r="F2371" s="241" t="inlineStr">
        <is>
          <t>BANCOLOMBIA</t>
        </is>
      </c>
      <c r="G2371" s="225" t="n"/>
      <c r="H2371" s="388" t="inlineStr">
        <is>
          <t>CM30</t>
        </is>
      </c>
      <c r="I2371" s="225" t="n"/>
      <c r="J2371" s="225" t="n"/>
      <c r="K2371" s="225" t="n"/>
      <c r="L2371" s="248" t="inlineStr">
        <is>
          <t>Imperio Financiero</t>
        </is>
      </c>
      <c r="M2371" s="242" t="inlineStr">
        <is>
          <t>Jaime Andres Porras Vargas</t>
        </is>
      </c>
      <c r="N2371" s="225" t="n"/>
      <c r="O2371" s="225" t="n"/>
      <c r="P2371" s="225" t="n"/>
      <c r="Q2371" s="473" t="n"/>
      <c r="R2371" s="390" t="n">
        <v>52711245</v>
      </c>
      <c r="S2371" s="246" t="inlineStr">
        <is>
          <t>Pesos</t>
        </is>
      </c>
      <c r="T2371" s="247" t="inlineStr">
        <is>
          <t>Hipotecario</t>
        </is>
      </c>
      <c r="U2371" s="741" t="n">
        <v>3580850</v>
      </c>
      <c r="V2371" s="242" t="n">
        <v>240</v>
      </c>
      <c r="W2371" s="242" t="n">
        <v>206</v>
      </c>
      <c r="X2371" s="741" t="inlineStr">
        <is>
          <t>12.9%</t>
        </is>
      </c>
      <c r="Y2371" s="741" t="n">
        <v>0</v>
      </c>
      <c r="Z2371" s="741" t="n">
        <v>0</v>
      </c>
      <c r="AA2371" s="741" t="n">
        <v>0</v>
      </c>
      <c r="AB2371" s="741" t="n">
        <v>0</v>
      </c>
      <c r="AC2371" s="741" t="n">
        <v>437574</v>
      </c>
      <c r="AD2371" s="741" t="n">
        <v>3143276</v>
      </c>
      <c r="AE2371" s="741" t="n">
        <v>308868937</v>
      </c>
      <c r="AF2371" s="242" t="inlineStr">
        <is>
          <t>600-900</t>
        </is>
      </c>
      <c r="AG2371" s="741" t="inlineStr">
        <is>
          <t>$20,000,000</t>
        </is>
      </c>
      <c r="AH2371" s="894" t="inlineStr">
        <is>
          <t>Empleado</t>
        </is>
      </c>
      <c r="AI2371" s="390" t="inlineStr">
        <is>
          <t>Patriciamontealegre@hotmail.com</t>
        </is>
      </c>
      <c r="AJ2371" s="390" t="n">
        <v>3102964668</v>
      </c>
      <c r="AK2371" s="225" t="n"/>
      <c r="AL2371" s="225" t="n"/>
      <c r="AM2371" s="231" t="n"/>
    </row>
    <row r="2372" ht="18" customHeight="1" thickBot="1">
      <c r="A2372" t="inlineStr">
        <is>
          <t>MARTHA YESENIA RODRIGUEZ CELY</t>
        </is>
      </c>
      <c r="B2372" s="502" t="n">
        <v>658961182</v>
      </c>
      <c r="C2372" s="404" t="n">
        <v>45955</v>
      </c>
      <c r="D2372" s="405" t="inlineStr">
        <is>
          <t>Pendiente</t>
        </is>
      </c>
      <c r="E2372" s="1172" t="n">
        <v>45961</v>
      </c>
      <c r="F2372" s="581" t="inlineStr">
        <is>
          <t>BANCO DE BOGOTA</t>
        </is>
      </c>
      <c r="G2372" s="590" t="inlineStr">
        <is>
          <t>Buen día a extractos@mejorahora.net envié perfilamiento, favor generar estudio tenemos cita para el miércoles. Mil gracias.</t>
        </is>
      </c>
      <c r="H2372" s="409" t="inlineStr">
        <is>
          <t>CM</t>
        </is>
      </c>
      <c r="I2372" s="410" t="n"/>
      <c r="J2372" s="410" t="n"/>
      <c r="K2372" s="406" t="n">
        <v>45958</v>
      </c>
      <c r="L2372" s="553" t="inlineStr">
        <is>
          <t>Visionarios</t>
        </is>
      </c>
      <c r="M2372" s="414" t="inlineStr">
        <is>
          <t>PAOLA HERNANDEZ</t>
        </is>
      </c>
      <c r="N2372" s="410" t="n"/>
      <c r="O2372" s="410" t="n"/>
      <c r="P2372" s="410" t="n"/>
      <c r="Q2372" s="410" t="n"/>
      <c r="R2372" s="600" t="n">
        <v>1049618144</v>
      </c>
      <c r="S2372" s="412" t="inlineStr">
        <is>
          <t>Pesos</t>
        </is>
      </c>
      <c r="T2372" s="413" t="inlineStr">
        <is>
          <t>Hipotecario</t>
        </is>
      </c>
      <c r="U2372" s="818" t="n">
        <v>938082</v>
      </c>
      <c r="V2372" s="414" t="n">
        <v>240</v>
      </c>
      <c r="W2372" s="414" t="n">
        <v>194</v>
      </c>
      <c r="X2372" s="818" t="inlineStr">
        <is>
          <t>9.9%</t>
        </is>
      </c>
      <c r="Y2372" s="818" t="n">
        <v>499999</v>
      </c>
      <c r="Z2372" s="818" t="n">
        <v>34598</v>
      </c>
      <c r="AA2372" s="818" t="n">
        <v>37606</v>
      </c>
      <c r="AB2372" s="818" t="n">
        <v>0</v>
      </c>
      <c r="AC2372" s="818" t="n">
        <v>202972</v>
      </c>
      <c r="AD2372" s="818" t="n">
        <v>1162905</v>
      </c>
      <c r="AE2372" s="818" t="n">
        <v>136056153</v>
      </c>
      <c r="AF2372" s="3670" t="n">
        <v>300</v>
      </c>
      <c r="AG2372" s="818" t="inlineStr">
        <is>
          <t>$5,600,000</t>
        </is>
      </c>
      <c r="AH2372" s="415" t="inlineStr">
        <is>
          <t>Empleado</t>
        </is>
      </c>
      <c r="AI2372" s="600" t="inlineStr">
        <is>
          <t>yeseniarodriguezcely@gmail.com</t>
        </is>
      </c>
      <c r="AJ2372" s="600" t="n">
        <v>3138564567</v>
      </c>
      <c r="AK2372" s="414" t="inlineStr">
        <is>
          <t>TUNJA</t>
        </is>
      </c>
      <c r="AL2372" s="410" t="n"/>
      <c r="AM2372" s="416" t="n"/>
    </row>
    <row r="2373" ht="18" customHeight="1" thickBot="1">
      <c r="A2373" t="inlineStr">
        <is>
          <t>DARVIN ELIAS PRADA LEON</t>
        </is>
      </c>
      <c r="B2373" s="221" t="n">
        <v>33056194</v>
      </c>
      <c r="C2373" s="240" t="n">
        <v>45957</v>
      </c>
      <c r="D2373" s="902" t="inlineStr">
        <is>
          <t>Pendiente</t>
        </is>
      </c>
      <c r="E2373" s="903" t="n">
        <v>45961</v>
      </c>
      <c r="F2373" s="596" t="inlineStr">
        <is>
          <t>AV VILLAS</t>
        </is>
      </c>
      <c r="G2373" s="593" t="inlineStr">
        <is>
          <t>Buen día a extractos@mejorahora.net envié perfilamiento, favor generar estudio tenemos cita para el miércoles. Mil gracias.</t>
        </is>
      </c>
      <c r="H2373" s="344" t="inlineStr">
        <is>
          <t>CM</t>
        </is>
      </c>
      <c r="I2373" s="242" t="inlineStr">
        <is>
          <t>Falta perfilamiento - AV VILLAS.</t>
        </is>
      </c>
      <c r="J2373" s="225" t="n"/>
      <c r="K2373" s="225" t="n"/>
      <c r="L2373" s="225" t="n"/>
      <c r="M2373" s="225" t="n"/>
      <c r="N2373" s="240" t="n">
        <v>45958</v>
      </c>
      <c r="O2373" s="225" t="n"/>
      <c r="P2373" s="225" t="n"/>
      <c r="Q2373" s="225" t="n"/>
      <c r="R2373" s="389" t="n">
        <v>13722335</v>
      </c>
      <c r="S2373" s="246" t="inlineStr">
        <is>
          <t>Pesos</t>
        </is>
      </c>
      <c r="T2373" s="247" t="inlineStr">
        <is>
          <t>Hipotecario</t>
        </is>
      </c>
      <c r="U2373" s="741" t="n">
        <v>1770228</v>
      </c>
      <c r="V2373" s="242" t="n">
        <v>220</v>
      </c>
      <c r="W2373" s="242" t="n">
        <v>210</v>
      </c>
      <c r="X2373" s="811" t="n">
        <v>0.1</v>
      </c>
      <c r="Y2373" s="741" t="n">
        <v>0</v>
      </c>
      <c r="Z2373" s="741" t="n">
        <v>67017</v>
      </c>
      <c r="AA2373" s="741" t="n">
        <v>44624</v>
      </c>
      <c r="AB2373" s="741" t="n">
        <v>0</v>
      </c>
      <c r="AC2373" s="741" t="n">
        <v>303601</v>
      </c>
      <c r="AD2373" s="741" t="n">
        <v>1305839</v>
      </c>
      <c r="AE2373" s="741" t="n">
        <v>163759188</v>
      </c>
      <c r="AF2373" s="741" t="inlineStr">
        <is>
          <t>$1,000,000</t>
        </is>
      </c>
      <c r="AG2373" s="741" t="inlineStr">
        <is>
          <t>$6,500,000</t>
        </is>
      </c>
      <c r="AH2373" s="248" t="inlineStr">
        <is>
          <t>Empleado</t>
        </is>
      </c>
      <c r="AI2373" s="242" t="inlineStr">
        <is>
          <t>pldarvin@gmail.com</t>
        </is>
      </c>
      <c r="AJ2373" s="242" t="n">
        <v>3002918692</v>
      </c>
      <c r="AK2373" s="242" t="inlineStr">
        <is>
          <t>BUCARAMANGA</t>
        </is>
      </c>
      <c r="AL2373" s="225" t="n"/>
      <c r="AM2373" s="231" t="n"/>
    </row>
    <row r="2374" ht="18" customHeight="1" thickBot="1">
      <c r="A2374" s="802" t="inlineStr">
        <is>
          <t>ANDREA DEL PILAR GARAY BUITRAGO</t>
        </is>
      </c>
      <c r="B2374" s="466" t="inlineStr">
        <is>
          <t>570000530079956-7</t>
        </is>
      </c>
      <c r="C2374" s="357" t="n">
        <v>45961</v>
      </c>
      <c r="D2374" s="921" t="inlineStr">
        <is>
          <t>Actualizar</t>
        </is>
      </c>
      <c r="E2374" s="900" t="n">
        <v>45961</v>
      </c>
      <c r="F2374" s="594" t="inlineStr">
        <is>
          <t>DAVIVIENDA</t>
        </is>
      </c>
      <c r="G2374" s="590" t="inlineStr">
        <is>
          <t xml:space="preserve">Atentamente solicito la actualización del estudio de la cliente relacionada en la referencia, adjunto extracto actualizado y perfilamiento. Rango del abono inteligente de $150.000 a $600.000
Agradezco su atención y colaboración
</t>
        </is>
      </c>
      <c r="H2374" s="464" t="inlineStr">
        <is>
          <t>PROPIO</t>
        </is>
      </c>
      <c r="I2374" s="360" t="n"/>
      <c r="J2374" s="360" t="n"/>
      <c r="K2374" s="360" t="n"/>
      <c r="L2374" s="360" t="n"/>
      <c r="M2374" s="363" t="inlineStr">
        <is>
          <t>YISSEL LEON</t>
        </is>
      </c>
      <c r="N2374" s="360" t="n"/>
      <c r="O2374" s="360" t="n"/>
      <c r="P2374" s="360" t="n"/>
      <c r="Q2374" s="360" t="n"/>
      <c r="R2374" s="886" t="n">
        <v>53097323</v>
      </c>
      <c r="S2374" s="365" t="inlineStr">
        <is>
          <t>Pesos</t>
        </is>
      </c>
      <c r="T2374" s="366" t="inlineStr">
        <is>
          <t>Hipotecario</t>
        </is>
      </c>
      <c r="U2374" s="808" t="n">
        <v>1162000</v>
      </c>
      <c r="V2374" s="363" t="n">
        <v>123</v>
      </c>
      <c r="W2374" s="363" t="n">
        <v>94</v>
      </c>
      <c r="X2374" s="808" t="inlineStr">
        <is>
          <t>10.3%</t>
        </is>
      </c>
      <c r="Y2374" s="808" t="n">
        <v>0</v>
      </c>
      <c r="Z2374" s="808" t="n">
        <v>18620</v>
      </c>
      <c r="AA2374" s="808" t="n">
        <v>28458</v>
      </c>
      <c r="AB2374" s="808" t="n">
        <v>0</v>
      </c>
      <c r="AC2374" s="808" t="n">
        <v>517196</v>
      </c>
      <c r="AD2374" s="808" t="n">
        <v>598725</v>
      </c>
      <c r="AE2374" s="808" t="n">
        <v>73262038</v>
      </c>
      <c r="AF2374" s="363" t="inlineStr">
        <is>
          <t>150-600</t>
        </is>
      </c>
      <c r="AG2374" s="808" t="inlineStr">
        <is>
          <t>$5,400,000</t>
        </is>
      </c>
      <c r="AH2374" s="401" t="inlineStr">
        <is>
          <t>Empleado</t>
        </is>
      </c>
      <c r="AI2374" s="363" t="inlineStr">
        <is>
          <t>andread_garay@hotmail.com</t>
        </is>
      </c>
      <c r="AJ2374" s="363" t="n">
        <v>3166174146</v>
      </c>
      <c r="AK2374" s="363" t="inlineStr">
        <is>
          <t>BOGOTA</t>
        </is>
      </c>
      <c r="AL2374" s="360" t="n"/>
      <c r="AM2374" s="368" t="n"/>
    </row>
    <row r="2375" ht="18" customHeight="1" thickBot="1">
      <c r="A2375" s="1166" t="inlineStr">
        <is>
          <t>MAYRA DAJHANA CHAVEZ HERNANDEZ</t>
        </is>
      </c>
      <c r="B2375" s="210" t="inlineStr">
        <is>
          <t>180-152618</t>
        </is>
      </c>
      <c r="C2375" s="251" t="n">
        <v>45961</v>
      </c>
      <c r="D2375" s="902" t="inlineStr">
        <is>
          <t>Pendiente</t>
        </is>
      </c>
      <c r="E2375" s="903" t="n">
        <v>45961</v>
      </c>
      <c r="F2375" s="460" t="inlineStr">
        <is>
          <t>OCCIDENTE</t>
        </is>
      </c>
      <c r="G2375" s="214" t="n"/>
      <c r="H2375" s="460" t="inlineStr">
        <is>
          <t>WEB</t>
        </is>
      </c>
      <c r="I2375" s="214" t="n"/>
      <c r="J2375" s="214" t="n"/>
      <c r="K2375" s="214" t="n"/>
      <c r="L2375" s="348" t="inlineStr">
        <is>
          <t>Soluciones Financieras</t>
        </is>
      </c>
      <c r="M2375" s="254" t="inlineStr">
        <is>
          <t>LORENA SALINAS</t>
        </is>
      </c>
      <c r="N2375" s="214" t="n"/>
      <c r="O2375" s="214" t="n"/>
      <c r="P2375" s="214" t="n"/>
      <c r="Q2375" s="214" t="n"/>
      <c r="R2375" s="254" t="n">
        <v>1047410397</v>
      </c>
      <c r="S2375" s="257" t="inlineStr">
        <is>
          <t>Pesos</t>
        </is>
      </c>
      <c r="T2375" s="387" t="inlineStr">
        <is>
          <t>Leasing H.</t>
        </is>
      </c>
      <c r="U2375" s="739" t="n">
        <v>2873815</v>
      </c>
      <c r="V2375" s="254" t="n">
        <v>241</v>
      </c>
      <c r="W2375" s="254" t="n">
        <v>209</v>
      </c>
      <c r="X2375" s="739" t="inlineStr">
        <is>
          <t>12.43%</t>
        </is>
      </c>
      <c r="Y2375" s="739" t="n">
        <v>0</v>
      </c>
      <c r="Z2375" s="739" t="n">
        <v>42165</v>
      </c>
      <c r="AA2375" s="739" t="n">
        <v>54317</v>
      </c>
      <c r="AB2375" s="739" t="n">
        <v>0</v>
      </c>
      <c r="AC2375" s="739" t="n">
        <v>357153</v>
      </c>
      <c r="AD2375" s="739" t="n">
        <v>2420180</v>
      </c>
      <c r="AE2375" s="739" t="n">
        <v>246487135</v>
      </c>
      <c r="AF2375" s="3660" t="n">
        <v>300</v>
      </c>
      <c r="AG2375" s="739" t="inlineStr">
        <is>
          <t>$12,319,604</t>
        </is>
      </c>
      <c r="AH2375" s="259" t="inlineStr">
        <is>
          <t>Empleado</t>
        </is>
      </c>
      <c r="AI2375" s="254" t="inlineStr">
        <is>
          <t>enishernandez67@gmail.com</t>
        </is>
      </c>
      <c r="AJ2375" s="254" t="n">
        <v>3126915743</v>
      </c>
      <c r="AK2375" s="254" t="inlineStr">
        <is>
          <t>CARTAGENA</t>
        </is>
      </c>
      <c r="AL2375" s="214" t="n"/>
      <c r="AM2375" s="220" t="n"/>
    </row>
    <row r="2376" ht="18" customHeight="1" thickBot="1">
      <c r="A2376" s="802" t="inlineStr">
        <is>
          <t>MICHAEL STIVEN PEREZ PEREZ</t>
        </is>
      </c>
      <c r="B2376" s="466" t="n">
        <v>102303279000</v>
      </c>
      <c r="C2376" s="357" t="n">
        <v>45960</v>
      </c>
      <c r="D2376" s="921" t="inlineStr">
        <is>
          <t>Pendiente</t>
        </is>
      </c>
      <c r="E2376" s="900" t="n">
        <v>45961</v>
      </c>
      <c r="F2376" s="498" t="inlineStr">
        <is>
          <t>FNA (Fondo Nacional del Ahorro)</t>
        </is>
      </c>
      <c r="G2376" s="564" t="n"/>
      <c r="H2376" s="361" t="inlineStr">
        <is>
          <t>CM</t>
        </is>
      </c>
      <c r="I2376" s="363" t="inlineStr">
        <is>
          <t>Falta perfilamiento - FNA</t>
        </is>
      </c>
      <c r="J2376" s="360" t="n"/>
      <c r="K2376" s="360" t="n"/>
      <c r="L2376" s="358" t="inlineStr">
        <is>
          <t>Soluciones Financieras</t>
        </is>
      </c>
      <c r="M2376" s="363" t="inlineStr">
        <is>
          <t>LORENA SALINAS</t>
        </is>
      </c>
      <c r="N2376" s="357" t="n">
        <v>45960</v>
      </c>
      <c r="O2376" s="360" t="n"/>
      <c r="P2376" s="360" t="n"/>
      <c r="Q2376" s="360" t="n"/>
      <c r="R2376" s="363" t="n">
        <v>1023032790</v>
      </c>
      <c r="S2376" s="365" t="inlineStr">
        <is>
          <t>Pesos</t>
        </is>
      </c>
      <c r="T2376" s="366" t="inlineStr">
        <is>
          <t>Hipotecario</t>
        </is>
      </c>
      <c r="U2376" s="808" t="n">
        <v>683750</v>
      </c>
      <c r="V2376" s="363" t="n">
        <v>240</v>
      </c>
      <c r="W2376" s="363" t="n">
        <v>236</v>
      </c>
      <c r="X2376" s="808" t="inlineStr">
        <is>
          <t>10.5%</t>
        </is>
      </c>
      <c r="Y2376" s="808" t="n">
        <v>0</v>
      </c>
      <c r="Z2376" s="808" t="n">
        <v>20842</v>
      </c>
      <c r="AA2376" s="808" t="n">
        <v>33624</v>
      </c>
      <c r="AB2376" s="808" t="n">
        <v>0</v>
      </c>
      <c r="AC2376" s="808" t="n">
        <v>87623</v>
      </c>
      <c r="AD2376" s="808" t="n">
        <v>541660</v>
      </c>
      <c r="AE2376" s="808" t="n">
        <v>64829547</v>
      </c>
      <c r="AF2376" s="3688" t="n">
        <v>300</v>
      </c>
      <c r="AG2376" s="808" t="inlineStr">
        <is>
          <t>$3,200,000</t>
        </is>
      </c>
      <c r="AH2376" s="401" t="inlineStr">
        <is>
          <t>Empleado</t>
        </is>
      </c>
      <c r="AI2376" s="363" t="inlineStr">
        <is>
          <t>audiovisualmichaelperez@gmail.com</t>
        </is>
      </c>
      <c r="AJ2376" s="363" t="n">
        <v>3205766850</v>
      </c>
      <c r="AK2376" s="363" t="inlineStr">
        <is>
          <t>BOGOTA</t>
        </is>
      </c>
      <c r="AL2376" s="360" t="n"/>
      <c r="AM2376" s="368" t="n"/>
    </row>
    <row r="2377" ht="18" customHeight="1" thickBot="1">
      <c r="A2377" s="735" t="inlineStr">
        <is>
          <t>YOLANIS PAOLA ANGULO TAPIAS</t>
        </is>
      </c>
      <c r="B2377" s="210" t="n">
        <v>134200318997</v>
      </c>
      <c r="C2377" s="251" t="n">
        <v>45962</v>
      </c>
      <c r="D2377" s="902" t="inlineStr">
        <is>
          <t>Pendiente</t>
        </is>
      </c>
      <c r="E2377" s="903" t="n">
        <v>45962</v>
      </c>
      <c r="F2377" s="259" t="inlineStr">
        <is>
          <t>CAJA SOCIAL</t>
        </is>
      </c>
      <c r="G2377" s="214" t="n"/>
      <c r="H2377" s="349" t="inlineStr">
        <is>
          <t>CM</t>
        </is>
      </c>
      <c r="I2377" s="214" t="n"/>
      <c r="J2377" s="214" t="n"/>
      <c r="K2377" s="214" t="n"/>
      <c r="L2377" s="214" t="n"/>
      <c r="M2377" s="214" t="n"/>
      <c r="N2377" s="214" t="n"/>
      <c r="O2377" s="214" t="n"/>
      <c r="P2377" s="214" t="n"/>
      <c r="Q2377" s="214" t="n"/>
      <c r="R2377" s="254" t="n">
        <v>1082971052</v>
      </c>
      <c r="S2377" s="257" t="inlineStr">
        <is>
          <t>Pesos</t>
        </is>
      </c>
      <c r="T2377" s="258" t="inlineStr">
        <is>
          <t>Hipotecario</t>
        </is>
      </c>
      <c r="U2377" s="739" t="n">
        <v>1399400</v>
      </c>
      <c r="V2377" s="254" t="n">
        <v>160</v>
      </c>
      <c r="W2377" s="254" t="n">
        <v>158</v>
      </c>
      <c r="X2377" s="821" t="n">
        <v>0.1</v>
      </c>
      <c r="Y2377" s="739" t="n">
        <v>0</v>
      </c>
      <c r="Z2377" s="739" t="n">
        <v>26560</v>
      </c>
      <c r="AA2377" s="739" t="n">
        <v>30339</v>
      </c>
      <c r="AB2377" s="739" t="n">
        <v>3766</v>
      </c>
      <c r="AC2377" s="739" t="n">
        <v>378671</v>
      </c>
      <c r="AD2377" s="739" t="n">
        <v>960063</v>
      </c>
      <c r="AE2377" s="739" t="n">
        <v>120397173</v>
      </c>
      <c r="AF2377" s="3660" t="n">
        <v>300</v>
      </c>
      <c r="AG2377" s="739" t="inlineStr">
        <is>
          <t>$5,566,000</t>
        </is>
      </c>
      <c r="AH2377" s="259" t="inlineStr">
        <is>
          <t>Empleado</t>
        </is>
      </c>
      <c r="AI2377" s="254" t="inlineStr">
        <is>
          <t>yangulotapias@gmail.com</t>
        </is>
      </c>
      <c r="AJ2377" s="254" t="n">
        <v>3012464724</v>
      </c>
      <c r="AK2377" s="254" t="inlineStr">
        <is>
          <t>SANTA MARTA</t>
        </is>
      </c>
      <c r="AL2377" s="214" t="n"/>
      <c r="AM2377" s="220" t="n"/>
    </row>
    <row r="2378" ht="18" customHeight="1" thickBot="1">
      <c r="A2378" s="736" t="inlineStr">
        <is>
          <t>ELIANA GUZMAN RIVAS</t>
        </is>
      </c>
      <c r="B2378" s="221" t="inlineStr">
        <is>
          <t>600101650034213-6</t>
        </is>
      </c>
      <c r="C2378" s="240" t="n">
        <v>45963</v>
      </c>
      <c r="D2378" s="902" t="inlineStr">
        <is>
          <t>Pendiente</t>
        </is>
      </c>
      <c r="E2378" s="903" t="n">
        <v>45963</v>
      </c>
      <c r="F2378" s="333" t="inlineStr">
        <is>
          <t>DAVIVIENDA</t>
        </is>
      </c>
      <c r="G2378" s="225" t="n"/>
      <c r="H2378" s="344" t="inlineStr">
        <is>
          <t>CM</t>
        </is>
      </c>
      <c r="I2378" s="225" t="n"/>
      <c r="J2378" s="225" t="n"/>
      <c r="K2378" s="225" t="n"/>
      <c r="L2378" s="225" t="n"/>
      <c r="M2378" s="225" t="n"/>
      <c r="N2378" s="225" t="n"/>
      <c r="O2378" s="225" t="n"/>
      <c r="P2378" s="225" t="n"/>
      <c r="Q2378" s="225" t="n"/>
      <c r="R2378" s="242" t="n">
        <v>66834668</v>
      </c>
      <c r="S2378" s="246" t="inlineStr">
        <is>
          <t>Pesos</t>
        </is>
      </c>
      <c r="T2378" s="448" t="inlineStr">
        <is>
          <t>Leasing H.</t>
        </is>
      </c>
      <c r="U2378" s="741" t="n">
        <v>2280000</v>
      </c>
      <c r="V2378" s="242" t="n">
        <v>240</v>
      </c>
      <c r="W2378" s="242" t="n">
        <v>173</v>
      </c>
      <c r="X2378" s="741" t="inlineStr">
        <is>
          <t>9.9%</t>
        </is>
      </c>
      <c r="Y2378" s="741" t="n">
        <v>0</v>
      </c>
      <c r="Z2378" s="741" t="n">
        <v>70465</v>
      </c>
      <c r="AA2378" s="741" t="n">
        <v>97818</v>
      </c>
      <c r="AB2378" s="741" t="n">
        <v>0</v>
      </c>
      <c r="AC2378" s="741" t="n">
        <v>704142</v>
      </c>
      <c r="AD2378" s="741" t="n">
        <v>1380857</v>
      </c>
      <c r="AE2378" s="741" t="n">
        <v>174842367</v>
      </c>
      <c r="AF2378" s="3661" t="n">
        <v>500</v>
      </c>
      <c r="AG2378" s="741" t="inlineStr">
        <is>
          <t>$10,000,000</t>
        </is>
      </c>
      <c r="AH2378" s="248" t="inlineStr">
        <is>
          <t>Empleado</t>
        </is>
      </c>
      <c r="AI2378" s="242" t="inlineStr">
        <is>
          <t>eliana.guzman2011@gmail.com</t>
        </is>
      </c>
      <c r="AJ2378" s="242" t="n">
        <v>3146822969</v>
      </c>
      <c r="AK2378" s="242" t="inlineStr">
        <is>
          <t>CALI</t>
        </is>
      </c>
      <c r="AL2378" s="225" t="n"/>
      <c r="AM2378" s="231" t="n"/>
    </row>
    <row r="2379" ht="18" customHeight="1" thickBot="1">
      <c r="A2379" s="718" t="inlineStr">
        <is>
          <t>CARLOS ARTURO BARRIOS SANTACRUZ</t>
        </is>
      </c>
      <c r="B2379" s="210" t="n">
        <v>90000225119</v>
      </c>
      <c r="C2379" s="251" t="n">
        <v>45963</v>
      </c>
      <c r="D2379" s="472" t="inlineStr">
        <is>
          <t>Mora</t>
        </is>
      </c>
      <c r="E2379" s="907" t="n">
        <v>45963</v>
      </c>
      <c r="F2379" s="267" t="inlineStr">
        <is>
          <t>BANCOLOMBIA</t>
        </is>
      </c>
      <c r="G2379" s="214" t="n"/>
      <c r="H2379" s="349" t="inlineStr">
        <is>
          <t>CM</t>
        </is>
      </c>
      <c r="I2379" s="214" t="n"/>
      <c r="J2379" s="214" t="n"/>
      <c r="K2379" s="214" t="n"/>
      <c r="L2379" s="214" t="n"/>
      <c r="M2379" s="214" t="n"/>
      <c r="N2379" s="214" t="n"/>
      <c r="O2379" s="214" t="n"/>
      <c r="P2379" s="214" t="n"/>
      <c r="Q2379" s="214" t="n"/>
      <c r="R2379" s="254" t="n">
        <v>16377820</v>
      </c>
      <c r="S2379" s="257" t="inlineStr">
        <is>
          <t>Pesos</t>
        </is>
      </c>
      <c r="T2379" s="258" t="inlineStr">
        <is>
          <t>Hipotecario</t>
        </is>
      </c>
      <c r="U2379" s="739" t="n">
        <v>753842</v>
      </c>
      <c r="V2379" s="254" t="n">
        <v>120</v>
      </c>
      <c r="W2379" s="254" t="n">
        <v>88</v>
      </c>
      <c r="X2379" s="739" t="inlineStr">
        <is>
          <t>14.85%</t>
        </is>
      </c>
      <c r="Y2379" s="739" t="n">
        <v>0</v>
      </c>
      <c r="Z2379" s="739" t="n">
        <v>11035</v>
      </c>
      <c r="AA2379" s="739" t="n">
        <v>9489</v>
      </c>
      <c r="AB2379" s="739" t="n">
        <v>6326</v>
      </c>
      <c r="AC2379" s="739" t="n">
        <v>383775</v>
      </c>
      <c r="AD2379" s="739" t="n">
        <v>690155</v>
      </c>
      <c r="AE2379" s="739" t="n">
        <v>59474162</v>
      </c>
      <c r="AF2379" s="3660" t="n">
        <v>400</v>
      </c>
      <c r="AG2379" s="739" t="inlineStr">
        <is>
          <t>$15,000,000</t>
        </is>
      </c>
      <c r="AH2379" s="259" t="inlineStr">
        <is>
          <t>Empleado</t>
        </is>
      </c>
      <c r="AI2379" s="254" t="inlineStr">
        <is>
          <t>c_ar84@hotmail.com</t>
        </is>
      </c>
      <c r="AJ2379" s="254" t="n">
        <v>447575676304</v>
      </c>
      <c r="AK2379" s="254" t="inlineStr">
        <is>
          <t>LONDRES</t>
        </is>
      </c>
      <c r="AL2379" s="214" t="n"/>
      <c r="AM2379" s="220" t="n"/>
    </row>
    <row r="2380" ht="18" customHeight="1" thickBot="1">
      <c r="A2380" s="1166" t="inlineStr">
        <is>
          <t>CAROLINA CASTRO GOMEZ</t>
        </is>
      </c>
      <c r="B2380" s="620" t="n">
        <v>90000239625</v>
      </c>
      <c r="C2380" s="621" t="n">
        <v>45963</v>
      </c>
      <c r="D2380" s="622" t="inlineStr">
        <is>
          <t>Pendiente</t>
        </is>
      </c>
      <c r="E2380" s="905" t="n">
        <v>45963</v>
      </c>
      <c r="F2380" s="646" t="inlineStr">
        <is>
          <t>BANCOLOMBIA</t>
        </is>
      </c>
      <c r="G2380" s="625" t="n"/>
      <c r="H2380" s="675" t="inlineStr">
        <is>
          <t>WEB</t>
        </is>
      </c>
      <c r="I2380" s="625" t="n"/>
      <c r="J2380" s="625" t="n"/>
      <c r="K2380" s="625" t="n"/>
      <c r="L2380" s="625" t="n"/>
      <c r="M2380" s="625" t="n"/>
      <c r="N2380" s="625" t="n"/>
      <c r="O2380" s="625" t="n"/>
      <c r="P2380" s="625" t="n"/>
      <c r="Q2380" s="625" t="n"/>
      <c r="R2380" s="672" t="n">
        <v>31710423</v>
      </c>
      <c r="S2380" s="629" t="inlineStr">
        <is>
          <t>Pesos</t>
        </is>
      </c>
      <c r="T2380" s="648" t="inlineStr">
        <is>
          <t>Hipotecario</t>
        </is>
      </c>
      <c r="U2380" s="631" t="n">
        <v>988671</v>
      </c>
      <c r="V2380" s="628" t="n">
        <v>240</v>
      </c>
      <c r="W2380" s="628" t="n">
        <v>212</v>
      </c>
      <c r="X2380" s="631" t="inlineStr">
        <is>
          <t>12.59%</t>
        </is>
      </c>
      <c r="Y2380" s="631" t="n">
        <v>273547</v>
      </c>
      <c r="Z2380" s="631" t="n">
        <v>20200</v>
      </c>
      <c r="AA2380" s="631" t="n">
        <v>13166</v>
      </c>
      <c r="AB2380" s="631" t="n">
        <v>8777</v>
      </c>
      <c r="AC2380" s="631" t="n">
        <v>115485</v>
      </c>
      <c r="AD2380" s="631" t="n">
        <v>831042</v>
      </c>
      <c r="AE2380" s="631" t="n">
        <v>83558195</v>
      </c>
      <c r="AF2380" s="3662" t="n">
        <v>350</v>
      </c>
      <c r="AG2380" s="631" t="inlineStr">
        <is>
          <t>$5,000,000</t>
        </is>
      </c>
      <c r="AH2380" s="633" t="inlineStr">
        <is>
          <t>Empleado</t>
        </is>
      </c>
      <c r="AI2380" s="628" t="inlineStr">
        <is>
          <t>karomaestria@gmail.com</t>
        </is>
      </c>
      <c r="AJ2380" s="628" t="n">
        <v>3004235447</v>
      </c>
      <c r="AK2380" s="628" t="inlineStr">
        <is>
          <t>CALI</t>
        </is>
      </c>
      <c r="AL2380" s="625" t="n"/>
      <c r="AM2380" s="634" t="n"/>
    </row>
    <row r="2381" ht="18" customHeight="1" thickBot="1">
      <c r="A2381" s="1116" t="inlineStr">
        <is>
          <t>VIVIAN ANYELI GAITAN RICAURTE</t>
        </is>
      </c>
      <c r="B2381" s="466" t="inlineStr">
        <is>
          <t>570040770069618-9</t>
        </is>
      </c>
      <c r="C2381" s="357" t="n">
        <v>45963</v>
      </c>
      <c r="D2381" s="921" t="inlineStr">
        <is>
          <t>Pendiente</t>
        </is>
      </c>
      <c r="E2381" s="900" t="n">
        <v>45963</v>
      </c>
      <c r="F2381" s="359" t="inlineStr">
        <is>
          <t>DAVIVIENDA</t>
        </is>
      </c>
      <c r="G2381" s="360" t="n"/>
      <c r="H2381" s="361" t="inlineStr">
        <is>
          <t>CM</t>
        </is>
      </c>
      <c r="I2381" s="360" t="n"/>
      <c r="J2381" s="360" t="n"/>
      <c r="K2381" s="360" t="n"/>
      <c r="L2381" s="477" t="inlineStr">
        <is>
          <t>Finanzas a otro nivel</t>
        </is>
      </c>
      <c r="M2381" s="363" t="inlineStr">
        <is>
          <t>YULY HERNANDEZ</t>
        </is>
      </c>
      <c r="N2381" s="360" t="n"/>
      <c r="O2381" s="360" t="n"/>
      <c r="P2381" s="360" t="n"/>
      <c r="Q2381" s="822" t="n"/>
      <c r="R2381" s="817" t="inlineStr">
        <is>
          <t>N/A</t>
        </is>
      </c>
      <c r="S2381" s="365" t="inlineStr">
        <is>
          <t>Pesos</t>
        </is>
      </c>
      <c r="T2381" s="366" t="inlineStr">
        <is>
          <t>Hipotecario</t>
        </is>
      </c>
      <c r="U2381" s="808" t="n">
        <v>1161000</v>
      </c>
      <c r="V2381" s="363" t="n">
        <v>240</v>
      </c>
      <c r="W2381" s="363" t="n">
        <v>209</v>
      </c>
      <c r="X2381" s="819" t="n">
        <v>0.14</v>
      </c>
      <c r="Y2381" s="808" t="n">
        <v>0</v>
      </c>
      <c r="Z2381" s="808" t="n">
        <v>59053</v>
      </c>
      <c r="AA2381" s="808" t="n">
        <v>53274</v>
      </c>
      <c r="AB2381" s="808" t="n">
        <v>0</v>
      </c>
      <c r="AC2381" s="808" t="n">
        <v>221633</v>
      </c>
      <c r="AD2381" s="808" t="n">
        <v>1987075</v>
      </c>
      <c r="AE2381" s="808" t="n">
        <v>90467521</v>
      </c>
      <c r="AF2381" s="3688" t="n">
        <v>200</v>
      </c>
      <c r="AG2381" s="808" t="inlineStr">
        <is>
          <t>$4,200,800</t>
        </is>
      </c>
      <c r="AH2381" s="401" t="inlineStr">
        <is>
          <t>Empleado</t>
        </is>
      </c>
      <c r="AI2381" s="363" t="inlineStr">
        <is>
          <t>vivian.gaitanr@gmail.com</t>
        </is>
      </c>
      <c r="AJ2381" s="363" t="n">
        <v>3025258291</v>
      </c>
      <c r="AK2381" s="363" t="inlineStr">
        <is>
          <t>BOGOTA</t>
        </is>
      </c>
      <c r="AL2381" s="360" t="n"/>
      <c r="AM2381" s="368" t="n"/>
    </row>
    <row r="2382" ht="18" customHeight="1" thickBot="1">
      <c r="A2382" t="inlineStr">
        <is>
          <t>VICTOR SUAREZ RODRIGUEZ</t>
        </is>
      </c>
      <c r="B2382" s="466" t="n">
        <v>25153195</v>
      </c>
      <c r="C2382" s="357" t="n">
        <v>45958</v>
      </c>
      <c r="D2382" s="921" t="inlineStr">
        <is>
          <t>Pendiente</t>
        </is>
      </c>
      <c r="E2382" s="1173" t="n"/>
      <c r="F2382" s="367" t="inlineStr">
        <is>
          <t>AV VILLAS</t>
        </is>
      </c>
      <c r="G2382" s="360" t="n"/>
      <c r="H2382" s="361" t="inlineStr">
        <is>
          <t>CM</t>
        </is>
      </c>
      <c r="I2382" s="363" t="inlineStr">
        <is>
          <t>Falta perfilamiento - AV VILLAS</t>
        </is>
      </c>
      <c r="J2382" s="360" t="n"/>
      <c r="K2382" s="360" t="n"/>
      <c r="L2382" s="358" t="inlineStr">
        <is>
          <t>Soluciones Financieras</t>
        </is>
      </c>
      <c r="M2382" s="363" t="inlineStr">
        <is>
          <t>LORENA SALINAS</t>
        </is>
      </c>
      <c r="N2382" s="357" t="n">
        <v>45958</v>
      </c>
      <c r="O2382" s="360" t="n"/>
      <c r="P2382" s="360" t="n"/>
      <c r="Q2382" s="360" t="n"/>
      <c r="R2382" s="363" t="n">
        <v>93355443</v>
      </c>
      <c r="S2382" s="365" t="inlineStr">
        <is>
          <t>Pesos</t>
        </is>
      </c>
      <c r="T2382" s="366" t="inlineStr">
        <is>
          <t>Hipotecario</t>
        </is>
      </c>
      <c r="U2382" s="808" t="n">
        <v>1333701</v>
      </c>
      <c r="V2382" s="363" t="n">
        <v>182</v>
      </c>
      <c r="W2382" s="363" t="n">
        <v>100</v>
      </c>
      <c r="X2382" s="808" t="inlineStr">
        <is>
          <t>8.85%</t>
        </is>
      </c>
      <c r="Y2382" s="808" t="n">
        <v>0</v>
      </c>
      <c r="Z2382" s="808" t="n">
        <v>39393</v>
      </c>
      <c r="AA2382" s="808" t="n">
        <v>49810</v>
      </c>
      <c r="AB2382" s="808" t="n">
        <v>17356</v>
      </c>
      <c r="AC2382" s="808" t="n">
        <v>610435</v>
      </c>
      <c r="AD2382" s="808" t="n">
        <v>627058</v>
      </c>
      <c r="AE2382" s="808" t="n">
        <v>88420870</v>
      </c>
      <c r="AF2382" s="3688" t="n">
        <v>350</v>
      </c>
      <c r="AG2382" s="808" t="inlineStr">
        <is>
          <t>$6,100,000</t>
        </is>
      </c>
      <c r="AH2382" s="401" t="inlineStr">
        <is>
          <t>Empleado</t>
        </is>
      </c>
      <c r="AI2382" s="363" t="inlineStr">
        <is>
          <t>victorsuarezrodriguez@hotmail.com</t>
        </is>
      </c>
      <c r="AJ2382" s="363" t="n">
        <v>3208312343</v>
      </c>
      <c r="AK2382" s="363" t="inlineStr">
        <is>
          <t>BOGOTA</t>
        </is>
      </c>
      <c r="AL2382" s="360" t="n"/>
      <c r="AM2382" s="368" t="n"/>
    </row>
    <row r="2383" ht="18" customHeight="1" thickBot="1">
      <c r="A2383" s="1174" t="inlineStr">
        <is>
          <t>JONATHAN MORALES EUSE</t>
        </is>
      </c>
      <c r="B2383" s="825" t="n">
        <v>1058947272</v>
      </c>
      <c r="C2383" s="826" t="n">
        <v>45955</v>
      </c>
      <c r="D2383" s="827" t="inlineStr">
        <is>
          <t>Pendiente</t>
        </is>
      </c>
      <c r="E2383" s="1175" t="n">
        <v>45965</v>
      </c>
      <c r="F2383" s="864" t="inlineStr">
        <is>
          <t>BANCO DE BOGOTA</t>
        </is>
      </c>
      <c r="G2383" s="505" t="n"/>
      <c r="H2383" s="830" t="inlineStr">
        <is>
          <t>CM</t>
        </is>
      </c>
      <c r="I2383" s="505" t="n"/>
      <c r="J2383" s="505" t="n"/>
      <c r="K2383" s="505" t="n"/>
      <c r="L2383" s="827" t="inlineStr">
        <is>
          <t>Soluciones Financieras</t>
        </is>
      </c>
      <c r="M2383" s="832" t="inlineStr">
        <is>
          <t>LORENA SALINAS</t>
        </is>
      </c>
      <c r="N2383" s="505" t="n"/>
      <c r="O2383" s="505" t="n"/>
      <c r="P2383" s="505" t="n"/>
      <c r="Q2383" s="505" t="n"/>
      <c r="R2383" s="872" t="n">
        <v>1115067996</v>
      </c>
      <c r="S2383" s="833" t="inlineStr">
        <is>
          <t>Pesos</t>
        </is>
      </c>
      <c r="T2383" s="834" t="inlineStr">
        <is>
          <t>Hipotecario</t>
        </is>
      </c>
      <c r="U2383" s="835" t="n">
        <v>1583077</v>
      </c>
      <c r="V2383" s="832" t="n">
        <v>240</v>
      </c>
      <c r="W2383" s="832" t="n">
        <v>235</v>
      </c>
      <c r="X2383" s="835" t="inlineStr">
        <is>
          <t>12.28%</t>
        </is>
      </c>
      <c r="Y2383" s="835" t="n">
        <v>0</v>
      </c>
      <c r="Z2383" s="835" t="n">
        <v>38286</v>
      </c>
      <c r="AA2383" s="835" t="n">
        <v>36304</v>
      </c>
      <c r="AB2383" s="835" t="n">
        <v>0</v>
      </c>
      <c r="AC2383" s="835" t="n">
        <v>693015</v>
      </c>
      <c r="AD2383" s="835" t="n">
        <v>816196</v>
      </c>
      <c r="AE2383" s="835" t="n">
        <v>140974455</v>
      </c>
      <c r="AF2383" s="3689" t="n">
        <v>300</v>
      </c>
      <c r="AG2383" s="835" t="inlineStr">
        <is>
          <t>$5,500,000</t>
        </is>
      </c>
      <c r="AH2383" s="837" t="inlineStr">
        <is>
          <t>Empleado</t>
        </is>
      </c>
      <c r="AI2383" s="832" t="inlineStr">
        <is>
          <t>blancoeusse@gmail.com</t>
        </is>
      </c>
      <c r="AJ2383" s="832" t="n">
        <v>3164803750</v>
      </c>
      <c r="AK2383" s="832" t="inlineStr">
        <is>
          <t>BUGA</t>
        </is>
      </c>
      <c r="AL2383" s="505" t="n"/>
      <c r="AM2383" s="838" t="n"/>
    </row>
    <row r="2384" ht="18" customHeight="1" thickBot="1">
      <c r="A2384" s="718" t="inlineStr">
        <is>
          <t>MONICA LILIANA VERA JAIMES</t>
        </is>
      </c>
      <c r="B2384" s="221" t="n">
        <v>90000360061</v>
      </c>
      <c r="C2384" s="240" t="n">
        <v>45965</v>
      </c>
      <c r="D2384" s="902" t="inlineStr">
        <is>
          <t>Pendiente</t>
        </is>
      </c>
      <c r="E2384" s="903" t="n">
        <v>45965</v>
      </c>
      <c r="F2384" s="241" t="inlineStr">
        <is>
          <t>BANCOLOMBIA</t>
        </is>
      </c>
      <c r="G2384" s="225" t="n"/>
      <c r="H2384" s="344" t="inlineStr">
        <is>
          <t>CM</t>
        </is>
      </c>
      <c r="I2384" s="225" t="n"/>
      <c r="J2384" s="225" t="n"/>
      <c r="K2384" s="225" t="n"/>
      <c r="L2384" s="343" t="inlineStr">
        <is>
          <t>Soluciones Financieras</t>
        </is>
      </c>
      <c r="M2384" s="242" t="inlineStr">
        <is>
          <t>LORENA SALINAS</t>
        </is>
      </c>
      <c r="N2384" s="225" t="n"/>
      <c r="O2384" s="225" t="n"/>
      <c r="P2384" s="225" t="n"/>
      <c r="Q2384" s="473" t="n"/>
      <c r="R2384" s="390" t="inlineStr">
        <is>
          <t>N/A</t>
        </is>
      </c>
      <c r="S2384" s="246" t="inlineStr">
        <is>
          <t>Pesos</t>
        </is>
      </c>
      <c r="T2384" s="247" t="inlineStr">
        <is>
          <t>Hipotecario</t>
        </is>
      </c>
      <c r="U2384" s="741" t="n">
        <v>73882</v>
      </c>
      <c r="V2384" s="242" t="n">
        <v>240</v>
      </c>
      <c r="W2384" s="242" t="n">
        <v>238</v>
      </c>
      <c r="X2384" s="811" t="n">
        <v>0.11</v>
      </c>
      <c r="Y2384" s="741" t="n">
        <v>0</v>
      </c>
      <c r="Z2384" s="741" t="n">
        <v>8537</v>
      </c>
      <c r="AA2384" s="741" t="n">
        <v>18990</v>
      </c>
      <c r="AB2384" s="741" t="n">
        <v>12659</v>
      </c>
      <c r="AC2384" s="741" t="n">
        <v>87331</v>
      </c>
      <c r="AD2384" s="741" t="n">
        <v>592203</v>
      </c>
      <c r="AE2384" s="741" t="n">
        <v>70070054</v>
      </c>
      <c r="AF2384" s="3661" t="n">
        <v>800</v>
      </c>
      <c r="AG2384" s="741" t="inlineStr">
        <is>
          <t>$2,000,000</t>
        </is>
      </c>
      <c r="AH2384" s="248" t="inlineStr">
        <is>
          <t>Empleado</t>
        </is>
      </c>
      <c r="AI2384" s="242" t="inlineStr">
        <is>
          <t>monicaverajaimes@gmail.com</t>
        </is>
      </c>
      <c r="AJ2384" s="242" t="n">
        <v>3144267657</v>
      </c>
      <c r="AK2384" s="242" t="inlineStr">
        <is>
          <t>NEIVA</t>
        </is>
      </c>
      <c r="AL2384" s="225" t="n"/>
      <c r="AM2384" s="231" t="n"/>
    </row>
    <row r="2385" ht="18" customHeight="1" thickBot="1">
      <c r="A2385" s="735" t="inlineStr">
        <is>
          <t>RAFAEL ANTONIO TORDECILLA ALVAREZ</t>
        </is>
      </c>
      <c r="B2385" s="210" t="n">
        <v>511200090543</v>
      </c>
      <c r="C2385" s="251" t="n">
        <v>45965</v>
      </c>
      <c r="D2385" s="902" t="inlineStr">
        <is>
          <t>Pendiente</t>
        </is>
      </c>
      <c r="E2385" s="903" t="n">
        <v>45965</v>
      </c>
      <c r="F2385" s="259" t="inlineStr">
        <is>
          <t>CAJA SOCIAL</t>
        </is>
      </c>
      <c r="G2385" s="214" t="n"/>
      <c r="H2385" s="352" t="inlineStr">
        <is>
          <t>PROPIO</t>
        </is>
      </c>
      <c r="I2385" s="214" t="n"/>
      <c r="J2385" s="214" t="n"/>
      <c r="K2385" s="214" t="n"/>
      <c r="L2385" s="392" t="inlineStr">
        <is>
          <t>Finanzas a otro nivel</t>
        </is>
      </c>
      <c r="M2385" s="254" t="inlineStr">
        <is>
          <t>YULY HERNANDEZ</t>
        </is>
      </c>
      <c r="N2385" s="214" t="n"/>
      <c r="O2385" s="214" t="n"/>
      <c r="P2385" s="214" t="n"/>
      <c r="Q2385" s="214" t="n"/>
      <c r="R2385" s="573" t="n">
        <v>1038801557</v>
      </c>
      <c r="S2385" s="257" t="inlineStr">
        <is>
          <t>Pesos</t>
        </is>
      </c>
      <c r="T2385" s="258" t="inlineStr">
        <is>
          <t>Hipotecario</t>
        </is>
      </c>
      <c r="U2385" s="739" t="n">
        <v>442903</v>
      </c>
      <c r="V2385" s="254" t="n">
        <v>240</v>
      </c>
      <c r="W2385" s="254" t="n">
        <v>185</v>
      </c>
      <c r="X2385" s="739" t="inlineStr">
        <is>
          <t>8.15%</t>
        </is>
      </c>
      <c r="Y2385" s="739" t="n">
        <v>143217</v>
      </c>
      <c r="Z2385" s="739" t="n">
        <v>16560</v>
      </c>
      <c r="AA2385" s="739" t="n">
        <v>18479</v>
      </c>
      <c r="AB2385" s="739" t="n">
        <v>5682</v>
      </c>
      <c r="AC2385" s="739" t="n">
        <v>125364</v>
      </c>
      <c r="AD2385" s="739" t="n">
        <v>420034</v>
      </c>
      <c r="AE2385" s="739" t="n">
        <v>43747327</v>
      </c>
      <c r="AF2385" s="254" t="inlineStr">
        <is>
          <t>50-300</t>
        </is>
      </c>
      <c r="AG2385" s="739" t="inlineStr">
        <is>
          <t>$2,500,000</t>
        </is>
      </c>
      <c r="AH2385" s="259" t="inlineStr">
        <is>
          <t>Empleado</t>
        </is>
      </c>
      <c r="AI2385" s="254" t="inlineStr">
        <is>
          <t>rafaelalvarez707@hotmail.com</t>
        </is>
      </c>
      <c r="AJ2385" s="254" t="n">
        <v>3206226144</v>
      </c>
      <c r="AK2385" s="214" t="n"/>
      <c r="AL2385" s="214" t="n"/>
      <c r="AM2385" s="220" t="n"/>
    </row>
    <row r="2386" ht="18" customHeight="1" thickBot="1">
      <c r="A2386" s="736" t="inlineStr">
        <is>
          <t>JOSE ORACIO AVILA WILCHEZ</t>
        </is>
      </c>
      <c r="B2386" s="221" t="inlineStr">
        <is>
          <t>570000500554298-1</t>
        </is>
      </c>
      <c r="C2386" s="240" t="n">
        <v>45965</v>
      </c>
      <c r="D2386" s="902" t="inlineStr">
        <is>
          <t>Pendiente</t>
        </is>
      </c>
      <c r="E2386" s="903" t="n">
        <v>45965</v>
      </c>
      <c r="F2386" s="333" t="inlineStr">
        <is>
          <t>DAVIVIENDA</t>
        </is>
      </c>
      <c r="G2386" s="225" t="n"/>
      <c r="H2386" s="397" t="inlineStr">
        <is>
          <t>PROPIO</t>
        </is>
      </c>
      <c r="I2386" s="225" t="n"/>
      <c r="J2386" s="225" t="n"/>
      <c r="K2386" s="225" t="n"/>
      <c r="L2386" s="440" t="inlineStr">
        <is>
          <t>Finanzas a otro nivel</t>
        </is>
      </c>
      <c r="M2386" s="242" t="inlineStr">
        <is>
          <t>CAROLINA MORA</t>
        </is>
      </c>
      <c r="N2386" s="225" t="n"/>
      <c r="O2386" s="225" t="n"/>
      <c r="P2386" s="225" t="n"/>
      <c r="Q2386" s="473" t="n"/>
      <c r="R2386" s="390" t="inlineStr">
        <is>
          <t>N/A</t>
        </is>
      </c>
      <c r="S2386" s="246" t="inlineStr">
        <is>
          <t>Pesos</t>
        </is>
      </c>
      <c r="T2386" s="247" t="inlineStr">
        <is>
          <t>Hipotecario</t>
        </is>
      </c>
      <c r="U2386" s="741" t="n">
        <v>749000</v>
      </c>
      <c r="V2386" s="242" t="n">
        <v>240</v>
      </c>
      <c r="W2386" s="242" t="n">
        <v>227</v>
      </c>
      <c r="X2386" s="741" t="inlineStr">
        <is>
          <t>10.95%</t>
        </is>
      </c>
      <c r="Y2386" s="741" t="n">
        <v>0</v>
      </c>
      <c r="Z2386" s="741" t="n">
        <v>63884</v>
      </c>
      <c r="AA2386" s="741" t="n">
        <v>22972</v>
      </c>
      <c r="AB2386" s="741" t="n">
        <v>0</v>
      </c>
      <c r="AC2386" s="741" t="n">
        <v>92227</v>
      </c>
      <c r="AD2386" s="741" t="n">
        <v>569916</v>
      </c>
      <c r="AE2386" s="741" t="n">
        <v>65527047</v>
      </c>
      <c r="AF2386" s="242" t="inlineStr">
        <is>
          <t>50-300</t>
        </is>
      </c>
      <c r="AG2386" s="741" t="inlineStr">
        <is>
          <t>$2,500,000</t>
        </is>
      </c>
      <c r="AH2386" s="346" t="inlineStr">
        <is>
          <t>Vis Davivienda</t>
        </is>
      </c>
      <c r="AI2386" s="242" t="inlineStr">
        <is>
          <t>luza8822@hotmail.com</t>
        </is>
      </c>
      <c r="AJ2386" s="242" t="n">
        <v>3127283314</v>
      </c>
      <c r="AK2386" s="225" t="n"/>
      <c r="AL2386" s="225" t="n"/>
      <c r="AM2386" s="231" t="n"/>
    </row>
    <row r="2387" ht="18" customHeight="1" thickBot="1">
      <c r="A2387" s="735" t="inlineStr">
        <is>
          <t>LUISA FERNANDA OCHOA CACERES</t>
        </is>
      </c>
      <c r="B2387" s="210" t="n">
        <v>90000325073</v>
      </c>
      <c r="C2387" s="251" t="n">
        <v>45965</v>
      </c>
      <c r="D2387" s="902" t="inlineStr">
        <is>
          <t>Pendiente</t>
        </is>
      </c>
      <c r="E2387" s="903" t="n">
        <v>45965</v>
      </c>
      <c r="F2387" s="267" t="inlineStr">
        <is>
          <t>BANCOLOMBIA</t>
        </is>
      </c>
      <c r="G2387" s="565" t="n"/>
      <c r="H2387" s="352" t="inlineStr">
        <is>
          <t>PROPIO</t>
        </is>
      </c>
      <c r="I2387" s="214" t="n"/>
      <c r="J2387" s="214" t="n"/>
      <c r="K2387" s="214" t="n"/>
      <c r="L2387" s="392" t="inlineStr">
        <is>
          <t>Finanzas a otro nivel</t>
        </is>
      </c>
      <c r="M2387" s="254" t="inlineStr">
        <is>
          <t>YULY HERNANDEZ</t>
        </is>
      </c>
      <c r="N2387" s="214" t="n"/>
      <c r="O2387" s="214" t="n"/>
      <c r="P2387" s="214" t="n"/>
      <c r="Q2387" s="214" t="n"/>
      <c r="R2387" s="254" t="n">
        <v>1073428389</v>
      </c>
      <c r="S2387" s="257" t="inlineStr">
        <is>
          <t>Pesos</t>
        </is>
      </c>
      <c r="T2387" s="258" t="inlineStr">
        <is>
          <t>Hipotecario</t>
        </is>
      </c>
      <c r="U2387" s="739" t="n">
        <v>1057709</v>
      </c>
      <c r="V2387" s="254" t="n">
        <v>240</v>
      </c>
      <c r="W2387" s="254" t="n">
        <v>231</v>
      </c>
      <c r="X2387" s="821" t="n">
        <v>0.11</v>
      </c>
      <c r="Y2387" s="739" t="n">
        <v>0</v>
      </c>
      <c r="Z2387" s="739" t="n">
        <v>9787</v>
      </c>
      <c r="AA2387" s="739" t="n">
        <v>30471</v>
      </c>
      <c r="AB2387" s="739" t="n">
        <v>20313</v>
      </c>
      <c r="AC2387" s="739" t="n">
        <v>164210</v>
      </c>
      <c r="AD2387" s="739" t="n">
        <v>832927</v>
      </c>
      <c r="AE2387" s="739" t="n">
        <v>94801192</v>
      </c>
      <c r="AF2387" s="254" t="inlineStr">
        <is>
          <t>300-600</t>
        </is>
      </c>
      <c r="AG2387" s="739" t="inlineStr">
        <is>
          <t>$5,400,000</t>
        </is>
      </c>
      <c r="AH2387" s="259" t="inlineStr">
        <is>
          <t>Empleado</t>
        </is>
      </c>
      <c r="AI2387" s="254" t="inlineStr">
        <is>
          <t>ochoaluisa005@gmail.com</t>
        </is>
      </c>
      <c r="AJ2387" s="254" t="n">
        <v>3045678704</v>
      </c>
      <c r="AK2387" s="214" t="n"/>
      <c r="AL2387" s="214" t="n"/>
      <c r="AM2387" s="220" t="n"/>
    </row>
    <row r="2388" ht="18" customHeight="1" thickBot="1">
      <c r="A2388" s="750" t="inlineStr">
        <is>
          <t>DEISY RODRIGUEZ HERNANDEZ</t>
        </is>
      </c>
      <c r="B2388" s="221" t="inlineStr">
        <is>
          <t>180-155868</t>
        </is>
      </c>
      <c r="C2388" s="240" t="n">
        <v>45937</v>
      </c>
      <c r="D2388" s="343" t="inlineStr">
        <is>
          <t>Actualizar</t>
        </is>
      </c>
      <c r="E2388" s="378" t="n">
        <v>45966</v>
      </c>
      <c r="F2388" s="566" t="inlineStr">
        <is>
          <t>OCCIDENTE</t>
        </is>
      </c>
      <c r="G2388" s="593" t="inlineStr">
        <is>
          <t>Buen día
Adjunto el asunto para recalcular las opciones enviadas. Gracias</t>
        </is>
      </c>
      <c r="H2388" s="388" t="inlineStr">
        <is>
          <t>CM30</t>
        </is>
      </c>
      <c r="I2388" s="225" t="n"/>
      <c r="J2388" s="225" t="n"/>
      <c r="K2388" s="225" t="n"/>
      <c r="L2388" s="248" t="inlineStr">
        <is>
          <t>Imperio Financiero</t>
        </is>
      </c>
      <c r="M2388" s="242" t="inlineStr">
        <is>
          <t>Jaime Andrés Porras Vargas</t>
        </is>
      </c>
      <c r="N2388" s="240" t="n">
        <v>45945</v>
      </c>
      <c r="O2388" s="225" t="n"/>
      <c r="P2388" s="245" t="inlineStr">
        <is>
          <t>https://tinyurl.com/3n8aff8d</t>
        </is>
      </c>
      <c r="Q2388" s="225" t="n"/>
      <c r="R2388" s="389" t="n">
        <v>52501814</v>
      </c>
      <c r="S2388" s="246" t="inlineStr">
        <is>
          <t>Pesos</t>
        </is>
      </c>
      <c r="T2388" s="247" t="inlineStr">
        <is>
          <t>Hipotecario</t>
        </is>
      </c>
      <c r="U2388" s="741" t="n">
        <v>4265291</v>
      </c>
      <c r="V2388" s="242" t="n">
        <v>86</v>
      </c>
      <c r="W2388" s="242" t="n">
        <v>66</v>
      </c>
      <c r="X2388" s="741" t="inlineStr">
        <is>
          <t>16.87%</t>
        </is>
      </c>
      <c r="Y2388" s="741" t="n">
        <v>0</v>
      </c>
      <c r="Z2388" s="741" t="n">
        <v>77568</v>
      </c>
      <c r="AA2388" s="741" t="n">
        <v>0</v>
      </c>
      <c r="AB2388" s="741" t="n">
        <v>0</v>
      </c>
      <c r="AC2388" s="741" t="n">
        <v>2034489</v>
      </c>
      <c r="AD2388" s="741" t="n">
        <v>2230802</v>
      </c>
      <c r="AE2388" s="741" t="n">
        <v>214754934</v>
      </c>
      <c r="AF2388" s="242" t="inlineStr">
        <is>
          <t>600-900</t>
        </is>
      </c>
      <c r="AG2388" s="741" t="inlineStr">
        <is>
          <t>$17,160,000</t>
        </is>
      </c>
      <c r="AH2388" s="248" t="inlineStr">
        <is>
          <t>Empleado</t>
        </is>
      </c>
      <c r="AI2388" s="242" t="inlineStr">
        <is>
          <t>deisyro_he@icloud.com</t>
        </is>
      </c>
      <c r="AJ2388" s="242" t="n">
        <v>14694493310</v>
      </c>
      <c r="AK2388" s="225" t="n"/>
      <c r="AL2388" s="225" t="n"/>
      <c r="AM2388" s="231" t="n"/>
    </row>
    <row r="2389" ht="18" customHeight="1" thickBot="1">
      <c r="A2389" s="718" t="inlineStr">
        <is>
          <t>SEBASTIAN USECHE ORTEGA</t>
        </is>
      </c>
      <c r="B2389" s="210" t="n">
        <v>1057003943</v>
      </c>
      <c r="C2389" s="251" t="n">
        <v>45962</v>
      </c>
      <c r="D2389" s="348" t="inlineStr">
        <is>
          <t>Pendiente</t>
        </is>
      </c>
      <c r="E2389" s="386" t="n">
        <v>45966</v>
      </c>
      <c r="F2389" s="213" t="inlineStr">
        <is>
          <t>BANCO DE BOGOTA</t>
        </is>
      </c>
      <c r="G2389" s="214" t="n"/>
      <c r="H2389" s="349" t="inlineStr">
        <is>
          <t>CM</t>
        </is>
      </c>
      <c r="I2389" s="254" t="inlineStr">
        <is>
          <t>Falta perfilamiento - Bogota</t>
        </is>
      </c>
      <c r="J2389" s="214" t="n"/>
      <c r="K2389" s="214" t="n"/>
      <c r="L2389" s="348" t="inlineStr">
        <is>
          <t>Soluciones Financieras</t>
        </is>
      </c>
      <c r="M2389" s="254" t="inlineStr">
        <is>
          <t>MURIELLE MORENO</t>
        </is>
      </c>
      <c r="N2389" s="251" t="n">
        <v>45965</v>
      </c>
      <c r="O2389" s="214" t="n"/>
      <c r="P2389" s="214" t="n"/>
      <c r="Q2389" s="335" t="n"/>
      <c r="R2389" s="390" t="inlineStr">
        <is>
          <t>N/A</t>
        </is>
      </c>
      <c r="S2389" s="257" t="inlineStr">
        <is>
          <t>Pesos</t>
        </is>
      </c>
      <c r="T2389" s="258" t="inlineStr">
        <is>
          <t>Hipotecario</t>
        </is>
      </c>
      <c r="U2389" s="739" t="n">
        <v>1488328</v>
      </c>
      <c r="V2389" s="254" t="n">
        <v>180</v>
      </c>
      <c r="W2389" s="254" t="n">
        <v>173</v>
      </c>
      <c r="X2389" s="739" t="inlineStr">
        <is>
          <t>12.28%</t>
        </is>
      </c>
      <c r="Y2389" s="739" t="n">
        <v>0</v>
      </c>
      <c r="Z2389" s="739" t="n">
        <v>25131</v>
      </c>
      <c r="AA2389" s="739" t="n">
        <v>30642</v>
      </c>
      <c r="AB2389" s="739" t="n">
        <v>31700</v>
      </c>
      <c r="AC2389" s="739" t="n">
        <v>0</v>
      </c>
      <c r="AD2389" s="739" t="n">
        <v>1400855</v>
      </c>
      <c r="AE2389" s="739" t="n">
        <v>118400016</v>
      </c>
      <c r="AF2389" s="3660" t="n">
        <v>500</v>
      </c>
      <c r="AG2389" s="739" t="inlineStr">
        <is>
          <t>$12,000,000</t>
        </is>
      </c>
      <c r="AH2389" s="259" t="inlineStr">
        <is>
          <t>Empleado</t>
        </is>
      </c>
      <c r="AI2389" s="254" t="inlineStr">
        <is>
          <t>hrc95409@gmail.com</t>
        </is>
      </c>
      <c r="AJ2389" s="254" t="n">
        <v>3203304839</v>
      </c>
      <c r="AK2389" s="254" t="inlineStr">
        <is>
          <t>BOGOTA</t>
        </is>
      </c>
      <c r="AL2389" s="214" t="n"/>
      <c r="AM2389" s="220" t="n"/>
    </row>
    <row r="2390" ht="18" customHeight="1" thickBot="1">
      <c r="A2390" s="718" t="inlineStr">
        <is>
          <t>LAZARO MELGAREJO MURILLO</t>
        </is>
      </c>
      <c r="B2390" s="221" t="n">
        <v>199201457715</v>
      </c>
      <c r="C2390" s="240" t="n">
        <v>45966</v>
      </c>
      <c r="D2390" s="343" t="inlineStr">
        <is>
          <t>Pendiente</t>
        </is>
      </c>
      <c r="E2390" s="378" t="n">
        <v>45966</v>
      </c>
      <c r="F2390" s="248" t="inlineStr">
        <is>
          <t>CAJA SOCIAL</t>
        </is>
      </c>
      <c r="G2390" s="225" t="n"/>
      <c r="H2390" s="243" t="inlineStr">
        <is>
          <t>VK 30%</t>
        </is>
      </c>
      <c r="I2390" s="225" t="n"/>
      <c r="J2390" s="225" t="n"/>
      <c r="K2390" s="225" t="n"/>
      <c r="L2390" s="343" t="inlineStr">
        <is>
          <t>Soluciones Financieras</t>
        </is>
      </c>
      <c r="M2390" s="242" t="inlineStr">
        <is>
          <t>LORENA SALINAS</t>
        </is>
      </c>
      <c r="N2390" s="225" t="n"/>
      <c r="O2390" s="225" t="n"/>
      <c r="P2390" s="225" t="n"/>
      <c r="Q2390" s="473" t="n"/>
      <c r="R2390" s="390" t="inlineStr">
        <is>
          <t>N/A</t>
        </is>
      </c>
      <c r="S2390" s="246" t="inlineStr">
        <is>
          <t>Pesos</t>
        </is>
      </c>
      <c r="T2390" s="247" t="inlineStr">
        <is>
          <t>Hipotecario</t>
        </is>
      </c>
      <c r="U2390" s="741" t="n">
        <v>637020</v>
      </c>
      <c r="V2390" s="242" t="n">
        <v>240</v>
      </c>
      <c r="W2390" s="242" t="n">
        <v>193</v>
      </c>
      <c r="X2390" s="741" t="inlineStr">
        <is>
          <t>8.95%</t>
        </is>
      </c>
      <c r="Y2390" s="741" t="n">
        <v>0</v>
      </c>
      <c r="Z2390" s="741" t="n">
        <v>61987</v>
      </c>
      <c r="AA2390" s="741" t="n">
        <v>26556</v>
      </c>
      <c r="AB2390" s="741" t="n">
        <v>23876</v>
      </c>
      <c r="AC2390" s="741" t="n">
        <v>131511</v>
      </c>
      <c r="AD2390" s="741" t="n">
        <v>393089</v>
      </c>
      <c r="AE2390" s="741" t="n">
        <v>54833226</v>
      </c>
      <c r="AF2390" s="225" t="n"/>
      <c r="AG2390" s="225" t="n"/>
      <c r="AH2390" s="225" t="n"/>
      <c r="AI2390" s="242" t="inlineStr">
        <is>
          <t>adrimar5300@gmail.com</t>
        </is>
      </c>
      <c r="AJ2390" s="242" t="n">
        <v>3214369851</v>
      </c>
      <c r="AK2390" s="242" t="inlineStr">
        <is>
          <t>BOGOTA</t>
        </is>
      </c>
      <c r="AL2390" s="225" t="n"/>
      <c r="AM2390" s="231" t="n"/>
    </row>
    <row r="2391" ht="18" customHeight="1" thickBot="1">
      <c r="A2391" s="1166" t="inlineStr">
        <is>
          <t>MATEO ARANGO VARELA</t>
        </is>
      </c>
      <c r="B2391" s="274" t="n">
        <v>90000294481</v>
      </c>
      <c r="C2391" s="420" t="n">
        <v>45966</v>
      </c>
      <c r="D2391" s="421" t="inlineStr">
        <is>
          <t>Pendiente</t>
        </is>
      </c>
      <c r="E2391" s="422" t="n">
        <v>45966</v>
      </c>
      <c r="F2391" s="484" t="inlineStr">
        <is>
          <t>BANCOLOMBIA</t>
        </is>
      </c>
      <c r="G2391" s="278" t="n"/>
      <c r="H2391" s="435" t="inlineStr">
        <is>
          <t>CM</t>
        </is>
      </c>
      <c r="I2391" s="278" t="n"/>
      <c r="J2391" s="278" t="n"/>
      <c r="K2391" s="278" t="n"/>
      <c r="L2391" s="278" t="n"/>
      <c r="M2391" s="278" t="n"/>
      <c r="N2391" s="278" t="n"/>
      <c r="O2391" s="278" t="n"/>
      <c r="P2391" s="278" t="n"/>
      <c r="Q2391" s="534" t="n"/>
      <c r="R2391" s="390" t="inlineStr">
        <is>
          <t>N/A</t>
        </is>
      </c>
      <c r="S2391" s="426" t="inlineStr">
        <is>
          <t>Pesos</t>
        </is>
      </c>
      <c r="T2391" s="427" t="inlineStr">
        <is>
          <t>Hipotecario</t>
        </is>
      </c>
      <c r="U2391" s="742" t="n">
        <v>1070026</v>
      </c>
      <c r="V2391" s="425" t="n">
        <v>300</v>
      </c>
      <c r="W2391" s="425" t="n">
        <v>242</v>
      </c>
      <c r="X2391" s="742" t="inlineStr">
        <is>
          <t>11.34%</t>
        </is>
      </c>
      <c r="Y2391" s="742" t="n">
        <v>332520</v>
      </c>
      <c r="Z2391" s="742" t="n">
        <v>11613</v>
      </c>
      <c r="AA2391" s="742" t="n">
        <v>14093</v>
      </c>
      <c r="AB2391" s="742" t="n">
        <v>9395</v>
      </c>
      <c r="AC2391" s="742" t="n">
        <v>120769</v>
      </c>
      <c r="AD2391" s="742" t="n">
        <v>914156</v>
      </c>
      <c r="AE2391" s="742" t="n">
        <v>101572031</v>
      </c>
      <c r="AF2391" s="3663" t="n">
        <v>100</v>
      </c>
      <c r="AG2391" s="742" t="inlineStr">
        <is>
          <t>$2,923,437</t>
        </is>
      </c>
      <c r="AH2391" s="428" t="inlineStr">
        <is>
          <t>Empleado</t>
        </is>
      </c>
      <c r="AI2391" s="425" t="inlineStr">
        <is>
          <t>teoarango.v@hotmail.com</t>
        </is>
      </c>
      <c r="AJ2391" s="425" t="n">
        <v>3217651840</v>
      </c>
      <c r="AK2391" s="425" t="inlineStr">
        <is>
          <t>PEREIRA</t>
        </is>
      </c>
      <c r="AL2391" s="278" t="n"/>
      <c r="AM2391" s="286" t="n"/>
    </row>
    <row r="2392" ht="18" customHeight="1" thickBot="1">
      <c r="A2392" s="1176" t="inlineStr">
        <is>
          <t>MARIA ALEJANDRA NAVARRO GARCIA</t>
        </is>
      </c>
      <c r="B2392" s="466" t="n">
        <v>520200077626</v>
      </c>
      <c r="C2392" s="357" t="n">
        <v>45966</v>
      </c>
      <c r="D2392" s="921" t="inlineStr">
        <is>
          <t>Pendiente</t>
        </is>
      </c>
      <c r="E2392" s="900" t="n">
        <v>45966</v>
      </c>
      <c r="F2392" s="401" t="inlineStr">
        <is>
          <t>CAJA SOCIAL</t>
        </is>
      </c>
      <c r="G2392" s="564" t="n"/>
      <c r="H2392" s="464" t="inlineStr">
        <is>
          <t>PROPIO</t>
        </is>
      </c>
      <c r="I2392" s="360" t="n"/>
      <c r="J2392" s="360" t="n"/>
      <c r="K2392" s="360" t="n"/>
      <c r="L2392" s="367" t="inlineStr">
        <is>
          <t>Guardianes Del Ahorro</t>
        </is>
      </c>
      <c r="M2392" s="363" t="inlineStr">
        <is>
          <t>Diana Carolina Acevedo Aguirre</t>
        </is>
      </c>
      <c r="N2392" s="360" t="n"/>
      <c r="O2392" s="360" t="n"/>
      <c r="P2392" s="360" t="n"/>
      <c r="Q2392" s="360" t="n"/>
      <c r="R2392" s="363" t="n">
        <v>1110567913</v>
      </c>
      <c r="S2392" s="365" t="inlineStr">
        <is>
          <t>Pesos</t>
        </is>
      </c>
      <c r="T2392" s="366" t="inlineStr">
        <is>
          <t>Hipotecario</t>
        </is>
      </c>
      <c r="U2392" s="808" t="n">
        <v>420439</v>
      </c>
      <c r="V2392" s="363" t="n">
        <v>180</v>
      </c>
      <c r="W2392" s="363" t="n">
        <v>142</v>
      </c>
      <c r="X2392" s="808" t="inlineStr">
        <is>
          <t>9.85%</t>
        </is>
      </c>
      <c r="Y2392" s="808" t="n">
        <v>138431</v>
      </c>
      <c r="Z2392" s="808" t="n">
        <v>11011</v>
      </c>
      <c r="AA2392" s="808" t="n">
        <v>10281</v>
      </c>
      <c r="AB2392" s="808" t="n">
        <v>9244</v>
      </c>
      <c r="AC2392" s="808" t="n">
        <v>134020</v>
      </c>
      <c r="AD2392" s="808" t="n">
        <v>394313</v>
      </c>
      <c r="AE2392" s="808" t="n">
        <v>33978253</v>
      </c>
      <c r="AF2392" s="363" t="inlineStr">
        <is>
          <t>50-300</t>
        </is>
      </c>
      <c r="AG2392" s="808" t="inlineStr">
        <is>
          <t>$2,265,000</t>
        </is>
      </c>
      <c r="AH2392" s="401" t="inlineStr">
        <is>
          <t>Empleado</t>
        </is>
      </c>
      <c r="AI2392" s="363" t="inlineStr">
        <is>
          <t>mnavarrog@mintrabajo.gov.co</t>
        </is>
      </c>
      <c r="AJ2392" s="363" t="n">
        <v>3133085134</v>
      </c>
      <c r="AK2392" s="360" t="n"/>
      <c r="AL2392" s="360" t="n"/>
      <c r="AM2392" s="368" t="n"/>
    </row>
    <row r="2393" ht="18" customHeight="1" thickBot="1">
      <c r="A2393" s="718" t="inlineStr">
        <is>
          <t>JOSE HERNANDO RODRIGUEZ CASTRO</t>
        </is>
      </c>
      <c r="B2393" s="210" t="inlineStr">
        <is>
          <t>600047550018561-7</t>
        </is>
      </c>
      <c r="C2393" s="251" t="n">
        <v>45966</v>
      </c>
      <c r="D2393" s="902" t="inlineStr">
        <is>
          <t>Pendiente</t>
        </is>
      </c>
      <c r="E2393" s="903" t="n">
        <v>45966</v>
      </c>
      <c r="F2393" s="262" t="inlineStr">
        <is>
          <t>DAVIVIENDA</t>
        </is>
      </c>
      <c r="G2393" s="565" t="n"/>
      <c r="H2393" s="352" t="inlineStr">
        <is>
          <t>PROPIO</t>
        </is>
      </c>
      <c r="I2393" s="214" t="n"/>
      <c r="J2393" s="214" t="n"/>
      <c r="K2393" s="214" t="n"/>
      <c r="L2393" s="259" t="inlineStr">
        <is>
          <t>Imperio Financiero</t>
        </is>
      </c>
      <c r="M2393" s="254" t="inlineStr">
        <is>
          <t>MARIA DEL PILAR BUITRAGO</t>
        </is>
      </c>
      <c r="N2393" s="214" t="n"/>
      <c r="O2393" s="214" t="n"/>
      <c r="P2393" s="214" t="n"/>
      <c r="Q2393" s="214" t="n"/>
      <c r="R2393" s="254" t="n">
        <v>79269744</v>
      </c>
      <c r="S2393" s="257" t="inlineStr">
        <is>
          <t>Pesos</t>
        </is>
      </c>
      <c r="T2393" s="387" t="inlineStr">
        <is>
          <t>Leasing H.</t>
        </is>
      </c>
      <c r="U2393" s="739" t="n">
        <v>1589000</v>
      </c>
      <c r="V2393" s="254" t="n">
        <v>240</v>
      </c>
      <c r="W2393" s="254" t="n">
        <v>166</v>
      </c>
      <c r="X2393" s="739" t="inlineStr">
        <is>
          <t>9.5%</t>
        </is>
      </c>
      <c r="Y2393" s="739" t="n">
        <v>0</v>
      </c>
      <c r="Z2393" s="739" t="n">
        <v>162916</v>
      </c>
      <c r="AA2393" s="739" t="n">
        <v>59026</v>
      </c>
      <c r="AB2393" s="739" t="n">
        <v>0</v>
      </c>
      <c r="AC2393" s="739" t="n">
        <v>381756</v>
      </c>
      <c r="AD2393" s="739" t="n">
        <v>985301</v>
      </c>
      <c r="AE2393" s="739" t="n">
        <v>129835274</v>
      </c>
      <c r="AF2393" s="254" t="inlineStr">
        <is>
          <t>Acorde al estado del Crédito</t>
        </is>
      </c>
      <c r="AG2393" s="739" t="inlineStr">
        <is>
          <t>$14,000,000</t>
        </is>
      </c>
      <c r="AH2393" s="259" t="inlineStr">
        <is>
          <t>Empleado</t>
        </is>
      </c>
      <c r="AI2393" s="254" t="inlineStr">
        <is>
          <t>Josehernandorodriguez@hotmail.com</t>
        </is>
      </c>
      <c r="AJ2393" s="254" t="n">
        <v>3102195527</v>
      </c>
      <c r="AK2393" s="214" t="n"/>
      <c r="AL2393" s="214" t="n"/>
      <c r="AM2393" s="220" t="n"/>
    </row>
    <row r="2394" ht="18" customHeight="1" thickBot="1">
      <c r="A2394" s="718" t="inlineStr">
        <is>
          <t>MARIA ALEJANDRA SANCHEZ LOZANO</t>
        </is>
      </c>
      <c r="B2394" s="221" t="n">
        <v>90000369888</v>
      </c>
      <c r="C2394" s="240" t="n">
        <v>45966</v>
      </c>
      <c r="D2394" s="902" t="inlineStr">
        <is>
          <t>Pendiente</t>
        </is>
      </c>
      <c r="E2394" s="903" t="n">
        <v>45966</v>
      </c>
      <c r="F2394" s="579" t="inlineStr">
        <is>
          <t>BANCOLOMBIA</t>
        </is>
      </c>
      <c r="G2394" s="593" t="inlineStr">
        <is>
          <t>Por favor lo debo presentar mañana a las 5 pm</t>
        </is>
      </c>
      <c r="H2394" s="397" t="inlineStr">
        <is>
          <t>PROPIO</t>
        </is>
      </c>
      <c r="I2394" s="225" t="n"/>
      <c r="J2394" s="225" t="n"/>
      <c r="K2394" s="225" t="n"/>
      <c r="L2394" s="459" t="inlineStr">
        <is>
          <t>Visionarios</t>
        </is>
      </c>
      <c r="M2394" s="242" t="inlineStr">
        <is>
          <t>Daniel Fernandez</t>
        </is>
      </c>
      <c r="N2394" s="225" t="n"/>
      <c r="O2394" s="225" t="n"/>
      <c r="P2394" s="225" t="n"/>
      <c r="Q2394" s="225" t="n"/>
      <c r="R2394" s="389" t="n">
        <v>1105689989</v>
      </c>
      <c r="S2394" s="246" t="inlineStr">
        <is>
          <t>Pesos</t>
        </is>
      </c>
      <c r="T2394" s="247" t="inlineStr">
        <is>
          <t>Hipotecario</t>
        </is>
      </c>
      <c r="U2394" s="741" t="n">
        <v>916386</v>
      </c>
      <c r="V2394" s="242" t="n">
        <v>300</v>
      </c>
      <c r="W2394" s="242" t="n">
        <v>298</v>
      </c>
      <c r="X2394" s="741" t="inlineStr">
        <is>
          <t>11.6%</t>
        </is>
      </c>
      <c r="Y2394" s="741" t="n">
        <v>0</v>
      </c>
      <c r="Z2394" s="741" t="n">
        <v>10173</v>
      </c>
      <c r="AA2394" s="741" t="n">
        <v>11952</v>
      </c>
      <c r="AB2394" s="741" t="n">
        <v>7968</v>
      </c>
      <c r="AC2394" s="741" t="n">
        <v>247651</v>
      </c>
      <c r="AD2394" s="741" t="n">
        <v>638641</v>
      </c>
      <c r="AE2394" s="741" t="n">
        <v>89952949</v>
      </c>
      <c r="AF2394" s="242" t="inlineStr">
        <is>
          <t>50-300</t>
        </is>
      </c>
      <c r="AG2394" s="741" t="inlineStr">
        <is>
          <t>$1,500,000</t>
        </is>
      </c>
      <c r="AH2394" s="248" t="inlineStr">
        <is>
          <t>Empleado</t>
        </is>
      </c>
      <c r="AI2394" s="242" t="inlineStr">
        <is>
          <t>alejandrasanchezlozano0215@gmail.com</t>
        </is>
      </c>
      <c r="AJ2394" s="242" t="n">
        <v>3183895813</v>
      </c>
      <c r="AK2394" s="225" t="n"/>
      <c r="AL2394" s="225" t="n"/>
      <c r="AM2394" s="231" t="n"/>
    </row>
    <row r="2395" ht="18" customHeight="1" thickBot="1">
      <c r="A2395" s="718" t="inlineStr">
        <is>
          <t>MARIA JOSE MONTERROSA MONTANO</t>
        </is>
      </c>
      <c r="B2395" s="210" t="inlineStr">
        <is>
          <t>570238110014569-1</t>
        </is>
      </c>
      <c r="C2395" s="251" t="n">
        <v>45966</v>
      </c>
      <c r="D2395" s="902" t="inlineStr">
        <is>
          <t>Pendiente</t>
        </is>
      </c>
      <c r="E2395" s="903" t="n">
        <v>45966</v>
      </c>
      <c r="F2395" s="569" t="inlineStr">
        <is>
          <t>DAVIVIENDA</t>
        </is>
      </c>
      <c r="G2395" s="593" t="inlineStr">
        <is>
          <t>Buen dia,
si señora la vivienda es de interés social.</t>
        </is>
      </c>
      <c r="H2395" s="457" t="inlineStr">
        <is>
          <t>VK 30%</t>
        </is>
      </c>
      <c r="I2395" s="214" t="n"/>
      <c r="J2395" s="214" t="n"/>
      <c r="K2395" s="214" t="n"/>
      <c r="L2395" s="214" t="n"/>
      <c r="M2395" s="254" t="inlineStr">
        <is>
          <t>GIOVANNA GARZON</t>
        </is>
      </c>
      <c r="N2395" s="214" t="n"/>
      <c r="O2395" s="214" t="n"/>
      <c r="P2395" s="214" t="n"/>
      <c r="Q2395" s="335" t="n"/>
      <c r="R2395" s="390" t="inlineStr">
        <is>
          <t>N/A</t>
        </is>
      </c>
      <c r="S2395" s="257" t="inlineStr">
        <is>
          <t>Pesos</t>
        </is>
      </c>
      <c r="T2395" s="258" t="inlineStr">
        <is>
          <t>Hipotecario</t>
        </is>
      </c>
      <c r="U2395" s="739" t="n">
        <v>760856</v>
      </c>
      <c r="V2395" s="254" t="n">
        <v>240</v>
      </c>
      <c r="W2395" s="254" t="n">
        <v>221</v>
      </c>
      <c r="X2395" s="821" t="n">
        <v>0.14</v>
      </c>
      <c r="Y2395" s="739" t="n">
        <v>267143</v>
      </c>
      <c r="Z2395" s="739" t="n">
        <v>18747</v>
      </c>
      <c r="AA2395" s="739" t="n">
        <v>25150</v>
      </c>
      <c r="AB2395" s="739" t="n">
        <v>0</v>
      </c>
      <c r="AC2395" s="739" t="n">
        <v>88299</v>
      </c>
      <c r="AD2395" s="739" t="n">
        <v>628649</v>
      </c>
      <c r="AE2395" s="739" t="n">
        <v>81645979</v>
      </c>
      <c r="AF2395" s="214" t="n"/>
      <c r="AG2395" s="739" t="inlineStr">
        <is>
          <t>$3,800,000</t>
        </is>
      </c>
      <c r="AH2395" s="458" t="inlineStr">
        <is>
          <t>Vis Davivienda</t>
        </is>
      </c>
      <c r="AI2395" s="254" t="inlineStr">
        <is>
          <t>mjmonterrosa94@gmail.com</t>
        </is>
      </c>
      <c r="AJ2395" s="254" t="n">
        <v>3006805352</v>
      </c>
      <c r="AK2395" s="254" t="inlineStr">
        <is>
          <t>BARRANQUILLA</t>
        </is>
      </c>
      <c r="AL2395" s="214" t="n"/>
      <c r="AM2395" s="220" t="n"/>
    </row>
    <row r="2396" ht="18" customHeight="1" thickBot="1">
      <c r="A2396" s="718" t="inlineStr">
        <is>
          <t>PEDRO ANDRES ZARATE RIATIGA</t>
        </is>
      </c>
      <c r="B2396" s="221" t="n">
        <v>545200054088</v>
      </c>
      <c r="C2396" s="240" t="n">
        <v>45966</v>
      </c>
      <c r="D2396" s="902" t="inlineStr">
        <is>
          <t>Pendiente</t>
        </is>
      </c>
      <c r="E2396" s="903" t="n">
        <v>45966</v>
      </c>
      <c r="F2396" s="248" t="inlineStr">
        <is>
          <t>CAJA SOCIAL</t>
        </is>
      </c>
      <c r="G2396" s="225" t="n"/>
      <c r="H2396" s="1177" t="inlineStr">
        <is>
          <t>APLEX</t>
        </is>
      </c>
      <c r="I2396" s="225" t="n"/>
      <c r="J2396" s="225" t="n"/>
      <c r="K2396" s="225" t="n"/>
      <c r="L2396" s="440" t="inlineStr">
        <is>
          <t>Finanzas a otro nivel</t>
        </is>
      </c>
      <c r="M2396" s="242" t="inlineStr">
        <is>
          <t>PAULA OSORNO</t>
        </is>
      </c>
      <c r="N2396" s="225" t="n"/>
      <c r="O2396" s="225" t="n"/>
      <c r="P2396" s="225" t="n"/>
      <c r="Q2396" s="225" t="n"/>
      <c r="R2396" s="242" t="n">
        <v>1090398724</v>
      </c>
      <c r="S2396" s="246" t="inlineStr">
        <is>
          <t>Pesos</t>
        </is>
      </c>
      <c r="T2396" s="247" t="inlineStr">
        <is>
          <t>Hipotecario</t>
        </is>
      </c>
      <c r="U2396" s="741" t="n">
        <v>742592</v>
      </c>
      <c r="V2396" s="242" t="n">
        <v>180</v>
      </c>
      <c r="W2396" s="242" t="n">
        <v>154</v>
      </c>
      <c r="X2396" s="741" t="inlineStr">
        <is>
          <t>8.8%</t>
        </is>
      </c>
      <c r="Y2396" s="741" t="n">
        <v>218398</v>
      </c>
      <c r="Z2396" s="741" t="n">
        <v>16700</v>
      </c>
      <c r="AA2396" s="741" t="n">
        <v>14519</v>
      </c>
      <c r="AB2396" s="741" t="n">
        <v>13053</v>
      </c>
      <c r="AC2396" s="741" t="n">
        <v>243744</v>
      </c>
      <c r="AD2396" s="741" t="n">
        <v>672973</v>
      </c>
      <c r="AE2396" s="741" t="n">
        <v>66712125</v>
      </c>
      <c r="AF2396" s="3661" t="n">
        <v>250</v>
      </c>
      <c r="AG2396" s="741" t="inlineStr">
        <is>
          <t>$4,000,000</t>
        </is>
      </c>
      <c r="AH2396" s="248" t="inlineStr">
        <is>
          <t>Empleado</t>
        </is>
      </c>
      <c r="AI2396" s="242" t="inlineStr">
        <is>
          <t>jpzarate2000@gmail.com</t>
        </is>
      </c>
      <c r="AJ2396" s="242" t="n">
        <v>3133769049</v>
      </c>
      <c r="AK2396" s="242" t="inlineStr">
        <is>
          <t>MEDELLIN</t>
        </is>
      </c>
      <c r="AL2396" s="225" t="n"/>
      <c r="AM2396" s="231" t="n"/>
    </row>
    <row r="2397" ht="18" customHeight="1" thickBot="1">
      <c r="A2397" s="1160" t="inlineStr">
        <is>
          <t>PABLO ANDRES GUTIERREZ PALACIOS</t>
        </is>
      </c>
      <c r="B2397" s="210" t="n">
        <v>399200381557</v>
      </c>
      <c r="C2397" s="251" t="n">
        <v>45750</v>
      </c>
      <c r="D2397" s="348" t="inlineStr">
        <is>
          <t>Pendiente</t>
        </is>
      </c>
      <c r="E2397" s="386" t="n">
        <v>45967</v>
      </c>
      <c r="F2397" s="259" t="inlineStr">
        <is>
          <t>CAJA SOCIAL</t>
        </is>
      </c>
      <c r="G2397" s="214" t="n"/>
      <c r="H2397" s="349" t="inlineStr">
        <is>
          <t>CM</t>
        </is>
      </c>
      <c r="I2397" s="214" t="n"/>
      <c r="J2397" s="214" t="n"/>
      <c r="K2397" s="386" t="n">
        <v>45752</v>
      </c>
      <c r="L2397" s="392" t="inlineStr">
        <is>
          <t>Finanzas a otro nivel</t>
        </is>
      </c>
      <c r="M2397" s="254" t="inlineStr">
        <is>
          <t>NELLY ROA</t>
        </is>
      </c>
      <c r="N2397" s="251" t="n">
        <v>45752</v>
      </c>
      <c r="O2397" s="214" t="n"/>
      <c r="P2397" s="256" t="inlineStr">
        <is>
          <t>https://tinyurl.com/4nfra6rf</t>
        </is>
      </c>
      <c r="Q2397" s="214" t="n"/>
      <c r="R2397" s="254" t="n">
        <v>1144185572</v>
      </c>
      <c r="S2397" s="257" t="inlineStr">
        <is>
          <t>Pesos</t>
        </is>
      </c>
      <c r="T2397" s="258" t="inlineStr">
        <is>
          <t>Hipotecario</t>
        </is>
      </c>
      <c r="U2397" s="739" t="n">
        <v>631834</v>
      </c>
      <c r="V2397" s="254" t="n">
        <v>240</v>
      </c>
      <c r="W2397" s="254" t="n">
        <v>191</v>
      </c>
      <c r="X2397" s="739" t="inlineStr">
        <is>
          <t>7.65%</t>
        </is>
      </c>
      <c r="Y2397" s="739" t="n">
        <v>216066</v>
      </c>
      <c r="Z2397" s="739" t="n">
        <v>22902</v>
      </c>
      <c r="AA2397" s="739" t="n">
        <v>20013</v>
      </c>
      <c r="AB2397" s="739" t="n">
        <v>11209</v>
      </c>
      <c r="AC2397" s="739" t="n">
        <v>184890</v>
      </c>
      <c r="AD2397" s="739" t="n">
        <v>608885</v>
      </c>
      <c r="AE2397" s="739" t="n">
        <v>66000029</v>
      </c>
      <c r="AF2397" s="739" t="inlineStr">
        <is>
          <t>$1,000,000</t>
        </is>
      </c>
      <c r="AG2397" s="739" t="inlineStr">
        <is>
          <t>$7,000,000</t>
        </is>
      </c>
      <c r="AH2397" s="259" t="inlineStr">
        <is>
          <t>Empleado</t>
        </is>
      </c>
      <c r="AI2397" s="254" t="inlineStr">
        <is>
          <t>pablogutierrez95@hotmail.com</t>
        </is>
      </c>
      <c r="AJ2397" s="254" t="n">
        <v>3147746497</v>
      </c>
      <c r="AK2397" s="254" t="inlineStr">
        <is>
          <t>CALI</t>
        </is>
      </c>
      <c r="AL2397" s="214" t="n"/>
      <c r="AM2397" s="220" t="n"/>
    </row>
    <row r="2398" ht="18" customHeight="1" thickBot="1">
      <c r="A2398" s="1161" t="inlineStr">
        <is>
          <t>CECILIA MARIA JIMENEZ CABRERA</t>
        </is>
      </c>
      <c r="B2398" s="221" t="inlineStr">
        <is>
          <t>570202750086749-7</t>
        </is>
      </c>
      <c r="C2398" s="240" t="n">
        <v>45849</v>
      </c>
      <c r="D2398" s="343" t="inlineStr">
        <is>
          <t>Pendiente</t>
        </is>
      </c>
      <c r="E2398" s="378" t="n">
        <v>45967</v>
      </c>
      <c r="F2398" s="333" t="inlineStr">
        <is>
          <t>DAVIVIENDA</t>
        </is>
      </c>
      <c r="G2398" s="225" t="n"/>
      <c r="H2398" s="344" t="inlineStr">
        <is>
          <t>CM</t>
        </is>
      </c>
      <c r="I2398" s="225" t="n"/>
      <c r="J2398" s="225" t="n"/>
      <c r="K2398" s="378" t="n">
        <v>45853</v>
      </c>
      <c r="L2398" s="440" t="inlineStr">
        <is>
          <t>Finanzas a otro nivel</t>
        </is>
      </c>
      <c r="M2398" s="242" t="inlineStr">
        <is>
          <t>NELLY ROA</t>
        </is>
      </c>
      <c r="N2398" s="240" t="n">
        <v>45853</v>
      </c>
      <c r="O2398" s="225" t="n"/>
      <c r="P2398" s="245" t="inlineStr">
        <is>
          <t>https://tinyurl.com/3sse5uba</t>
        </is>
      </c>
      <c r="Q2398" s="225" t="n"/>
      <c r="R2398" s="242" t="n">
        <v>32888174</v>
      </c>
      <c r="S2398" s="246" t="inlineStr">
        <is>
          <t>Pesos</t>
        </is>
      </c>
      <c r="T2398" s="247" t="inlineStr">
        <is>
          <t>Hipotecario</t>
        </is>
      </c>
      <c r="U2398" s="741" t="n">
        <v>1387000</v>
      </c>
      <c r="V2398" s="242" t="n">
        <v>240</v>
      </c>
      <c r="W2398" s="242" t="n">
        <v>227</v>
      </c>
      <c r="X2398" s="741" t="inlineStr">
        <is>
          <t>10.95%</t>
        </is>
      </c>
      <c r="Y2398" s="741" t="n">
        <v>38424</v>
      </c>
      <c r="Z2398" s="741" t="n">
        <v>34808</v>
      </c>
      <c r="AA2398" s="741" t="n">
        <v>34808</v>
      </c>
      <c r="AB2398" s="741" t="n">
        <v>0</v>
      </c>
      <c r="AC2398" s="741" t="n">
        <v>183921</v>
      </c>
      <c r="AD2398" s="741" t="n">
        <v>1129846</v>
      </c>
      <c r="AE2398" s="741" t="n">
        <v>130045671</v>
      </c>
      <c r="AF2398" s="3661" t="n">
        <v>300</v>
      </c>
      <c r="AG2398" s="741" t="inlineStr">
        <is>
          <t>$5,000,000</t>
        </is>
      </c>
      <c r="AH2398" s="346" t="inlineStr">
        <is>
          <t>Vis Davivienda</t>
        </is>
      </c>
      <c r="AI2398" s="242" t="inlineStr">
        <is>
          <t>cecimary18078@gmail.com</t>
        </is>
      </c>
      <c r="AJ2398" s="242" t="n">
        <v>8172054962</v>
      </c>
      <c r="AK2398" s="242" t="inlineStr">
        <is>
          <t>Godley</t>
        </is>
      </c>
      <c r="AL2398" s="225" t="n"/>
      <c r="AM2398" s="231" t="n"/>
    </row>
    <row r="2399" ht="18" customHeight="1" thickBot="1">
      <c r="A2399" s="1178" t="inlineStr">
        <is>
          <t>FEDERMAN VEGA RUEDA</t>
        </is>
      </c>
      <c r="B2399" s="502" t="n">
        <v>90000198504</v>
      </c>
      <c r="C2399" s="404" t="n">
        <v>45710</v>
      </c>
      <c r="D2399" s="921" t="inlineStr">
        <is>
          <t>Actualizar</t>
        </is>
      </c>
      <c r="E2399" s="900" t="n">
        <v>45968</v>
      </c>
      <c r="F2399" s="486" t="inlineStr">
        <is>
          <t>BANCOLOMBIA</t>
        </is>
      </c>
      <c r="G2399" s="588" t="n"/>
      <c r="H2399" s="409" t="inlineStr">
        <is>
          <t>CM</t>
        </is>
      </c>
      <c r="I2399" s="410" t="n"/>
      <c r="J2399" s="410" t="n"/>
      <c r="K2399" s="406" t="n">
        <v>45713</v>
      </c>
      <c r="L2399" s="405" t="inlineStr">
        <is>
          <t>Soluciones Financieras</t>
        </is>
      </c>
      <c r="M2399" s="414" t="inlineStr">
        <is>
          <t>LORENA SALINAS</t>
        </is>
      </c>
      <c r="N2399" s="404" t="n">
        <v>45713</v>
      </c>
      <c r="O2399" s="410" t="n"/>
      <c r="P2399" s="595" t="inlineStr">
        <is>
          <t>https://tinyurl.com/2yav6txk</t>
        </is>
      </c>
      <c r="Q2399" s="410" t="n"/>
      <c r="R2399" s="414" t="n">
        <v>1098711697</v>
      </c>
      <c r="S2399" s="412" t="inlineStr">
        <is>
          <t>Pesos</t>
        </is>
      </c>
      <c r="T2399" s="413" t="inlineStr">
        <is>
          <t>Hipotecario</t>
        </is>
      </c>
      <c r="U2399" s="818" t="n">
        <v>2334302</v>
      </c>
      <c r="V2399" s="414" t="n">
        <v>180</v>
      </c>
      <c r="W2399" s="414" t="n">
        <v>141</v>
      </c>
      <c r="X2399" s="818" t="inlineStr">
        <is>
          <t>12.95%</t>
        </is>
      </c>
      <c r="Y2399" s="818" t="n">
        <v>0</v>
      </c>
      <c r="Z2399" s="818" t="n">
        <v>20500</v>
      </c>
      <c r="AA2399" s="818" t="n">
        <v>32727</v>
      </c>
      <c r="AB2399" s="818" t="n">
        <v>21817</v>
      </c>
      <c r="AC2399" s="818" t="n">
        <v>534743</v>
      </c>
      <c r="AD2399" s="818" t="n">
        <v>1724514</v>
      </c>
      <c r="AE2399" s="818" t="n">
        <v>169817621</v>
      </c>
      <c r="AF2399" s="818" t="inlineStr">
        <is>
          <t>$1,000,000</t>
        </is>
      </c>
      <c r="AG2399" s="818" t="inlineStr">
        <is>
          <t>$17,000,000</t>
        </is>
      </c>
      <c r="AH2399" s="415" t="inlineStr">
        <is>
          <t>Empleado</t>
        </is>
      </c>
      <c r="AI2399" s="414" t="inlineStr">
        <is>
          <t>ferchot07@hotmail.com</t>
        </is>
      </c>
      <c r="AJ2399" s="414" t="inlineStr">
        <is>
          <t>61-4-3151-2172</t>
        </is>
      </c>
      <c r="AK2399" s="414" t="inlineStr">
        <is>
          <t>MELBOURNE</t>
        </is>
      </c>
      <c r="AL2399" s="410" t="n"/>
      <c r="AM2399" s="416" t="n"/>
    </row>
    <row r="2400" ht="18" customHeight="1" thickBot="1">
      <c r="A2400" s="736" t="inlineStr">
        <is>
          <t>MARIA ANGELICA MILLAN VELASQUEZ</t>
        </is>
      </c>
      <c r="B2400" s="221" t="inlineStr">
        <is>
          <t>571212770011862-2</t>
        </is>
      </c>
      <c r="C2400" s="240" t="n">
        <v>45968</v>
      </c>
      <c r="D2400" s="902" t="inlineStr">
        <is>
          <t>Pendiente</t>
        </is>
      </c>
      <c r="E2400" s="903" t="n">
        <v>45968</v>
      </c>
      <c r="F2400" s="333" t="inlineStr">
        <is>
          <t>DAVIVIENDA</t>
        </is>
      </c>
      <c r="G2400" s="225" t="n"/>
      <c r="H2400" s="397" t="inlineStr">
        <is>
          <t>PROPIO</t>
        </is>
      </c>
      <c r="I2400" s="225" t="n"/>
      <c r="J2400" s="225" t="n"/>
      <c r="K2400" s="225" t="n"/>
      <c r="L2400" s="346" t="inlineStr">
        <is>
          <t>Guardianes Del Ahorro</t>
        </is>
      </c>
      <c r="M2400" s="242" t="inlineStr">
        <is>
          <t>Mile Johanna López Román</t>
        </is>
      </c>
      <c r="N2400" s="225" t="n"/>
      <c r="O2400" s="225" t="n"/>
      <c r="P2400" s="225" t="n"/>
      <c r="Q2400" s="225" t="n"/>
      <c r="R2400" s="242" t="n">
        <v>42143893</v>
      </c>
      <c r="S2400" s="246" t="inlineStr">
        <is>
          <t>Pesos</t>
        </is>
      </c>
      <c r="T2400" s="247" t="inlineStr">
        <is>
          <t>Hipotecario</t>
        </is>
      </c>
      <c r="U2400" s="741" t="n">
        <v>1737000</v>
      </c>
      <c r="V2400" s="242" t="n">
        <v>240</v>
      </c>
      <c r="W2400" s="242" t="n">
        <v>233</v>
      </c>
      <c r="X2400" s="741" t="inlineStr">
        <is>
          <t>12.5%</t>
        </is>
      </c>
      <c r="Y2400" s="741" t="n">
        <v>0</v>
      </c>
      <c r="Z2400" s="741" t="n">
        <v>40653</v>
      </c>
      <c r="AA2400" s="741" t="n">
        <v>60854</v>
      </c>
      <c r="AB2400" s="741" t="n">
        <v>0</v>
      </c>
      <c r="AC2400" s="741" t="n">
        <v>163286</v>
      </c>
      <c r="AD2400" s="741" t="n">
        <v>1471713</v>
      </c>
      <c r="AE2400" s="741" t="n">
        <v>149145357</v>
      </c>
      <c r="AF2400" s="242" t="inlineStr">
        <is>
          <t>50-300</t>
        </is>
      </c>
      <c r="AG2400" s="741" t="inlineStr">
        <is>
          <t>$7,200,000</t>
        </is>
      </c>
      <c r="AH2400" s="248" t="inlineStr">
        <is>
          <t>Empleado</t>
        </is>
      </c>
      <c r="AI2400" s="242" t="inlineStr">
        <is>
          <t>mmariamillan@gmail.com</t>
        </is>
      </c>
      <c r="AJ2400" s="242" t="n">
        <v>3122589853</v>
      </c>
      <c r="AK2400" s="225" t="n"/>
      <c r="AL2400" s="225" t="n"/>
      <c r="AM2400" s="231" t="n"/>
    </row>
    <row r="2401" ht="18" customHeight="1" thickBot="1">
      <c r="A2401" s="735" t="inlineStr">
        <is>
          <t>MARIA MELVA RAMOS</t>
        </is>
      </c>
      <c r="B2401" s="210" t="n">
        <v>90000249948</v>
      </c>
      <c r="C2401" s="251" t="n">
        <v>45968</v>
      </c>
      <c r="D2401" s="902" t="inlineStr">
        <is>
          <t>Pendiente</t>
        </is>
      </c>
      <c r="E2401" s="903" t="n">
        <v>45968</v>
      </c>
      <c r="F2401" s="267" t="inlineStr">
        <is>
          <t>BANCOLOMBIA</t>
        </is>
      </c>
      <c r="G2401" s="214" t="n"/>
      <c r="H2401" s="349" t="inlineStr">
        <is>
          <t>CM</t>
        </is>
      </c>
      <c r="I2401" s="214" t="n"/>
      <c r="J2401" s="214" t="n"/>
      <c r="K2401" s="214" t="n"/>
      <c r="L2401" s="214" t="n"/>
      <c r="M2401" s="214" t="n"/>
      <c r="N2401" s="214" t="n"/>
      <c r="O2401" s="214" t="n"/>
      <c r="P2401" s="214" t="n"/>
      <c r="Q2401" s="214" t="n"/>
      <c r="R2401" s="254" t="n">
        <v>31295479</v>
      </c>
      <c r="S2401" s="257" t="inlineStr">
        <is>
          <t>Pesos</t>
        </is>
      </c>
      <c r="T2401" s="258" t="inlineStr">
        <is>
          <t>Hipotecario</t>
        </is>
      </c>
      <c r="U2401" s="739" t="n">
        <v>1195306</v>
      </c>
      <c r="V2401" s="254" t="n">
        <v>240</v>
      </c>
      <c r="W2401" s="254" t="n">
        <v>214</v>
      </c>
      <c r="X2401" s="739" t="inlineStr">
        <is>
          <t>16.75%</t>
        </is>
      </c>
      <c r="Y2401" s="739" t="n">
        <v>0</v>
      </c>
      <c r="Z2401" s="739" t="n">
        <v>93692</v>
      </c>
      <c r="AA2401" s="739" t="n">
        <v>8000</v>
      </c>
      <c r="AB2401" s="739" t="n">
        <v>5333</v>
      </c>
      <c r="AC2401" s="739" t="n">
        <v>67876</v>
      </c>
      <c r="AD2401" s="739" t="n">
        <v>1020404</v>
      </c>
      <c r="AE2401" s="739" t="n">
        <v>78918614</v>
      </c>
      <c r="AF2401" s="3660" t="n">
        <v>200</v>
      </c>
      <c r="AG2401" s="739" t="inlineStr">
        <is>
          <t>$3,000,000</t>
        </is>
      </c>
      <c r="AH2401" s="259" t="inlineStr">
        <is>
          <t>Empleado</t>
        </is>
      </c>
      <c r="AI2401" s="254" t="inlineStr">
        <is>
          <t>claudiaotero06@gmail.com</t>
        </is>
      </c>
      <c r="AJ2401" s="254" t="n">
        <v>50768946372</v>
      </c>
      <c r="AK2401" s="254" t="inlineStr">
        <is>
          <t>PANAMA</t>
        </is>
      </c>
      <c r="AL2401" s="214" t="n"/>
      <c r="AM2401" s="220" t="n"/>
    </row>
    <row r="2402" ht="18" customHeight="1" thickBot="1">
      <c r="A2402" s="736" t="inlineStr">
        <is>
          <t>LEIDY BIBIANA GONZALEZ CAMPO</t>
        </is>
      </c>
      <c r="B2402" s="221" t="n">
        <v>133201539403</v>
      </c>
      <c r="C2402" s="240" t="n">
        <v>45968</v>
      </c>
      <c r="D2402" s="902" t="inlineStr">
        <is>
          <t>Pendiente</t>
        </is>
      </c>
      <c r="E2402" s="903" t="n">
        <v>45968</v>
      </c>
      <c r="F2402" s="248" t="inlineStr">
        <is>
          <t>CAJA SOCIAL</t>
        </is>
      </c>
      <c r="G2402" s="225" t="n"/>
      <c r="H2402" s="1177" t="inlineStr">
        <is>
          <t>APLEX</t>
        </is>
      </c>
      <c r="I2402" s="225" t="n"/>
      <c r="J2402" s="225" t="n"/>
      <c r="K2402" s="225" t="n"/>
      <c r="L2402" s="346" t="inlineStr">
        <is>
          <t>Guardianes Del Ahorro</t>
        </is>
      </c>
      <c r="M2402" s="242" t="inlineStr">
        <is>
          <t>Juan Carlos Hidalgo Mosquera</t>
        </is>
      </c>
      <c r="N2402" s="225" t="n"/>
      <c r="O2402" s="225" t="n"/>
      <c r="P2402" s="225" t="n"/>
      <c r="Q2402" s="225" t="n"/>
      <c r="R2402" s="389" t="n">
        <v>1143924730</v>
      </c>
      <c r="S2402" s="246" t="inlineStr">
        <is>
          <t>Pesos</t>
        </is>
      </c>
      <c r="T2402" s="247" t="inlineStr">
        <is>
          <t>Hipotecario</t>
        </is>
      </c>
      <c r="U2402" s="741" t="n">
        <v>951822</v>
      </c>
      <c r="V2402" s="242" t="n">
        <v>240</v>
      </c>
      <c r="W2402" s="242" t="n">
        <v>229</v>
      </c>
      <c r="X2402" s="741" t="inlineStr">
        <is>
          <t>7.8%</t>
        </is>
      </c>
      <c r="Y2402" s="741" t="n">
        <v>358058</v>
      </c>
      <c r="Z2402" s="741" t="n">
        <v>25382</v>
      </c>
      <c r="AA2402" s="741" t="n">
        <v>2843</v>
      </c>
      <c r="AB2402" s="741" t="n">
        <v>15250</v>
      </c>
      <c r="AC2402" s="741" t="n">
        <v>219831</v>
      </c>
      <c r="AD2402" s="741" t="n">
        <v>1021373</v>
      </c>
      <c r="AE2402" s="741" t="n">
        <v>109372987</v>
      </c>
      <c r="AF2402" s="242" t="inlineStr">
        <is>
          <t>50-300</t>
        </is>
      </c>
      <c r="AG2402" s="741" t="inlineStr">
        <is>
          <t>$7,000,000</t>
        </is>
      </c>
      <c r="AH2402" s="248" t="inlineStr">
        <is>
          <t>Empleado</t>
        </is>
      </c>
      <c r="AI2402" s="242" t="inlineStr">
        <is>
          <t>fernandoarroyave1990@gmail.com</t>
        </is>
      </c>
      <c r="AJ2402" s="242" t="n">
        <v>3183873989</v>
      </c>
      <c r="AK2402" s="225" t="n"/>
      <c r="AL2402" s="225" t="n"/>
      <c r="AM2402" s="231" t="n"/>
    </row>
    <row r="2403" ht="18" customHeight="1" thickBot="1">
      <c r="A2403" s="729" t="inlineStr">
        <is>
          <t>ALEXANDER ELIECER HERRERA YEPES</t>
        </is>
      </c>
      <c r="B2403" s="210" t="inlineStr">
        <is>
          <t>571111320003337-1</t>
        </is>
      </c>
      <c r="C2403" s="251" t="n">
        <v>45968</v>
      </c>
      <c r="D2403" s="902" t="inlineStr">
        <is>
          <t>Pendiente</t>
        </is>
      </c>
      <c r="E2403" s="903" t="n">
        <v>45968</v>
      </c>
      <c r="F2403" s="262" t="inlineStr">
        <is>
          <t>DAVIVIENDA</t>
        </is>
      </c>
      <c r="G2403" s="214" t="n"/>
      <c r="H2403" s="1180" t="inlineStr">
        <is>
          <t>APLEX</t>
        </is>
      </c>
      <c r="I2403" s="214" t="n"/>
      <c r="J2403" s="214" t="n"/>
      <c r="K2403" s="214" t="n"/>
      <c r="L2403" s="398" t="inlineStr">
        <is>
          <t>Visionarios</t>
        </is>
      </c>
      <c r="M2403" s="254" t="inlineStr">
        <is>
          <t>PAOLA HERNANDEZ</t>
        </is>
      </c>
      <c r="N2403" s="214" t="n"/>
      <c r="O2403" s="214" t="n"/>
      <c r="P2403" s="214" t="n"/>
      <c r="Q2403" s="335" t="n"/>
      <c r="R2403" s="390" t="inlineStr">
        <is>
          <t>N/A</t>
        </is>
      </c>
      <c r="S2403" s="257" t="inlineStr">
        <is>
          <t>Pesos</t>
        </is>
      </c>
      <c r="T2403" s="258" t="inlineStr">
        <is>
          <t>Hipotecario</t>
        </is>
      </c>
      <c r="U2403" s="739" t="n">
        <v>515457</v>
      </c>
      <c r="V2403" s="254" t="n">
        <v>240</v>
      </c>
      <c r="W2403" s="254" t="n">
        <v>226</v>
      </c>
      <c r="X2403" s="739" t="inlineStr">
        <is>
          <t>10.95%</t>
        </is>
      </c>
      <c r="Y2403" s="739" t="n">
        <v>226542</v>
      </c>
      <c r="Z2403" s="739" t="n">
        <v>18968</v>
      </c>
      <c r="AA2403" s="739" t="n">
        <v>24514</v>
      </c>
      <c r="AB2403" s="739" t="n">
        <v>0</v>
      </c>
      <c r="AC2403" s="739" t="n">
        <v>98125</v>
      </c>
      <c r="AD2403" s="739" t="n">
        <v>375528</v>
      </c>
      <c r="AE2403" s="739" t="n">
        <v>69241555</v>
      </c>
      <c r="AF2403" s="254" t="inlineStr">
        <is>
          <t>Acorde al estado del Crédito</t>
        </is>
      </c>
      <c r="AG2403" s="739" t="inlineStr">
        <is>
          <t>$2,500,000</t>
        </is>
      </c>
      <c r="AH2403" s="458" t="inlineStr">
        <is>
          <t>Vis Davivienda</t>
        </is>
      </c>
      <c r="AI2403" s="254" t="inlineStr">
        <is>
          <t>alexanderelicerherrera@gmail.com</t>
        </is>
      </c>
      <c r="AJ2403" s="254" t="n">
        <v>3136386144</v>
      </c>
      <c r="AK2403" s="214" t="n"/>
      <c r="AL2403" s="214" t="n"/>
      <c r="AM2403" s="220" t="n"/>
    </row>
    <row r="2404" ht="18" customHeight="1" thickBot="1">
      <c r="A2404" s="730" t="inlineStr">
        <is>
          <t>CLAUDIA MILENA MORENO ORTIZ</t>
        </is>
      </c>
      <c r="B2404" s="221" t="n">
        <v>1054235389</v>
      </c>
      <c r="C2404" s="240" t="n">
        <v>45961</v>
      </c>
      <c r="D2404" s="343" t="inlineStr">
        <is>
          <t>Pendiente</t>
        </is>
      </c>
      <c r="E2404" s="378" t="n">
        <v>45969</v>
      </c>
      <c r="F2404" s="224" t="inlineStr">
        <is>
          <t>BANCO DE BOGOTA</t>
        </is>
      </c>
      <c r="G2404" s="225" t="n"/>
      <c r="H2404" s="344" t="inlineStr">
        <is>
          <t>CM</t>
        </is>
      </c>
      <c r="I2404" s="242" t="inlineStr">
        <is>
          <t>Falta perfilamiento - Bogota</t>
        </is>
      </c>
      <c r="J2404" s="225" t="n"/>
      <c r="K2404" s="225" t="n"/>
      <c r="L2404" s="440" t="inlineStr">
        <is>
          <t>Finanzas a otro nivel</t>
        </is>
      </c>
      <c r="M2404" s="242" t="inlineStr">
        <is>
          <t>NELLY ROA</t>
        </is>
      </c>
      <c r="N2404" s="240" t="n">
        <v>45961</v>
      </c>
      <c r="O2404" s="225" t="n"/>
      <c r="P2404" s="225" t="n"/>
      <c r="Q2404" s="225" t="n"/>
      <c r="R2404" s="242" t="n">
        <v>1143455454</v>
      </c>
      <c r="S2404" s="246" t="inlineStr">
        <is>
          <t>Pesos</t>
        </is>
      </c>
      <c r="T2404" s="247" t="inlineStr">
        <is>
          <t>Hipotecario</t>
        </is>
      </c>
      <c r="U2404" s="741" t="n">
        <v>737233</v>
      </c>
      <c r="V2404" s="242" t="n">
        <v>360</v>
      </c>
      <c r="W2404" s="242" t="n">
        <v>350</v>
      </c>
      <c r="X2404" s="741" t="inlineStr">
        <is>
          <t>6.58%</t>
        </is>
      </c>
      <c r="Y2404" s="741" t="n">
        <v>356222</v>
      </c>
      <c r="Z2404" s="741" t="n">
        <v>19919</v>
      </c>
      <c r="AA2404" s="741" t="n">
        <v>31115</v>
      </c>
      <c r="AB2404" s="741" t="n">
        <v>0</v>
      </c>
      <c r="AC2404" s="741" t="n">
        <v>69246</v>
      </c>
      <c r="AD2404" s="741" t="n">
        <v>973174</v>
      </c>
      <c r="AE2404" s="741" t="n">
        <v>109209549</v>
      </c>
      <c r="AF2404" s="3661" t="n">
        <v>200</v>
      </c>
      <c r="AG2404" s="741" t="inlineStr">
        <is>
          <t>$4,300,000</t>
        </is>
      </c>
      <c r="AH2404" s="248" t="inlineStr">
        <is>
          <t>Empleado</t>
        </is>
      </c>
      <c r="AI2404" s="242" t="inlineStr">
        <is>
          <t>c.moort@gmail.com</t>
        </is>
      </c>
      <c r="AJ2404" s="242" t="n">
        <v>3008129139</v>
      </c>
      <c r="AK2404" s="242" t="inlineStr">
        <is>
          <t>SOLEDAD</t>
        </is>
      </c>
      <c r="AL2404" s="225" t="n"/>
      <c r="AM2404" s="231" t="n"/>
    </row>
    <row r="2405" ht="18" customHeight="1" thickBot="1">
      <c r="A2405" s="1179" t="inlineStr">
        <is>
          <t>DIANA MARCELA MORTIGO PENAGOS</t>
        </is>
      </c>
      <c r="B2405" s="210" t="n">
        <v>1058841420</v>
      </c>
      <c r="C2405" s="251" t="n">
        <v>45970</v>
      </c>
      <c r="D2405" s="348" t="inlineStr">
        <is>
          <t>Pendiente</t>
        </is>
      </c>
      <c r="E2405" s="386" t="n">
        <v>45970</v>
      </c>
      <c r="F2405" s="213" t="inlineStr">
        <is>
          <t>BANCO DE BOGOTA</t>
        </is>
      </c>
      <c r="G2405" s="214" t="n"/>
      <c r="H2405" s="352" t="inlineStr">
        <is>
          <t>PROPIO</t>
        </is>
      </c>
      <c r="I2405" s="214" t="n"/>
      <c r="J2405" s="214" t="n"/>
      <c r="K2405" s="214" t="n"/>
      <c r="L2405" s="257" t="inlineStr">
        <is>
          <t>Lideres del futuro</t>
        </is>
      </c>
      <c r="M2405" s="254" t="inlineStr">
        <is>
          <t>LAURA LONDOÑO</t>
        </is>
      </c>
      <c r="N2405" s="214" t="n"/>
      <c r="O2405" s="214" t="n"/>
      <c r="P2405" s="214" t="n"/>
      <c r="Q2405" s="214" t="n"/>
      <c r="R2405" s="254" t="n">
        <v>1072639754</v>
      </c>
      <c r="S2405" s="257" t="inlineStr">
        <is>
          <t>Pesos</t>
        </is>
      </c>
      <c r="T2405" s="258" t="inlineStr">
        <is>
          <t>Hipotecario</t>
        </is>
      </c>
      <c r="U2405" s="739" t="n">
        <v>0</v>
      </c>
      <c r="V2405" s="254" t="n">
        <v>180</v>
      </c>
      <c r="W2405" s="254" t="n">
        <v>178</v>
      </c>
      <c r="X2405" s="739" t="inlineStr">
        <is>
          <t>11.48%</t>
        </is>
      </c>
      <c r="Y2405" s="739" t="n">
        <v>0</v>
      </c>
      <c r="Z2405" s="739" t="n">
        <v>119768</v>
      </c>
      <c r="AA2405" s="739" t="n">
        <v>99314</v>
      </c>
      <c r="AB2405" s="739" t="n">
        <v>0</v>
      </c>
      <c r="AC2405" s="739" t="n">
        <v>887105</v>
      </c>
      <c r="AD2405" s="739" t="n">
        <v>3528708</v>
      </c>
      <c r="AE2405" s="739" t="n">
        <v>387587241</v>
      </c>
      <c r="AF2405" s="254" t="inlineStr">
        <is>
          <t>$900.000 a $1.200.000</t>
        </is>
      </c>
      <c r="AG2405" s="739" t="inlineStr">
        <is>
          <t>$22,000,000</t>
        </is>
      </c>
      <c r="AH2405" s="259" t="inlineStr">
        <is>
          <t>Empleado</t>
        </is>
      </c>
      <c r="AI2405" s="254" t="inlineStr">
        <is>
          <t>dmortigop@gmail.com</t>
        </is>
      </c>
      <c r="AJ2405" s="254" t="n">
        <v>3194511175</v>
      </c>
      <c r="AK2405" s="254" t="inlineStr">
        <is>
          <t>BOGOTA</t>
        </is>
      </c>
      <c r="AL2405" s="214" t="n"/>
      <c r="AM2405" s="220" t="n"/>
    </row>
    <row r="2406" ht="18" customHeight="1" thickBot="1">
      <c r="A2406" s="1008" t="inlineStr">
        <is>
          <t>MAYRON MOISES MORRON CAMPO</t>
        </is>
      </c>
      <c r="B2406" s="221" t="inlineStr">
        <is>
          <t>570238110013157-6</t>
        </is>
      </c>
      <c r="C2406" s="240" t="n">
        <v>45970</v>
      </c>
      <c r="D2406" s="343" t="inlineStr">
        <is>
          <t>Pendiente</t>
        </is>
      </c>
      <c r="E2406" s="378" t="n">
        <v>45970</v>
      </c>
      <c r="F2406" s="333" t="inlineStr">
        <is>
          <t>DAVIVIENDA</t>
        </is>
      </c>
      <c r="G2406" s="225" t="n"/>
      <c r="H2406" s="397" t="inlineStr">
        <is>
          <t>PROPIO</t>
        </is>
      </c>
      <c r="I2406" s="225" t="n"/>
      <c r="J2406" s="225" t="n"/>
      <c r="K2406" s="225" t="n"/>
      <c r="L2406" s="440" t="inlineStr">
        <is>
          <t>Finanzas a otro nivel</t>
        </is>
      </c>
      <c r="M2406" s="242" t="inlineStr">
        <is>
          <t>NELLY ROA</t>
        </is>
      </c>
      <c r="N2406" s="225" t="n"/>
      <c r="O2406" s="225" t="n"/>
      <c r="P2406" s="225" t="n"/>
      <c r="Q2406" s="225" t="n"/>
      <c r="R2406" s="242" t="n">
        <v>1081028067</v>
      </c>
      <c r="S2406" s="246" t="inlineStr">
        <is>
          <t>Pesos</t>
        </is>
      </c>
      <c r="T2406" s="247" t="inlineStr">
        <is>
          <t>Hipotecario</t>
        </is>
      </c>
      <c r="U2406" s="741" t="n">
        <v>737236</v>
      </c>
      <c r="V2406" s="242" t="n">
        <v>240</v>
      </c>
      <c r="W2406" s="242" t="n">
        <v>220</v>
      </c>
      <c r="X2406" s="811" t="n">
        <v>0.14</v>
      </c>
      <c r="Y2406" s="741" t="n">
        <v>255763</v>
      </c>
      <c r="Z2406" s="741" t="n">
        <v>18076</v>
      </c>
      <c r="AA2406" s="741" t="n">
        <v>31060</v>
      </c>
      <c r="AB2406" s="741" t="n">
        <v>0</v>
      </c>
      <c r="AC2406" s="741" t="n">
        <v>84341</v>
      </c>
      <c r="AD2406" s="741" t="n">
        <v>602618</v>
      </c>
      <c r="AE2406" s="741" t="n">
        <v>78195100</v>
      </c>
      <c r="AF2406" s="242" t="inlineStr">
        <is>
          <t>100000 a 600000</t>
        </is>
      </c>
      <c r="AG2406" s="741" t="inlineStr">
        <is>
          <t>$5,000,000</t>
        </is>
      </c>
      <c r="AH2406" s="346" t="inlineStr">
        <is>
          <t>Vis Davivienda</t>
        </is>
      </c>
      <c r="AI2406" s="242" t="inlineStr">
        <is>
          <t>mayronmc10@hotmail.com</t>
        </is>
      </c>
      <c r="AJ2406" s="242" t="n">
        <v>3002620850</v>
      </c>
      <c r="AK2406" s="242" t="inlineStr">
        <is>
          <t>BARRANQUILLA</t>
        </is>
      </c>
      <c r="AL2406" s="225" t="n"/>
      <c r="AM2406" s="231" t="n"/>
    </row>
    <row r="2407" ht="18" customHeight="1" thickBot="1">
      <c r="A2407" t="inlineStr">
        <is>
          <t>DANIEL ALEJANDRO ARAUJO NARVAEZ</t>
        </is>
      </c>
      <c r="B2407" s="466" t="n">
        <v>37210900</v>
      </c>
      <c r="C2407" s="357" t="n">
        <v>45957</v>
      </c>
      <c r="D2407" s="358" t="inlineStr">
        <is>
          <t>Pendiente</t>
        </is>
      </c>
      <c r="E2407" s="1181" t="n">
        <v>45967</v>
      </c>
      <c r="F2407" s="589" t="inlineStr">
        <is>
          <t>BANCOLOMBIA</t>
        </is>
      </c>
      <c r="G2407" s="590" t="inlineStr">
        <is>
          <t>Buen día a extractos@mejorahora.net envié plan de pagos. Lo que pasa es que el cliente no sabía que era y bueno mientras me entendía y el banco se lo enviaba demoró. Quedo atenta al estudio, lo vamos a ver el lunes. Mil gracias.</t>
        </is>
      </c>
      <c r="H2407" s="361" t="inlineStr">
        <is>
          <t>CM</t>
        </is>
      </c>
      <c r="I2407" s="360" t="n"/>
      <c r="J2407" s="360" t="n"/>
      <c r="K2407" s="400" t="n">
        <v>45958</v>
      </c>
      <c r="L2407" s="524" t="inlineStr">
        <is>
          <t>Visionarios</t>
        </is>
      </c>
      <c r="M2407" s="363" t="inlineStr">
        <is>
          <t>PAOLA HERNANDEZ</t>
        </is>
      </c>
      <c r="N2407" s="360" t="n"/>
      <c r="O2407" s="360" t="n"/>
      <c r="P2407" s="360" t="n"/>
      <c r="Q2407" s="360" t="n"/>
      <c r="R2407" s="363" t="n">
        <v>1085244465</v>
      </c>
      <c r="S2407" s="365" t="inlineStr">
        <is>
          <t>Pesos</t>
        </is>
      </c>
      <c r="T2407" s="467" t="inlineStr">
        <is>
          <t>Leasing H.</t>
        </is>
      </c>
      <c r="U2407" s="808" t="n">
        <v>3819011</v>
      </c>
      <c r="V2407" s="363" t="n">
        <v>240</v>
      </c>
      <c r="W2407" s="363" t="n">
        <v>239</v>
      </c>
      <c r="X2407" s="819" t="n">
        <v>0.11</v>
      </c>
      <c r="Y2407" s="808" t="n">
        <v>0</v>
      </c>
      <c r="Z2407" s="808" t="n">
        <v>106147</v>
      </c>
      <c r="AA2407" s="808" t="n">
        <v>50312</v>
      </c>
      <c r="AB2407" s="808" t="n">
        <v>0</v>
      </c>
      <c r="AC2407" s="808" t="n">
        <v>450432</v>
      </c>
      <c r="AD2407" s="808" t="n">
        <v>3212120</v>
      </c>
      <c r="AE2407" s="808" t="n">
        <v>367349568</v>
      </c>
      <c r="AF2407" s="3688" t="n">
        <v>300</v>
      </c>
      <c r="AG2407" s="808" t="inlineStr">
        <is>
          <t>$24,500,000</t>
        </is>
      </c>
      <c r="AH2407" s="365" t="inlineStr">
        <is>
          <t>Independiente</t>
        </is>
      </c>
      <c r="AI2407" s="363" t="inlineStr">
        <is>
          <t>dalejo_27@hotmail.com</t>
        </is>
      </c>
      <c r="AJ2407" s="1182" t="n">
        <v>3175751952</v>
      </c>
      <c r="AK2407" s="363" t="inlineStr">
        <is>
          <t>VILLAVICENCIO</t>
        </is>
      </c>
      <c r="AL2407" s="360" t="n"/>
      <c r="AM2407" s="368" t="n"/>
    </row>
    <row r="2408" ht="18" customHeight="1" thickBot="1">
      <c r="A2408" t="inlineStr">
        <is>
          <t>SANDRA BERONICA FORERO PINZON</t>
        </is>
      </c>
      <c r="B2408" s="502" t="inlineStr">
        <is>
          <t>570046670028054-3</t>
        </is>
      </c>
      <c r="C2408" s="404" t="n">
        <v>45967</v>
      </c>
      <c r="D2408" s="921" t="inlineStr">
        <is>
          <t>Pendiente</t>
        </is>
      </c>
      <c r="E2408" s="900" t="n">
        <v>45967</v>
      </c>
      <c r="F2408" s="503" t="inlineStr">
        <is>
          <t>DAVIVIENDA</t>
        </is>
      </c>
      <c r="G2408" s="410" t="n"/>
      <c r="H2408" s="409" t="inlineStr">
        <is>
          <t>CM</t>
        </is>
      </c>
      <c r="I2408" s="410" t="n"/>
      <c r="J2408" s="410" t="n"/>
      <c r="K2408" s="410" t="n"/>
      <c r="L2408" s="405" t="inlineStr">
        <is>
          <t>Soluciones Financieras</t>
        </is>
      </c>
      <c r="M2408" s="414" t="inlineStr">
        <is>
          <t>JOSE ROJAS</t>
        </is>
      </c>
      <c r="N2408" s="410" t="n"/>
      <c r="O2408" s="410" t="n"/>
      <c r="P2408" s="410" t="n"/>
      <c r="Q2408" s="410" t="n"/>
      <c r="R2408" s="600" t="n">
        <v>1022949480</v>
      </c>
      <c r="S2408" s="412" t="inlineStr">
        <is>
          <t>Pesos</t>
        </is>
      </c>
      <c r="T2408" s="413" t="inlineStr">
        <is>
          <t>Hipotecario</t>
        </is>
      </c>
      <c r="U2408" s="818" t="n">
        <v>861000</v>
      </c>
      <c r="V2408" s="414" t="n">
        <v>132</v>
      </c>
      <c r="W2408" s="414" t="n">
        <v>102</v>
      </c>
      <c r="X2408" s="875" t="n">
        <v>0.12</v>
      </c>
      <c r="Y2408" s="818" t="n">
        <v>0</v>
      </c>
      <c r="Z2408" s="818" t="n">
        <v>23256</v>
      </c>
      <c r="AA2408" s="818" t="n">
        <v>42402</v>
      </c>
      <c r="AB2408" s="818" t="n">
        <v>0</v>
      </c>
      <c r="AC2408" s="818" t="n">
        <v>308032</v>
      </c>
      <c r="AD2408" s="818" t="n">
        <v>487309</v>
      </c>
      <c r="AE2408" s="818" t="n">
        <v>51813949</v>
      </c>
      <c r="AF2408" s="410" t="n"/>
      <c r="AG2408" s="818" t="inlineStr">
        <is>
          <t>$5,000,000</t>
        </is>
      </c>
      <c r="AH2408" s="415" t="inlineStr">
        <is>
          <t>Empleado</t>
        </is>
      </c>
      <c r="AI2408" s="414" t="inlineStr">
        <is>
          <t>sberonicafp_89@outlook.es</t>
        </is>
      </c>
      <c r="AJ2408" s="414" t="n">
        <v>3204258417</v>
      </c>
      <c r="AK2408" s="410" t="n"/>
      <c r="AL2408" s="410" t="n"/>
      <c r="AM2408" s="416" t="n"/>
    </row>
    <row r="2409" ht="18" customHeight="1" thickBot="1">
      <c r="A2409" t="inlineStr">
        <is>
          <t>RUTH MARIANA MONTOYA TORRES</t>
        </is>
      </c>
      <c r="B2409" s="466" t="inlineStr">
        <is>
          <t>570030780174593-7</t>
        </is>
      </c>
      <c r="C2409" s="357" t="n">
        <v>45967</v>
      </c>
      <c r="D2409" s="921" t="inlineStr">
        <is>
          <t>Pendiente</t>
        </is>
      </c>
      <c r="E2409" s="900" t="n">
        <v>45967</v>
      </c>
      <c r="F2409" s="594" t="inlineStr">
        <is>
          <t>DAVIVIENDA</t>
        </is>
      </c>
      <c r="G2409" s="590" t="inlineStr">
        <is>
          <t>xtracto: Ruth Mariana Montoya Torres
La vivienda No es de interés social es Multifamiliar</t>
        </is>
      </c>
      <c r="H2409" s="361" t="inlineStr">
        <is>
          <t>CM</t>
        </is>
      </c>
      <c r="I2409" s="360" t="n"/>
      <c r="J2409" s="360" t="n"/>
      <c r="K2409" s="360" t="n"/>
      <c r="L2409" s="360" t="n"/>
      <c r="M2409" s="363" t="inlineStr">
        <is>
          <t>LORENA SALINAS</t>
        </is>
      </c>
      <c r="N2409" s="360" t="n"/>
      <c r="O2409" s="360" t="n"/>
      <c r="P2409" s="360" t="n"/>
      <c r="Q2409" s="360" t="n"/>
      <c r="R2409" s="363" t="n">
        <v>53092576</v>
      </c>
      <c r="S2409" s="365" t="inlineStr">
        <is>
          <t>Pesos</t>
        </is>
      </c>
      <c r="T2409" s="366" t="inlineStr">
        <is>
          <t>Hipotecario</t>
        </is>
      </c>
      <c r="U2409" s="808" t="n">
        <v>1215000</v>
      </c>
      <c r="V2409" s="363" t="n">
        <v>240</v>
      </c>
      <c r="W2409" s="363" t="n">
        <v>213</v>
      </c>
      <c r="X2409" s="819" t="n">
        <v>0.14</v>
      </c>
      <c r="Y2409" s="808" t="n">
        <v>0</v>
      </c>
      <c r="Z2409" s="808" t="n">
        <v>22652</v>
      </c>
      <c r="AA2409" s="808" t="n">
        <v>31084</v>
      </c>
      <c r="AB2409" s="808" t="n">
        <v>0</v>
      </c>
      <c r="AC2409" s="808" t="n">
        <v>463591</v>
      </c>
      <c r="AD2409" s="808" t="n">
        <v>997672</v>
      </c>
      <c r="AE2409" s="808" t="n">
        <v>90510937</v>
      </c>
      <c r="AF2409" s="3688" t="n">
        <v>300</v>
      </c>
      <c r="AG2409" s="808" t="inlineStr">
        <is>
          <t>$2,080,000</t>
        </is>
      </c>
      <c r="AH2409" s="401" t="inlineStr">
        <is>
          <t>Empleado</t>
        </is>
      </c>
      <c r="AI2409" s="363" t="inlineStr">
        <is>
          <t>80155390viuda@gmail.com</t>
        </is>
      </c>
      <c r="AJ2409" s="363" t="n">
        <v>3219995207</v>
      </c>
      <c r="AK2409" s="363" t="inlineStr">
        <is>
          <t>BOGOTA</t>
        </is>
      </c>
      <c r="AL2409" s="360" t="n"/>
      <c r="AM2409" s="368" t="n"/>
    </row>
    <row r="2410" ht="18" customHeight="1" thickBot="1">
      <c r="A2410" t="inlineStr">
        <is>
          <t>LAURA BIBIANA CASTRO BULLA</t>
        </is>
      </c>
      <c r="B2410" s="466" t="n">
        <v>2967955600</v>
      </c>
      <c r="C2410" s="357" t="n">
        <v>45960</v>
      </c>
      <c r="D2410" s="358" t="inlineStr">
        <is>
          <t>Pendiente</t>
        </is>
      </c>
      <c r="E2410" s="400" t="n">
        <v>45971</v>
      </c>
      <c r="F2410" s="365" t="inlineStr">
        <is>
          <t>BANCOOMEVA</t>
        </is>
      </c>
      <c r="G2410" s="360" t="n"/>
      <c r="H2410" s="443" t="inlineStr">
        <is>
          <t>WEB</t>
        </is>
      </c>
      <c r="I2410" s="363" t="inlineStr">
        <is>
          <t>Falta perfilamiento - Coomeva</t>
        </is>
      </c>
      <c r="J2410" s="360" t="n"/>
      <c r="K2410" s="360" t="n"/>
      <c r="L2410" s="358" t="inlineStr">
        <is>
          <t>Soluciones Financieras</t>
        </is>
      </c>
      <c r="M2410" s="363" t="inlineStr">
        <is>
          <t>CAMILA PEÑA</t>
        </is>
      </c>
      <c r="N2410" s="357" t="n">
        <v>45961</v>
      </c>
      <c r="O2410" s="360" t="n"/>
      <c r="P2410" s="360" t="n"/>
      <c r="Q2410" s="360" t="n"/>
      <c r="R2410" s="363" t="n">
        <v>1019046703</v>
      </c>
      <c r="S2410" s="365" t="inlineStr">
        <is>
          <t>Pesos</t>
        </is>
      </c>
      <c r="T2410" s="366" t="inlineStr">
        <is>
          <t>Hipotecario</t>
        </is>
      </c>
      <c r="U2410" s="808" t="n">
        <v>5652224</v>
      </c>
      <c r="V2410" s="363" t="n">
        <v>240</v>
      </c>
      <c r="W2410" s="363" t="n">
        <v>214</v>
      </c>
      <c r="X2410" s="808" t="inlineStr">
        <is>
          <t>12.72%</t>
        </is>
      </c>
      <c r="Y2410" s="808" t="n">
        <v>0</v>
      </c>
      <c r="Z2410" s="808" t="n">
        <v>200840</v>
      </c>
      <c r="AA2410" s="808" t="n">
        <v>99740</v>
      </c>
      <c r="AB2410" s="808" t="n">
        <v>0</v>
      </c>
      <c r="AC2410" s="808" t="n">
        <v>271741</v>
      </c>
      <c r="AD2410" s="808" t="n">
        <v>2350679</v>
      </c>
      <c r="AE2410" s="808" t="n">
        <v>221490471</v>
      </c>
      <c r="AF2410" s="3688" t="n">
        <v>500</v>
      </c>
      <c r="AG2410" s="808" t="inlineStr">
        <is>
          <t>$15,000,000</t>
        </is>
      </c>
      <c r="AH2410" s="401" t="inlineStr">
        <is>
          <t>Empleado</t>
        </is>
      </c>
      <c r="AI2410" s="363" t="inlineStr">
        <is>
          <t>laurabibiana149@hotmail.com</t>
        </is>
      </c>
      <c r="AJ2410" s="363" t="n">
        <v>3008300683</v>
      </c>
      <c r="AK2410" s="363" t="inlineStr">
        <is>
          <t>BOGOTA</t>
        </is>
      </c>
      <c r="AL2410" s="360" t="n"/>
      <c r="AM2410" s="368" t="n"/>
    </row>
    <row r="2411" ht="18" customHeight="1" thickBot="1">
      <c r="A2411" t="inlineStr">
        <is>
          <t xml:space="preserve">WILSON ANDRES MURCIA CUELLAR </t>
        </is>
      </c>
      <c r="B2411" s="825" t="inlineStr">
        <is>
          <t>570119460022579-3</t>
        </is>
      </c>
      <c r="C2411" s="826" t="n">
        <v>45967</v>
      </c>
      <c r="D2411" s="899" t="inlineStr">
        <is>
          <t>Pendiente</t>
        </is>
      </c>
      <c r="E2411" s="900" t="n">
        <v>45967</v>
      </c>
      <c r="F2411" s="912" t="inlineStr">
        <is>
          <t>DAVIVIENDA</t>
        </is>
      </c>
      <c r="G2411" s="568" t="n"/>
      <c r="H2411" s="865" t="inlineStr">
        <is>
          <t>PROPIO</t>
        </is>
      </c>
      <c r="I2411" s="505" t="n"/>
      <c r="J2411" s="505" t="n"/>
      <c r="K2411" s="505" t="n"/>
      <c r="L2411" s="850" t="inlineStr">
        <is>
          <t>Visionarios</t>
        </is>
      </c>
      <c r="M2411" s="832" t="inlineStr">
        <is>
          <t>PAOLA HERNANDEZ</t>
        </is>
      </c>
      <c r="N2411" s="505" t="n"/>
      <c r="O2411" s="505" t="n"/>
      <c r="P2411" s="505" t="n"/>
      <c r="Q2411" s="505" t="n"/>
      <c r="R2411" s="832" t="n">
        <v>1118301978</v>
      </c>
      <c r="S2411" s="833" t="inlineStr">
        <is>
          <t>Pesos</t>
        </is>
      </c>
      <c r="T2411" s="834" t="inlineStr">
        <is>
          <t>Hipotecario</t>
        </is>
      </c>
      <c r="U2411" s="835" t="n">
        <v>344832</v>
      </c>
      <c r="V2411" s="832" t="n">
        <v>240</v>
      </c>
      <c r="W2411" s="832" t="n">
        <v>195</v>
      </c>
      <c r="X2411" s="835" t="inlineStr">
        <is>
          <t>10.25%</t>
        </is>
      </c>
      <c r="Y2411" s="835" t="n">
        <v>188167</v>
      </c>
      <c r="Z2411" s="835" t="n">
        <v>20398</v>
      </c>
      <c r="AA2411" s="835" t="n">
        <v>35652</v>
      </c>
      <c r="AB2411" s="835" t="n">
        <v>59130</v>
      </c>
      <c r="AC2411" s="835" t="n">
        <v>194573</v>
      </c>
      <c r="AD2411" s="835" t="n">
        <v>378287</v>
      </c>
      <c r="AE2411" s="835" t="n">
        <v>46255824</v>
      </c>
      <c r="AF2411" s="832" t="inlineStr">
        <is>
          <t>Acorde al estado del Crédito</t>
        </is>
      </c>
      <c r="AG2411" s="835" t="inlineStr">
        <is>
          <t>$3,200,000</t>
        </is>
      </c>
      <c r="AH2411" s="911" t="inlineStr">
        <is>
          <t>Vis Davivienda</t>
        </is>
      </c>
      <c r="AI2411" s="832" t="inlineStr">
        <is>
          <t>andresmurcia321@hotmail.com</t>
        </is>
      </c>
      <c r="AJ2411" s="832" t="n">
        <v>3012158532</v>
      </c>
      <c r="AK2411" s="505" t="n"/>
      <c r="AL2411" s="505" t="n"/>
      <c r="AM2411" s="838" t="n"/>
    </row>
    <row r="2412" ht="18" customHeight="1" thickBot="1">
      <c r="A2412" t="inlineStr">
        <is>
          <t>HERNAN GOMEZ ROSERO</t>
        </is>
      </c>
      <c r="B2412" s="825" t="n">
        <v>90000106429</v>
      </c>
      <c r="C2412" s="826" t="n">
        <v>45970</v>
      </c>
      <c r="D2412" s="899" t="inlineStr">
        <is>
          <t>Pendiente</t>
        </is>
      </c>
      <c r="E2412" s="900" t="n">
        <v>45970</v>
      </c>
      <c r="F2412" s="1158" t="inlineStr">
        <is>
          <t>BANCOLOMBIA</t>
        </is>
      </c>
      <c r="G2412" s="590" t="inlineStr">
        <is>
          <t>HERNAN GOMES ROSERO
cliente Apex, aun no me lo asignan en Hotspor, quedo atenta.
Cordialmente,
Giovanna</t>
        </is>
      </c>
      <c r="H2412" s="1183" t="inlineStr">
        <is>
          <t>APLEX</t>
        </is>
      </c>
      <c r="I2412" s="505" t="n"/>
      <c r="J2412" s="505" t="n"/>
      <c r="K2412" s="505" t="n"/>
      <c r="L2412" s="505" t="n"/>
      <c r="M2412" s="832" t="inlineStr">
        <is>
          <t>GIOVANNA GARZON</t>
        </is>
      </c>
      <c r="N2412" s="505" t="n"/>
      <c r="O2412" s="505" t="n"/>
      <c r="P2412" s="505" t="n"/>
      <c r="Q2412" s="884" t="n"/>
      <c r="R2412" s="817" t="inlineStr">
        <is>
          <t>N/A</t>
        </is>
      </c>
      <c r="S2412" s="833" t="inlineStr">
        <is>
          <t>Pesos</t>
        </is>
      </c>
      <c r="T2412" s="834" t="inlineStr">
        <is>
          <t>Hipotecario</t>
        </is>
      </c>
      <c r="U2412" s="835" t="n">
        <v>431906</v>
      </c>
      <c r="V2412" s="832" t="n">
        <v>240</v>
      </c>
      <c r="W2412" s="832" t="n">
        <v>178</v>
      </c>
      <c r="X2412" s="835" t="inlineStr">
        <is>
          <t>6.9%</t>
        </is>
      </c>
      <c r="Y2412" s="835" t="n">
        <v>150735</v>
      </c>
      <c r="Z2412" s="835" t="n">
        <v>6327</v>
      </c>
      <c r="AA2412" s="835" t="n">
        <v>10159</v>
      </c>
      <c r="AB2412" s="835" t="n">
        <v>6772</v>
      </c>
      <c r="AC2412" s="835" t="n">
        <v>151140</v>
      </c>
      <c r="AD2412" s="835" t="n">
        <v>257508</v>
      </c>
      <c r="AE2412" s="835" t="n">
        <v>46003985</v>
      </c>
      <c r="AF2412" s="505" t="n"/>
      <c r="AG2412" s="505" t="n"/>
      <c r="AH2412" s="505" t="n"/>
      <c r="AI2412" s="505" t="n"/>
      <c r="AJ2412" s="505" t="n"/>
      <c r="AK2412" s="505" t="n"/>
      <c r="AL2412" s="505" t="n"/>
      <c r="AM2412" s="838" t="n"/>
    </row>
    <row r="2413" ht="18" customHeight="1" thickBot="1">
      <c r="A2413" s="731" t="inlineStr">
        <is>
          <t>LAURA BIBIANA CASTRO BULLA</t>
        </is>
      </c>
      <c r="B2413" s="502" t="n">
        <v>2967955600</v>
      </c>
      <c r="C2413" s="404" t="n">
        <v>45960</v>
      </c>
      <c r="D2413" s="921" t="inlineStr">
        <is>
          <t>Pendiente</t>
        </is>
      </c>
      <c r="E2413" s="900" t="n">
        <v>45971</v>
      </c>
      <c r="F2413" s="412" t="inlineStr">
        <is>
          <t>BANCOOMEVA</t>
        </is>
      </c>
      <c r="G2413" s="588" t="n"/>
      <c r="H2413" s="407" t="inlineStr">
        <is>
          <t>WEB</t>
        </is>
      </c>
      <c r="I2413" s="410" t="n"/>
      <c r="J2413" s="410" t="n"/>
      <c r="K2413" s="410" t="n"/>
      <c r="L2413" s="405" t="inlineStr">
        <is>
          <t>Soluciones Financieras</t>
        </is>
      </c>
      <c r="M2413" s="414" t="inlineStr">
        <is>
          <t>CAMILA PEÑA</t>
        </is>
      </c>
      <c r="N2413" s="404" t="n">
        <v>45961</v>
      </c>
      <c r="O2413" s="410" t="n"/>
      <c r="P2413" s="410" t="n"/>
      <c r="Q2413" s="410" t="n"/>
      <c r="R2413" s="414" t="n">
        <v>1019046703</v>
      </c>
      <c r="S2413" s="412" t="inlineStr">
        <is>
          <t>Pesos</t>
        </is>
      </c>
      <c r="T2413" s="413" t="inlineStr">
        <is>
          <t>Hipotecario</t>
        </is>
      </c>
      <c r="U2413" s="818" t="n">
        <v>5652224</v>
      </c>
      <c r="V2413" s="414" t="n">
        <v>240</v>
      </c>
      <c r="W2413" s="414" t="n">
        <v>214</v>
      </c>
      <c r="X2413" s="818" t="inlineStr">
        <is>
          <t>12.72%</t>
        </is>
      </c>
      <c r="Y2413" s="818" t="n">
        <v>0</v>
      </c>
      <c r="Z2413" s="818" t="n">
        <v>200840</v>
      </c>
      <c r="AA2413" s="818" t="n">
        <v>99740</v>
      </c>
      <c r="AB2413" s="818" t="n">
        <v>0</v>
      </c>
      <c r="AC2413" s="818" t="n">
        <v>271741</v>
      </c>
      <c r="AD2413" s="818" t="n">
        <v>2350679</v>
      </c>
      <c r="AE2413" s="818" t="n">
        <v>221490471</v>
      </c>
      <c r="AF2413" s="3670" t="n">
        <v>500</v>
      </c>
      <c r="AG2413" s="818" t="inlineStr">
        <is>
          <t>$15,000,000</t>
        </is>
      </c>
      <c r="AH2413" s="415" t="inlineStr">
        <is>
          <t>Empleado</t>
        </is>
      </c>
      <c r="AI2413" s="414" t="inlineStr">
        <is>
          <t>laurabibiana149@hotmail.com</t>
        </is>
      </c>
      <c r="AJ2413" s="414" t="n">
        <v>3008300683</v>
      </c>
      <c r="AK2413" s="414" t="inlineStr">
        <is>
          <t>BOGOTA</t>
        </is>
      </c>
      <c r="AL2413" s="410" t="n"/>
      <c r="AM2413" s="416" t="n"/>
    </row>
    <row r="2414" ht="18" customHeight="1" thickBot="1">
      <c r="A2414" s="736" t="inlineStr">
        <is>
          <t>DIANA MARCELA BOTELLO CORTES</t>
        </is>
      </c>
      <c r="B2414" s="221" t="inlineStr">
        <is>
          <t>600000710142822-7</t>
        </is>
      </c>
      <c r="C2414" s="240" t="n">
        <v>45971</v>
      </c>
      <c r="D2414" s="902" t="inlineStr">
        <is>
          <t>Pendiente</t>
        </is>
      </c>
      <c r="E2414" s="903" t="n">
        <v>45971</v>
      </c>
      <c r="F2414" s="333" t="inlineStr">
        <is>
          <t>DAVIVIENDA</t>
        </is>
      </c>
      <c r="G2414" s="225" t="n"/>
      <c r="H2414" s="397" t="inlineStr">
        <is>
          <t>PROPIO</t>
        </is>
      </c>
      <c r="I2414" s="225" t="n"/>
      <c r="J2414" s="225" t="n"/>
      <c r="K2414" s="225" t="n"/>
      <c r="L2414" s="248" t="inlineStr">
        <is>
          <t>Imperio Financiero</t>
        </is>
      </c>
      <c r="M2414" s="242" t="inlineStr">
        <is>
          <t>Jaime Andres Porras Vargas</t>
        </is>
      </c>
      <c r="N2414" s="225" t="n"/>
      <c r="O2414" s="225" t="n"/>
      <c r="P2414" s="225" t="n"/>
      <c r="Q2414" s="225" t="n"/>
      <c r="R2414" s="242" t="n">
        <v>52738137</v>
      </c>
      <c r="S2414" s="246" t="inlineStr">
        <is>
          <t>Pesos</t>
        </is>
      </c>
      <c r="T2414" s="448" t="inlineStr">
        <is>
          <t>Leasing H.</t>
        </is>
      </c>
      <c r="U2414" s="741" t="n">
        <v>5119000</v>
      </c>
      <c r="V2414" s="242" t="n">
        <v>180</v>
      </c>
      <c r="W2414" s="242" t="n">
        <v>176</v>
      </c>
      <c r="X2414" s="741" t="inlineStr">
        <is>
          <t>12.15%</t>
        </is>
      </c>
      <c r="Y2414" s="741" t="n">
        <v>0</v>
      </c>
      <c r="Z2414" s="741" t="n">
        <v>108843</v>
      </c>
      <c r="AA2414" s="741" t="n">
        <v>144402</v>
      </c>
      <c r="AB2414" s="741" t="n">
        <v>0</v>
      </c>
      <c r="AC2414" s="741" t="n">
        <v>928007</v>
      </c>
      <c r="AD2414" s="741" t="n">
        <v>3977730</v>
      </c>
      <c r="AE2414" s="741" t="n">
        <v>413612882</v>
      </c>
      <c r="AF2414" s="225" t="n"/>
      <c r="AG2414" s="741" t="inlineStr">
        <is>
          <t>$33,000,000</t>
        </is>
      </c>
      <c r="AH2414" s="248" t="inlineStr">
        <is>
          <t>Empleado</t>
        </is>
      </c>
      <c r="AI2414" s="242" t="inlineStr">
        <is>
          <t>diana.botello.cortes@gmail.com</t>
        </is>
      </c>
      <c r="AJ2414" s="242" t="n">
        <v>3143611812</v>
      </c>
      <c r="AK2414" s="225" t="n"/>
      <c r="AL2414" s="225" t="n"/>
      <c r="AM2414" s="231" t="n"/>
    </row>
    <row r="2415" ht="18" customHeight="1" thickBot="1">
      <c r="A2415" s="735" t="inlineStr">
        <is>
          <t>JOSE IRALDO QUITO CUCHIVAGUEN</t>
        </is>
      </c>
      <c r="B2415" s="210" t="n">
        <v>1153109783</v>
      </c>
      <c r="C2415" s="251" t="n">
        <v>45971</v>
      </c>
      <c r="D2415" s="902" t="inlineStr">
        <is>
          <t>Pendiente</t>
        </is>
      </c>
      <c r="E2415" s="903" t="n">
        <v>45971</v>
      </c>
      <c r="F2415" s="213" t="inlineStr">
        <is>
          <t>BANCO DE BOGOTA</t>
        </is>
      </c>
      <c r="G2415" s="214" t="n"/>
      <c r="H2415" s="1180" t="inlineStr">
        <is>
          <t>APLEX</t>
        </is>
      </c>
      <c r="I2415" s="214" t="n"/>
      <c r="J2415" s="214" t="n"/>
      <c r="K2415" s="214" t="n"/>
      <c r="L2415" s="392" t="inlineStr">
        <is>
          <t>Finanzas a otro nivel</t>
        </is>
      </c>
      <c r="M2415" s="254" t="inlineStr">
        <is>
          <t>Sandra Patricia Moreno Sotelo</t>
        </is>
      </c>
      <c r="N2415" s="214" t="n"/>
      <c r="O2415" s="214" t="n"/>
      <c r="P2415" s="214" t="n"/>
      <c r="Q2415" s="214" t="n"/>
      <c r="R2415" s="254" t="n">
        <v>1032387492</v>
      </c>
      <c r="S2415" s="257" t="inlineStr">
        <is>
          <t>Pesos</t>
        </is>
      </c>
      <c r="T2415" s="258" t="inlineStr">
        <is>
          <t>Hipotecario</t>
        </is>
      </c>
      <c r="U2415" s="739" t="n">
        <v>1915673</v>
      </c>
      <c r="V2415" s="254" t="n">
        <v>240</v>
      </c>
      <c r="W2415" s="254" t="n">
        <v>239</v>
      </c>
      <c r="X2415" s="739" t="inlineStr">
        <is>
          <t>12.28%</t>
        </is>
      </c>
      <c r="Y2415" s="739" t="n">
        <v>0</v>
      </c>
      <c r="Z2415" s="739" t="n">
        <v>42906</v>
      </c>
      <c r="AA2415" s="739" t="n">
        <v>43991</v>
      </c>
      <c r="AB2415" s="739" t="n">
        <v>0</v>
      </c>
      <c r="AC2415" s="739" t="n">
        <v>180390</v>
      </c>
      <c r="AD2415" s="739" t="n">
        <v>1648385</v>
      </c>
      <c r="AE2415" s="739" t="n">
        <v>17095757</v>
      </c>
      <c r="AF2415" s="254" t="inlineStr">
        <is>
          <t>Acorde al estado del Crédito</t>
        </is>
      </c>
      <c r="AG2415" s="739" t="inlineStr">
        <is>
          <t>$10,000,000</t>
        </is>
      </c>
      <c r="AH2415" s="259" t="inlineStr">
        <is>
          <t>Empleado</t>
        </is>
      </c>
      <c r="AI2415" s="254" t="inlineStr">
        <is>
          <t>josequito55@gmail.com</t>
        </is>
      </c>
      <c r="AJ2415" s="254" t="n">
        <v>3123127723</v>
      </c>
      <c r="AK2415" s="214" t="n"/>
      <c r="AL2415" s="214" t="n"/>
      <c r="AM2415" s="220" t="n"/>
    </row>
    <row r="2416" ht="18" customHeight="1" thickBot="1">
      <c r="A2416" s="736" t="inlineStr">
        <is>
          <t>VERONICA ARROYAVE GALLEGO</t>
        </is>
      </c>
      <c r="B2416" s="221" t="inlineStr">
        <is>
          <t>571212850009733-9</t>
        </is>
      </c>
      <c r="C2416" s="240" t="n">
        <v>45971</v>
      </c>
      <c r="D2416" s="902" t="inlineStr">
        <is>
          <t>Pendiente</t>
        </is>
      </c>
      <c r="E2416" s="903" t="n">
        <v>45971</v>
      </c>
      <c r="F2416" s="333" t="inlineStr">
        <is>
          <t>DAVIVIENDA</t>
        </is>
      </c>
      <c r="G2416" s="225" t="n"/>
      <c r="H2416" s="1177" t="inlineStr">
        <is>
          <t>APLEX</t>
        </is>
      </c>
      <c r="I2416" s="225" t="n"/>
      <c r="J2416" s="225" t="n"/>
      <c r="K2416" s="225" t="n"/>
      <c r="L2416" s="440" t="inlineStr">
        <is>
          <t>Finanzas a otro nivel</t>
        </is>
      </c>
      <c r="M2416" s="242" t="inlineStr">
        <is>
          <t>Sandra Patricia Moreno Sotelo</t>
        </is>
      </c>
      <c r="N2416" s="225" t="n"/>
      <c r="O2416" s="225" t="n"/>
      <c r="P2416" s="225" t="n"/>
      <c r="Q2416" s="225" t="n"/>
      <c r="R2416" s="242" t="n">
        <v>1088350825</v>
      </c>
      <c r="S2416" s="246" t="inlineStr">
        <is>
          <t>Pesos</t>
        </is>
      </c>
      <c r="T2416" s="247" t="inlineStr">
        <is>
          <t>Hipotecario</t>
        </is>
      </c>
      <c r="U2416" s="741" t="n">
        <v>1665000</v>
      </c>
      <c r="V2416" s="242" t="n">
        <v>240</v>
      </c>
      <c r="W2416" s="242" t="n">
        <v>237</v>
      </c>
      <c r="X2416" s="741" t="inlineStr">
        <is>
          <t>11.3%</t>
        </is>
      </c>
      <c r="Y2416" s="741" t="n">
        <v>0</v>
      </c>
      <c r="Z2416" s="741" t="n">
        <v>64090</v>
      </c>
      <c r="AA2416" s="741" t="n">
        <v>40020</v>
      </c>
      <c r="AB2416" s="741" t="n">
        <v>0</v>
      </c>
      <c r="AC2416" s="741" t="n">
        <v>189333</v>
      </c>
      <c r="AD2416" s="741" t="n">
        <v>1371556</v>
      </c>
      <c r="AE2416" s="741" t="n">
        <v>153327890</v>
      </c>
      <c r="AF2416" s="242" t="inlineStr">
        <is>
          <t>$300.000 a $600.000</t>
        </is>
      </c>
      <c r="AG2416" s="741" t="inlineStr">
        <is>
          <t>$6,700,000</t>
        </is>
      </c>
      <c r="AH2416" s="248" t="inlineStr">
        <is>
          <t>Empleado</t>
        </is>
      </c>
      <c r="AI2416" s="242" t="inlineStr">
        <is>
          <t>veroarro98@gmail.com</t>
        </is>
      </c>
      <c r="AJ2416" s="242" t="n">
        <v>3207004953</v>
      </c>
      <c r="AK2416" s="225" t="n"/>
      <c r="AL2416" s="225" t="n"/>
      <c r="AM2416" s="231" t="n"/>
    </row>
    <row r="2417" ht="18" customHeight="1" thickBot="1">
      <c r="A2417" s="735" t="inlineStr">
        <is>
          <t>SERGIO IVAN NUNEZ GALINDO</t>
        </is>
      </c>
      <c r="B2417" s="210" t="inlineStr">
        <is>
          <t>601616630016209-4</t>
        </is>
      </c>
      <c r="C2417" s="251" t="n">
        <v>45971</v>
      </c>
      <c r="D2417" s="472" t="inlineStr">
        <is>
          <t>Mora</t>
        </is>
      </c>
      <c r="E2417" s="907" t="n">
        <v>45971</v>
      </c>
      <c r="F2417" s="262" t="inlineStr">
        <is>
          <t>DAVIVIENDA</t>
        </is>
      </c>
      <c r="G2417" s="214" t="n"/>
      <c r="H2417" s="1180" t="inlineStr">
        <is>
          <t>APLEX</t>
        </is>
      </c>
      <c r="I2417" s="214" t="n"/>
      <c r="J2417" s="214" t="n"/>
      <c r="K2417" s="214" t="n"/>
      <c r="L2417" s="398" t="inlineStr">
        <is>
          <t>Visionarios</t>
        </is>
      </c>
      <c r="M2417" s="254" t="inlineStr">
        <is>
          <t>PAOLA MILENA HERNANDEZ PAJOY</t>
        </is>
      </c>
      <c r="N2417" s="214" t="n"/>
      <c r="O2417" s="214" t="n"/>
      <c r="P2417" s="214" t="n"/>
      <c r="Q2417" s="214" t="n"/>
      <c r="R2417" s="254" t="n">
        <v>5821094</v>
      </c>
      <c r="S2417" s="257" t="inlineStr">
        <is>
          <t>Pesos</t>
        </is>
      </c>
      <c r="T2417" s="387" t="inlineStr">
        <is>
          <t>Leasing H.</t>
        </is>
      </c>
      <c r="U2417" s="739" t="n">
        <v>1314000</v>
      </c>
      <c r="V2417" s="254" t="n">
        <v>180</v>
      </c>
      <c r="W2417" s="254" t="n">
        <v>108</v>
      </c>
      <c r="X2417" s="739" t="inlineStr">
        <is>
          <t>12.5%</t>
        </is>
      </c>
      <c r="Y2417" s="739" t="n">
        <v>0</v>
      </c>
      <c r="Z2417" s="739" t="n">
        <v>81536</v>
      </c>
      <c r="AA2417" s="739" t="n">
        <v>58887</v>
      </c>
      <c r="AB2417" s="739" t="n">
        <v>0</v>
      </c>
      <c r="AC2417" s="739" t="n">
        <v>539890</v>
      </c>
      <c r="AD2417" s="739" t="n">
        <v>632143</v>
      </c>
      <c r="AE2417" s="739" t="n">
        <v>65677950</v>
      </c>
      <c r="AF2417" s="254" t="inlineStr">
        <is>
          <t>Acorde al estado del Crédito</t>
        </is>
      </c>
      <c r="AG2417" s="739" t="inlineStr">
        <is>
          <t>$8,000,000</t>
        </is>
      </c>
      <c r="AH2417" s="259" t="inlineStr">
        <is>
          <t>Empleado</t>
        </is>
      </c>
      <c r="AI2417" s="254" t="inlineStr">
        <is>
          <t>sernu80@gmail.com</t>
        </is>
      </c>
      <c r="AJ2417" s="254" t="n">
        <v>3007833559</v>
      </c>
      <c r="AK2417" s="214" t="n"/>
      <c r="AL2417" s="214" t="n"/>
      <c r="AM2417" s="220" t="n"/>
    </row>
    <row r="2418" ht="18" customHeight="1" thickBot="1">
      <c r="A2418" s="736" t="inlineStr">
        <is>
          <t>JUAN SEBASTIAN CASTRO VELEZ</t>
        </is>
      </c>
      <c r="B2418" s="221" t="n">
        <v>90000217593</v>
      </c>
      <c r="C2418" s="240" t="n">
        <v>45971</v>
      </c>
      <c r="D2418" s="902" t="inlineStr">
        <is>
          <t>Pendiente</t>
        </is>
      </c>
      <c r="E2418" s="903" t="n">
        <v>45971</v>
      </c>
      <c r="F2418" s="241" t="inlineStr">
        <is>
          <t>BANCOLOMBIA</t>
        </is>
      </c>
      <c r="G2418" s="225" t="n"/>
      <c r="H2418" s="1177" t="inlineStr">
        <is>
          <t>APLEX</t>
        </is>
      </c>
      <c r="I2418" s="225" t="n"/>
      <c r="J2418" s="225" t="n"/>
      <c r="K2418" s="225" t="n"/>
      <c r="L2418" s="459" t="inlineStr">
        <is>
          <t>Visionarios</t>
        </is>
      </c>
      <c r="M2418" s="242" t="inlineStr">
        <is>
          <t>PAOLA MILENA HERNANDEZ PAJOY</t>
        </is>
      </c>
      <c r="N2418" s="225" t="n"/>
      <c r="O2418" s="225" t="n"/>
      <c r="P2418" s="225" t="n"/>
      <c r="Q2418" s="225" t="n"/>
      <c r="R2418" s="389" t="n">
        <v>1022361615</v>
      </c>
      <c r="S2418" s="246" t="inlineStr">
        <is>
          <t>Pesos</t>
        </is>
      </c>
      <c r="T2418" s="247" t="inlineStr">
        <is>
          <t>Hipotecario</t>
        </is>
      </c>
      <c r="U2418" s="741" t="n">
        <v>1243559</v>
      </c>
      <c r="V2418" s="242" t="n">
        <v>240</v>
      </c>
      <c r="W2418" s="242" t="n">
        <v>205</v>
      </c>
      <c r="X2418" s="741" t="inlineStr">
        <is>
          <t>12.95%</t>
        </is>
      </c>
      <c r="Y2418" s="741" t="n">
        <v>500000</v>
      </c>
      <c r="Z2418" s="741" t="n">
        <v>17977</v>
      </c>
      <c r="AA2418" s="741" t="n">
        <v>19797</v>
      </c>
      <c r="AB2418" s="741" t="n">
        <v>13198</v>
      </c>
      <c r="AC2418" s="741" t="n">
        <v>0</v>
      </c>
      <c r="AD2418" s="741" t="n">
        <v>0</v>
      </c>
      <c r="AE2418" s="741" t="n">
        <v>145828457</v>
      </c>
      <c r="AF2418" s="242" t="inlineStr">
        <is>
          <t>Acorde al estado del Crédito</t>
        </is>
      </c>
      <c r="AG2418" s="741" t="inlineStr">
        <is>
          <t>$2,000,000</t>
        </is>
      </c>
      <c r="AH2418" s="248" t="inlineStr">
        <is>
          <t>Empleado</t>
        </is>
      </c>
      <c r="AI2418" s="242" t="inlineStr">
        <is>
          <t>juanse2803@hotmail.com</t>
        </is>
      </c>
      <c r="AJ2418" s="242" t="n">
        <v>3017434060</v>
      </c>
      <c r="AK2418" s="225" t="n"/>
      <c r="AL2418" s="225" t="n"/>
      <c r="AM2418" s="231" t="n"/>
    </row>
    <row r="2419" ht="18" customHeight="1" thickBot="1">
      <c r="A2419" s="735" t="inlineStr">
        <is>
          <t>YAZMIN JOHANA JARAMILLO TABIMA</t>
        </is>
      </c>
      <c r="B2419" s="210" t="inlineStr">
        <is>
          <t>601212740012038-6</t>
        </is>
      </c>
      <c r="C2419" s="251" t="n">
        <v>45971</v>
      </c>
      <c r="D2419" s="472" t="inlineStr">
        <is>
          <t>Mora</t>
        </is>
      </c>
      <c r="E2419" s="907" t="n">
        <v>45971</v>
      </c>
      <c r="F2419" s="262" t="inlineStr">
        <is>
          <t>DAVIVIENDA</t>
        </is>
      </c>
      <c r="G2419" s="214" t="n"/>
      <c r="H2419" s="349" t="inlineStr">
        <is>
          <t>CM</t>
        </is>
      </c>
      <c r="I2419" s="214" t="n"/>
      <c r="J2419" s="214" t="n"/>
      <c r="K2419" s="214" t="n"/>
      <c r="L2419" s="214" t="n"/>
      <c r="M2419" s="214" t="n"/>
      <c r="N2419" s="214" t="n"/>
      <c r="O2419" s="214" t="n"/>
      <c r="P2419" s="214" t="n"/>
      <c r="Q2419" s="335" t="n"/>
      <c r="R2419" s="390" t="inlineStr">
        <is>
          <t>N/A</t>
        </is>
      </c>
      <c r="S2419" s="257" t="inlineStr">
        <is>
          <t>Pesos</t>
        </is>
      </c>
      <c r="T2419" s="387" t="inlineStr">
        <is>
          <t>Leasing H.</t>
        </is>
      </c>
      <c r="U2419" s="739" t="n">
        <v>1180000</v>
      </c>
      <c r="V2419" s="254" t="n">
        <v>180</v>
      </c>
      <c r="W2419" s="254" t="n">
        <v>102</v>
      </c>
      <c r="X2419" s="739" t="inlineStr">
        <is>
          <t>12.5%</t>
        </is>
      </c>
      <c r="Y2419" s="739" t="n">
        <v>0</v>
      </c>
      <c r="Z2419" s="739" t="n">
        <v>27912</v>
      </c>
      <c r="AA2419" s="739" t="n">
        <v>76610</v>
      </c>
      <c r="AB2419" s="739" t="n">
        <v>0</v>
      </c>
      <c r="AC2419" s="739" t="n">
        <v>506622</v>
      </c>
      <c r="AD2419" s="739" t="n">
        <v>568377</v>
      </c>
      <c r="AE2419" s="739" t="n">
        <v>57883254</v>
      </c>
      <c r="AF2419" s="3660" t="n">
        <v>400</v>
      </c>
      <c r="AG2419" s="739" t="inlineStr">
        <is>
          <t>$7,000,000</t>
        </is>
      </c>
      <c r="AH2419" s="259" t="inlineStr">
        <is>
          <t>Empleado</t>
        </is>
      </c>
      <c r="AI2419" s="254" t="inlineStr">
        <is>
          <t>jazjaramillo01@hotmail.com</t>
        </is>
      </c>
      <c r="AJ2419" s="254" t="n">
        <v>3103637074</v>
      </c>
      <c r="AK2419" s="254" t="inlineStr">
        <is>
          <t>PEREIRA</t>
        </is>
      </c>
      <c r="AL2419" s="214" t="n"/>
      <c r="AM2419" s="220" t="n"/>
    </row>
    <row r="2420" ht="18" customHeight="1" thickBot="1">
      <c r="A2420" s="736" t="inlineStr">
        <is>
          <t>DIDIER RODRIGUEZ SOLANO</t>
        </is>
      </c>
      <c r="B2420" s="221" t="n">
        <v>134200108791</v>
      </c>
      <c r="C2420" s="240" t="n">
        <v>45971</v>
      </c>
      <c r="D2420" s="902" t="inlineStr">
        <is>
          <t>Pendiente</t>
        </is>
      </c>
      <c r="E2420" s="903" t="n">
        <v>45971</v>
      </c>
      <c r="F2420" s="248" t="inlineStr">
        <is>
          <t>CAJA SOCIAL</t>
        </is>
      </c>
      <c r="G2420" s="225" t="n"/>
      <c r="H2420" s="397" t="inlineStr">
        <is>
          <t>PROPIO</t>
        </is>
      </c>
      <c r="I2420" s="225" t="n"/>
      <c r="J2420" s="225" t="n"/>
      <c r="K2420" s="225" t="n"/>
      <c r="L2420" s="440" t="inlineStr">
        <is>
          <t>Finanzas a otro nivel</t>
        </is>
      </c>
      <c r="M2420" s="242" t="inlineStr">
        <is>
          <t>NELLY ROA</t>
        </is>
      </c>
      <c r="N2420" s="225" t="n"/>
      <c r="O2420" s="225" t="n"/>
      <c r="P2420" s="225" t="n"/>
      <c r="Q2420" s="225" t="n"/>
      <c r="R2420" s="242" t="n">
        <v>1043871676</v>
      </c>
      <c r="S2420" s="246" t="inlineStr">
        <is>
          <t>Pesos</t>
        </is>
      </c>
      <c r="T2420" s="247" t="inlineStr">
        <is>
          <t>Hipotecario</t>
        </is>
      </c>
      <c r="U2420" s="741" t="n">
        <v>709923</v>
      </c>
      <c r="V2420" s="242" t="n">
        <v>240</v>
      </c>
      <c r="W2420" s="242" t="n">
        <v>216</v>
      </c>
      <c r="X2420" s="811" t="n">
        <v>0.06</v>
      </c>
      <c r="Y2420" s="741" t="n">
        <v>294917</v>
      </c>
      <c r="Z2420" s="741" t="n">
        <v>22312</v>
      </c>
      <c r="AA2420" s="741" t="n">
        <v>21752</v>
      </c>
      <c r="AB2420" s="741" t="n">
        <v>2700</v>
      </c>
      <c r="AC2420" s="741" t="n">
        <v>239718</v>
      </c>
      <c r="AD2420" s="741" t="n">
        <v>718357</v>
      </c>
      <c r="AE2420" s="741" t="n">
        <v>90085838</v>
      </c>
      <c r="AF2420" s="242" t="inlineStr">
        <is>
          <t>100000 a 6000000</t>
        </is>
      </c>
      <c r="AG2420" s="741" t="inlineStr">
        <is>
          <t>$4,000,000</t>
        </is>
      </c>
      <c r="AH2420" s="248" t="inlineStr">
        <is>
          <t>Empleado</t>
        </is>
      </c>
      <c r="AI2420" s="242" t="inlineStr">
        <is>
          <t>didier1.0@hotmail.com</t>
        </is>
      </c>
      <c r="AJ2420" s="242" t="n">
        <v>3194844032</v>
      </c>
      <c r="AK2420" s="225" t="n"/>
      <c r="AL2420" s="225" t="n"/>
      <c r="AM2420" s="231" t="n"/>
    </row>
    <row r="2421" ht="18" customHeight="1" thickBot="1">
      <c r="A2421" s="1184" t="inlineStr">
        <is>
          <t>WILLIAM YESID MARIN ARDILA</t>
        </is>
      </c>
      <c r="B2421" s="210" t="inlineStr">
        <is>
          <t>570045720026185-1</t>
        </is>
      </c>
      <c r="C2421" s="251" t="n">
        <v>45971</v>
      </c>
      <c r="D2421" s="472" t="inlineStr">
        <is>
          <t>Mora</t>
        </is>
      </c>
      <c r="E2421" s="907" t="n">
        <v>45971</v>
      </c>
      <c r="F2421" s="262" t="inlineStr">
        <is>
          <t>DAVIVIENDA</t>
        </is>
      </c>
      <c r="G2421" s="214" t="n"/>
      <c r="H2421" s="352" t="inlineStr">
        <is>
          <t>PROPIO</t>
        </is>
      </c>
      <c r="I2421" s="214" t="n"/>
      <c r="J2421" s="214" t="n"/>
      <c r="K2421" s="214" t="n"/>
      <c r="L2421" s="392" t="inlineStr">
        <is>
          <t>Finanzas a otro nivel</t>
        </is>
      </c>
      <c r="M2421" s="254" t="inlineStr">
        <is>
          <t>CATALINA MORENO</t>
        </is>
      </c>
      <c r="N2421" s="214" t="n"/>
      <c r="O2421" s="214" t="n"/>
      <c r="P2421" s="214" t="n"/>
      <c r="Q2421" s="214" t="n"/>
      <c r="R2421" s="254" t="n">
        <v>52108523</v>
      </c>
      <c r="S2421" s="257" t="inlineStr">
        <is>
          <t>Pesos</t>
        </is>
      </c>
      <c r="T2421" s="258" t="inlineStr">
        <is>
          <t>Hipotecario</t>
        </is>
      </c>
      <c r="U2421" s="739" t="n">
        <v>441338</v>
      </c>
      <c r="V2421" s="254" t="n">
        <v>240</v>
      </c>
      <c r="W2421" s="254" t="n">
        <v>167</v>
      </c>
      <c r="X2421" s="821" t="n">
        <v>0.12</v>
      </c>
      <c r="Y2421" s="739" t="n">
        <v>147661</v>
      </c>
      <c r="Z2421" s="739" t="n">
        <v>12997</v>
      </c>
      <c r="AA2421" s="739" t="n">
        <v>40405</v>
      </c>
      <c r="AB2421" s="739" t="n">
        <v>0</v>
      </c>
      <c r="AC2421" s="739" t="n">
        <v>104024</v>
      </c>
      <c r="AD2421" s="739" t="n">
        <v>281628</v>
      </c>
      <c r="AE2421" s="739" t="n">
        <v>45646160</v>
      </c>
      <c r="AF2421" s="254" t="inlineStr">
        <is>
          <t>100.000 - 400.000</t>
        </is>
      </c>
      <c r="AG2421" s="739" t="inlineStr">
        <is>
          <t>$6,100,000</t>
        </is>
      </c>
      <c r="AH2421" s="458" t="inlineStr">
        <is>
          <t>Vis Davivienda</t>
        </is>
      </c>
      <c r="AI2421" s="254" t="inlineStr">
        <is>
          <t>wymrina1012@gmail.com</t>
        </is>
      </c>
      <c r="AJ2421" s="254" t="n">
        <v>3166028371</v>
      </c>
      <c r="AK2421" s="214" t="n"/>
      <c r="AL2421" s="214" t="n"/>
      <c r="AM2421" s="220" t="n"/>
    </row>
    <row r="2422" ht="18" customHeight="1" thickBot="1">
      <c r="A2422" s="729" t="inlineStr">
        <is>
          <t>MARIA ALEXANDRA MENDEZ SALCEDO</t>
        </is>
      </c>
      <c r="B2422" s="221" t="n">
        <v>134200271606</v>
      </c>
      <c r="C2422" s="240" t="n">
        <v>45971</v>
      </c>
      <c r="D2422" s="902" t="inlineStr">
        <is>
          <t>Pendiente</t>
        </is>
      </c>
      <c r="E2422" s="903" t="n">
        <v>45971</v>
      </c>
      <c r="F2422" s="248" t="inlineStr">
        <is>
          <t>CAJA SOCIAL</t>
        </is>
      </c>
      <c r="G2422" s="225" t="n"/>
      <c r="H2422" s="507" t="inlineStr">
        <is>
          <t>WEB</t>
        </is>
      </c>
      <c r="I2422" s="225" t="n"/>
      <c r="J2422" s="225" t="n"/>
      <c r="K2422" s="225" t="n"/>
      <c r="L2422" s="440" t="inlineStr">
        <is>
          <t>Finanzas a otro nivel</t>
        </is>
      </c>
      <c r="M2422" s="242" t="inlineStr">
        <is>
          <t>LUIS ALFREDO RABA</t>
        </is>
      </c>
      <c r="N2422" s="225" t="n"/>
      <c r="O2422" s="225" t="n"/>
      <c r="P2422" s="225" t="n"/>
      <c r="Q2422" s="225" t="n"/>
      <c r="R2422" s="242" t="n">
        <v>1018415571</v>
      </c>
      <c r="S2422" s="246" t="inlineStr">
        <is>
          <t>Pesos</t>
        </is>
      </c>
      <c r="T2422" s="247" t="inlineStr">
        <is>
          <t>Hipotecario</t>
        </is>
      </c>
      <c r="U2422" s="741" t="n">
        <v>1207770</v>
      </c>
      <c r="V2422" s="242" t="n">
        <v>180</v>
      </c>
      <c r="W2422" s="242" t="n">
        <v>175</v>
      </c>
      <c r="X2422" s="741" t="inlineStr">
        <is>
          <t>10.8%</t>
        </is>
      </c>
      <c r="Y2422" s="741" t="n">
        <v>0</v>
      </c>
      <c r="Z2422" s="741" t="n">
        <v>23690</v>
      </c>
      <c r="AA2422" s="741" t="n">
        <v>31459</v>
      </c>
      <c r="AB2422" s="741" t="n">
        <v>28284</v>
      </c>
      <c r="AC2422" s="741" t="n">
        <v>249979</v>
      </c>
      <c r="AD2422" s="741" t="n">
        <v>874357</v>
      </c>
      <c r="AE2422" s="741" t="n">
        <v>101870744</v>
      </c>
      <c r="AF2422" s="3661" t="n">
        <v>300</v>
      </c>
      <c r="AG2422" s="741" t="inlineStr">
        <is>
          <t>$4,600,000</t>
        </is>
      </c>
      <c r="AH2422" s="248" t="inlineStr">
        <is>
          <t>Empleado</t>
        </is>
      </c>
      <c r="AI2422" s="242" t="inlineStr">
        <is>
          <t>alexandramendezsalcedo@gmail.com</t>
        </is>
      </c>
      <c r="AJ2422" s="242" t="n">
        <v>3214661132</v>
      </c>
      <c r="AK2422" s="242" t="inlineStr">
        <is>
          <t>BOGOTA</t>
        </is>
      </c>
      <c r="AL2422" s="225" t="n"/>
      <c r="AM2422" s="231" t="n"/>
    </row>
    <row r="2423" ht="18" customHeight="1" thickBot="1">
      <c r="A2423" s="730" t="inlineStr">
        <is>
          <t>CRISTIAN CAMILO SALINAS ARDILA</t>
        </is>
      </c>
      <c r="B2423" s="210" t="n">
        <v>90000332604</v>
      </c>
      <c r="C2423" s="251" t="n">
        <v>45971</v>
      </c>
      <c r="D2423" s="902" t="inlineStr">
        <is>
          <t>Pendiente</t>
        </is>
      </c>
      <c r="E2423" s="903" t="n">
        <v>45971</v>
      </c>
      <c r="F2423" s="267" t="inlineStr">
        <is>
          <t>BANCOLOMBIA</t>
        </is>
      </c>
      <c r="G2423" s="214" t="n"/>
      <c r="H2423" s="349" t="inlineStr">
        <is>
          <t>CM</t>
        </is>
      </c>
      <c r="I2423" s="214" t="n"/>
      <c r="J2423" s="214" t="n"/>
      <c r="K2423" s="214" t="n"/>
      <c r="L2423" s="214" t="n"/>
      <c r="M2423" s="214" t="n"/>
      <c r="N2423" s="214" t="n"/>
      <c r="O2423" s="214" t="n"/>
      <c r="P2423" s="214" t="n"/>
      <c r="Q2423" s="214" t="n"/>
      <c r="R2423" s="254" t="n">
        <v>1024597135</v>
      </c>
      <c r="S2423" s="257" t="inlineStr">
        <is>
          <t>Pesos</t>
        </is>
      </c>
      <c r="T2423" s="258" t="inlineStr">
        <is>
          <t>Hipotecario</t>
        </is>
      </c>
      <c r="U2423" s="739" t="n">
        <v>1041687</v>
      </c>
      <c r="V2423" s="254" t="n">
        <v>240</v>
      </c>
      <c r="W2423" s="254" t="n">
        <v>232</v>
      </c>
      <c r="X2423" s="739" t="inlineStr">
        <is>
          <t>8.6%</t>
        </is>
      </c>
      <c r="Y2423" s="739" t="n">
        <v>0</v>
      </c>
      <c r="Z2423" s="739" t="n">
        <v>10664</v>
      </c>
      <c r="AA2423" s="739" t="n">
        <v>19264</v>
      </c>
      <c r="AB2423" s="739" t="n">
        <v>12842</v>
      </c>
      <c r="AC2423" s="739" t="n">
        <v>229202</v>
      </c>
      <c r="AD2423" s="739" t="n">
        <v>769715</v>
      </c>
      <c r="AE2423" s="739" t="n">
        <v>109949567</v>
      </c>
      <c r="AF2423" s="739" t="inlineStr">
        <is>
          <t>$1,000,000</t>
        </is>
      </c>
      <c r="AG2423" s="739" t="inlineStr">
        <is>
          <t>$9,000,000</t>
        </is>
      </c>
      <c r="AH2423" s="259" t="inlineStr">
        <is>
          <t>Empleado</t>
        </is>
      </c>
      <c r="AI2423" s="254" t="inlineStr">
        <is>
          <t>cristiansalinasitz16@gmail.com</t>
        </is>
      </c>
      <c r="AJ2423" s="254" t="n">
        <v>3007059844</v>
      </c>
      <c r="AK2423" s="254" t="inlineStr">
        <is>
          <t>BOGOTA</t>
        </is>
      </c>
      <c r="AL2423" s="214" t="n"/>
      <c r="AM2423" s="220" t="n"/>
    </row>
    <row r="2424" ht="18" customHeight="1" thickBot="1">
      <c r="A2424" s="736" t="inlineStr">
        <is>
          <t>JENNY ESPERANZA HUERTAS CONTRERAS</t>
        </is>
      </c>
      <c r="B2424" s="221" t="n">
        <v>133200441192</v>
      </c>
      <c r="C2424" s="240" t="n">
        <v>45964</v>
      </c>
      <c r="D2424" s="343" t="inlineStr">
        <is>
          <t>Pendiente</t>
        </is>
      </c>
      <c r="E2424" s="378" t="n">
        <v>45972</v>
      </c>
      <c r="F2424" s="248" t="inlineStr">
        <is>
          <t>CAJA SOCIAL</t>
        </is>
      </c>
      <c r="G2424" s="225" t="n"/>
      <c r="H2424" s="1177" t="inlineStr">
        <is>
          <t>APLEX</t>
        </is>
      </c>
      <c r="I2424" s="225" t="n"/>
      <c r="J2424" s="225" t="n"/>
      <c r="K2424" s="225" t="n"/>
      <c r="L2424" s="343" t="inlineStr">
        <is>
          <t>Soluciones Financieras</t>
        </is>
      </c>
      <c r="M2424" s="242" t="inlineStr">
        <is>
          <t>YENNY BELTRAN</t>
        </is>
      </c>
      <c r="N2424" s="225" t="n"/>
      <c r="O2424" s="225" t="n"/>
      <c r="P2424" s="225" t="n"/>
      <c r="Q2424" s="225" t="n"/>
      <c r="R2424" s="389" t="n">
        <v>52855021</v>
      </c>
      <c r="S2424" s="246" t="inlineStr">
        <is>
          <t>Pesos</t>
        </is>
      </c>
      <c r="T2424" s="247" t="inlineStr">
        <is>
          <t>Hipotecario</t>
        </is>
      </c>
      <c r="U2424" s="741" t="n">
        <v>443640</v>
      </c>
      <c r="V2424" s="242" t="n">
        <v>240</v>
      </c>
      <c r="W2424" s="242" t="n">
        <v>181</v>
      </c>
      <c r="X2424" s="741" t="inlineStr">
        <is>
          <t>8.4%</t>
        </is>
      </c>
      <c r="Y2424" s="741" t="n">
        <v>137630</v>
      </c>
      <c r="Z2424" s="741" t="n">
        <v>16250</v>
      </c>
      <c r="AA2424" s="741" t="n">
        <v>16491</v>
      </c>
      <c r="AB2424" s="741" t="n">
        <v>14827</v>
      </c>
      <c r="AC2424" s="741" t="n">
        <v>122176</v>
      </c>
      <c r="AD2424" s="741" t="n">
        <v>411525</v>
      </c>
      <c r="AE2424" s="741" t="n">
        <v>42040658</v>
      </c>
      <c r="AF2424" s="3661" t="n">
        <v>300</v>
      </c>
      <c r="AG2424" s="741" t="inlineStr">
        <is>
          <t>$4,000,000</t>
        </is>
      </c>
      <c r="AH2424" s="248" t="inlineStr">
        <is>
          <t>Empleado</t>
        </is>
      </c>
      <c r="AI2424" s="242" t="inlineStr">
        <is>
          <t>jennyhuertas2005@yahoo.com</t>
        </is>
      </c>
      <c r="AJ2424" s="242" t="n">
        <v>3007726161</v>
      </c>
      <c r="AK2424" s="242" t="inlineStr">
        <is>
          <t>BOGOTA</t>
        </is>
      </c>
      <c r="AL2424" s="225" t="n"/>
      <c r="AM2424" s="231" t="n"/>
    </row>
    <row r="2425" ht="18" customHeight="1" thickBot="1">
      <c r="A2425" s="1189" t="inlineStr">
        <is>
          <t>ANGIE PAOLA MELENDEZ CHALA</t>
        </is>
      </c>
      <c r="B2425" s="274" t="inlineStr">
        <is>
          <t>600707980025270-6</t>
        </is>
      </c>
      <c r="C2425" s="420" t="n">
        <v>45972</v>
      </c>
      <c r="D2425" s="421" t="inlineStr">
        <is>
          <t>Pendiente</t>
        </is>
      </c>
      <c r="E2425" s="422" t="n">
        <v>45972</v>
      </c>
      <c r="F2425" s="277" t="inlineStr">
        <is>
          <t>DAVIVIENDA</t>
        </is>
      </c>
      <c r="G2425" s="278" t="n"/>
      <c r="H2425" s="453" t="inlineStr">
        <is>
          <t>WEB</t>
        </is>
      </c>
      <c r="I2425" s="278" t="n"/>
      <c r="J2425" s="278" t="n"/>
      <c r="K2425" s="278" t="n"/>
      <c r="L2425" s="278" t="n"/>
      <c r="M2425" s="278" t="n"/>
      <c r="N2425" s="278" t="n"/>
      <c r="O2425" s="278" t="n"/>
      <c r="P2425" s="278" t="n"/>
      <c r="Q2425" s="534" t="n"/>
      <c r="R2425" s="390" t="inlineStr">
        <is>
          <t>N/A</t>
        </is>
      </c>
      <c r="S2425" s="426" t="inlineStr">
        <is>
          <t>Pesos</t>
        </is>
      </c>
      <c r="T2425" s="508" t="inlineStr">
        <is>
          <t>Leasing H.</t>
        </is>
      </c>
      <c r="U2425" s="742" t="n">
        <v>1741000</v>
      </c>
      <c r="V2425" s="425" t="n">
        <v>240</v>
      </c>
      <c r="W2425" s="425" t="n">
        <v>221</v>
      </c>
      <c r="X2425" s="742" t="inlineStr">
        <is>
          <t>12.2%</t>
        </is>
      </c>
      <c r="Y2425" s="742" t="n">
        <v>0</v>
      </c>
      <c r="Z2425" s="742" t="n">
        <v>64981</v>
      </c>
      <c r="AA2425" s="742" t="n">
        <v>37440</v>
      </c>
      <c r="AB2425" s="742" t="n">
        <v>0</v>
      </c>
      <c r="AC2425" s="742" t="n">
        <v>194699</v>
      </c>
      <c r="AD2425" s="742" t="n">
        <v>1444414</v>
      </c>
      <c r="AE2425" s="742" t="n">
        <v>149807014</v>
      </c>
      <c r="AF2425" s="3663" t="n">
        <v>300</v>
      </c>
      <c r="AG2425" s="742" t="inlineStr">
        <is>
          <t>$12,000,000</t>
        </is>
      </c>
      <c r="AH2425" s="428" t="inlineStr">
        <is>
          <t>Empleado</t>
        </is>
      </c>
      <c r="AI2425" s="425" t="inlineStr">
        <is>
          <t>angiepaolamelendez6@gmail.com</t>
        </is>
      </c>
      <c r="AJ2425" s="425" t="n">
        <v>3186794268</v>
      </c>
      <c r="AK2425" s="425" t="inlineStr">
        <is>
          <t>NEIVA</t>
        </is>
      </c>
      <c r="AL2425" s="278" t="n"/>
      <c r="AM2425" s="286" t="n"/>
    </row>
    <row r="2426" ht="18" customHeight="1" thickBot="1">
      <c r="A2426" t="inlineStr">
        <is>
          <t>LEIDY ESTEFANIA GONZALEZ PORTILLA</t>
        </is>
      </c>
      <c r="B2426" s="466" t="n">
        <v>33609263</v>
      </c>
      <c r="C2426" s="357" t="n">
        <v>45969</v>
      </c>
      <c r="D2426" s="921" t="inlineStr">
        <is>
          <t>Pendiente</t>
        </is>
      </c>
      <c r="E2426" s="900" t="n">
        <v>45972</v>
      </c>
      <c r="F2426" s="367" t="inlineStr">
        <is>
          <t>AV VILLAS</t>
        </is>
      </c>
      <c r="G2426" s="360" t="n"/>
      <c r="H2426" s="361" t="inlineStr">
        <is>
          <t>CM</t>
        </is>
      </c>
      <c r="I2426" s="360" t="n"/>
      <c r="J2426" s="360" t="n"/>
      <c r="K2426" s="360" t="n"/>
      <c r="L2426" s="360" t="n"/>
      <c r="M2426" s="360" t="n"/>
      <c r="N2426" s="357" t="n">
        <v>45969</v>
      </c>
      <c r="O2426" s="360" t="n"/>
      <c r="P2426" s="360" t="n"/>
      <c r="Q2426" s="360" t="n"/>
      <c r="R2426" s="363" t="n">
        <v>1193458436</v>
      </c>
      <c r="S2426" s="365" t="inlineStr">
        <is>
          <t>Pesos</t>
        </is>
      </c>
      <c r="T2426" s="366" t="inlineStr">
        <is>
          <t>Hipotecario</t>
        </is>
      </c>
      <c r="U2426" s="808" t="n">
        <v>1532098</v>
      </c>
      <c r="V2426" s="363" t="n">
        <v>120</v>
      </c>
      <c r="W2426" s="363" t="n">
        <v>113</v>
      </c>
      <c r="X2426" s="808" t="inlineStr">
        <is>
          <t>10.7%</t>
        </is>
      </c>
      <c r="Y2426" s="808" t="n">
        <v>0</v>
      </c>
      <c r="Z2426" s="808" t="n">
        <v>43961</v>
      </c>
      <c r="AA2426" s="808" t="n">
        <v>25667</v>
      </c>
      <c r="AB2426" s="808" t="n">
        <v>0</v>
      </c>
      <c r="AC2426" s="808" t="n">
        <v>548511</v>
      </c>
      <c r="AD2426" s="808" t="n">
        <v>916816</v>
      </c>
      <c r="AE2426" s="808" t="n">
        <v>107770422</v>
      </c>
      <c r="AF2426" s="3688" t="n">
        <v>200</v>
      </c>
      <c r="AG2426" s="808" t="inlineStr">
        <is>
          <t>$5,900,000</t>
        </is>
      </c>
      <c r="AH2426" s="401" t="inlineStr">
        <is>
          <t>Empleado</t>
        </is>
      </c>
      <c r="AI2426" s="363" t="inlineStr">
        <is>
          <t>gonzalezportillae@gmail.com</t>
        </is>
      </c>
      <c r="AJ2426" s="363" t="n">
        <v>3136547811</v>
      </c>
      <c r="AK2426" s="363" t="inlineStr">
        <is>
          <t>CALI</t>
        </is>
      </c>
      <c r="AL2426" s="360" t="n"/>
      <c r="AM2426" s="368" t="n"/>
    </row>
    <row r="2427" ht="18" customHeight="1" thickBot="1">
      <c r="A2427" t="inlineStr">
        <is>
          <t>MATEO ANDRES MATEUS MERCADO</t>
        </is>
      </c>
      <c r="B2427" s="756" t="n">
        <v>90000313363</v>
      </c>
      <c r="C2427" s="757" t="n">
        <v>45972</v>
      </c>
      <c r="D2427" s="1185" t="inlineStr">
        <is>
          <t>Mora</t>
        </is>
      </c>
      <c r="E2427" s="1186" t="n">
        <v>45972</v>
      </c>
      <c r="F2427" s="1140" t="inlineStr">
        <is>
          <t>BANCOLOMBIA</t>
        </is>
      </c>
      <c r="G2427" s="1187" t="n"/>
      <c r="H2427" s="1188" t="inlineStr">
        <is>
          <t>WEB</t>
        </is>
      </c>
      <c r="I2427" s="761" t="n"/>
      <c r="J2427" s="761" t="n"/>
      <c r="K2427" s="761" t="n"/>
      <c r="L2427" s="761" t="n"/>
      <c r="M2427" s="761" t="n"/>
      <c r="N2427" s="761" t="n"/>
      <c r="O2427" s="761" t="n"/>
      <c r="P2427" s="761" t="n"/>
      <c r="Q2427" s="761" t="n"/>
      <c r="R2427" s="1094" t="n">
        <v>1026289597</v>
      </c>
      <c r="S2427" s="765" t="inlineStr">
        <is>
          <t>Pesos</t>
        </is>
      </c>
      <c r="T2427" s="766" t="inlineStr">
        <is>
          <t>Hipotecario</t>
        </is>
      </c>
      <c r="U2427" s="767" t="n">
        <v>1671103</v>
      </c>
      <c r="V2427" s="768" t="n">
        <v>240</v>
      </c>
      <c r="W2427" s="768" t="n">
        <v>229</v>
      </c>
      <c r="X2427" s="1154" t="n">
        <v>0.1</v>
      </c>
      <c r="Y2427" s="767" t="n">
        <v>0</v>
      </c>
      <c r="Z2427" s="767" t="n">
        <v>19093</v>
      </c>
      <c r="AA2427" s="767" t="n">
        <v>25910</v>
      </c>
      <c r="AB2427" s="767" t="n">
        <v>17272</v>
      </c>
      <c r="AC2427" s="767" t="n">
        <v>281343</v>
      </c>
      <c r="AD2427" s="767" t="n">
        <v>1327284</v>
      </c>
      <c r="AE2427" s="767" t="n">
        <v>167597297</v>
      </c>
      <c r="AF2427" s="3743" t="n">
        <v>300</v>
      </c>
      <c r="AG2427" s="767" t="inlineStr">
        <is>
          <t>$12,000,000</t>
        </is>
      </c>
      <c r="AH2427" s="760" t="inlineStr">
        <is>
          <t>Empleado</t>
        </is>
      </c>
      <c r="AI2427" s="768" t="inlineStr">
        <is>
          <t>mateo.mateusm@gmail.com</t>
        </is>
      </c>
      <c r="AJ2427" s="768" t="n">
        <v>3203716036</v>
      </c>
      <c r="AK2427" s="768" t="inlineStr">
        <is>
          <t>BOGOTA</t>
        </is>
      </c>
      <c r="AL2427" s="761" t="n"/>
      <c r="AM2427" s="769" t="n"/>
    </row>
    <row r="2428" ht="18" customHeight="1" thickBot="1">
      <c r="A2428" t="inlineStr">
        <is>
          <t>LEYLI FERNANDA CANDELO ANGULO</t>
        </is>
      </c>
      <c r="B2428" s="466" t="inlineStr">
        <is>
          <t>570000450079184-7</t>
        </is>
      </c>
      <c r="C2428" s="357" t="n">
        <v>45868</v>
      </c>
      <c r="D2428" s="921" t="inlineStr">
        <is>
          <t>Actualizar</t>
        </is>
      </c>
      <c r="E2428" s="900" t="n">
        <v>45973</v>
      </c>
      <c r="F2428" s="359" t="inlineStr">
        <is>
          <t>DAVIVIENDA</t>
        </is>
      </c>
      <c r="G2428" s="360" t="n"/>
      <c r="H2428" s="361" t="inlineStr">
        <is>
          <t>CM</t>
        </is>
      </c>
      <c r="I2428" s="363" t="inlineStr">
        <is>
          <t>Se realizò proyeccion a 6 cuota</t>
        </is>
      </c>
      <c r="J2428" s="481" t="inlineStr">
        <is>
          <t>Cargada CRM</t>
        </is>
      </c>
      <c r="K2428" s="400" t="n">
        <v>45869</v>
      </c>
      <c r="L2428" s="358" t="inlineStr">
        <is>
          <t>Soluciones Financieras</t>
        </is>
      </c>
      <c r="M2428" s="363" t="inlineStr">
        <is>
          <t>LORENA SALINAS</t>
        </is>
      </c>
      <c r="N2428" s="357" t="n">
        <v>45869</v>
      </c>
      <c r="O2428" s="360" t="n"/>
      <c r="P2428" s="364" t="inlineStr">
        <is>
          <t>https://tinyurl.com/3z2tfnwu</t>
        </is>
      </c>
      <c r="Q2428" s="360" t="n"/>
      <c r="R2428" s="363" t="n">
        <v>1032481584</v>
      </c>
      <c r="S2428" s="365" t="inlineStr">
        <is>
          <t>Pesos</t>
        </is>
      </c>
      <c r="T2428" s="366" t="inlineStr">
        <is>
          <t>Hipotecario</t>
        </is>
      </c>
      <c r="U2428" s="1191" t="n">
        <v>1923000</v>
      </c>
      <c r="V2428" s="832" t="n">
        <v>240</v>
      </c>
      <c r="W2428" s="832" t="n">
        <v>233</v>
      </c>
      <c r="X2428" s="1192" t="n">
        <v>0.11</v>
      </c>
      <c r="Y2428" s="835" t="n">
        <v>0</v>
      </c>
      <c r="Z2428" s="835" t="n">
        <v>41316</v>
      </c>
      <c r="AA2428" s="835" t="n">
        <v>57004</v>
      </c>
      <c r="AB2428" s="835" t="n">
        <v>0</v>
      </c>
      <c r="AC2428" s="835" t="n">
        <v>237281</v>
      </c>
      <c r="AD2428" s="835" t="n">
        <v>1587398</v>
      </c>
      <c r="AE2428" s="835" t="n">
        <v>181598315</v>
      </c>
      <c r="AF2428" s="3689" t="n">
        <v>500</v>
      </c>
      <c r="AG2428" s="835" t="inlineStr">
        <is>
          <t>$7,000,000</t>
        </is>
      </c>
      <c r="AH2428" s="833" t="inlineStr">
        <is>
          <t>Independiente</t>
        </is>
      </c>
      <c r="AI2428" s="832" t="inlineStr">
        <is>
          <t>fercandelo24@gmail.com</t>
        </is>
      </c>
      <c r="AJ2428" s="832" t="n">
        <v>3224536279</v>
      </c>
      <c r="AK2428" s="832" t="inlineStr">
        <is>
          <t>BOGOTA</t>
        </is>
      </c>
      <c r="AL2428" s="505" t="n"/>
      <c r="AM2428" s="838" t="n"/>
    </row>
    <row r="2429" ht="18" customHeight="1" thickBot="1">
      <c r="A2429" s="805" t="inlineStr">
        <is>
          <t>JULIAN ANDRES BASTIDAS VILLAMIL</t>
        </is>
      </c>
      <c r="B2429" s="210" t="inlineStr">
        <is>
          <t>570119460036378-4</t>
        </is>
      </c>
      <c r="C2429" s="251" t="n">
        <v>45973</v>
      </c>
      <c r="D2429" s="902" t="inlineStr">
        <is>
          <t>Pendiente</t>
        </is>
      </c>
      <c r="E2429" s="903" t="n">
        <v>45973</v>
      </c>
      <c r="F2429" s="262" t="inlineStr">
        <is>
          <t>DAVIVIENDA</t>
        </is>
      </c>
      <c r="G2429" s="214" t="n"/>
      <c r="H2429" s="457" t="inlineStr">
        <is>
          <t>VK 30%</t>
        </is>
      </c>
      <c r="I2429" s="214" t="n"/>
      <c r="J2429" s="214" t="n"/>
      <c r="K2429" s="214" t="n"/>
      <c r="L2429" s="259" t="inlineStr">
        <is>
          <t>Imperio Financiero</t>
        </is>
      </c>
      <c r="M2429" s="254" t="inlineStr">
        <is>
          <t>Rocio Johanna Garcia Ceron</t>
        </is>
      </c>
      <c r="N2429" s="214" t="n"/>
      <c r="O2429" s="214" t="n"/>
      <c r="P2429" s="214" t="n"/>
      <c r="Q2429" s="214" t="n"/>
      <c r="R2429" s="254" t="n">
        <v>1144031381</v>
      </c>
      <c r="S2429" s="257" t="inlineStr">
        <is>
          <t>Pesos</t>
        </is>
      </c>
      <c r="T2429" s="258" t="inlineStr">
        <is>
          <t>Hipotecario</t>
        </is>
      </c>
      <c r="U2429" s="739" t="n">
        <v>711577</v>
      </c>
      <c r="V2429" s="254" t="n">
        <v>240</v>
      </c>
      <c r="W2429" s="254" t="n">
        <v>224</v>
      </c>
      <c r="X2429" s="821" t="n">
        <v>0.11</v>
      </c>
      <c r="Y2429" s="739" t="n">
        <v>313422</v>
      </c>
      <c r="Z2429" s="739" t="n">
        <v>43982</v>
      </c>
      <c r="AA2429" s="739" t="n">
        <v>55076</v>
      </c>
      <c r="AB2429" s="739" t="n">
        <v>0</v>
      </c>
      <c r="AC2429" s="739" t="n">
        <v>274715</v>
      </c>
      <c r="AD2429" s="739" t="n">
        <v>1047498</v>
      </c>
      <c r="AE2429" s="739" t="n">
        <v>95788033</v>
      </c>
      <c r="AF2429" s="254" t="inlineStr">
        <is>
          <t>Acorde al estado del Crédito</t>
        </is>
      </c>
      <c r="AG2429" s="739" t="inlineStr">
        <is>
          <t>$3,950,000</t>
        </is>
      </c>
      <c r="AH2429" s="458" t="inlineStr">
        <is>
          <t>Vis Davivienda</t>
        </is>
      </c>
      <c r="AI2429" s="254" t="inlineStr">
        <is>
          <t>jabastidasvillamil@gmail.com</t>
        </is>
      </c>
      <c r="AJ2429" s="254" t="n">
        <v>3174420187</v>
      </c>
      <c r="AK2429" s="214" t="n"/>
      <c r="AL2429" s="214" t="n"/>
      <c r="AM2429" s="220" t="n"/>
    </row>
    <row r="2430" ht="18" customHeight="1" thickBot="1">
      <c r="A2430" s="736" t="inlineStr">
        <is>
          <t>JOHAN SEBASTIAN LOPEZ VILLADA</t>
        </is>
      </c>
      <c r="B2430" s="1056" t="n">
        <v>1208</v>
      </c>
      <c r="C2430" s="240" t="n">
        <v>45973</v>
      </c>
      <c r="D2430" s="902" t="inlineStr">
        <is>
          <t>Pendiente</t>
        </is>
      </c>
      <c r="E2430" s="903" t="n">
        <v>45973</v>
      </c>
      <c r="F2430" s="246" t="inlineStr">
        <is>
          <t>CONFIAR</t>
        </is>
      </c>
      <c r="G2430" s="225" t="n"/>
      <c r="H2430" s="243" t="inlineStr">
        <is>
          <t>VK 30%</t>
        </is>
      </c>
      <c r="I2430" s="225" t="n"/>
      <c r="J2430" s="225" t="n"/>
      <c r="K2430" s="225" t="n"/>
      <c r="L2430" s="343" t="inlineStr">
        <is>
          <t>Soluciones Financieras</t>
        </is>
      </c>
      <c r="M2430" s="242" t="inlineStr">
        <is>
          <t>LUIS PINZON</t>
        </is>
      </c>
      <c r="N2430" s="225" t="n"/>
      <c r="O2430" s="225" t="n"/>
      <c r="P2430" s="225" t="n"/>
      <c r="Q2430" s="225" t="n"/>
      <c r="R2430" s="242" t="n">
        <v>1036623083</v>
      </c>
      <c r="S2430" s="246" t="inlineStr">
        <is>
          <t>Pesos</t>
        </is>
      </c>
      <c r="T2430" s="247" t="inlineStr">
        <is>
          <t>Hipotecario</t>
        </is>
      </c>
      <c r="U2430" s="741" t="n">
        <v>957036</v>
      </c>
      <c r="V2430" s="242" t="n">
        <v>180</v>
      </c>
      <c r="W2430" s="242" t="n">
        <v>149</v>
      </c>
      <c r="X2430" s="741" t="inlineStr">
        <is>
          <t>15.71%</t>
        </is>
      </c>
      <c r="Y2430" s="741" t="n">
        <v>0</v>
      </c>
      <c r="Z2430" s="741" t="n">
        <v>16826</v>
      </c>
      <c r="AA2430" s="741" t="n">
        <v>18840</v>
      </c>
      <c r="AB2430" s="741" t="n">
        <v>0</v>
      </c>
      <c r="AC2430" s="741" t="n">
        <v>252917</v>
      </c>
      <c r="AD2430" s="741" t="n">
        <v>632734</v>
      </c>
      <c r="AE2430" s="741" t="n">
        <v>58242916</v>
      </c>
      <c r="AF2430" s="242" t="inlineStr">
        <is>
          <t>$50.000 a $300.000</t>
        </is>
      </c>
      <c r="AG2430" s="741" t="inlineStr">
        <is>
          <t>$4,730,000</t>
        </is>
      </c>
      <c r="AH2430" s="248" t="inlineStr">
        <is>
          <t>Empleado</t>
        </is>
      </c>
      <c r="AI2430" s="242" t="inlineStr">
        <is>
          <t>Sebaslopez21@hotmail.com</t>
        </is>
      </c>
      <c r="AJ2430" s="242" t="n">
        <v>3017832569</v>
      </c>
      <c r="AK2430" s="225" t="n"/>
      <c r="AL2430" s="225" t="n"/>
      <c r="AM2430" s="231" t="n"/>
    </row>
    <row r="2431" ht="18" customHeight="1" thickBot="1">
      <c r="A2431" s="735" t="inlineStr">
        <is>
          <t>MARTHA LILIANA ZARAZA CHAPARRO</t>
        </is>
      </c>
      <c r="B2431" s="1190" t="inlineStr">
        <is>
          <t>0-1</t>
        </is>
      </c>
      <c r="C2431" s="636" t="n">
        <v>45973</v>
      </c>
      <c r="D2431" s="622" t="inlineStr">
        <is>
          <t>Pendiente</t>
        </is>
      </c>
      <c r="E2431" s="905" t="n">
        <v>45973</v>
      </c>
      <c r="F2431" s="624" t="inlineStr">
        <is>
          <t>BANCO DE BOGOTA</t>
        </is>
      </c>
      <c r="G2431" s="639" t="n"/>
      <c r="H2431" s="640" t="inlineStr">
        <is>
          <t>PROPIO</t>
        </is>
      </c>
      <c r="I2431" s="639" t="n"/>
      <c r="J2431" s="639" t="n"/>
      <c r="K2431" s="639" t="n"/>
      <c r="L2431" s="638" t="inlineStr">
        <is>
          <t>Guardianes Del Ahorro</t>
        </is>
      </c>
      <c r="M2431" s="642" t="inlineStr">
        <is>
          <t>YISSEL LEON</t>
        </is>
      </c>
      <c r="N2431" s="639" t="n"/>
      <c r="O2431" s="639" t="n"/>
      <c r="P2431" s="639" t="n"/>
      <c r="Q2431" s="639" t="n"/>
      <c r="R2431" s="642" t="n">
        <v>1051211505</v>
      </c>
      <c r="S2431" s="629" t="inlineStr">
        <is>
          <t>Pesos</t>
        </is>
      </c>
      <c r="T2431" s="651" t="inlineStr">
        <is>
          <t>Hipotecario</t>
        </is>
      </c>
      <c r="U2431" s="643" t="n">
        <v>577703</v>
      </c>
      <c r="V2431" s="642" t="n">
        <v>180</v>
      </c>
      <c r="W2431" s="642" t="n">
        <v>178</v>
      </c>
      <c r="X2431" s="643" t="inlineStr">
        <is>
          <t>12.01%</t>
        </is>
      </c>
      <c r="Y2431" s="643" t="n">
        <v>0</v>
      </c>
      <c r="Z2431" s="643" t="n">
        <v>7931</v>
      </c>
      <c r="AA2431" s="643" t="n">
        <v>23706</v>
      </c>
      <c r="AB2431" s="643" t="n">
        <v>0</v>
      </c>
      <c r="AC2431" s="643" t="n">
        <v>100510</v>
      </c>
      <c r="AD2431" s="643" t="n">
        <v>445554</v>
      </c>
      <c r="AE2431" s="643" t="n">
        <v>47199405</v>
      </c>
      <c r="AF2431" s="642" t="inlineStr">
        <is>
          <t>50-300</t>
        </is>
      </c>
      <c r="AG2431" s="643" t="inlineStr">
        <is>
          <t>$2,560,000</t>
        </is>
      </c>
      <c r="AH2431" s="633" t="inlineStr">
        <is>
          <t>Empleado</t>
        </is>
      </c>
      <c r="AI2431" s="642" t="inlineStr">
        <is>
          <t>lilianazaraza2704@gmail.com</t>
        </is>
      </c>
      <c r="AJ2431" s="642" t="n">
        <v>3207986299</v>
      </c>
      <c r="AK2431" s="639" t="n"/>
      <c r="AL2431" s="639" t="n"/>
      <c r="AM2431" s="214" t="n"/>
    </row>
    <row r="2432" ht="18" customHeight="1" thickBot="1">
      <c r="A2432" s="736" t="inlineStr">
        <is>
          <t>CARMEN MARLENY AVENDAÑO</t>
        </is>
      </c>
      <c r="B2432" s="221" t="inlineStr">
        <is>
          <t>571616260009318-3</t>
        </is>
      </c>
      <c r="C2432" s="240" t="n">
        <v>45973</v>
      </c>
      <c r="D2432" s="902" t="inlineStr">
        <is>
          <t>Pendiente</t>
        </is>
      </c>
      <c r="E2432" s="903" t="n">
        <v>45973</v>
      </c>
      <c r="F2432" s="333" t="inlineStr">
        <is>
          <t>DAVIVIENDA</t>
        </is>
      </c>
      <c r="G2432" s="225" t="n"/>
      <c r="H2432" s="397" t="inlineStr">
        <is>
          <t>PROPIO</t>
        </is>
      </c>
      <c r="I2432" s="225" t="n"/>
      <c r="J2432" s="225" t="n"/>
      <c r="K2432" s="225" t="n"/>
      <c r="L2432" s="343" t="inlineStr">
        <is>
          <t>Soluciones Financieras</t>
        </is>
      </c>
      <c r="M2432" s="242" t="inlineStr">
        <is>
          <t>LORENA SALINAS</t>
        </is>
      </c>
      <c r="N2432" s="225" t="n"/>
      <c r="O2432" s="225" t="n"/>
      <c r="P2432" s="225" t="n"/>
      <c r="Q2432" s="225" t="n"/>
      <c r="R2432" s="242" t="n">
        <v>93183</v>
      </c>
      <c r="S2432" s="246" t="inlineStr">
        <is>
          <t>Pesos</t>
        </is>
      </c>
      <c r="T2432" s="247" t="inlineStr">
        <is>
          <t>Hipotecario</t>
        </is>
      </c>
      <c r="U2432" s="741" t="n">
        <v>673498</v>
      </c>
      <c r="V2432" s="242" t="n">
        <v>240</v>
      </c>
      <c r="W2432" s="242" t="n">
        <v>161</v>
      </c>
      <c r="X2432" s="811" t="n">
        <v>0.12</v>
      </c>
      <c r="Y2432" s="741" t="n">
        <v>173501</v>
      </c>
      <c r="Z2432" s="741" t="n">
        <v>51502</v>
      </c>
      <c r="AA2432" s="741" t="n">
        <v>37890</v>
      </c>
      <c r="AB2432" s="741" t="n">
        <v>0</v>
      </c>
      <c r="AC2432" s="741" t="n">
        <v>117340</v>
      </c>
      <c r="AD2432" s="741" t="n">
        <v>330364</v>
      </c>
      <c r="AE2432" s="741" t="n">
        <v>53146720</v>
      </c>
      <c r="AF2432" s="242" t="inlineStr">
        <is>
          <t>$50.000 a $300.000</t>
        </is>
      </c>
      <c r="AG2432" s="741" t="inlineStr">
        <is>
          <t>$4,000,000</t>
        </is>
      </c>
      <c r="AH2432" s="248" t="inlineStr">
        <is>
          <t>Empleado</t>
        </is>
      </c>
      <c r="AI2432" s="242" t="inlineStr">
        <is>
          <t>elver-0341@hotmail.com</t>
        </is>
      </c>
      <c r="AJ2432" s="242" t="n">
        <v>3188481777</v>
      </c>
      <c r="AK2432" s="242" t="inlineStr">
        <is>
          <t>BOGOTA</t>
        </is>
      </c>
      <c r="AL2432" s="225" t="n"/>
      <c r="AM2432" s="231" t="n"/>
    </row>
    <row r="2433" ht="18" customHeight="1" thickBot="1">
      <c r="A2433" s="735" t="inlineStr">
        <is>
          <t>DIANA PATRICIA GUERRERO</t>
        </is>
      </c>
      <c r="B2433" s="210" t="n">
        <v>1055570352</v>
      </c>
      <c r="C2433" s="251" t="n">
        <v>45973</v>
      </c>
      <c r="D2433" s="902" t="inlineStr">
        <is>
          <t>Pendiente</t>
        </is>
      </c>
      <c r="E2433" s="903" t="n">
        <v>45973</v>
      </c>
      <c r="F2433" s="213" t="inlineStr">
        <is>
          <t>BANCO DE BOGOTA</t>
        </is>
      </c>
      <c r="G2433" s="214" t="n"/>
      <c r="H2433" s="352" t="inlineStr">
        <is>
          <t>PROPIO</t>
        </is>
      </c>
      <c r="I2433" s="214" t="n"/>
      <c r="J2433" s="214" t="n"/>
      <c r="K2433" s="214" t="n"/>
      <c r="L2433" s="348" t="inlineStr">
        <is>
          <t>Soluciones Financieras</t>
        </is>
      </c>
      <c r="M2433" s="254" t="inlineStr">
        <is>
          <t>LORENA SALINAS</t>
        </is>
      </c>
      <c r="N2433" s="214" t="n"/>
      <c r="O2433" s="214" t="n"/>
      <c r="P2433" s="214" t="n"/>
      <c r="Q2433" s="214" t="n"/>
      <c r="R2433" s="573" t="n">
        <v>52329640</v>
      </c>
      <c r="S2433" s="257" t="inlineStr">
        <is>
          <t>Pesos</t>
        </is>
      </c>
      <c r="T2433" s="258" t="inlineStr">
        <is>
          <t>Hipotecario</t>
        </is>
      </c>
      <c r="U2433" s="739" t="n">
        <v>1367050</v>
      </c>
      <c r="V2433" s="254" t="n">
        <v>180</v>
      </c>
      <c r="W2433" s="254" t="n">
        <v>169</v>
      </c>
      <c r="X2433" s="739" t="inlineStr">
        <is>
          <t>12.01%</t>
        </is>
      </c>
      <c r="Y2433" s="739" t="n">
        <v>0</v>
      </c>
      <c r="Z2433" s="739" t="n">
        <v>69424</v>
      </c>
      <c r="AA2433" s="739" t="n">
        <v>31387</v>
      </c>
      <c r="AB2433" s="739" t="n">
        <v>0</v>
      </c>
      <c r="AC2433" s="739" t="n">
        <v>323412</v>
      </c>
      <c r="AD2433" s="739" t="n">
        <v>945776</v>
      </c>
      <c r="AE2433" s="739" t="n">
        <v>107420338</v>
      </c>
      <c r="AF2433" s="254" t="inlineStr">
        <is>
          <t>$50.000 a $300.000</t>
        </is>
      </c>
      <c r="AG2433" s="739" t="inlineStr">
        <is>
          <t>$6,000,000</t>
        </is>
      </c>
      <c r="AH2433" s="259" t="inlineStr">
        <is>
          <t>Empleado</t>
        </is>
      </c>
      <c r="AI2433" s="254" t="inlineStr">
        <is>
          <t>diana20-pa@hotmail.com</t>
        </is>
      </c>
      <c r="AJ2433" s="254" t="n">
        <v>3106648875</v>
      </c>
      <c r="AK2433" s="214" t="n"/>
      <c r="AL2433" s="214" t="n"/>
      <c r="AM2433" s="220" t="n"/>
    </row>
    <row r="2434" ht="18" customHeight="1" thickBot="1">
      <c r="A2434" s="750" t="inlineStr">
        <is>
          <t>JENNY PAOLA HERNANDEZ RAMIREZ</t>
        </is>
      </c>
      <c r="B2434" s="221" t="n">
        <v>1054323701</v>
      </c>
      <c r="C2434" s="240" t="n">
        <v>45940</v>
      </c>
      <c r="D2434" s="343" t="inlineStr">
        <is>
          <t>Pendiente</t>
        </is>
      </c>
      <c r="E2434" s="378" t="n">
        <v>45974</v>
      </c>
      <c r="F2434" s="224" t="inlineStr">
        <is>
          <t>BANCO DE BOGOTA</t>
        </is>
      </c>
      <c r="G2434" s="225" t="n"/>
      <c r="H2434" s="344" t="inlineStr">
        <is>
          <t>CM</t>
        </is>
      </c>
      <c r="I2434" s="242" t="inlineStr">
        <is>
          <t>por favor enviar plan de pagos, para validar plazo pendiente</t>
        </is>
      </c>
      <c r="J2434" s="394" t="inlineStr">
        <is>
          <t>Cargada CRM</t>
        </is>
      </c>
      <c r="K2434" s="378" t="n">
        <v>45945</v>
      </c>
      <c r="L2434" s="343" t="inlineStr">
        <is>
          <t>Soluciones Financieras</t>
        </is>
      </c>
      <c r="M2434" s="242" t="inlineStr">
        <is>
          <t>MIRYAM ROA</t>
        </is>
      </c>
      <c r="N2434" s="240" t="n">
        <v>45940</v>
      </c>
      <c r="O2434" s="225" t="n"/>
      <c r="P2434" s="225" t="n"/>
      <c r="Q2434" s="473" t="n"/>
      <c r="R2434" s="390" t="inlineStr">
        <is>
          <t>N/A</t>
        </is>
      </c>
      <c r="S2434" s="246" t="inlineStr">
        <is>
          <t>Pesos</t>
        </is>
      </c>
      <c r="T2434" s="247" t="inlineStr">
        <is>
          <t>Hipotecario</t>
        </is>
      </c>
      <c r="U2434" s="741" t="n">
        <v>1149842</v>
      </c>
      <c r="V2434" s="242" t="n">
        <v>240</v>
      </c>
      <c r="W2434" s="242" t="n">
        <v>220</v>
      </c>
      <c r="X2434" s="741" t="inlineStr">
        <is>
          <t>12.01%</t>
        </is>
      </c>
      <c r="Y2434" s="741" t="n">
        <v>0</v>
      </c>
      <c r="Z2434" s="741" t="n">
        <v>34701</v>
      </c>
      <c r="AA2434" s="741" t="n">
        <v>37729</v>
      </c>
      <c r="AB2434" s="741" t="n">
        <v>0</v>
      </c>
      <c r="AC2434" s="741" t="n">
        <v>50358</v>
      </c>
      <c r="AD2434" s="741" t="n">
        <v>1327053</v>
      </c>
      <c r="AE2434" s="741" t="n">
        <v>127867464</v>
      </c>
      <c r="AF2434" s="3661" t="n">
        <v>500</v>
      </c>
      <c r="AG2434" s="741" t="inlineStr">
        <is>
          <t>$6,000,000</t>
        </is>
      </c>
      <c r="AH2434" s="248" t="inlineStr">
        <is>
          <t>Empleado</t>
        </is>
      </c>
      <c r="AI2434" s="242" t="inlineStr">
        <is>
          <t>jennypola06@gmail.com</t>
        </is>
      </c>
      <c r="AJ2434" s="242" t="n">
        <v>3142715832</v>
      </c>
      <c r="AK2434" s="242" t="inlineStr">
        <is>
          <t>BOGOTA</t>
        </is>
      </c>
      <c r="AL2434" s="225" t="n"/>
      <c r="AM2434" s="231" t="n"/>
    </row>
    <row r="2435" ht="18" customHeight="1" thickBot="1">
      <c r="A2435" s="1166" t="inlineStr">
        <is>
          <t>JENNY PAOLA SIERRA CRESPO</t>
        </is>
      </c>
      <c r="B2435" s="274" t="n">
        <v>101601764209</v>
      </c>
      <c r="C2435" s="420" t="n">
        <v>45974</v>
      </c>
      <c r="D2435" s="421" t="inlineStr">
        <is>
          <t>Pendiente</t>
        </is>
      </c>
      <c r="E2435" s="422" t="n">
        <v>45974</v>
      </c>
      <c r="F2435" s="529" t="inlineStr">
        <is>
          <t>FNA (Fondo Nacional del Ahorro)</t>
        </is>
      </c>
      <c r="G2435" s="278" t="n"/>
      <c r="H2435" s="424" t="inlineStr">
        <is>
          <t>PROPIO</t>
        </is>
      </c>
      <c r="I2435" s="278" t="n"/>
      <c r="J2435" s="278" t="n"/>
      <c r="K2435" s="278" t="n"/>
      <c r="L2435" s="428" t="inlineStr">
        <is>
          <t>Imperio Financiero</t>
        </is>
      </c>
      <c r="M2435" s="425" t="inlineStr">
        <is>
          <t>Lina Maritza Giraldo Melo</t>
        </is>
      </c>
      <c r="N2435" s="278" t="n"/>
      <c r="O2435" s="278" t="n"/>
      <c r="P2435" s="278" t="n"/>
      <c r="Q2435" s="278" t="n"/>
      <c r="R2435" s="425" t="n">
        <v>1016017642</v>
      </c>
      <c r="S2435" s="426" t="inlineStr">
        <is>
          <t>Pesos</t>
        </is>
      </c>
      <c r="T2435" s="427" t="inlineStr">
        <is>
          <t>Hipotecario</t>
        </is>
      </c>
      <c r="U2435" s="742" t="n">
        <v>839927</v>
      </c>
      <c r="V2435" s="425" t="n">
        <v>233</v>
      </c>
      <c r="W2435" s="425" t="n">
        <v>174</v>
      </c>
      <c r="X2435" s="742" t="inlineStr">
        <is>
          <t>10.75%</t>
        </is>
      </c>
      <c r="Y2435" s="742" t="n">
        <v>0</v>
      </c>
      <c r="Z2435" s="742" t="n">
        <v>22819</v>
      </c>
      <c r="AA2435" s="742" t="n">
        <v>33168</v>
      </c>
      <c r="AB2435" s="742" t="n">
        <v>0</v>
      </c>
      <c r="AC2435" s="742" t="n">
        <v>177432</v>
      </c>
      <c r="AD2435" s="742" t="n">
        <v>606512</v>
      </c>
      <c r="AE2435" s="742" t="n">
        <v>70978010</v>
      </c>
      <c r="AF2435" s="425" t="inlineStr">
        <is>
          <t>$300.000 a $600.000</t>
        </is>
      </c>
      <c r="AG2435" s="742" t="inlineStr">
        <is>
          <t>$4,700,000</t>
        </is>
      </c>
      <c r="AH2435" s="428" t="inlineStr">
        <is>
          <t>Empleado</t>
        </is>
      </c>
      <c r="AI2435" s="425" t="inlineStr">
        <is>
          <t>Jennsy7@gmail.com</t>
        </is>
      </c>
      <c r="AJ2435" s="425" t="n">
        <v>3507917244</v>
      </c>
      <c r="AK2435" s="278" t="n"/>
      <c r="AL2435" s="278" t="n"/>
      <c r="AM2435" s="286" t="n"/>
    </row>
    <row r="2436" ht="18" customHeight="1" thickBot="1">
      <c r="A2436" s="1165" t="inlineStr">
        <is>
          <t>MARIA ESTER CARDENAS CAVIEDES</t>
        </is>
      </c>
      <c r="B2436" s="466" t="n">
        <v>90000349121</v>
      </c>
      <c r="C2436" s="357" t="n">
        <v>45974</v>
      </c>
      <c r="D2436" s="921" t="inlineStr">
        <is>
          <t>Pendiente</t>
        </is>
      </c>
      <c r="E2436" s="900" t="n">
        <v>45974</v>
      </c>
      <c r="F2436" s="442" t="inlineStr">
        <is>
          <t>BANCOLOMBIA</t>
        </is>
      </c>
      <c r="G2436" s="360" t="n"/>
      <c r="H2436" s="464" t="inlineStr">
        <is>
          <t>PROPIO</t>
        </is>
      </c>
      <c r="I2436" s="360" t="n"/>
      <c r="J2436" s="360" t="n"/>
      <c r="K2436" s="360" t="n"/>
      <c r="L2436" s="477" t="inlineStr">
        <is>
          <t>Finanzas a otro nivel</t>
        </is>
      </c>
      <c r="M2436" s="363" t="inlineStr">
        <is>
          <t>NELLY ROA</t>
        </is>
      </c>
      <c r="N2436" s="360" t="n"/>
      <c r="O2436" s="360" t="n"/>
      <c r="P2436" s="360" t="n"/>
      <c r="Q2436" s="360" t="n"/>
      <c r="R2436" s="531" t="n">
        <v>35196630</v>
      </c>
      <c r="S2436" s="365" t="inlineStr">
        <is>
          <t>Pesos</t>
        </is>
      </c>
      <c r="T2436" s="366" t="inlineStr">
        <is>
          <t>Hipotecario</t>
        </is>
      </c>
      <c r="U2436" s="808" t="n">
        <v>1419777</v>
      </c>
      <c r="V2436" s="363" t="n">
        <v>180</v>
      </c>
      <c r="W2436" s="363" t="n">
        <v>175</v>
      </c>
      <c r="X2436" s="808" t="inlineStr">
        <is>
          <t>10.6%</t>
        </is>
      </c>
      <c r="Y2436" s="808" t="n">
        <v>0</v>
      </c>
      <c r="Z2436" s="808" t="n">
        <v>33834</v>
      </c>
      <c r="AA2436" s="808" t="n">
        <v>20136</v>
      </c>
      <c r="AB2436" s="808" t="n">
        <v>13423</v>
      </c>
      <c r="AC2436" s="808" t="n">
        <v>308573</v>
      </c>
      <c r="AD2436" s="808" t="n">
        <v>696016</v>
      </c>
      <c r="AE2436" s="808" t="n">
        <v>124032659</v>
      </c>
      <c r="AF2436" s="363" t="inlineStr">
        <is>
          <t>100000 a 600000</t>
        </is>
      </c>
      <c r="AG2436" s="808" t="inlineStr">
        <is>
          <t>$8,000,000</t>
        </is>
      </c>
      <c r="AH2436" s="401" t="inlineStr">
        <is>
          <t>Empleado</t>
        </is>
      </c>
      <c r="AI2436" s="363" t="inlineStr">
        <is>
          <t>mariacardenas.sgsst@gmail.com</t>
        </is>
      </c>
      <c r="AJ2436" s="363" t="n">
        <v>3133457111</v>
      </c>
      <c r="AK2436" s="360" t="n"/>
      <c r="AL2436" s="360" t="n"/>
      <c r="AM2436" s="368" t="n"/>
    </row>
    <row r="2437" ht="18" customHeight="1" thickBot="1">
      <c r="A2437" s="735" t="inlineStr">
        <is>
          <t>LADY JOHANNA TOBO CORTES</t>
        </is>
      </c>
      <c r="B2437" s="210" t="n">
        <v>134200269023</v>
      </c>
      <c r="C2437" s="251" t="n">
        <v>45975</v>
      </c>
      <c r="D2437" s="902" t="inlineStr">
        <is>
          <t>Pendiente</t>
        </is>
      </c>
      <c r="E2437" s="903" t="n">
        <v>45975</v>
      </c>
      <c r="F2437" s="259" t="inlineStr">
        <is>
          <t>CAJA SOCIAL</t>
        </is>
      </c>
      <c r="G2437" s="214" t="n"/>
      <c r="H2437" s="349" t="inlineStr">
        <is>
          <t>CM</t>
        </is>
      </c>
      <c r="I2437" s="214" t="n"/>
      <c r="J2437" s="214" t="n"/>
      <c r="K2437" s="214" t="n"/>
      <c r="L2437" s="214" t="n"/>
      <c r="M2437" s="214" t="n"/>
      <c r="N2437" s="214" t="n"/>
      <c r="O2437" s="214" t="n"/>
      <c r="P2437" s="214" t="n"/>
      <c r="Q2437" s="335" t="n"/>
      <c r="R2437" s="390" t="inlineStr">
        <is>
          <t>N/A</t>
        </is>
      </c>
      <c r="S2437" s="257" t="inlineStr">
        <is>
          <t>Pesos</t>
        </is>
      </c>
      <c r="T2437" s="258" t="inlineStr">
        <is>
          <t>Hipotecario</t>
        </is>
      </c>
      <c r="U2437" s="739" t="n">
        <v>643444</v>
      </c>
      <c r="V2437" s="254" t="n">
        <v>130</v>
      </c>
      <c r="W2437" s="254" t="n">
        <v>126</v>
      </c>
      <c r="X2437" s="821" t="n">
        <v>0.06</v>
      </c>
      <c r="Y2437" s="739" t="n">
        <v>176656</v>
      </c>
      <c r="Z2437" s="739" t="n">
        <v>13142</v>
      </c>
      <c r="AA2437" s="739" t="n">
        <v>32248</v>
      </c>
      <c r="AB2437" s="739" t="n">
        <v>28993</v>
      </c>
      <c r="AC2437" s="739" t="n">
        <v>315419</v>
      </c>
      <c r="AD2437" s="739" t="n">
        <v>430297</v>
      </c>
      <c r="AE2437" s="739" t="n">
        <v>53961664</v>
      </c>
      <c r="AF2437" s="3660" t="n">
        <v>300</v>
      </c>
      <c r="AG2437" s="739" t="inlineStr">
        <is>
          <t>$38,000,000</t>
        </is>
      </c>
      <c r="AH2437" s="259" t="inlineStr">
        <is>
          <t>Empleado</t>
        </is>
      </c>
      <c r="AI2437" s="254" t="inlineStr">
        <is>
          <t>johanna.toboc@gmail.com</t>
        </is>
      </c>
      <c r="AJ2437" s="254" t="n">
        <v>3134509201</v>
      </c>
      <c r="AK2437" s="254" t="inlineStr">
        <is>
          <t>BOGOTA</t>
        </is>
      </c>
      <c r="AL2437" s="214" t="n"/>
      <c r="AM2437" s="220" t="n"/>
    </row>
    <row r="2438" ht="18" customHeight="1" thickBot="1">
      <c r="A2438" s="736" t="inlineStr">
        <is>
          <t>VICTOR ALFONSO QUINTERO</t>
        </is>
      </c>
      <c r="B2438" s="221" t="n">
        <v>458769145</v>
      </c>
      <c r="C2438" s="240" t="n">
        <v>45975</v>
      </c>
      <c r="D2438" s="902" t="inlineStr">
        <is>
          <t>Pendiente</t>
        </is>
      </c>
      <c r="E2438" s="903" t="n">
        <v>45975</v>
      </c>
      <c r="F2438" s="224" t="inlineStr">
        <is>
          <t>BANCO DE BOGOTA</t>
        </is>
      </c>
      <c r="G2438" s="225" t="n"/>
      <c r="H2438" s="397" t="inlineStr">
        <is>
          <t>PROPIO</t>
        </is>
      </c>
      <c r="I2438" s="225" t="n"/>
      <c r="J2438" s="225" t="n"/>
      <c r="K2438" s="225" t="n"/>
      <c r="L2438" s="346" t="inlineStr">
        <is>
          <t>Guardianes Del Ahorro</t>
        </is>
      </c>
      <c r="M2438" s="242" t="inlineStr">
        <is>
          <t>JUAN CARLOS</t>
        </is>
      </c>
      <c r="N2438" s="225" t="n"/>
      <c r="O2438" s="225" t="n"/>
      <c r="P2438" s="225" t="n"/>
      <c r="Q2438" s="225" t="n"/>
      <c r="R2438" s="242" t="n">
        <v>1090379635</v>
      </c>
      <c r="S2438" s="246" t="inlineStr">
        <is>
          <t>Pesos</t>
        </is>
      </c>
      <c r="T2438" s="247" t="inlineStr">
        <is>
          <t>Hipotecario</t>
        </is>
      </c>
      <c r="U2438" s="741" t="n">
        <v>0</v>
      </c>
      <c r="V2438" s="242" t="n">
        <v>244</v>
      </c>
      <c r="W2438" s="242" t="n">
        <v>170</v>
      </c>
      <c r="X2438" s="741" t="inlineStr">
        <is>
          <t>11.74%</t>
        </is>
      </c>
      <c r="Y2438" s="741" t="n">
        <v>0</v>
      </c>
      <c r="Z2438" s="741" t="n">
        <v>15254</v>
      </c>
      <c r="AA2438" s="741" t="n">
        <v>14478</v>
      </c>
      <c r="AB2438" s="741" t="n">
        <v>0</v>
      </c>
      <c r="AC2438" s="741" t="n">
        <v>174822</v>
      </c>
      <c r="AD2438" s="741" t="n">
        <v>195445</v>
      </c>
      <c r="AE2438" s="741" t="n">
        <v>24131572</v>
      </c>
      <c r="AF2438" s="242" t="inlineStr">
        <is>
          <t>$50.000 a $300.000</t>
        </is>
      </c>
      <c r="AG2438" s="741" t="inlineStr">
        <is>
          <t>$1,600,000</t>
        </is>
      </c>
      <c r="AH2438" s="248" t="inlineStr">
        <is>
          <t>Empleado</t>
        </is>
      </c>
      <c r="AI2438" s="242" t="inlineStr">
        <is>
          <t>dtp2103@yahoo.es</t>
        </is>
      </c>
      <c r="AJ2438" s="242" t="n">
        <v>3176428311</v>
      </c>
      <c r="AK2438" s="242" t="inlineStr">
        <is>
          <t>CUCUTA</t>
        </is>
      </c>
      <c r="AL2438" s="225" t="n"/>
      <c r="AM2438" s="231" t="n"/>
    </row>
    <row r="2439" ht="18" customHeight="1" thickBot="1">
      <c r="A2439" s="735" t="inlineStr">
        <is>
          <t>ANDRES FELIPE ALARCON MEJIA</t>
        </is>
      </c>
      <c r="B2439" s="210" t="inlineStr">
        <is>
          <t>570101670072867-5</t>
        </is>
      </c>
      <c r="C2439" s="251" t="n">
        <v>45975</v>
      </c>
      <c r="D2439" s="902" t="inlineStr">
        <is>
          <t>Pendiente</t>
        </is>
      </c>
      <c r="E2439" s="903" t="n">
        <v>45975</v>
      </c>
      <c r="F2439" s="262" t="inlineStr">
        <is>
          <t>DAVIVIENDA</t>
        </is>
      </c>
      <c r="G2439" s="214" t="n"/>
      <c r="H2439" s="352" t="inlineStr">
        <is>
          <t>PROPIO</t>
        </is>
      </c>
      <c r="I2439" s="214" t="n"/>
      <c r="J2439" s="214" t="n"/>
      <c r="K2439" s="214" t="n"/>
      <c r="L2439" s="348" t="inlineStr">
        <is>
          <t>Soluciones Financieras</t>
        </is>
      </c>
      <c r="M2439" s="254" t="inlineStr">
        <is>
          <t>Camila Mendoza</t>
        </is>
      </c>
      <c r="N2439" s="214" t="n"/>
      <c r="O2439" s="214" t="n"/>
      <c r="P2439" s="214" t="n"/>
      <c r="Q2439" s="214" t="n"/>
      <c r="R2439" s="573" t="n">
        <v>1151942325</v>
      </c>
      <c r="S2439" s="257" t="inlineStr">
        <is>
          <t>Pesos</t>
        </is>
      </c>
      <c r="T2439" s="258" t="inlineStr">
        <is>
          <t>Hipotecario</t>
        </is>
      </c>
      <c r="U2439" s="1191" t="n">
        <v>852834</v>
      </c>
      <c r="V2439" s="835" t="n">
        <v>240</v>
      </c>
      <c r="W2439" s="835" t="n">
        <v>210</v>
      </c>
      <c r="X2439" s="835" t="inlineStr">
        <is>
          <t>13.25%</t>
        </is>
      </c>
      <c r="Y2439" s="835" t="n">
        <v>254165</v>
      </c>
      <c r="Z2439" s="835" t="n">
        <v>17926</v>
      </c>
      <c r="AA2439" s="835" t="n">
        <v>22808</v>
      </c>
      <c r="AB2439" s="835" t="n">
        <v>0</v>
      </c>
      <c r="AC2439" s="835" t="n">
        <v>1369771</v>
      </c>
      <c r="AD2439" s="835" t="n">
        <v>550543</v>
      </c>
      <c r="AE2439" s="835" t="n">
        <v>77785586</v>
      </c>
      <c r="AF2439" s="832" t="inlineStr">
        <is>
          <t>500.000 es el abono que desea hacer</t>
        </is>
      </c>
      <c r="AG2439" s="835" t="inlineStr">
        <is>
          <t>$5,000,000</t>
        </is>
      </c>
      <c r="AH2439" s="837" t="inlineStr">
        <is>
          <t>Empleado</t>
        </is>
      </c>
      <c r="AI2439" s="832" t="inlineStr">
        <is>
          <t>andresfalarconm@hotmail.com</t>
        </is>
      </c>
      <c r="AJ2439" s="835" t="n">
        <v>3113841995</v>
      </c>
      <c r="AK2439" s="832" t="inlineStr">
        <is>
          <t>CALI</t>
        </is>
      </c>
      <c r="AL2439" s="505" t="n"/>
      <c r="AM2439" s="838" t="n"/>
    </row>
    <row r="2440" ht="18" customHeight="1" thickBot="1">
      <c r="A2440" s="749" t="inlineStr">
        <is>
          <t>ELKIN JAVIER VERTEL SICILIANO</t>
        </is>
      </c>
      <c r="B2440" s="221" t="inlineStr">
        <is>
          <t>571515600148282-2</t>
        </is>
      </c>
      <c r="C2440" s="240" t="n">
        <v>45975</v>
      </c>
      <c r="D2440" s="456" t="inlineStr">
        <is>
          <t>Mora</t>
        </is>
      </c>
      <c r="E2440" s="922" t="n">
        <v>45975</v>
      </c>
      <c r="F2440" s="333" t="inlineStr">
        <is>
          <t>DAVIVIENDA</t>
        </is>
      </c>
      <c r="G2440" s="225" t="n"/>
      <c r="H2440" s="344" t="inlineStr">
        <is>
          <t>CM</t>
        </is>
      </c>
      <c r="I2440" s="225" t="n"/>
      <c r="J2440" s="225" t="n"/>
      <c r="K2440" s="225" t="n"/>
      <c r="L2440" s="343" t="inlineStr">
        <is>
          <t>Soluciones Financieras</t>
        </is>
      </c>
      <c r="M2440" s="242" t="inlineStr">
        <is>
          <t>LORENA SALINAS</t>
        </is>
      </c>
      <c r="N2440" s="225" t="n"/>
      <c r="O2440" s="225" t="n"/>
      <c r="P2440" s="225" t="n"/>
      <c r="Q2440" s="473" t="n"/>
      <c r="R2440" s="390" t="inlineStr">
        <is>
          <t>N/A</t>
        </is>
      </c>
      <c r="S2440" s="246" t="inlineStr">
        <is>
          <t>Pesos</t>
        </is>
      </c>
      <c r="T2440" s="247" t="inlineStr">
        <is>
          <t>Hipotecario</t>
        </is>
      </c>
      <c r="U2440" s="741" t="n">
        <v>1024000</v>
      </c>
      <c r="V2440" s="242" t="n">
        <v>180</v>
      </c>
      <c r="W2440" s="242" t="n">
        <v>156</v>
      </c>
      <c r="X2440" s="741" t="inlineStr">
        <is>
          <t>10.3%</t>
        </is>
      </c>
      <c r="Y2440" s="741" t="n">
        <v>0</v>
      </c>
      <c r="Z2440" s="741" t="n">
        <v>69016</v>
      </c>
      <c r="AA2440" s="741" t="n">
        <v>0</v>
      </c>
      <c r="AB2440" s="741" t="n">
        <v>0</v>
      </c>
      <c r="AC2440" s="741" t="n">
        <v>0</v>
      </c>
      <c r="AD2440" s="741" t="n">
        <v>0</v>
      </c>
      <c r="AE2440" s="741" t="n">
        <v>85031549</v>
      </c>
      <c r="AF2440" s="3661" t="n">
        <v>200</v>
      </c>
      <c r="AG2440" s="741" t="inlineStr">
        <is>
          <t>$2,100,000</t>
        </is>
      </c>
      <c r="AH2440" s="248" t="inlineStr">
        <is>
          <t>Empleado</t>
        </is>
      </c>
      <c r="AI2440" s="242" t="inlineStr">
        <is>
          <t>lourdesn2706@hotmail.com</t>
        </is>
      </c>
      <c r="AJ2440" s="242" t="n">
        <v>3145339131</v>
      </c>
      <c r="AK2440" s="242" t="inlineStr">
        <is>
          <t>MONTERIA</t>
        </is>
      </c>
      <c r="AL2440" s="225" t="n"/>
      <c r="AM2440" s="231" t="n"/>
    </row>
    <row r="2441" ht="18" customHeight="1" thickBot="1">
      <c r="A2441" s="730" t="inlineStr">
        <is>
          <t>EDWIN OSWALDO PEÑA ROA</t>
        </is>
      </c>
      <c r="B2441" s="210" t="n">
        <v>204119066044</v>
      </c>
      <c r="C2441" s="251" t="n">
        <v>45976</v>
      </c>
      <c r="D2441" s="902" t="inlineStr">
        <is>
          <t>Pendiente</t>
        </is>
      </c>
      <c r="E2441" s="903" t="n">
        <v>45976</v>
      </c>
      <c r="F2441" s="398" t="inlineStr">
        <is>
          <t>COLPATRIA</t>
        </is>
      </c>
      <c r="G2441" s="214" t="n"/>
      <c r="H2441" s="352" t="inlineStr">
        <is>
          <t>PROPIO</t>
        </is>
      </c>
      <c r="I2441" s="214" t="n"/>
      <c r="J2441" s="214" t="n"/>
      <c r="K2441" s="214" t="n"/>
      <c r="L2441" s="259" t="inlineStr">
        <is>
          <t>Imperio Financiero</t>
        </is>
      </c>
      <c r="M2441" s="254" t="inlineStr">
        <is>
          <t>Andrés Montenegro</t>
        </is>
      </c>
      <c r="N2441" s="214" t="n"/>
      <c r="O2441" s="214" t="n"/>
      <c r="P2441" s="214" t="n"/>
      <c r="Q2441" s="214" t="n"/>
      <c r="R2441" s="254" t="n">
        <v>80244164</v>
      </c>
      <c r="S2441" s="257" t="inlineStr">
        <is>
          <t>Pesos</t>
        </is>
      </c>
      <c r="T2441" s="258" t="inlineStr">
        <is>
          <t>Hipotecario</t>
        </is>
      </c>
      <c r="U2441" s="739" t="n">
        <v>1899284</v>
      </c>
      <c r="V2441" s="254" t="n">
        <v>180</v>
      </c>
      <c r="W2441" s="254" t="n">
        <v>119</v>
      </c>
      <c r="X2441" s="739" t="inlineStr">
        <is>
          <t>8.46%</t>
        </is>
      </c>
      <c r="Y2441" s="739" t="n">
        <v>0</v>
      </c>
      <c r="Z2441" s="739" t="n">
        <v>115226</v>
      </c>
      <c r="AA2441" s="739" t="n">
        <v>0</v>
      </c>
      <c r="AB2441" s="739" t="n">
        <v>0</v>
      </c>
      <c r="AC2441" s="739" t="n">
        <v>791219</v>
      </c>
      <c r="AD2441" s="739" t="n">
        <v>992839</v>
      </c>
      <c r="AE2441" s="739" t="n">
        <v>145252107</v>
      </c>
      <c r="AF2441" s="254" t="inlineStr">
        <is>
          <t>$300.000 a $600.000</t>
        </is>
      </c>
      <c r="AG2441" s="739" t="inlineStr">
        <is>
          <t>$8,910,000</t>
        </is>
      </c>
      <c r="AH2441" s="259" t="inlineStr">
        <is>
          <t>Empleado</t>
        </is>
      </c>
      <c r="AI2441" s="254" t="inlineStr">
        <is>
          <t>edwin.proa@gmail.com</t>
        </is>
      </c>
      <c r="AJ2441" s="254" t="n">
        <v>3123072074</v>
      </c>
      <c r="AK2441" s="254" t="inlineStr">
        <is>
          <t>BOGOTA</t>
        </is>
      </c>
      <c r="AL2441" s="214" t="n"/>
      <c r="AM2441" s="220" t="n"/>
    </row>
    <row r="2442" ht="18" customHeight="1" thickBot="1">
      <c r="A2442" s="736" t="inlineStr">
        <is>
          <t>ELIA ISABEL ESCORCIA POLO</t>
        </is>
      </c>
      <c r="B2442" s="221" t="n">
        <v>90000069301</v>
      </c>
      <c r="C2442" s="240" t="n">
        <v>45976</v>
      </c>
      <c r="D2442" s="902" t="inlineStr">
        <is>
          <t>Pendiente</t>
        </is>
      </c>
      <c r="E2442" s="903" t="n">
        <v>45976</v>
      </c>
      <c r="F2442" s="241" t="inlineStr">
        <is>
          <t>BANCOLOMBIA</t>
        </is>
      </c>
      <c r="G2442" s="225" t="n"/>
      <c r="H2442" s="388" t="inlineStr">
        <is>
          <t>CM30</t>
        </is>
      </c>
      <c r="I2442" s="225" t="n"/>
      <c r="J2442" s="225" t="n"/>
      <c r="K2442" s="225" t="n"/>
      <c r="L2442" s="459" t="inlineStr">
        <is>
          <t>Visionarios</t>
        </is>
      </c>
      <c r="M2442" s="242" t="inlineStr">
        <is>
          <t>PAOLA HERNANDEZ</t>
        </is>
      </c>
      <c r="N2442" s="225" t="n"/>
      <c r="O2442" s="225" t="n"/>
      <c r="P2442" s="225" t="n"/>
      <c r="Q2442" s="225" t="n"/>
      <c r="R2442" s="242" t="n">
        <v>1143159684</v>
      </c>
      <c r="S2442" s="246" t="inlineStr">
        <is>
          <t>Pesos</t>
        </is>
      </c>
      <c r="T2442" s="247" t="inlineStr">
        <is>
          <t>Hipotecario</t>
        </is>
      </c>
      <c r="U2442" s="741" t="n">
        <v>258816</v>
      </c>
      <c r="V2442" s="242" t="n">
        <v>242</v>
      </c>
      <c r="W2442" s="242" t="n">
        <v>163</v>
      </c>
      <c r="X2442" s="741" t="inlineStr">
        <is>
          <t>8.32%</t>
        </is>
      </c>
      <c r="Y2442" s="741" t="n">
        <v>104393</v>
      </c>
      <c r="Z2442" s="741" t="n">
        <v>2784</v>
      </c>
      <c r="AA2442" s="741" t="n">
        <v>6994</v>
      </c>
      <c r="AB2442" s="741" t="n">
        <v>4662</v>
      </c>
      <c r="AC2442" s="741" t="n">
        <v>72655</v>
      </c>
      <c r="AD2442" s="741" t="n">
        <v>171720</v>
      </c>
      <c r="AE2442" s="741" t="n">
        <v>25884894</v>
      </c>
      <c r="AF2442" s="242" t="inlineStr">
        <is>
          <t>Acorde al estado del Crédito</t>
        </is>
      </c>
      <c r="AG2442" s="741" t="inlineStr">
        <is>
          <t>$3,100,000</t>
        </is>
      </c>
      <c r="AH2442" s="248" t="inlineStr">
        <is>
          <t>Empleado</t>
        </is>
      </c>
      <c r="AI2442" s="242" t="inlineStr">
        <is>
          <t>eliaespo@hotmail.com</t>
        </is>
      </c>
      <c r="AJ2442" s="242" t="n">
        <v>3004658348</v>
      </c>
      <c r="AK2442" s="242" t="inlineStr">
        <is>
          <t>BARRANQUILLA</t>
        </is>
      </c>
      <c r="AL2442" s="225" t="n"/>
      <c r="AM2442" s="231" t="n"/>
    </row>
    <row r="2443" ht="18" customHeight="1" thickBot="1">
      <c r="A2443" s="718" t="inlineStr">
        <is>
          <t>CINDY FARLLEY CARL PARRADO</t>
        </is>
      </c>
      <c r="B2443" s="210" t="inlineStr">
        <is>
          <t>571616310016013-4</t>
        </is>
      </c>
      <c r="C2443" s="251" t="n">
        <v>45978</v>
      </c>
      <c r="D2443" s="472" t="inlineStr">
        <is>
          <t>Mora</t>
        </is>
      </c>
      <c r="E2443" s="907" t="n">
        <v>45978</v>
      </c>
      <c r="F2443" s="262" t="inlineStr">
        <is>
          <t>DAVIVIENDA</t>
        </is>
      </c>
      <c r="G2443" s="214" t="n"/>
      <c r="H2443" s="349" t="inlineStr">
        <is>
          <t>CM</t>
        </is>
      </c>
      <c r="I2443" s="214" t="n"/>
      <c r="J2443" s="214" t="n"/>
      <c r="K2443" s="214" t="n"/>
      <c r="L2443" s="214" t="n"/>
      <c r="M2443" s="214" t="n"/>
      <c r="N2443" s="214" t="n"/>
      <c r="O2443" s="214" t="n"/>
      <c r="P2443" s="214" t="n"/>
      <c r="Q2443" s="214" t="n"/>
      <c r="R2443" s="254" t="n">
        <v>1032401604</v>
      </c>
      <c r="S2443" s="257" t="inlineStr">
        <is>
          <t>Pesos</t>
        </is>
      </c>
      <c r="T2443" s="258" t="inlineStr">
        <is>
          <t>Hipotecario</t>
        </is>
      </c>
      <c r="U2443" s="739" t="n">
        <v>958000</v>
      </c>
      <c r="V2443" s="254" t="n">
        <v>240</v>
      </c>
      <c r="W2443" s="254" t="n">
        <v>224</v>
      </c>
      <c r="X2443" s="821" t="n">
        <v>0.11</v>
      </c>
      <c r="Y2443" s="739" t="n">
        <v>0</v>
      </c>
      <c r="Z2443" s="739" t="n">
        <v>33552</v>
      </c>
      <c r="AA2443" s="739" t="n">
        <v>22972</v>
      </c>
      <c r="AB2443" s="739" t="n">
        <v>0</v>
      </c>
      <c r="AC2443" s="739" t="n">
        <v>126329</v>
      </c>
      <c r="AD2443" s="739" t="n">
        <v>776670</v>
      </c>
      <c r="AE2443" s="739" t="n">
        <v>89673738</v>
      </c>
      <c r="AF2443" s="3660" t="n">
        <v>400</v>
      </c>
      <c r="AG2443" s="739" t="inlineStr">
        <is>
          <t>$7,000,000</t>
        </is>
      </c>
      <c r="AH2443" s="259" t="inlineStr">
        <is>
          <t>Empleado</t>
        </is>
      </c>
      <c r="AI2443" s="254" t="inlineStr">
        <is>
          <t>cindy_c57@hotmail.com</t>
        </is>
      </c>
      <c r="AJ2443" s="254" t="n">
        <v>3102269924</v>
      </c>
      <c r="AK2443" s="254" t="inlineStr">
        <is>
          <t>BOGOTA</t>
        </is>
      </c>
      <c r="AL2443" s="214" t="n"/>
      <c r="AM2443" s="220" t="n"/>
    </row>
    <row r="2444" ht="18" customHeight="1" thickBot="1">
      <c r="A2444" s="718" t="inlineStr">
        <is>
          <t>MONICA VIVIANA PATARROYO MORALES</t>
        </is>
      </c>
      <c r="B2444" s="221" t="n">
        <v>133200342118</v>
      </c>
      <c r="C2444" s="240" t="n">
        <v>45978</v>
      </c>
      <c r="D2444" s="902" t="inlineStr">
        <is>
          <t>Pendiente</t>
        </is>
      </c>
      <c r="E2444" s="903" t="n">
        <v>45978</v>
      </c>
      <c r="F2444" s="248" t="inlineStr">
        <is>
          <t>CAJA SOCIAL</t>
        </is>
      </c>
      <c r="G2444" s="225" t="n"/>
      <c r="H2444" s="344" t="inlineStr">
        <is>
          <t>CM</t>
        </is>
      </c>
      <c r="I2444" s="225" t="n"/>
      <c r="J2444" s="225" t="n"/>
      <c r="K2444" s="225" t="n"/>
      <c r="L2444" s="225" t="n"/>
      <c r="M2444" s="225" t="n"/>
      <c r="N2444" s="225" t="n"/>
      <c r="O2444" s="225" t="n"/>
      <c r="P2444" s="225" t="n"/>
      <c r="Q2444" s="225" t="n"/>
      <c r="R2444" s="242" t="n">
        <v>1015397831</v>
      </c>
      <c r="S2444" s="246" t="inlineStr">
        <is>
          <t>Pesos</t>
        </is>
      </c>
      <c r="T2444" s="247" t="inlineStr">
        <is>
          <t>Hipotecario</t>
        </is>
      </c>
      <c r="U2444" s="741" t="n">
        <v>849308</v>
      </c>
      <c r="V2444" s="242" t="n">
        <v>240</v>
      </c>
      <c r="W2444" s="242" t="n">
        <v>175</v>
      </c>
      <c r="X2444" s="741" t="inlineStr">
        <is>
          <t>8.55%</t>
        </is>
      </c>
      <c r="Y2444" s="741" t="n">
        <v>256622</v>
      </c>
      <c r="Z2444" s="741" t="n">
        <v>55118</v>
      </c>
      <c r="AA2444" s="741" t="n">
        <v>23187</v>
      </c>
      <c r="AB2444" s="741" t="n">
        <v>20847</v>
      </c>
      <c r="AC2444" s="741" t="n">
        <v>230659</v>
      </c>
      <c r="AD2444" s="741" t="n">
        <v>776118</v>
      </c>
      <c r="AE2444" s="741" t="n">
        <v>78388042</v>
      </c>
      <c r="AF2444" s="3661" t="n">
        <v>500</v>
      </c>
      <c r="AG2444" s="741" t="inlineStr">
        <is>
          <t>$3,500,000</t>
        </is>
      </c>
      <c r="AH2444" s="248" t="inlineStr">
        <is>
          <t>Empleado</t>
        </is>
      </c>
      <c r="AI2444" s="242" t="inlineStr">
        <is>
          <t>patarroyomonik@gmail.com</t>
        </is>
      </c>
      <c r="AJ2444" s="242" t="n">
        <v>3123281659</v>
      </c>
      <c r="AK2444" s="242" t="inlineStr">
        <is>
          <t>BOGOTA</t>
        </is>
      </c>
      <c r="AL2444" s="225" t="n"/>
      <c r="AM2444" s="231" t="n"/>
    </row>
    <row r="2445" ht="18" customHeight="1" thickBot="1">
      <c r="A2445" s="444" t="inlineStr">
        <is>
          <t>EDGAR FABIAN LIZARAZO PEDRAZA</t>
        </is>
      </c>
      <c r="B2445" s="210" t="n">
        <v>953755007</v>
      </c>
      <c r="C2445" s="251" t="n">
        <v>45970</v>
      </c>
      <c r="D2445" s="902" t="inlineStr">
        <is>
          <t>Pendiente</t>
        </is>
      </c>
      <c r="E2445" s="903" t="n">
        <v>45975</v>
      </c>
      <c r="F2445" s="213" t="inlineStr">
        <is>
          <t>BANCO DE BOGOTA</t>
        </is>
      </c>
      <c r="G2445" s="214" t="n"/>
      <c r="H2445" s="349" t="inlineStr">
        <is>
          <t>CM</t>
        </is>
      </c>
      <c r="I2445" s="254" t="inlineStr">
        <is>
          <t>Falta perfilamiento - Bogota</t>
        </is>
      </c>
      <c r="J2445" s="214" t="n"/>
      <c r="K2445" s="214" t="n"/>
      <c r="L2445" s="392" t="inlineStr">
        <is>
          <t>Finanzas a otro nivel</t>
        </is>
      </c>
      <c r="M2445" s="254" t="inlineStr">
        <is>
          <t>YULY HERNANDEZ</t>
        </is>
      </c>
      <c r="N2445" s="251" t="n">
        <v>45971</v>
      </c>
      <c r="O2445" s="214" t="n"/>
      <c r="P2445" s="214" t="n"/>
      <c r="Q2445" s="214" t="n"/>
      <c r="R2445" s="254" t="n">
        <v>13680351</v>
      </c>
      <c r="S2445" s="257" t="inlineStr">
        <is>
          <t>Pesos</t>
        </is>
      </c>
      <c r="T2445" s="258" t="inlineStr">
        <is>
          <t>Hipotecario</t>
        </is>
      </c>
      <c r="U2445" s="739" t="n">
        <v>1545782</v>
      </c>
      <c r="V2445" s="254" t="n">
        <v>192</v>
      </c>
      <c r="W2445" s="254" t="n">
        <v>168</v>
      </c>
      <c r="X2445" s="739" t="inlineStr">
        <is>
          <t>10.96%</t>
        </is>
      </c>
      <c r="Y2445" s="739" t="n">
        <v>0</v>
      </c>
      <c r="Z2445" s="739" t="n">
        <v>31061</v>
      </c>
      <c r="AA2445" s="739" t="n">
        <v>34610</v>
      </c>
      <c r="AB2445" s="739" t="n">
        <v>0</v>
      </c>
      <c r="AC2445" s="739" t="n">
        <v>343139</v>
      </c>
      <c r="AD2445" s="739" t="n">
        <v>1141189</v>
      </c>
      <c r="AE2445" s="739" t="n">
        <v>131944275</v>
      </c>
      <c r="AF2445" s="3660" t="n">
        <v>500</v>
      </c>
      <c r="AG2445" s="739" t="inlineStr">
        <is>
          <t>$9,000,000</t>
        </is>
      </c>
      <c r="AH2445" s="259" t="inlineStr">
        <is>
          <t>Empleado</t>
        </is>
      </c>
      <c r="AI2445" s="254" t="inlineStr">
        <is>
          <t>pdraza36@hotmail.com</t>
        </is>
      </c>
      <c r="AJ2445" s="254" t="n">
        <v>3143011021</v>
      </c>
      <c r="AK2445" s="254" t="inlineStr">
        <is>
          <t>BUCARAMENGA</t>
        </is>
      </c>
      <c r="AL2445" s="214" t="n"/>
      <c r="AM2445" s="220" t="n"/>
    </row>
    <row r="2446" ht="18" customHeight="1" thickBot="1">
      <c r="A2446" s="548" t="inlineStr">
        <is>
          <t>DIEGO FERNANDO MANTILLA QUINTERO</t>
        </is>
      </c>
      <c r="B2446" s="221" t="n">
        <v>109581025604</v>
      </c>
      <c r="C2446" s="240" t="n">
        <v>45973</v>
      </c>
      <c r="D2446" s="902" t="inlineStr">
        <is>
          <t>Pendiente</t>
        </is>
      </c>
      <c r="E2446" s="903" t="n">
        <v>45975</v>
      </c>
      <c r="F2446" s="233" t="inlineStr">
        <is>
          <t>FNA (Fondo Nacional del Ahorro)</t>
        </is>
      </c>
      <c r="G2446" s="560" t="n"/>
      <c r="H2446" s="344" t="inlineStr">
        <is>
          <t>CM</t>
        </is>
      </c>
      <c r="I2446" s="242" t="inlineStr">
        <is>
          <t>Falta perfilamiento - FNA</t>
        </is>
      </c>
      <c r="J2446" s="225" t="n"/>
      <c r="K2446" s="225" t="n"/>
      <c r="L2446" s="440" t="inlineStr">
        <is>
          <t>Finanzas a otro nivel</t>
        </is>
      </c>
      <c r="M2446" s="242" t="inlineStr">
        <is>
          <t>NELLY ROA</t>
        </is>
      </c>
      <c r="N2446" s="240" t="n">
        <v>45973</v>
      </c>
      <c r="O2446" s="225" t="n"/>
      <c r="P2446" s="225" t="n"/>
      <c r="Q2446" s="225" t="n"/>
      <c r="R2446" s="242" t="n">
        <v>1095810256</v>
      </c>
      <c r="S2446" s="246" t="inlineStr">
        <is>
          <t>Pesos</t>
        </is>
      </c>
      <c r="T2446" s="247" t="inlineStr">
        <is>
          <t>Hipotecario</t>
        </is>
      </c>
      <c r="U2446" s="741" t="n">
        <v>1144758</v>
      </c>
      <c r="V2446" s="242" t="n">
        <v>238</v>
      </c>
      <c r="W2446" s="242" t="n">
        <v>227</v>
      </c>
      <c r="X2446" s="741" t="inlineStr">
        <is>
          <t>12.5%</t>
        </is>
      </c>
      <c r="Y2446" s="741" t="n">
        <v>449065</v>
      </c>
      <c r="Z2446" s="741" t="n">
        <v>44245</v>
      </c>
      <c r="AA2446" s="741" t="n">
        <v>34915</v>
      </c>
      <c r="AB2446" s="741" t="n">
        <v>0</v>
      </c>
      <c r="AC2446" s="741" t="n">
        <v>161667</v>
      </c>
      <c r="AD2446" s="741" t="n">
        <v>1353008</v>
      </c>
      <c r="AE2446" s="741" t="n">
        <v>137172129</v>
      </c>
      <c r="AF2446" s="3661" t="n">
        <v>400</v>
      </c>
      <c r="AG2446" s="741" t="inlineStr">
        <is>
          <t>$5,150,000</t>
        </is>
      </c>
      <c r="AH2446" s="248" t="inlineStr">
        <is>
          <t>Empleado</t>
        </is>
      </c>
      <c r="AI2446" s="242" t="inlineStr">
        <is>
          <t>fernand-1025@hotmail.com</t>
        </is>
      </c>
      <c r="AJ2446" s="242" t="n">
        <v>3158249878</v>
      </c>
      <c r="AK2446" s="242" t="inlineStr">
        <is>
          <t>FLORIDABLANCA</t>
        </is>
      </c>
      <c r="AL2446" s="225" t="n"/>
      <c r="AM2446" s="231" t="n"/>
    </row>
    <row r="2447" ht="18" customHeight="1" thickBot="1">
      <c r="A2447" s="558" t="inlineStr">
        <is>
          <t>DORA NANCY GUANUMEN RAMIREZ</t>
        </is>
      </c>
      <c r="B2447" s="210" t="inlineStr">
        <is>
          <t>3393407-9</t>
        </is>
      </c>
      <c r="C2447" s="251" t="n">
        <v>45974</v>
      </c>
      <c r="D2447" s="902" t="inlineStr">
        <is>
          <t>Pendiente</t>
        </is>
      </c>
      <c r="E2447" s="903" t="n">
        <v>45975</v>
      </c>
      <c r="F2447" s="596" t="inlineStr">
        <is>
          <t>AV VILLAS</t>
        </is>
      </c>
      <c r="G2447" s="593" t="inlineStr">
        <is>
          <t xml:space="preserve">se envia perfilamiento para realizar estudio cliente desea pagar credito en el menor tiempo posible
</t>
        </is>
      </c>
      <c r="H2447" s="349" t="inlineStr">
        <is>
          <t>CM</t>
        </is>
      </c>
      <c r="I2447" s="254" t="inlineStr">
        <is>
          <t>Falta perfilamiento - AV VILLAS</t>
        </is>
      </c>
      <c r="J2447" s="214" t="n"/>
      <c r="K2447" s="214" t="n"/>
      <c r="L2447" s="392" t="inlineStr">
        <is>
          <t>Finanzas a otro nivel</t>
        </is>
      </c>
      <c r="M2447" s="254" t="inlineStr">
        <is>
          <t>NELLY ROA</t>
        </is>
      </c>
      <c r="N2447" s="251" t="n">
        <v>45974</v>
      </c>
      <c r="O2447" s="214" t="n"/>
      <c r="P2447" s="214" t="n"/>
      <c r="Q2447" s="214" t="n"/>
      <c r="R2447" s="254" t="n">
        <v>52728615</v>
      </c>
      <c r="S2447" s="257" t="inlineStr">
        <is>
          <t>Pesos</t>
        </is>
      </c>
      <c r="T2447" s="258" t="inlineStr">
        <is>
          <t>Hipotecario</t>
        </is>
      </c>
      <c r="U2447" s="739" t="n">
        <v>2257343</v>
      </c>
      <c r="V2447" s="254" t="n">
        <v>154</v>
      </c>
      <c r="W2447" s="254" t="n">
        <v>152</v>
      </c>
      <c r="X2447" s="739" t="inlineStr">
        <is>
          <t>11.9%</t>
        </is>
      </c>
      <c r="Y2447" s="739" t="n">
        <v>0</v>
      </c>
      <c r="Z2447" s="739" t="n">
        <v>70887</v>
      </c>
      <c r="AA2447" s="739" t="n">
        <v>38028</v>
      </c>
      <c r="AB2447" s="739" t="n">
        <v>0</v>
      </c>
      <c r="AC2447" s="739" t="n">
        <v>517509</v>
      </c>
      <c r="AD2447" s="739" t="n">
        <v>1632449</v>
      </c>
      <c r="AE2447" s="739" t="n">
        <v>173412966</v>
      </c>
      <c r="AF2447" s="739" t="inlineStr">
        <is>
          <t>$1,000,000</t>
        </is>
      </c>
      <c r="AG2447" s="739" t="inlineStr">
        <is>
          <t>$9,000,000</t>
        </is>
      </c>
      <c r="AH2447" s="259" t="inlineStr">
        <is>
          <t>Empleado</t>
        </is>
      </c>
      <c r="AI2447" s="254" t="inlineStr">
        <is>
          <t>nancyguanumen@gmail.com</t>
        </is>
      </c>
      <c r="AJ2447" s="254" t="n">
        <v>3106285784</v>
      </c>
      <c r="AK2447" s="254" t="inlineStr">
        <is>
          <t>BOGOTA</t>
        </is>
      </c>
      <c r="AL2447" s="214" t="n"/>
      <c r="AM2447" s="220" t="n"/>
    </row>
    <row r="2448" ht="18" customHeight="1" thickBot="1">
      <c r="A2448" s="1012" t="inlineStr">
        <is>
          <t>GLORIA EDELMIRA MESA</t>
        </is>
      </c>
      <c r="B2448" s="221" t="n">
        <v>1059731895</v>
      </c>
      <c r="C2448" s="240" t="n">
        <v>45975</v>
      </c>
      <c r="D2448" s="902" t="inlineStr">
        <is>
          <t>Pendiente</t>
        </is>
      </c>
      <c r="E2448" s="903" t="n">
        <v>45975</v>
      </c>
      <c r="F2448" s="224" t="inlineStr">
        <is>
          <t>BANCO DE BOGOTA</t>
        </is>
      </c>
      <c r="G2448" s="225" t="n"/>
      <c r="H2448" s="507" t="inlineStr">
        <is>
          <t>WEB</t>
        </is>
      </c>
      <c r="I2448" s="225" t="n"/>
      <c r="J2448" s="225" t="n"/>
      <c r="K2448" s="225" t="n"/>
      <c r="L2448" s="440" t="inlineStr">
        <is>
          <t>Finanzas a otro nivel</t>
        </is>
      </c>
      <c r="M2448" s="242" t="inlineStr">
        <is>
          <t>CATALINA MORENO</t>
        </is>
      </c>
      <c r="N2448" s="225" t="n"/>
      <c r="O2448" s="225" t="n"/>
      <c r="P2448" s="225" t="n"/>
      <c r="Q2448" s="225" t="n"/>
      <c r="R2448" s="242" t="n">
        <v>52880456</v>
      </c>
      <c r="S2448" s="246" t="inlineStr">
        <is>
          <t>Pesos</t>
        </is>
      </c>
      <c r="T2448" s="247" t="inlineStr">
        <is>
          <t>Hipotecario</t>
        </is>
      </c>
      <c r="U2448" s="741" t="n">
        <v>3259019</v>
      </c>
      <c r="V2448" s="242" t="n">
        <v>235</v>
      </c>
      <c r="W2448" s="242" t="n">
        <v>233</v>
      </c>
      <c r="X2448" s="741" t="inlineStr">
        <is>
          <t>12.14%</t>
        </is>
      </c>
      <c r="Y2448" s="741" t="n">
        <v>0</v>
      </c>
      <c r="Z2448" s="741" t="n">
        <v>68389</v>
      </c>
      <c r="AA2448" s="741" t="n">
        <v>75565</v>
      </c>
      <c r="AB2448" s="741" t="n">
        <v>0</v>
      </c>
      <c r="AC2448" s="741" t="n">
        <v>333158</v>
      </c>
      <c r="AD2448" s="741" t="n">
        <v>2781906</v>
      </c>
      <c r="AE2448" s="741" t="n">
        <v>291595072</v>
      </c>
      <c r="AF2448" s="3661" t="n">
        <v>300</v>
      </c>
      <c r="AG2448" s="741" t="inlineStr">
        <is>
          <t>$14,000,000</t>
        </is>
      </c>
      <c r="AH2448" s="246" t="inlineStr">
        <is>
          <t>Independiente</t>
        </is>
      </c>
      <c r="AI2448" s="242" t="inlineStr">
        <is>
          <t>glorism25@hotmail.com</t>
        </is>
      </c>
      <c r="AJ2448" s="242" t="n">
        <v>3118717060</v>
      </c>
      <c r="AK2448" s="242" t="inlineStr">
        <is>
          <t>BOGOTA</t>
        </is>
      </c>
      <c r="AL2448" s="225" t="n"/>
      <c r="AM2448" s="231" t="n"/>
    </row>
    <row r="2449" ht="18" customHeight="1" thickBot="1">
      <c r="A2449" t="inlineStr">
        <is>
          <t>LEYDI BIBIANA PATIÑO AMAYA</t>
        </is>
      </c>
      <c r="B2449" t="n">
        <v>204119066524</v>
      </c>
      <c r="E2449" s="3769" t="n"/>
      <c r="F2449" t="inlineStr">
        <is>
          <t>COLPATRIA</t>
        </is>
      </c>
      <c r="M2449" t="inlineStr">
        <is>
          <t>CAMILA PEÑA</t>
        </is>
      </c>
      <c r="S2449" s="246" t="inlineStr">
        <is>
          <t>Pesos</t>
        </is>
      </c>
      <c r="U2449" s="3649" t="n">
        <v>2289779</v>
      </c>
      <c r="V2449" t="n">
        <v>132</v>
      </c>
      <c r="W2449" t="n">
        <v>73</v>
      </c>
      <c r="X2449" s="167" t="n">
        <v>0.0849</v>
      </c>
      <c r="Y2449" s="3649" t="n">
        <v>0</v>
      </c>
      <c r="Z2449" s="3649" t="n">
        <v>83848</v>
      </c>
      <c r="AA2449" s="3649" t="n">
        <v>0</v>
      </c>
      <c r="AB2449" s="3649" t="n">
        <v>0</v>
      </c>
      <c r="AC2449" s="3649" t="n">
        <v>1338747</v>
      </c>
      <c r="AD2449" s="3649" t="n">
        <v>867183</v>
      </c>
      <c r="AE2449" s="3649" t="n">
        <v>125787887</v>
      </c>
      <c r="AF2449" s="3649" t="inlineStr">
        <is>
          <t>Acorde al estado del Crédito</t>
        </is>
      </c>
      <c r="AG2449" s="3649" t="n">
        <v>17284625</v>
      </c>
      <c r="AH2449" s="259" t="inlineStr">
        <is>
          <t>Empleado</t>
        </is>
      </c>
    </row>
    <row r="2450" ht="18" customHeight="1" thickBot="1">
      <c r="A2450" t="inlineStr">
        <is>
          <t>SANDRA PATRICIA DIAZ LOSADA</t>
        </is>
      </c>
      <c r="B2450" t="inlineStr">
        <is>
          <t>180-140667</t>
        </is>
      </c>
      <c r="E2450" s="3769" t="n"/>
      <c r="F2450" t="inlineStr">
        <is>
          <t>OCCIDENTE</t>
        </is>
      </c>
      <c r="M2450" t="inlineStr">
        <is>
          <t>Daniel Fernandez</t>
        </is>
      </c>
      <c r="S2450" s="246" t="inlineStr">
        <is>
          <t>Pesos</t>
        </is>
      </c>
      <c r="U2450" s="3649" t="n">
        <v>1176449</v>
      </c>
      <c r="V2450" t="n">
        <v>241</v>
      </c>
      <c r="W2450" t="n">
        <v>183</v>
      </c>
      <c r="X2450" s="167" t="n">
        <v>0.0955</v>
      </c>
      <c r="Y2450" s="3649" t="n">
        <v>0</v>
      </c>
      <c r="Z2450" s="3649" t="n">
        <v>16993</v>
      </c>
      <c r="AA2450" s="3649" t="n">
        <v>12441</v>
      </c>
      <c r="AB2450" s="3649" t="n">
        <v>0</v>
      </c>
      <c r="AC2450" s="3649" t="n">
        <v>286728</v>
      </c>
      <c r="AD2450" s="3649" t="n">
        <v>858549</v>
      </c>
      <c r="AE2450" s="3649" t="n">
        <v>57143052</v>
      </c>
      <c r="AF2450" s="3649" t="inlineStr">
        <is>
          <t>50-300</t>
        </is>
      </c>
      <c r="AG2450" s="3649" t="n">
        <v>3000000</v>
      </c>
      <c r="AH2450" s="259" t="inlineStr">
        <is>
          <t>Empleado</t>
        </is>
      </c>
    </row>
    <row r="2451" ht="18" customHeight="1" thickBot="1">
      <c r="A2451" t="inlineStr">
        <is>
          <t>ELIANA PAOLA NOVOA BEJARANO</t>
        </is>
      </c>
      <c r="B2451" s="825" t="n">
        <v>32983885</v>
      </c>
      <c r="C2451" s="826" t="n">
        <v>45967</v>
      </c>
      <c r="D2451" s="899" t="inlineStr">
        <is>
          <t>Pendiente</t>
        </is>
      </c>
      <c r="E2451" s="900" t="n">
        <v>45975</v>
      </c>
      <c r="F2451" s="1194" t="inlineStr">
        <is>
          <t>AV VILLAS</t>
        </is>
      </c>
      <c r="G2451" s="590" t="inlineStr">
        <is>
          <t>Buen día a extractos@mejorahora.net envié perfilamiento, favor generar estudio tenemos cita para el miércoles. Mil gracias.</t>
        </is>
      </c>
      <c r="H2451" s="830" t="inlineStr">
        <is>
          <t>CM</t>
        </is>
      </c>
      <c r="I2451" s="505" t="n"/>
      <c r="J2451" s="505" t="n"/>
      <c r="K2451" s="505" t="n"/>
      <c r="L2451" s="505" t="n"/>
      <c r="M2451" s="505" t="n"/>
      <c r="N2451" s="826" t="n">
        <v>45967</v>
      </c>
      <c r="O2451" s="505" t="n"/>
      <c r="P2451" s="505" t="n"/>
      <c r="Q2451" s="505" t="n"/>
      <c r="R2451" s="872" t="n">
        <v>1074416311</v>
      </c>
      <c r="S2451" s="833" t="inlineStr">
        <is>
          <t>Pesos</t>
        </is>
      </c>
      <c r="T2451" s="834" t="inlineStr">
        <is>
          <t>Hipotecario</t>
        </is>
      </c>
      <c r="U2451" s="835" t="n">
        <v>1434357</v>
      </c>
      <c r="V2451" s="832" t="n">
        <v>144</v>
      </c>
      <c r="W2451" s="832" t="n">
        <v>134</v>
      </c>
      <c r="X2451" s="1192" t="n">
        <v>0.1</v>
      </c>
      <c r="Y2451" s="835" t="n">
        <v>0</v>
      </c>
      <c r="Z2451" s="835" t="n">
        <v>26521</v>
      </c>
      <c r="AA2451" s="835" t="n">
        <v>45744</v>
      </c>
      <c r="AB2451" s="835" t="n">
        <v>0</v>
      </c>
      <c r="AC2451" s="835" t="n">
        <v>470551</v>
      </c>
      <c r="AD2451" s="835" t="n">
        <v>893442</v>
      </c>
      <c r="AE2451" s="835" t="n">
        <v>112042363</v>
      </c>
      <c r="AF2451" s="3689" t="n">
        <v>100</v>
      </c>
      <c r="AG2451" s="835" t="inlineStr">
        <is>
          <t>$5,400,000</t>
        </is>
      </c>
      <c r="AH2451" s="837" t="inlineStr">
        <is>
          <t>Empleado</t>
        </is>
      </c>
      <c r="AI2451" s="832" t="inlineStr">
        <is>
          <t>eli.novo@hotmail.es</t>
        </is>
      </c>
      <c r="AJ2451" s="832" t="n">
        <v>3138331628</v>
      </c>
      <c r="AK2451" s="832" t="inlineStr">
        <is>
          <t>LA CALERA</t>
        </is>
      </c>
      <c r="AL2451" s="505" t="n"/>
      <c r="AM2451" s="838" t="n"/>
    </row>
    <row r="2452" ht="18" customHeight="1" thickBot="1">
      <c r="A2452" t="inlineStr">
        <is>
          <t>GLADYS CAROLINA PALACIO NIÑO</t>
        </is>
      </c>
      <c r="B2452" s="466" t="n">
        <v>4645465713</v>
      </c>
      <c r="C2452" s="357" t="n">
        <v>45979</v>
      </c>
      <c r="D2452" s="921" t="inlineStr">
        <is>
          <t>Pendiente</t>
        </is>
      </c>
      <c r="E2452" s="900" t="n">
        <v>45979</v>
      </c>
      <c r="F2452" s="498" t="inlineStr">
        <is>
          <t>FNA (Fondo Nacional del Ahorro)</t>
        </is>
      </c>
      <c r="G2452" s="360" t="n"/>
      <c r="H2452" s="480" t="inlineStr">
        <is>
          <t>VK 30%</t>
        </is>
      </c>
      <c r="I2452" s="360" t="n"/>
      <c r="J2452" s="360" t="n"/>
      <c r="K2452" s="360" t="n"/>
      <c r="L2452" s="358" t="inlineStr">
        <is>
          <t>Soluciones Financieras</t>
        </is>
      </c>
      <c r="M2452" s="363" t="inlineStr">
        <is>
          <t>LORENA SALINAS</t>
        </is>
      </c>
      <c r="N2452" s="360" t="n"/>
      <c r="O2452" s="360" t="n"/>
      <c r="P2452" s="360" t="n"/>
      <c r="Q2452" s="822" t="n"/>
      <c r="R2452" s="817" t="inlineStr">
        <is>
          <t>N/A</t>
        </is>
      </c>
      <c r="S2452" s="365" t="inlineStr">
        <is>
          <t>Pesos</t>
        </is>
      </c>
      <c r="T2452" s="366" t="inlineStr">
        <is>
          <t>Hipotecario</t>
        </is>
      </c>
      <c r="U2452" s="808" t="n">
        <v>1953818</v>
      </c>
      <c r="V2452" s="363" t="n">
        <v>315</v>
      </c>
      <c r="W2452" s="363" t="n">
        <v>276</v>
      </c>
      <c r="X2452" s="808" t="inlineStr">
        <is>
          <t>8.25%</t>
        </is>
      </c>
      <c r="Y2452" s="808" t="n">
        <v>0</v>
      </c>
      <c r="Z2452" s="808" t="n">
        <v>74315</v>
      </c>
      <c r="AA2452" s="808" t="n">
        <v>54128</v>
      </c>
      <c r="AB2452" s="808" t="n">
        <v>0</v>
      </c>
      <c r="AC2452" s="808" t="n">
        <v>293271</v>
      </c>
      <c r="AD2452" s="808" t="n">
        <v>1523079</v>
      </c>
      <c r="AE2452" s="808" t="n">
        <v>231153794</v>
      </c>
      <c r="AF2452" s="360" t="n"/>
      <c r="AG2452" s="808" t="inlineStr">
        <is>
          <t>$9,000,000</t>
        </is>
      </c>
      <c r="AH2452" s="401" t="inlineStr">
        <is>
          <t>Empleado</t>
        </is>
      </c>
      <c r="AI2452" s="363" t="inlineStr">
        <is>
          <t>juliaanpuliddo@gmail.com</t>
        </is>
      </c>
      <c r="AJ2452" s="363" t="n">
        <v>3112782774</v>
      </c>
      <c r="AK2452" s="363" t="inlineStr">
        <is>
          <t>CHIA</t>
        </is>
      </c>
      <c r="AL2452" s="360" t="n"/>
      <c r="AM2452" s="368" t="n"/>
    </row>
    <row r="2453" ht="18" customHeight="1" thickBot="1">
      <c r="A2453" s="1196" t="inlineStr">
        <is>
          <t>DAVID RUBIEL LEON GUZMAN</t>
        </is>
      </c>
      <c r="B2453" s="825" t="inlineStr">
        <is>
          <t>035701-02-0000002666</t>
        </is>
      </c>
      <c r="C2453" s="826" t="n">
        <v>45979</v>
      </c>
      <c r="D2453" s="899" t="inlineStr">
        <is>
          <t>Pendiente</t>
        </is>
      </c>
      <c r="E2453" s="900" t="n">
        <v>45979</v>
      </c>
      <c r="F2453" s="911" t="inlineStr">
        <is>
          <t>LA HIPOTECARIA</t>
        </is>
      </c>
      <c r="G2453" s="505" t="n"/>
      <c r="H2453" s="870" t="inlineStr">
        <is>
          <t>VK 30%</t>
        </is>
      </c>
      <c r="I2453" s="505" t="n"/>
      <c r="J2453" s="505" t="n"/>
      <c r="K2453" s="505" t="n"/>
      <c r="L2453" s="871" t="inlineStr">
        <is>
          <t>Finanzas a otro nivel</t>
        </is>
      </c>
      <c r="M2453" s="832" t="inlineStr">
        <is>
          <t>LUIS ALFREDO RABA</t>
        </is>
      </c>
      <c r="N2453" s="505" t="n"/>
      <c r="O2453" s="505" t="n"/>
      <c r="P2453" s="505" t="n"/>
      <c r="Q2453" s="505" t="n"/>
      <c r="R2453" s="832" t="n">
        <v>1033745304</v>
      </c>
      <c r="S2453" s="833" t="inlineStr">
        <is>
          <t>Pesos</t>
        </is>
      </c>
      <c r="T2453" s="834" t="inlineStr">
        <is>
          <t>Hipotecario</t>
        </is>
      </c>
      <c r="U2453" s="835" t="n">
        <v>753659</v>
      </c>
      <c r="V2453" s="832" t="n">
        <v>180</v>
      </c>
      <c r="W2453" s="832" t="n">
        <v>131</v>
      </c>
      <c r="X2453" s="835" t="inlineStr">
        <is>
          <t>11.95%</t>
        </is>
      </c>
      <c r="Y2453" s="835" t="n">
        <v>0</v>
      </c>
      <c r="Z2453" s="835" t="n">
        <v>12009</v>
      </c>
      <c r="AA2453" s="835" t="n">
        <v>22547</v>
      </c>
      <c r="AB2453" s="835" t="n">
        <v>21948</v>
      </c>
      <c r="AC2453" s="835" t="n">
        <v>203278</v>
      </c>
      <c r="AD2453" s="835" t="n">
        <v>493783</v>
      </c>
      <c r="AE2453" s="835" t="n">
        <v>52975777</v>
      </c>
      <c r="AF2453" s="832" t="inlineStr">
        <is>
          <t>$50.000 a $300.000</t>
        </is>
      </c>
      <c r="AG2453" s="835" t="inlineStr">
        <is>
          <t>$3,300,000</t>
        </is>
      </c>
      <c r="AH2453" s="837" t="inlineStr">
        <is>
          <t>Empleado</t>
        </is>
      </c>
      <c r="AI2453" s="832" t="inlineStr">
        <is>
          <t>david.laion11@gmail.com</t>
        </is>
      </c>
      <c r="AJ2453" s="832" t="n">
        <v>3228205994</v>
      </c>
      <c r="AK2453" s="505" t="n"/>
      <c r="AL2453" s="505" t="n"/>
      <c r="AM2453" s="838" t="n"/>
    </row>
    <row r="2454" ht="18" customHeight="1" thickBot="1">
      <c r="A2454" s="1197" t="inlineStr">
        <is>
          <t>EDIMAR ANDRES ASCENCIO</t>
        </is>
      </c>
      <c r="B2454" s="221" t="n">
        <v>104573991205</v>
      </c>
      <c r="C2454" s="240" t="n">
        <v>45979</v>
      </c>
      <c r="D2454" s="902" t="inlineStr">
        <is>
          <t>Pendiente</t>
        </is>
      </c>
      <c r="E2454" s="903" t="n">
        <v>45979</v>
      </c>
      <c r="F2454" s="333" t="inlineStr">
        <is>
          <t>DAVIVIENDA</t>
        </is>
      </c>
      <c r="G2454" s="225" t="n"/>
      <c r="H2454" s="243" t="inlineStr">
        <is>
          <t>VK 30%</t>
        </is>
      </c>
      <c r="I2454" s="225" t="n"/>
      <c r="J2454" s="225" t="n"/>
      <c r="K2454" s="225" t="n"/>
      <c r="L2454" s="440" t="inlineStr">
        <is>
          <t>Finanzas a otro nivel</t>
        </is>
      </c>
      <c r="M2454" s="242" t="inlineStr">
        <is>
          <t>PAULA OSORNO</t>
        </is>
      </c>
      <c r="N2454" s="225" t="n"/>
      <c r="O2454" s="225" t="n"/>
      <c r="P2454" s="225" t="n"/>
      <c r="Q2454" s="225" t="n"/>
      <c r="R2454" s="242" t="n">
        <v>1045739912</v>
      </c>
      <c r="S2454" s="246" t="inlineStr">
        <is>
          <t>Pesos</t>
        </is>
      </c>
      <c r="T2454" s="247" t="inlineStr">
        <is>
          <t>Hipotecario</t>
        </is>
      </c>
      <c r="U2454" s="741" t="n">
        <v>1184776</v>
      </c>
      <c r="V2454" s="242" t="n">
        <v>240</v>
      </c>
      <c r="W2454" s="242" t="n">
        <v>232</v>
      </c>
      <c r="X2454" s="741" t="inlineStr">
        <is>
          <t>12.5%</t>
        </is>
      </c>
      <c r="Y2454" s="741" t="n">
        <v>0</v>
      </c>
      <c r="Z2454" s="741" t="n">
        <v>63479</v>
      </c>
      <c r="AA2454" s="741" t="n">
        <v>0</v>
      </c>
      <c r="AB2454" s="741" t="n">
        <v>0</v>
      </c>
      <c r="AC2454" s="741" t="n">
        <v>112783</v>
      </c>
      <c r="AD2454" s="741" t="n">
        <v>1008512</v>
      </c>
      <c r="AE2454" s="741" t="n">
        <v>102246058</v>
      </c>
      <c r="AF2454" s="242" t="inlineStr">
        <is>
          <t>$600.000 a $900.000</t>
        </is>
      </c>
      <c r="AG2454" s="741" t="inlineStr">
        <is>
          <t>$7,000,000</t>
        </is>
      </c>
      <c r="AH2454" s="248" t="inlineStr">
        <is>
          <t>Empleado</t>
        </is>
      </c>
      <c r="AI2454" s="242" t="inlineStr">
        <is>
          <t>edimar96@icloud.com</t>
        </is>
      </c>
      <c r="AJ2454" s="242" t="n">
        <v>3057456751</v>
      </c>
      <c r="AK2454" s="225" t="n"/>
      <c r="AL2454" s="225" t="n"/>
      <c r="AM2454" s="231" t="n"/>
    </row>
    <row r="2455" ht="18" customHeight="1" thickBot="1">
      <c r="A2455" s="781" t="inlineStr">
        <is>
          <t>NUBIA ROJAS MERCHAN</t>
        </is>
      </c>
      <c r="B2455" s="210" t="n">
        <v>90000185185</v>
      </c>
      <c r="C2455" s="251" t="n">
        <v>45979</v>
      </c>
      <c r="D2455" s="902" t="inlineStr">
        <is>
          <t>Pendiente</t>
        </is>
      </c>
      <c r="E2455" s="903" t="n">
        <v>45979</v>
      </c>
      <c r="F2455" s="267" t="inlineStr">
        <is>
          <t>BANCOLOMBIA</t>
        </is>
      </c>
      <c r="G2455" s="214" t="n"/>
      <c r="H2455" s="352" t="inlineStr">
        <is>
          <t>PROPIO</t>
        </is>
      </c>
      <c r="I2455" s="214" t="n"/>
      <c r="J2455" s="214" t="n"/>
      <c r="K2455" s="214" t="n"/>
      <c r="L2455" s="392" t="inlineStr">
        <is>
          <t>Finanzas a otro nivel</t>
        </is>
      </c>
      <c r="M2455" s="254" t="inlineStr">
        <is>
          <t>YULY HERNANDEZ</t>
        </is>
      </c>
      <c r="N2455" s="214" t="n"/>
      <c r="O2455" s="214" t="n"/>
      <c r="P2455" s="214" t="n"/>
      <c r="Q2455" s="214" t="n"/>
      <c r="R2455" s="254" t="n">
        <v>51787047</v>
      </c>
      <c r="S2455" s="257" t="inlineStr">
        <is>
          <t>Pesos</t>
        </is>
      </c>
      <c r="T2455" s="258" t="inlineStr">
        <is>
          <t>Hipotecario</t>
        </is>
      </c>
      <c r="U2455" s="739" t="n">
        <v>2688110</v>
      </c>
      <c r="V2455" s="254" t="n">
        <v>240</v>
      </c>
      <c r="W2455" s="254" t="n">
        <v>198</v>
      </c>
      <c r="X2455" s="739" t="inlineStr">
        <is>
          <t>10.55%</t>
        </is>
      </c>
      <c r="Y2455" s="739" t="n">
        <v>0</v>
      </c>
      <c r="Z2455" s="739" t="n">
        <v>171785</v>
      </c>
      <c r="AA2455" s="739" t="n">
        <v>22826</v>
      </c>
      <c r="AB2455" s="739" t="n">
        <v>15217</v>
      </c>
      <c r="AC2455" s="739" t="n">
        <v>469690</v>
      </c>
      <c r="AD2455" s="739" t="n">
        <v>2008591</v>
      </c>
      <c r="AE2455" s="739" t="n">
        <v>240588921</v>
      </c>
      <c r="AF2455" s="254" t="inlineStr">
        <is>
          <t>$300.000 a $600.000</t>
        </is>
      </c>
      <c r="AG2455" s="739" t="inlineStr">
        <is>
          <t>$20,000,000</t>
        </is>
      </c>
      <c r="AH2455" s="259" t="inlineStr">
        <is>
          <t>Empleado</t>
        </is>
      </c>
      <c r="AI2455" s="254" t="inlineStr">
        <is>
          <t>pizza360nubia@hotmial.com</t>
        </is>
      </c>
      <c r="AJ2455" s="254" t="n">
        <v>3162989133</v>
      </c>
      <c r="AK2455" s="214" t="n"/>
      <c r="AL2455" s="214" t="n"/>
      <c r="AM2455" s="220" t="n"/>
    </row>
    <row r="2456" ht="18" customHeight="1" thickBot="1">
      <c r="A2456" s="1197" t="inlineStr">
        <is>
          <t>GERALDINE JIMENEZ BOCANEGRA</t>
        </is>
      </c>
      <c r="B2456" s="221" t="n">
        <v>1057439037</v>
      </c>
      <c r="C2456" s="240" t="n">
        <v>45979</v>
      </c>
      <c r="D2456" s="902" t="inlineStr">
        <is>
          <t>Pendiente</t>
        </is>
      </c>
      <c r="E2456" s="903" t="n">
        <v>45979</v>
      </c>
      <c r="F2456" s="224" t="inlineStr">
        <is>
          <t>BANCO DE BOGOTA</t>
        </is>
      </c>
      <c r="G2456" s="560" t="n"/>
      <c r="H2456" s="397" t="inlineStr">
        <is>
          <t>PROPIO</t>
        </is>
      </c>
      <c r="I2456" s="225" t="n"/>
      <c r="J2456" s="225" t="n"/>
      <c r="K2456" s="225" t="n"/>
      <c r="L2456" s="440" t="inlineStr">
        <is>
          <t>Finanzas a otro nivel</t>
        </is>
      </c>
      <c r="M2456" s="242" t="inlineStr">
        <is>
          <t>YULY HERNANDEZ</t>
        </is>
      </c>
      <c r="N2456" s="225" t="n"/>
      <c r="O2456" s="225" t="n"/>
      <c r="P2456" s="225" t="n"/>
      <c r="Q2456" s="225" t="n"/>
      <c r="R2456" s="242" t="n">
        <v>1007402411</v>
      </c>
      <c r="S2456" s="246" t="inlineStr">
        <is>
          <t>Pesos</t>
        </is>
      </c>
      <c r="T2456" s="247" t="inlineStr">
        <is>
          <t>Hipotecario</t>
        </is>
      </c>
      <c r="U2456" s="741" t="n">
        <v>1180049</v>
      </c>
      <c r="V2456" s="242" t="n">
        <v>240</v>
      </c>
      <c r="W2456" s="242" t="n">
        <v>233</v>
      </c>
      <c r="X2456" s="741" t="inlineStr">
        <is>
          <t>12.28%</t>
        </is>
      </c>
      <c r="Y2456" s="741" t="n">
        <v>0</v>
      </c>
      <c r="Z2456" s="741" t="n">
        <v>16518</v>
      </c>
      <c r="AA2456" s="741" t="n">
        <v>33553</v>
      </c>
      <c r="AB2456" s="741" t="n">
        <v>0</v>
      </c>
      <c r="AC2456" s="741" t="n">
        <v>117891</v>
      </c>
      <c r="AD2456" s="741" t="n">
        <v>1012105</v>
      </c>
      <c r="AE2456" s="741" t="n">
        <v>105081738</v>
      </c>
      <c r="AF2456" s="242" t="inlineStr">
        <is>
          <t>$300.000 a $600.000</t>
        </is>
      </c>
      <c r="AG2456" s="741" t="inlineStr">
        <is>
          <t>$7,000,000</t>
        </is>
      </c>
      <c r="AH2456" s="248" t="inlineStr">
        <is>
          <t>Empleado</t>
        </is>
      </c>
      <c r="AI2456" s="242" t="inlineStr">
        <is>
          <t>1111@GMAIL.COM</t>
        </is>
      </c>
      <c r="AJ2456" s="242" t="n">
        <v>3152959389</v>
      </c>
      <c r="AK2456" s="225" t="n"/>
      <c r="AL2456" s="225" t="n"/>
      <c r="AM2456" s="231" t="n"/>
    </row>
    <row r="2457" ht="18" customHeight="1" thickBot="1">
      <c r="A2457" s="1198" t="inlineStr">
        <is>
          <t>GEIMY KATHERINE URREGO DIAZ</t>
        </is>
      </c>
      <c r="B2457" s="635" t="inlineStr">
        <is>
          <t>570000601121915-0</t>
        </is>
      </c>
      <c r="C2457" s="636" t="n">
        <v>45979</v>
      </c>
      <c r="D2457" s="622" t="inlineStr">
        <is>
          <t>Pendiente</t>
        </is>
      </c>
      <c r="E2457" s="905" t="n">
        <v>45979</v>
      </c>
      <c r="F2457" s="649" t="inlineStr">
        <is>
          <t>DAVIVIENDA</t>
        </is>
      </c>
      <c r="G2457" s="682" t="inlineStr">
        <is>
          <t>VIVIENDA NO VIS, NO TIENE MAS ENDEUDAMIENTO</t>
        </is>
      </c>
      <c r="H2457" s="640" t="inlineStr">
        <is>
          <t>PROPIO</t>
        </is>
      </c>
      <c r="I2457" s="639" t="n"/>
      <c r="J2457" s="639" t="n"/>
      <c r="K2457" s="639" t="n"/>
      <c r="L2457" s="647" t="inlineStr">
        <is>
          <t>Finanzas a otro nivel</t>
        </is>
      </c>
      <c r="M2457" s="642" t="inlineStr">
        <is>
          <t>YULY HERNANDEZ</t>
        </is>
      </c>
      <c r="N2457" s="639" t="n"/>
      <c r="O2457" s="639" t="n"/>
      <c r="P2457" s="639" t="n"/>
      <c r="Q2457" s="639" t="n"/>
      <c r="R2457" s="642" t="n">
        <v>1024513410</v>
      </c>
      <c r="S2457" s="629" t="inlineStr">
        <is>
          <t>Pesos</t>
        </is>
      </c>
      <c r="T2457" s="651" t="inlineStr">
        <is>
          <t>Hipotecario</t>
        </is>
      </c>
      <c r="U2457" s="643" t="n">
        <v>599000</v>
      </c>
      <c r="V2457" s="642" t="n">
        <v>240</v>
      </c>
      <c r="W2457" s="642" t="n">
        <v>238</v>
      </c>
      <c r="X2457" s="643" t="inlineStr">
        <is>
          <t>11.3%</t>
        </is>
      </c>
      <c r="Y2457" s="643" t="n">
        <v>0</v>
      </c>
      <c r="Z2457" s="643" t="n">
        <v>11655</v>
      </c>
      <c r="AA2457" s="643" t="n">
        <v>45724</v>
      </c>
      <c r="AB2457" s="643" t="n">
        <v>0</v>
      </c>
      <c r="AC2457" s="643" t="n">
        <v>60546</v>
      </c>
      <c r="AD2457" s="643" t="n">
        <v>448074</v>
      </c>
      <c r="AE2457" s="643" t="n">
        <v>50030044</v>
      </c>
      <c r="AF2457" s="642" t="inlineStr">
        <is>
          <t>$50.000 a $300.000</t>
        </is>
      </c>
      <c r="AG2457" s="643" t="inlineStr">
        <is>
          <t>$7,000,000</t>
        </is>
      </c>
      <c r="AH2457" s="633" t="inlineStr">
        <is>
          <t>Empleado</t>
        </is>
      </c>
      <c r="AI2457" s="642" t="inlineStr">
        <is>
          <t>gekaur@gmail.com</t>
        </is>
      </c>
      <c r="AJ2457" s="642" t="n">
        <v>3042262428</v>
      </c>
      <c r="AK2457" s="639" t="n"/>
      <c r="AL2457" s="639" t="n"/>
      <c r="AM2457" s="214" t="n"/>
    </row>
    <row r="2458" ht="18" customHeight="1" thickBot="1">
      <c r="A2458" s="1199" t="inlineStr">
        <is>
          <t>MARIBEL RENGIFO VALENCIA</t>
        </is>
      </c>
      <c r="B2458" s="221" t="n">
        <v>90000234021</v>
      </c>
      <c r="C2458" s="240" t="n">
        <v>45979</v>
      </c>
      <c r="D2458" s="902" t="inlineStr">
        <is>
          <t>Pendiente</t>
        </is>
      </c>
      <c r="E2458" s="903" t="n">
        <v>45979</v>
      </c>
      <c r="F2458" s="241" t="inlineStr">
        <is>
          <t>BANCOLOMBIA</t>
        </is>
      </c>
      <c r="G2458" s="225" t="n"/>
      <c r="H2458" s="344" t="inlineStr">
        <is>
          <t>CM</t>
        </is>
      </c>
      <c r="I2458" s="225" t="n"/>
      <c r="J2458" s="225" t="n"/>
      <c r="K2458" s="225" t="n"/>
      <c r="L2458" s="343" t="inlineStr">
        <is>
          <t>Soluciones Financieras</t>
        </is>
      </c>
      <c r="M2458" s="242" t="inlineStr">
        <is>
          <t>LORENA SALINAS</t>
        </is>
      </c>
      <c r="N2458" s="225" t="n"/>
      <c r="O2458" s="225" t="n"/>
      <c r="P2458" s="225" t="n"/>
      <c r="Q2458" s="225" t="n"/>
      <c r="R2458" s="389" t="n">
        <v>31983612</v>
      </c>
      <c r="S2458" s="246" t="inlineStr">
        <is>
          <t>Pesos</t>
        </is>
      </c>
      <c r="T2458" s="247" t="inlineStr">
        <is>
          <t>Hipotecario</t>
        </is>
      </c>
      <c r="U2458" s="741" t="n">
        <v>1170548</v>
      </c>
      <c r="V2458" s="242" t="n">
        <v>240</v>
      </c>
      <c r="W2458" s="242" t="n">
        <v>210</v>
      </c>
      <c r="X2458" s="741" t="inlineStr">
        <is>
          <t>12.78%</t>
        </is>
      </c>
      <c r="Y2458" s="741" t="n">
        <v>0</v>
      </c>
      <c r="Z2458" s="741" t="n">
        <v>58735</v>
      </c>
      <c r="AA2458" s="741" t="n">
        <v>12446</v>
      </c>
      <c r="AB2458" s="741" t="n">
        <v>8297</v>
      </c>
      <c r="AC2458" s="741" t="n">
        <v>131645</v>
      </c>
      <c r="AD2458" s="741" t="n">
        <v>959425</v>
      </c>
      <c r="AE2458" s="741" t="n">
        <v>95704765</v>
      </c>
      <c r="AF2458" s="3661" t="n">
        <v>500</v>
      </c>
      <c r="AG2458" s="741" t="inlineStr">
        <is>
          <t>$5,000,000</t>
        </is>
      </c>
      <c r="AH2458" s="248" t="inlineStr">
        <is>
          <t>Empleado</t>
        </is>
      </c>
      <c r="AI2458" s="242" t="inlineStr">
        <is>
          <t>maribelrengifovalencia@gmail.com</t>
        </is>
      </c>
      <c r="AJ2458" s="242" t="n">
        <v>34675198646</v>
      </c>
      <c r="AK2458" s="242" t="inlineStr">
        <is>
          <t>MADRID</t>
        </is>
      </c>
      <c r="AL2458" s="225" t="n"/>
      <c r="AM2458" s="231" t="n"/>
    </row>
    <row r="2459" ht="18" customHeight="1" thickBot="1">
      <c r="A2459" s="718" t="inlineStr">
        <is>
          <t>LAURA CATALINA RODRIGUEZ RODRIGUEZ</t>
        </is>
      </c>
      <c r="B2459" s="210" t="inlineStr">
        <is>
          <t>570040770068711-3</t>
        </is>
      </c>
      <c r="C2459" s="251" t="n">
        <v>45979</v>
      </c>
      <c r="D2459" s="902" t="inlineStr">
        <is>
          <t>Pendiente</t>
        </is>
      </c>
      <c r="E2459" s="903" t="n">
        <v>45979</v>
      </c>
      <c r="F2459" s="262" t="inlineStr">
        <is>
          <t>DAVIVIENDA</t>
        </is>
      </c>
      <c r="G2459" s="214" t="n"/>
      <c r="H2459" s="349" t="inlineStr">
        <is>
          <t>CM</t>
        </is>
      </c>
      <c r="I2459" s="214" t="n"/>
      <c r="J2459" s="214" t="n"/>
      <c r="K2459" s="214" t="n"/>
      <c r="L2459" s="398" t="inlineStr">
        <is>
          <t>Visionarios</t>
        </is>
      </c>
      <c r="M2459" s="254" t="inlineStr">
        <is>
          <t>PAOLA HERNANDEZ</t>
        </is>
      </c>
      <c r="N2459" s="214" t="n"/>
      <c r="O2459" s="214" t="n"/>
      <c r="P2459" s="214" t="n"/>
      <c r="Q2459" s="335" t="n"/>
      <c r="R2459" s="390" t="inlineStr">
        <is>
          <t>N/A</t>
        </is>
      </c>
      <c r="S2459" s="257" t="inlineStr">
        <is>
          <t>Pesos</t>
        </is>
      </c>
      <c r="T2459" s="258" t="inlineStr">
        <is>
          <t>Hipotecario</t>
        </is>
      </c>
      <c r="U2459" s="739" t="n">
        <v>880847</v>
      </c>
      <c r="V2459" s="254" t="n">
        <v>222</v>
      </c>
      <c r="W2459" s="254" t="n">
        <v>181</v>
      </c>
      <c r="X2459" s="739" t="inlineStr">
        <is>
          <t>12.95%</t>
        </is>
      </c>
      <c r="Y2459" s="739" t="n">
        <v>267152</v>
      </c>
      <c r="Z2459" s="739" t="n">
        <v>17704</v>
      </c>
      <c r="AA2459" s="739" t="n">
        <v>38527</v>
      </c>
      <c r="AB2459" s="739" t="n">
        <v>0</v>
      </c>
      <c r="AC2459" s="739" t="n">
        <v>259773</v>
      </c>
      <c r="AD2459" s="739" t="n">
        <v>563224</v>
      </c>
      <c r="AE2459" s="739" t="n">
        <v>81660926</v>
      </c>
      <c r="AF2459" s="739" t="inlineStr">
        <is>
          <t>$1,000,000</t>
        </is>
      </c>
      <c r="AG2459" s="739" t="inlineStr">
        <is>
          <t>$240,000,000</t>
        </is>
      </c>
      <c r="AH2459" s="259" t="inlineStr">
        <is>
          <t>Empleado</t>
        </is>
      </c>
      <c r="AI2459" s="254" t="inlineStr">
        <is>
          <t>lauracatalinarodriguez95@gmail.com</t>
        </is>
      </c>
      <c r="AJ2459" s="254" t="n">
        <v>3138655181</v>
      </c>
      <c r="AK2459" s="254" t="inlineStr">
        <is>
          <t>MIAMI</t>
        </is>
      </c>
      <c r="AL2459" s="214" t="n"/>
      <c r="AM2459" s="220" t="n"/>
    </row>
    <row r="2460" ht="18" customHeight="1" thickBot="1">
      <c r="A2460" s="780" t="inlineStr">
        <is>
          <t>ANDRES FELIPE COSME HURTADO</t>
        </is>
      </c>
      <c r="B2460" s="221" t="inlineStr">
        <is>
          <t>600303510016758-4</t>
        </is>
      </c>
      <c r="C2460" s="240" t="n">
        <v>45979</v>
      </c>
      <c r="D2460" s="902" t="inlineStr">
        <is>
          <t>Pendiente</t>
        </is>
      </c>
      <c r="E2460" s="903" t="n">
        <v>45979</v>
      </c>
      <c r="F2460" s="333" t="inlineStr">
        <is>
          <t>DAVIVIENDA</t>
        </is>
      </c>
      <c r="G2460" s="225" t="n"/>
      <c r="H2460" s="344" t="inlineStr">
        <is>
          <t>CM</t>
        </is>
      </c>
      <c r="I2460" s="225" t="n"/>
      <c r="J2460" s="225" t="n"/>
      <c r="K2460" s="225" t="n"/>
      <c r="L2460" s="225" t="n"/>
      <c r="M2460" s="225" t="n"/>
      <c r="N2460" s="225" t="n"/>
      <c r="O2460" s="225" t="n"/>
      <c r="P2460" s="225" t="n"/>
      <c r="Q2460" s="473" t="n"/>
      <c r="R2460" s="390" t="inlineStr">
        <is>
          <t>N/A</t>
        </is>
      </c>
      <c r="S2460" s="246" t="inlineStr">
        <is>
          <t>Pesos</t>
        </is>
      </c>
      <c r="T2460" s="448" t="inlineStr">
        <is>
          <t>Leasing H.</t>
        </is>
      </c>
      <c r="U2460" s="741" t="n">
        <v>2610000</v>
      </c>
      <c r="V2460" s="242" t="n">
        <v>240</v>
      </c>
      <c r="W2460" s="242" t="n">
        <v>180</v>
      </c>
      <c r="X2460" s="741" t="inlineStr">
        <is>
          <t>8.3%</t>
        </is>
      </c>
      <c r="Y2460" s="741" t="n">
        <v>0</v>
      </c>
      <c r="Z2460" s="741" t="n">
        <v>74835</v>
      </c>
      <c r="AA2460" s="741" t="n">
        <v>154796</v>
      </c>
      <c r="AB2460" s="741" t="n">
        <v>0</v>
      </c>
      <c r="AC2460" s="741" t="n">
        <v>733632</v>
      </c>
      <c r="AD2460" s="741" t="n">
        <v>1646736</v>
      </c>
      <c r="AE2460" s="741" t="n">
        <v>248379931</v>
      </c>
      <c r="AF2460" s="741" t="inlineStr">
        <is>
          <t>$1,000,000</t>
        </is>
      </c>
      <c r="AG2460" s="741" t="inlineStr">
        <is>
          <t>$50,000,000</t>
        </is>
      </c>
      <c r="AH2460" s="248" t="inlineStr">
        <is>
          <t>Empleado</t>
        </is>
      </c>
      <c r="AI2460" s="242" t="inlineStr">
        <is>
          <t>andres.cosme@gmail.com</t>
        </is>
      </c>
      <c r="AJ2460" s="242" t="n">
        <v>3003648819</v>
      </c>
      <c r="AK2460" s="242" t="inlineStr">
        <is>
          <t>MEDELLIN</t>
        </is>
      </c>
      <c r="AL2460" s="225" t="n"/>
      <c r="AM2460" s="231" t="n"/>
    </row>
    <row r="2461" ht="18" customHeight="1" thickBot="1">
      <c r="A2461" s="781" t="inlineStr">
        <is>
          <t>ALEJANDRO GONZALEZ MARTINEZ</t>
        </is>
      </c>
      <c r="B2461" s="210" t="n">
        <v>90000307072</v>
      </c>
      <c r="C2461" s="251" t="n">
        <v>45979</v>
      </c>
      <c r="D2461" s="902" t="inlineStr">
        <is>
          <t>Pendiente</t>
        </is>
      </c>
      <c r="E2461" s="903" t="n">
        <v>45979</v>
      </c>
      <c r="F2461" s="267" t="inlineStr">
        <is>
          <t>BANCOLOMBIA</t>
        </is>
      </c>
      <c r="G2461" s="565" t="n"/>
      <c r="H2461" s="460" t="inlineStr">
        <is>
          <t>WEB</t>
        </is>
      </c>
      <c r="I2461" s="214" t="n"/>
      <c r="J2461" s="214" t="n"/>
      <c r="K2461" s="214" t="n"/>
      <c r="L2461" s="214" t="n"/>
      <c r="M2461" s="214" t="n"/>
      <c r="N2461" s="214" t="n"/>
      <c r="O2461" s="214" t="n"/>
      <c r="P2461" s="214" t="n"/>
      <c r="Q2461" s="214" t="n"/>
      <c r="R2461" s="254" t="n">
        <v>1058324939</v>
      </c>
      <c r="S2461" s="257" t="inlineStr">
        <is>
          <t>Pesos</t>
        </is>
      </c>
      <c r="T2461" s="258" t="inlineStr">
        <is>
          <t>Hipotecario</t>
        </is>
      </c>
      <c r="U2461" s="739" t="n">
        <v>501843</v>
      </c>
      <c r="V2461" s="254" t="n">
        <v>300</v>
      </c>
      <c r="W2461" s="254" t="n">
        <v>250</v>
      </c>
      <c r="X2461" s="739" t="inlineStr">
        <is>
          <t>7.96%</t>
        </is>
      </c>
      <c r="Y2461" s="739" t="n">
        <v>192915</v>
      </c>
      <c r="Z2461" s="739" t="n">
        <v>6525</v>
      </c>
      <c r="AA2461" s="739" t="n">
        <v>12946</v>
      </c>
      <c r="AB2461" s="739" t="n">
        <v>8630</v>
      </c>
      <c r="AC2461" s="739" t="n">
        <v>95830</v>
      </c>
      <c r="AD2461" s="739" t="n">
        <v>377912</v>
      </c>
      <c r="AE2461" s="739" t="n">
        <v>59074306</v>
      </c>
      <c r="AF2461" s="3660" t="n">
        <v>300</v>
      </c>
      <c r="AG2461" s="739" t="inlineStr">
        <is>
          <t>$3,000,000</t>
        </is>
      </c>
      <c r="AH2461" s="259" t="inlineStr">
        <is>
          <t>Empleado</t>
        </is>
      </c>
      <c r="AI2461" s="254" t="inlineStr">
        <is>
          <t>alejandrogon125@hotmail.com</t>
        </is>
      </c>
      <c r="AJ2461" s="254" t="n">
        <v>3203083821</v>
      </c>
      <c r="AK2461" s="254" t="inlineStr">
        <is>
          <t>BOGOTA</t>
        </is>
      </c>
      <c r="AL2461" s="214" t="n"/>
      <c r="AM2461" s="220" t="n"/>
    </row>
    <row r="2462" ht="18" customHeight="1" thickBot="1">
      <c r="A2462" s="1197" t="inlineStr">
        <is>
          <t>CARMEN MARLENY AVENDAÑO</t>
        </is>
      </c>
      <c r="B2462" s="221" t="inlineStr">
        <is>
          <t>571616260009318-3</t>
        </is>
      </c>
      <c r="C2462" s="240" t="n">
        <v>45973</v>
      </c>
      <c r="D2462" s="456" t="inlineStr">
        <is>
          <t>Mora</t>
        </is>
      </c>
      <c r="E2462" s="922" t="n">
        <v>45980</v>
      </c>
      <c r="F2462" s="569" t="inlineStr">
        <is>
          <t>DAVIVIENDA</t>
        </is>
      </c>
      <c r="G2462" s="593" t="inlineStr">
        <is>
          <t>Por favor validar el valor de la cuota, el cliente dice que normalmente paga $557.933 envío extracto del mes de Diciembre para por favor validar
extracto enviado al correo el 19 de Noviembre</t>
        </is>
      </c>
      <c r="H2462" s="397" t="inlineStr">
        <is>
          <t>PROPIO</t>
        </is>
      </c>
      <c r="I2462" s="225" t="n"/>
      <c r="J2462" s="225" t="n"/>
      <c r="K2462" s="378" t="n">
        <v>45979</v>
      </c>
      <c r="L2462" s="343" t="inlineStr">
        <is>
          <t>Soluciones Financieras</t>
        </is>
      </c>
      <c r="M2462" s="242" t="inlineStr">
        <is>
          <t>LORENA SALINAS</t>
        </is>
      </c>
      <c r="N2462" s="240" t="n">
        <v>45980</v>
      </c>
      <c r="O2462" s="225" t="n"/>
      <c r="P2462" s="245" t="inlineStr">
        <is>
          <t>https://tinyurl.com/5yf9e3fc</t>
        </is>
      </c>
      <c r="Q2462" s="225" t="n"/>
      <c r="R2462" s="242" t="n">
        <v>93183</v>
      </c>
      <c r="S2462" s="246" t="inlineStr">
        <is>
          <t>Pesos</t>
        </is>
      </c>
      <c r="T2462" s="247" t="inlineStr">
        <is>
          <t>Hipotecario</t>
        </is>
      </c>
      <c r="U2462" s="741" t="n">
        <v>557933</v>
      </c>
      <c r="V2462" s="242" t="n">
        <v>240</v>
      </c>
      <c r="W2462" s="242" t="n">
        <v>160</v>
      </c>
      <c r="X2462" s="811" t="n">
        <v>0.12</v>
      </c>
      <c r="Y2462" s="741" t="n">
        <v>173066</v>
      </c>
      <c r="Z2462" s="741" t="n">
        <v>51406</v>
      </c>
      <c r="AA2462" s="741" t="n">
        <v>37890</v>
      </c>
      <c r="AB2462" s="741" t="n">
        <v>0</v>
      </c>
      <c r="AC2462" s="741" t="n">
        <v>98218</v>
      </c>
      <c r="AD2462" s="741" t="n">
        <v>329682</v>
      </c>
      <c r="AE2462" s="741" t="n">
        <v>53029379</v>
      </c>
      <c r="AF2462" s="242" t="inlineStr">
        <is>
          <t>$50.000 a $300.000</t>
        </is>
      </c>
      <c r="AG2462" s="741" t="inlineStr">
        <is>
          <t>$4,000,000</t>
        </is>
      </c>
      <c r="AH2462" s="248" t="inlineStr">
        <is>
          <t>Empleado</t>
        </is>
      </c>
      <c r="AI2462" s="242" t="inlineStr">
        <is>
          <t>elver-0341@hotmail.com</t>
        </is>
      </c>
      <c r="AJ2462" s="242" t="n">
        <v>3188481777</v>
      </c>
      <c r="AK2462" s="242" t="inlineStr">
        <is>
          <t>BOGOTA</t>
        </is>
      </c>
      <c r="AL2462" s="225" t="n"/>
      <c r="AM2462" s="231" t="n"/>
    </row>
    <row r="2463" ht="18" customHeight="1" thickBot="1">
      <c r="A2463" s="781" t="inlineStr">
        <is>
          <t>LEIDY VANESSA MEDINA TAFUR</t>
        </is>
      </c>
      <c r="B2463" s="210" t="inlineStr">
        <is>
          <t>570101680052126-9</t>
        </is>
      </c>
      <c r="C2463" s="251" t="n">
        <v>45969</v>
      </c>
      <c r="D2463" s="902" t="inlineStr">
        <is>
          <t>Pendiente</t>
        </is>
      </c>
      <c r="E2463" s="903" t="n">
        <v>45980</v>
      </c>
      <c r="F2463" s="262" t="inlineStr">
        <is>
          <t>DAVIVIENDA</t>
        </is>
      </c>
      <c r="G2463" s="214" t="n"/>
      <c r="H2463" s="349" t="inlineStr">
        <is>
          <t>CM</t>
        </is>
      </c>
      <c r="I2463" s="214" t="n"/>
      <c r="J2463" s="214" t="n"/>
      <c r="K2463" s="214" t="n"/>
      <c r="L2463" s="392" t="inlineStr">
        <is>
          <t>Finanzas a otro nivel</t>
        </is>
      </c>
      <c r="M2463" s="254" t="inlineStr">
        <is>
          <t>CATALINA MORENO</t>
        </is>
      </c>
      <c r="N2463" s="214" t="n"/>
      <c r="O2463" s="214" t="n"/>
      <c r="P2463" s="214" t="n"/>
      <c r="Q2463" s="214" t="n"/>
      <c r="R2463" s="254" t="n">
        <v>1113658783</v>
      </c>
      <c r="S2463" s="257" t="inlineStr">
        <is>
          <t>Pesos</t>
        </is>
      </c>
      <c r="T2463" s="258" t="inlineStr">
        <is>
          <t>Hipotecario</t>
        </is>
      </c>
      <c r="U2463" s="739" t="n">
        <v>674000</v>
      </c>
      <c r="V2463" s="254" t="n">
        <v>240</v>
      </c>
      <c r="W2463" s="254" t="n">
        <v>237</v>
      </c>
      <c r="X2463" s="739" t="inlineStr">
        <is>
          <t>11.3%</t>
        </is>
      </c>
      <c r="Y2463" s="739" t="n">
        <v>0</v>
      </c>
      <c r="Z2463" s="739" t="n">
        <v>29006</v>
      </c>
      <c r="AA2463" s="739" t="n">
        <v>48732</v>
      </c>
      <c r="AB2463" s="739" t="n">
        <v>0</v>
      </c>
      <c r="AC2463" s="739" t="n">
        <v>151385</v>
      </c>
      <c r="AD2463" s="739" t="n">
        <v>1118961</v>
      </c>
      <c r="AE2463" s="739" t="n">
        <v>62373252</v>
      </c>
      <c r="AF2463" s="254" t="inlineStr">
        <is>
          <t>El abono puede estar entre 200 mil y 400 mil pesos</t>
        </is>
      </c>
      <c r="AG2463" s="739" t="inlineStr">
        <is>
          <t>$4,000,000</t>
        </is>
      </c>
      <c r="AH2463" s="458" t="inlineStr">
        <is>
          <t>Vis Davivienda</t>
        </is>
      </c>
      <c r="AI2463" s="254" t="inlineStr">
        <is>
          <t>leidimedina_tafur@hotmail.com</t>
        </is>
      </c>
      <c r="AJ2463" s="254" t="n">
        <v>3185366192</v>
      </c>
      <c r="AK2463" s="254" t="inlineStr">
        <is>
          <t>PALMIRA</t>
        </is>
      </c>
      <c r="AL2463" s="214" t="n"/>
      <c r="AM2463" s="220" t="n"/>
    </row>
    <row r="2464" ht="18" customHeight="1" thickBot="1">
      <c r="A2464" s="1197" t="inlineStr">
        <is>
          <t>ROCIO MARTINEZ CASTILLO</t>
        </is>
      </c>
      <c r="B2464" s="221" t="n">
        <v>134200152553</v>
      </c>
      <c r="C2464" s="240" t="n">
        <v>45980</v>
      </c>
      <c r="D2464" s="902" t="inlineStr">
        <is>
          <t>Pendiente</t>
        </is>
      </c>
      <c r="E2464" s="903" t="n">
        <v>45980</v>
      </c>
      <c r="F2464" s="248" t="inlineStr">
        <is>
          <t>CAJA SOCIAL</t>
        </is>
      </c>
      <c r="G2464" s="225" t="n"/>
      <c r="H2464" s="243" t="inlineStr">
        <is>
          <t>VK 30%</t>
        </is>
      </c>
      <c r="I2464" s="225" t="n"/>
      <c r="J2464" s="225" t="n"/>
      <c r="K2464" s="225" t="n"/>
      <c r="L2464" s="346" t="inlineStr">
        <is>
          <t>Guardianes Del Ahorro</t>
        </is>
      </c>
      <c r="M2464" s="242" t="inlineStr">
        <is>
          <t>JUAN CARLOS HIDALGO</t>
        </is>
      </c>
      <c r="N2464" s="225" t="n"/>
      <c r="O2464" s="225" t="n"/>
      <c r="P2464" s="225" t="n"/>
      <c r="Q2464" s="225" t="n"/>
      <c r="R2464" s="242" t="n">
        <v>52325897</v>
      </c>
      <c r="S2464" s="246" t="inlineStr">
        <is>
          <t>Pesos</t>
        </is>
      </c>
      <c r="T2464" s="247" t="inlineStr">
        <is>
          <t>Hipotecario</t>
        </is>
      </c>
      <c r="U2464" s="741" t="n">
        <v>1076720</v>
      </c>
      <c r="V2464" s="242" t="n">
        <v>240</v>
      </c>
      <c r="W2464" s="242" t="n">
        <v>220</v>
      </c>
      <c r="X2464" s="741" t="inlineStr">
        <is>
          <t>18.05%</t>
        </is>
      </c>
      <c r="Y2464" s="741" t="n">
        <v>0</v>
      </c>
      <c r="Z2464" s="741" t="n">
        <v>14406</v>
      </c>
      <c r="AA2464" s="741" t="n">
        <v>25247</v>
      </c>
      <c r="AB2464" s="741" t="n">
        <v>22699</v>
      </c>
      <c r="AC2464" s="741" t="n">
        <v>49356</v>
      </c>
      <c r="AD2464" s="741" t="n">
        <v>965011</v>
      </c>
      <c r="AE2464" s="741" t="n">
        <v>69304534</v>
      </c>
      <c r="AF2464" s="242" t="inlineStr">
        <is>
          <t>$50.000 a $300.000</t>
        </is>
      </c>
      <c r="AG2464" s="741" t="inlineStr">
        <is>
          <t>$4,000,000</t>
        </is>
      </c>
      <c r="AH2464" s="248" t="inlineStr">
        <is>
          <t>Empleado</t>
        </is>
      </c>
      <c r="AI2464" s="242" t="inlineStr">
        <is>
          <t>rousdelmar@gmail.com</t>
        </is>
      </c>
      <c r="AJ2464" s="242" t="n">
        <v>3159269544</v>
      </c>
      <c r="AK2464" s="225" t="n"/>
      <c r="AL2464" s="225" t="n"/>
      <c r="AM2464" s="231" t="n"/>
    </row>
    <row r="2465" ht="18" customHeight="1" thickBot="1">
      <c r="A2465" s="781" t="inlineStr">
        <is>
          <t>JEIMY KATHERIN ORTIZ ROJAS</t>
        </is>
      </c>
      <c r="B2465" s="210" t="n">
        <v>102075244102</v>
      </c>
      <c r="C2465" s="251" t="n">
        <v>45980</v>
      </c>
      <c r="D2465" s="902" t="inlineStr">
        <is>
          <t>Pendiente</t>
        </is>
      </c>
      <c r="E2465" s="903" t="n">
        <v>45980</v>
      </c>
      <c r="F2465" s="232" t="inlineStr">
        <is>
          <t>FNA (Fondo Nacional del Ahorro)</t>
        </is>
      </c>
      <c r="G2465" s="214" t="n"/>
      <c r="H2465" s="352" t="inlineStr">
        <is>
          <t>PROPIO</t>
        </is>
      </c>
      <c r="I2465" s="214" t="n"/>
      <c r="J2465" s="214" t="n"/>
      <c r="K2465" s="214" t="n"/>
      <c r="L2465" s="392" t="inlineStr">
        <is>
          <t>Finanzas a otro nivel</t>
        </is>
      </c>
      <c r="M2465" s="254" t="inlineStr">
        <is>
          <t>OFELIA OVIEDO</t>
        </is>
      </c>
      <c r="N2465" s="214" t="n"/>
      <c r="O2465" s="214" t="n"/>
      <c r="P2465" s="214" t="n"/>
      <c r="Q2465" s="214" t="n"/>
      <c r="R2465" s="254" t="n">
        <v>1020752441</v>
      </c>
      <c r="S2465" s="257" t="inlineStr">
        <is>
          <t>Pesos</t>
        </is>
      </c>
      <c r="T2465" s="258" t="inlineStr">
        <is>
          <t>Hipotecario</t>
        </is>
      </c>
      <c r="U2465" s="739" t="n">
        <v>1975662</v>
      </c>
      <c r="V2465" s="254" t="n">
        <v>239</v>
      </c>
      <c r="W2465" s="254" t="n">
        <v>224</v>
      </c>
      <c r="X2465" s="821" t="n">
        <v>0.14</v>
      </c>
      <c r="Y2465" s="739" t="n">
        <v>0</v>
      </c>
      <c r="Z2465" s="739" t="n">
        <v>49392</v>
      </c>
      <c r="AA2465" s="739" t="n">
        <v>41505</v>
      </c>
      <c r="AB2465" s="739" t="n">
        <v>39608</v>
      </c>
      <c r="AC2465" s="739" t="n">
        <v>158567</v>
      </c>
      <c r="AD2465" s="739" t="n">
        <v>1686696</v>
      </c>
      <c r="AE2465" s="739" t="n">
        <v>153631371</v>
      </c>
      <c r="AF2465" s="254" t="inlineStr">
        <is>
          <t>$300.000 a $600.000</t>
        </is>
      </c>
      <c r="AG2465" s="739" t="inlineStr">
        <is>
          <t>$9,000,000</t>
        </is>
      </c>
      <c r="AH2465" s="259" t="inlineStr">
        <is>
          <t>Empleado</t>
        </is>
      </c>
      <c r="AI2465" s="254" t="inlineStr">
        <is>
          <t>j_kathe@hotmail.com</t>
        </is>
      </c>
      <c r="AJ2465" s="254" t="n">
        <v>3138020333</v>
      </c>
      <c r="AK2465" s="214" t="n"/>
      <c r="AL2465" s="214" t="n"/>
      <c r="AM2465" s="220" t="n"/>
    </row>
    <row r="2466" ht="18" customHeight="1" thickBot="1">
      <c r="A2466" s="1200" t="inlineStr">
        <is>
          <t>NELSON ANTONIO BRAVO REYES</t>
        </is>
      </c>
      <c r="B2466" s="221" t="n">
        <v>614110000832</v>
      </c>
      <c r="C2466" s="240" t="n">
        <v>45980</v>
      </c>
      <c r="D2466" s="902" t="inlineStr">
        <is>
          <t>Pendiente</t>
        </is>
      </c>
      <c r="E2466" s="903" t="n">
        <v>45980</v>
      </c>
      <c r="F2466" s="459" t="inlineStr">
        <is>
          <t>COLPATRIA</t>
        </is>
      </c>
      <c r="G2466" s="225" t="n"/>
      <c r="H2466" s="397" t="inlineStr">
        <is>
          <t>PROPIO</t>
        </is>
      </c>
      <c r="I2466" s="225" t="n"/>
      <c r="J2466" s="225" t="n"/>
      <c r="K2466" s="225" t="n"/>
      <c r="L2466" s="440" t="inlineStr">
        <is>
          <t>Finanzas a otro nivel</t>
        </is>
      </c>
      <c r="M2466" s="242" t="inlineStr">
        <is>
          <t>LUIS ALFREDO RABA</t>
        </is>
      </c>
      <c r="N2466" s="225" t="n"/>
      <c r="O2466" s="225" t="n"/>
      <c r="P2466" s="225" t="n"/>
      <c r="Q2466" s="225" t="n"/>
      <c r="R2466" s="242" t="n">
        <v>6023336</v>
      </c>
      <c r="S2466" s="246" t="inlineStr">
        <is>
          <t>Pesos</t>
        </is>
      </c>
      <c r="T2466" s="247" t="inlineStr">
        <is>
          <t>Hipotecario</t>
        </is>
      </c>
      <c r="U2466" s="741" t="n">
        <v>1057318</v>
      </c>
      <c r="V2466" s="242" t="n">
        <v>240</v>
      </c>
      <c r="W2466" s="242" t="n">
        <v>200</v>
      </c>
      <c r="X2466" s="741" t="inlineStr">
        <is>
          <t>14.72%</t>
        </is>
      </c>
      <c r="Y2466" s="741" t="n">
        <v>0</v>
      </c>
      <c r="Z2466" s="741" t="n">
        <v>75458</v>
      </c>
      <c r="AA2466" s="741" t="n">
        <v>0</v>
      </c>
      <c r="AB2466" s="741" t="n">
        <v>0</v>
      </c>
      <c r="AC2466" s="741" t="n">
        <v>156766</v>
      </c>
      <c r="AD2466" s="741" t="n">
        <v>1325093</v>
      </c>
      <c r="AE2466" s="741" t="n">
        <v>114901318</v>
      </c>
      <c r="AF2466" s="242" t="inlineStr">
        <is>
          <t>$1.200.000 en adelante</t>
        </is>
      </c>
      <c r="AG2466" s="741" t="inlineStr">
        <is>
          <t>$10,000,000</t>
        </is>
      </c>
      <c r="AH2466" s="248" t="inlineStr">
        <is>
          <t>Empleado</t>
        </is>
      </c>
      <c r="AI2466" s="242" t="inlineStr">
        <is>
          <t>gerenciab2consultores@gmail.com</t>
        </is>
      </c>
      <c r="AJ2466" s="242" t="n">
        <v>3208398801</v>
      </c>
      <c r="AK2466" s="225" t="n"/>
      <c r="AL2466" s="225" t="n"/>
      <c r="AM2466" s="231" t="n"/>
    </row>
    <row r="2467" ht="18" customHeight="1" thickBot="1">
      <c r="A2467" s="1201" t="inlineStr">
        <is>
          <t>YEISSON SALAZAR GONZALEZ</t>
        </is>
      </c>
      <c r="B2467" s="502" t="n">
        <v>134200189687</v>
      </c>
      <c r="C2467" s="404" t="n">
        <v>45980</v>
      </c>
      <c r="D2467" s="921" t="inlineStr">
        <is>
          <t>Pendiente</t>
        </is>
      </c>
      <c r="E2467" s="900" t="n">
        <v>45980</v>
      </c>
      <c r="F2467" s="415" t="inlineStr">
        <is>
          <t>CAJA SOCIAL</t>
        </is>
      </c>
      <c r="G2467" s="410" t="n"/>
      <c r="H2467" s="504" t="inlineStr">
        <is>
          <t>VK 25%</t>
        </is>
      </c>
      <c r="I2467" s="410" t="n"/>
      <c r="J2467" s="410" t="n"/>
      <c r="K2467" s="410" t="n"/>
      <c r="L2467" s="405" t="inlineStr">
        <is>
          <t>Soluciones Financieras</t>
        </is>
      </c>
      <c r="M2467" s="414" t="inlineStr">
        <is>
          <t>LORENA SALINAS</t>
        </is>
      </c>
      <c r="N2467" s="410" t="n"/>
      <c r="O2467" s="410" t="n"/>
      <c r="P2467" s="410" t="n"/>
      <c r="Q2467" s="410" t="n"/>
      <c r="R2467" s="414" t="n">
        <v>1000133648</v>
      </c>
      <c r="S2467" s="412" t="inlineStr">
        <is>
          <t>Pesos</t>
        </is>
      </c>
      <c r="T2467" s="413" t="inlineStr">
        <is>
          <t>Hipotecario</t>
        </is>
      </c>
      <c r="U2467" s="818" t="n">
        <v>1254440</v>
      </c>
      <c r="V2467" s="414" t="n">
        <v>240</v>
      </c>
      <c r="W2467" s="414" t="n">
        <v>228</v>
      </c>
      <c r="X2467" s="875" t="n">
        <v>0.11</v>
      </c>
      <c r="Y2467" s="818" t="n">
        <v>0</v>
      </c>
      <c r="Z2467" s="818" t="n">
        <v>28555</v>
      </c>
      <c r="AA2467" s="818" t="n">
        <v>15433</v>
      </c>
      <c r="AB2467" s="818" t="n">
        <v>13876</v>
      </c>
      <c r="AC2467" s="818" t="n">
        <v>163324</v>
      </c>
      <c r="AD2467" s="818" t="n">
        <v>1033251</v>
      </c>
      <c r="AE2467" s="818" t="n">
        <v>118294177</v>
      </c>
      <c r="AF2467" s="414" t="inlineStr">
        <is>
          <t>$100.000 EN ADELANTE</t>
        </is>
      </c>
      <c r="AG2467" s="818" t="inlineStr">
        <is>
          <t>$7,000,000</t>
        </is>
      </c>
      <c r="AH2467" s="415" t="inlineStr">
        <is>
          <t>Empleado</t>
        </is>
      </c>
      <c r="AI2467" s="414" t="inlineStr">
        <is>
          <t>davidjeisson1624@hotmail.com</t>
        </is>
      </c>
      <c r="AJ2467" s="414" t="n">
        <v>3209683892</v>
      </c>
      <c r="AK2467" s="410" t="n"/>
      <c r="AL2467" s="410" t="n"/>
      <c r="AM2467" s="416" t="n"/>
    </row>
    <row r="2468" ht="18" customHeight="1" thickBot="1">
      <c r="A2468" s="736" t="inlineStr">
        <is>
          <t>OSWALDO CALLE BOTERO</t>
        </is>
      </c>
      <c r="B2468" s="221" t="n">
        <v>90000147768</v>
      </c>
      <c r="C2468" s="240" t="n">
        <v>45980</v>
      </c>
      <c r="D2468" s="902" t="inlineStr">
        <is>
          <t>Pendiente</t>
        </is>
      </c>
      <c r="E2468" s="903" t="n">
        <v>45980</v>
      </c>
      <c r="F2468" s="241" t="inlineStr">
        <is>
          <t>BANCOLOMBIA</t>
        </is>
      </c>
      <c r="G2468" s="560" t="n"/>
      <c r="H2468" s="507" t="inlineStr">
        <is>
          <t>WEB</t>
        </is>
      </c>
      <c r="I2468" s="225" t="n"/>
      <c r="J2468" s="225" t="n"/>
      <c r="K2468" s="225" t="n"/>
      <c r="L2468" s="225" t="n"/>
      <c r="M2468" s="225" t="n"/>
      <c r="N2468" s="225" t="n"/>
      <c r="O2468" s="225" t="n"/>
      <c r="P2468" s="225" t="n"/>
      <c r="Q2468" s="225" t="n"/>
      <c r="R2468" s="242" t="n">
        <v>71216648</v>
      </c>
      <c r="S2468" s="246" t="inlineStr">
        <is>
          <t>Pesos</t>
        </is>
      </c>
      <c r="T2468" s="247" t="inlineStr">
        <is>
          <t>Hipotecario</t>
        </is>
      </c>
      <c r="U2468" s="741" t="n">
        <v>924466</v>
      </c>
      <c r="V2468" s="242" t="n">
        <v>139</v>
      </c>
      <c r="W2468" s="242" t="n">
        <v>88</v>
      </c>
      <c r="X2468" s="741" t="inlineStr">
        <is>
          <t>8.7%</t>
        </is>
      </c>
      <c r="Y2468" s="741" t="n">
        <v>0</v>
      </c>
      <c r="Z2468" s="741" t="n">
        <v>17847</v>
      </c>
      <c r="AA2468" s="741" t="n">
        <v>17656</v>
      </c>
      <c r="AB2468" s="741" t="n">
        <v>11770</v>
      </c>
      <c r="AC2468" s="741" t="n">
        <v>472535</v>
      </c>
      <c r="AD2468" s="741" t="n">
        <v>404657</v>
      </c>
      <c r="AE2468" s="741" t="n">
        <v>57636693</v>
      </c>
      <c r="AF2468" s="3661" t="n">
        <v>200</v>
      </c>
      <c r="AG2468" s="741" t="inlineStr">
        <is>
          <t>$6,200,000</t>
        </is>
      </c>
      <c r="AH2468" s="248" t="inlineStr">
        <is>
          <t>Empleado</t>
        </is>
      </c>
      <c r="AI2468" s="242" t="inlineStr">
        <is>
          <t>oswaldo.calle@gmail.com</t>
        </is>
      </c>
      <c r="AJ2468" s="242" t="n">
        <v>3002461350</v>
      </c>
      <c r="AK2468" s="242" t="inlineStr">
        <is>
          <t>ITAGUI</t>
        </is>
      </c>
      <c r="AL2468" s="225" t="n"/>
      <c r="AM2468" s="231" t="n"/>
    </row>
    <row r="2469" ht="18" customHeight="1" thickBot="1">
      <c r="A2469" s="1160" t="inlineStr">
        <is>
          <t>JULY ANDREA VARGAS ARIAS</t>
        </is>
      </c>
      <c r="B2469" s="210" t="inlineStr">
        <is>
          <t>570000480104516-6</t>
        </is>
      </c>
      <c r="C2469" s="251" t="n">
        <v>45719</v>
      </c>
      <c r="D2469" s="902" t="inlineStr">
        <is>
          <t>Actualizar</t>
        </is>
      </c>
      <c r="E2469" s="903" t="n">
        <v>45981</v>
      </c>
      <c r="F2469" s="569" t="inlineStr">
        <is>
          <t>DAVIVIENDA</t>
        </is>
      </c>
      <c r="G2469" s="562" t="inlineStr">
        <is>
          <t>Adjunto el extracto de la cliente July Andrea Vargas para actualizar el estudio.</t>
        </is>
      </c>
      <c r="H2469" s="349" t="inlineStr">
        <is>
          <t>CM</t>
        </is>
      </c>
      <c r="I2469" s="214" t="n"/>
      <c r="J2469" s="214" t="n"/>
      <c r="K2469" s="386" t="n">
        <v>45720</v>
      </c>
      <c r="L2469" s="348" t="inlineStr">
        <is>
          <t>Soluciones Financieras</t>
        </is>
      </c>
      <c r="M2469" s="254" t="inlineStr">
        <is>
          <t>MIRYAM ROA</t>
        </is>
      </c>
      <c r="N2469" s="251" t="n">
        <v>45720</v>
      </c>
      <c r="O2469" s="214" t="n"/>
      <c r="P2469" s="256" t="inlineStr">
        <is>
          <t>https://tinyurl.com/bdhnvakt</t>
        </is>
      </c>
      <c r="Q2469" s="214" t="n"/>
      <c r="R2469" s="254" t="n">
        <v>1033793488</v>
      </c>
      <c r="S2469" s="257" t="inlineStr">
        <is>
          <t>Pesos</t>
        </is>
      </c>
      <c r="T2469" s="258" t="inlineStr">
        <is>
          <t>Hipotecario</t>
        </is>
      </c>
      <c r="U2469" s="739" t="n">
        <v>1293000</v>
      </c>
      <c r="V2469" s="254" t="n">
        <v>240</v>
      </c>
      <c r="W2469" s="254" t="n">
        <v>224</v>
      </c>
      <c r="X2469" s="821" t="n">
        <v>0.11</v>
      </c>
      <c r="Y2469" s="739" t="n">
        <v>0</v>
      </c>
      <c r="Z2469" s="739" t="n">
        <v>38399</v>
      </c>
      <c r="AA2469" s="739" t="n">
        <v>38288</v>
      </c>
      <c r="AB2469" s="739" t="n">
        <v>0</v>
      </c>
      <c r="AC2469" s="739" t="n">
        <v>171716</v>
      </c>
      <c r="AD2469" s="739" t="n">
        <v>1044596</v>
      </c>
      <c r="AE2469" s="739" t="n">
        <v>119605644</v>
      </c>
      <c r="AF2469" s="3660" t="n">
        <v>200</v>
      </c>
      <c r="AG2469" s="739" t="inlineStr">
        <is>
          <t>$5,000,000</t>
        </is>
      </c>
      <c r="AH2469" s="259" t="inlineStr">
        <is>
          <t>Empleado</t>
        </is>
      </c>
      <c r="AI2469" s="254" t="inlineStr">
        <is>
          <t>yuly.09.11@hotmail.com</t>
        </is>
      </c>
      <c r="AJ2469" s="254" t="n">
        <v>3202415892</v>
      </c>
      <c r="AK2469" s="254" t="inlineStr">
        <is>
          <t>BOGOTA</t>
        </is>
      </c>
      <c r="AL2469" s="214" t="n"/>
      <c r="AM2469" s="220" t="n"/>
    </row>
    <row r="2470" ht="18" customHeight="1" thickBot="1">
      <c r="A2470" s="736" t="inlineStr">
        <is>
          <t>ANDRES FELIPE ALARCON MEJIA</t>
        </is>
      </c>
      <c r="B2470" s="221" t="inlineStr">
        <is>
          <t>570101670072867-5</t>
        </is>
      </c>
      <c r="C2470" s="240" t="n">
        <v>45975</v>
      </c>
      <c r="D2470" s="902" t="inlineStr">
        <is>
          <t>Actualizar</t>
        </is>
      </c>
      <c r="E2470" s="903" t="n">
        <v>45981</v>
      </c>
      <c r="F2470" s="569" t="inlineStr">
        <is>
          <t>DAVIVIENDA</t>
        </is>
      </c>
      <c r="G2470" s="593" t="inlineStr">
        <is>
          <t xml:space="preserve">Buen tarde, solicito un segundo estudio de propuestas para este cliente, de un aumento entre 50 y 300 gracias </t>
        </is>
      </c>
      <c r="H2470" s="397" t="inlineStr">
        <is>
          <t>PROPIO</t>
        </is>
      </c>
      <c r="I2470" s="242" t="inlineStr">
        <is>
          <t>estudio realizado, sin embargo validar si la vivienda es VIS o no VIS para ingresos</t>
        </is>
      </c>
      <c r="J2470" s="394" t="inlineStr">
        <is>
          <t>Cargada CRM</t>
        </is>
      </c>
      <c r="K2470" s="378" t="n">
        <v>45979</v>
      </c>
      <c r="L2470" s="343" t="inlineStr">
        <is>
          <t>Soluciones Financieras</t>
        </is>
      </c>
      <c r="M2470" s="242" t="inlineStr">
        <is>
          <t>Camila Mendoza</t>
        </is>
      </c>
      <c r="N2470" s="240" t="n">
        <v>45979</v>
      </c>
      <c r="O2470" s="225" t="n"/>
      <c r="P2470" s="245" t="inlineStr">
        <is>
          <t>https://tinyurl.com/2s3cux86</t>
        </is>
      </c>
      <c r="Q2470" s="225" t="n"/>
      <c r="R2470" s="242" t="n">
        <v>1151942325</v>
      </c>
      <c r="S2470" s="246" t="inlineStr">
        <is>
          <t>Pesos</t>
        </is>
      </c>
      <c r="T2470" s="247" t="inlineStr">
        <is>
          <t>Hipotecario</t>
        </is>
      </c>
      <c r="U2470" s="741" t="n">
        <v>810113</v>
      </c>
      <c r="V2470" s="242" t="n">
        <v>240</v>
      </c>
      <c r="W2470" s="242" t="n">
        <v>214</v>
      </c>
      <c r="X2470" s="741" t="inlineStr">
        <is>
          <t>13.25%</t>
        </is>
      </c>
      <c r="Y2470" s="741" t="n">
        <v>268886</v>
      </c>
      <c r="Z2470" s="741" t="n">
        <v>18778</v>
      </c>
      <c r="AA2470" s="741" t="n">
        <v>22194</v>
      </c>
      <c r="AB2470" s="741" t="n">
        <v>59851</v>
      </c>
      <c r="AC2470" s="741" t="n">
        <v>625533</v>
      </c>
      <c r="AD2470" s="741" t="n">
        <v>581744</v>
      </c>
      <c r="AE2470" s="741" t="n">
        <v>82235219</v>
      </c>
      <c r="AF2470" s="242" t="inlineStr">
        <is>
          <t>500.000 es el abono que desea hacer</t>
        </is>
      </c>
      <c r="AG2470" s="741" t="inlineStr">
        <is>
          <t>$5,000,000</t>
        </is>
      </c>
      <c r="AH2470" s="248" t="inlineStr">
        <is>
          <t>Empleado</t>
        </is>
      </c>
      <c r="AI2470" s="242" t="inlineStr">
        <is>
          <t>andresfalarconm@hotmail.com</t>
        </is>
      </c>
      <c r="AJ2470" s="242" t="n">
        <v>3113841995</v>
      </c>
      <c r="AK2470" s="242" t="inlineStr">
        <is>
          <t>CALI</t>
        </is>
      </c>
      <c r="AL2470" s="225" t="n"/>
      <c r="AM2470" s="231" t="n"/>
    </row>
    <row r="2471" ht="18" customHeight="1" thickBot="1">
      <c r="A2471" s="735" t="inlineStr">
        <is>
          <t>DAYANA OCAMPO VALENCIA</t>
        </is>
      </c>
      <c r="B2471" s="635" t="inlineStr">
        <is>
          <t>570336030003765-9</t>
        </is>
      </c>
      <c r="C2471" s="636" t="n">
        <v>45981</v>
      </c>
      <c r="D2471" s="669" t="inlineStr">
        <is>
          <t>Mora</t>
        </is>
      </c>
      <c r="E2471" s="1202" t="n">
        <v>45981</v>
      </c>
      <c r="F2471" s="649" t="inlineStr">
        <is>
          <t>DAVIVIENDA</t>
        </is>
      </c>
      <c r="G2471" s="682" t="inlineStr">
        <is>
          <t>EL INMUEBLE ES VIS</t>
        </is>
      </c>
      <c r="H2471" s="650" t="inlineStr">
        <is>
          <t>VK 25%</t>
        </is>
      </c>
      <c r="I2471" s="639" t="n"/>
      <c r="J2471" s="639" t="n"/>
      <c r="K2471" s="639" t="n"/>
      <c r="L2471" s="647" t="inlineStr">
        <is>
          <t>Finanzas a otro nivel</t>
        </is>
      </c>
      <c r="M2471" s="642" t="inlineStr">
        <is>
          <t>PAULA OSORNO</t>
        </is>
      </c>
      <c r="N2471" s="639" t="n"/>
      <c r="O2471" s="639" t="n"/>
      <c r="P2471" s="639" t="n"/>
      <c r="Q2471" s="639" t="n"/>
      <c r="R2471" s="642" t="n">
        <v>1128452296</v>
      </c>
      <c r="S2471" s="629" t="inlineStr">
        <is>
          <t>Pesos</t>
        </is>
      </c>
      <c r="T2471" s="651" t="inlineStr">
        <is>
          <t>Hipotecario</t>
        </is>
      </c>
      <c r="U2471" s="643" t="n">
        <v>563888</v>
      </c>
      <c r="V2471" s="642" t="n">
        <v>240</v>
      </c>
      <c r="W2471" s="642" t="n">
        <v>194</v>
      </c>
      <c r="X2471" s="643" t="inlineStr">
        <is>
          <t>10.25%</t>
        </is>
      </c>
      <c r="Y2471" s="643" t="n">
        <v>212111</v>
      </c>
      <c r="Z2471" s="643" t="n">
        <v>108991</v>
      </c>
      <c r="AA2471" s="643" t="n">
        <v>0</v>
      </c>
      <c r="AB2471" s="643" t="n">
        <v>0</v>
      </c>
      <c r="AC2471" s="643" t="n">
        <v>212556</v>
      </c>
      <c r="AD2471" s="643" t="n">
        <v>530124</v>
      </c>
      <c r="AE2471" s="643" t="n">
        <v>65463576</v>
      </c>
      <c r="AF2471" s="642" t="inlineStr">
        <is>
          <t>$300.000 a $600.000</t>
        </is>
      </c>
      <c r="AG2471" s="643" t="inlineStr">
        <is>
          <t>$9,000,000</t>
        </is>
      </c>
      <c r="AH2471" s="638" t="inlineStr">
        <is>
          <t>Vis Davivienda</t>
        </is>
      </c>
      <c r="AI2471" s="642" t="inlineStr">
        <is>
          <t>dayana-170@hotmail.com</t>
        </is>
      </c>
      <c r="AJ2471" s="642" t="n">
        <v>3135661039</v>
      </c>
      <c r="AK2471" s="639" t="n"/>
      <c r="AL2471" s="639" t="n"/>
      <c r="AM2471" s="214" t="n"/>
    </row>
    <row r="2472" ht="18" customHeight="1" thickBot="1">
      <c r="A2472" s="749" t="inlineStr">
        <is>
          <t>SANDRA PATRICIA GALINDO PRADA</t>
        </is>
      </c>
      <c r="B2472" s="221" t="n">
        <v>5201455110</v>
      </c>
      <c r="C2472" s="240" t="n">
        <v>45981</v>
      </c>
      <c r="D2472" s="902" t="inlineStr">
        <is>
          <t>Pendiente</t>
        </is>
      </c>
      <c r="E2472" s="903" t="n">
        <v>45981</v>
      </c>
      <c r="F2472" s="233" t="inlineStr">
        <is>
          <t>FNA (Fondo Nacional del Ahorro)</t>
        </is>
      </c>
      <c r="G2472" s="225" t="n"/>
      <c r="H2472" s="243" t="inlineStr">
        <is>
          <t>VK 30%</t>
        </is>
      </c>
      <c r="I2472" s="225" t="n"/>
      <c r="J2472" s="225" t="n"/>
      <c r="K2472" s="225" t="n"/>
      <c r="L2472" s="440" t="inlineStr">
        <is>
          <t>Finanzas a otro nivel</t>
        </is>
      </c>
      <c r="M2472" s="242" t="inlineStr">
        <is>
          <t>NELLY ROA</t>
        </is>
      </c>
      <c r="N2472" s="225" t="n"/>
      <c r="O2472" s="225" t="n"/>
      <c r="P2472" s="225" t="n"/>
      <c r="Q2472" s="225" t="n"/>
      <c r="R2472" s="242" t="n">
        <v>52014551</v>
      </c>
      <c r="S2472" s="246" t="inlineStr">
        <is>
          <t>Pesos</t>
        </is>
      </c>
      <c r="T2472" s="247" t="inlineStr">
        <is>
          <t>Hipotecario</t>
        </is>
      </c>
      <c r="U2472" s="741" t="n">
        <v>995162</v>
      </c>
      <c r="V2472" s="242" t="n">
        <v>216</v>
      </c>
      <c r="W2472" s="242" t="n">
        <v>205</v>
      </c>
      <c r="X2472" s="741" t="inlineStr">
        <is>
          <t>12.5%</t>
        </is>
      </c>
      <c r="Y2472" s="741" t="n">
        <v>0</v>
      </c>
      <c r="Z2472" s="741" t="n">
        <v>26163</v>
      </c>
      <c r="AA2472" s="741" t="n">
        <v>23007</v>
      </c>
      <c r="AB2472" s="741" t="n">
        <v>19950</v>
      </c>
      <c r="AC2472" s="741" t="n">
        <v>123336</v>
      </c>
      <c r="AD2472" s="741" t="n">
        <v>802704</v>
      </c>
      <c r="AE2472" s="741" t="n">
        <v>81380590</v>
      </c>
      <c r="AF2472" s="242" t="inlineStr">
        <is>
          <t>100000 a 600000</t>
        </is>
      </c>
      <c r="AG2472" s="741" t="inlineStr">
        <is>
          <t>$4,100,000</t>
        </is>
      </c>
      <c r="AH2472" s="248" t="inlineStr">
        <is>
          <t>Empleado</t>
        </is>
      </c>
      <c r="AI2472" s="242" t="inlineStr">
        <is>
          <t>sandrapg2007@gmail.com</t>
        </is>
      </c>
      <c r="AJ2472" s="242" t="n">
        <v>3134276003</v>
      </c>
      <c r="AK2472" s="225" t="n"/>
      <c r="AL2472" s="225" t="n"/>
      <c r="AM2472" s="231" t="n"/>
    </row>
    <row r="2473" ht="18" customHeight="1" thickBot="1">
      <c r="A2473" s="730" t="inlineStr">
        <is>
          <t>LUISA FERNANDA SALGADO ABELLA</t>
        </is>
      </c>
      <c r="B2473" s="210" t="n">
        <v>1056634158</v>
      </c>
      <c r="C2473" s="251" t="n">
        <v>45981</v>
      </c>
      <c r="D2473" s="902" t="inlineStr">
        <is>
          <t>Pendiente</t>
        </is>
      </c>
      <c r="E2473" s="903" t="n">
        <v>45981</v>
      </c>
      <c r="F2473" s="213" t="inlineStr">
        <is>
          <t>BANCO DE BOGOTA</t>
        </is>
      </c>
      <c r="G2473" s="214" t="n"/>
      <c r="H2473" s="352" t="inlineStr">
        <is>
          <t>PROPIO</t>
        </is>
      </c>
      <c r="I2473" s="214" t="n"/>
      <c r="J2473" s="214" t="n"/>
      <c r="K2473" s="214" t="n"/>
      <c r="L2473" s="392" t="inlineStr">
        <is>
          <t>Finanzas a otro nivel</t>
        </is>
      </c>
      <c r="M2473" s="254" t="inlineStr">
        <is>
          <t>NELLY ROA</t>
        </is>
      </c>
      <c r="N2473" s="214" t="n"/>
      <c r="O2473" s="214" t="n"/>
      <c r="P2473" s="214" t="n"/>
      <c r="Q2473" s="214" t="n"/>
      <c r="R2473" s="254" t="n">
        <v>1069262253</v>
      </c>
      <c r="S2473" s="257" t="inlineStr">
        <is>
          <t>Pesos</t>
        </is>
      </c>
      <c r="T2473" s="258" t="inlineStr">
        <is>
          <t>Hipotecario</t>
        </is>
      </c>
      <c r="U2473" s="739" t="n">
        <v>962023</v>
      </c>
      <c r="V2473" s="254" t="n">
        <v>360</v>
      </c>
      <c r="W2473" s="254" t="n">
        <v>349</v>
      </c>
      <c r="X2473" s="739" t="inlineStr">
        <is>
          <t>11.48%</t>
        </is>
      </c>
      <c r="Y2473" s="739" t="n">
        <v>0</v>
      </c>
      <c r="Z2473" s="739" t="n">
        <v>18744</v>
      </c>
      <c r="AA2473" s="739" t="n">
        <v>30510</v>
      </c>
      <c r="AB2473" s="739" t="n">
        <v>32550</v>
      </c>
      <c r="AC2473" s="739" t="n">
        <v>0</v>
      </c>
      <c r="AD2473" s="739" t="n">
        <v>880219</v>
      </c>
      <c r="AE2473" s="739" t="n">
        <v>93349752</v>
      </c>
      <c r="AF2473" s="254" t="inlineStr">
        <is>
          <t>100000 a 500000</t>
        </is>
      </c>
      <c r="AG2473" s="739" t="inlineStr">
        <is>
          <t>$4,700,000</t>
        </is>
      </c>
      <c r="AH2473" s="259" t="inlineStr">
        <is>
          <t>Empleado</t>
        </is>
      </c>
      <c r="AI2473" s="254" t="inlineStr">
        <is>
          <t>salgadoabellaluisafernanda@gmail.com</t>
        </is>
      </c>
      <c r="AJ2473" s="254" t="n">
        <v>3016150876</v>
      </c>
      <c r="AK2473" s="214" t="n"/>
      <c r="AL2473" s="214" t="n"/>
      <c r="AM2473" s="220" t="n"/>
    </row>
    <row r="2474" ht="18" customHeight="1" thickBot="1">
      <c r="A2474" s="755" t="inlineStr">
        <is>
          <t>LUZ ADRIANA FAJARDO AVILA</t>
        </is>
      </c>
      <c r="B2474" s="221" t="n">
        <v>103235864500</v>
      </c>
      <c r="C2474" s="240" t="n">
        <v>45981</v>
      </c>
      <c r="D2474" s="902" t="inlineStr">
        <is>
          <t>Pendiente</t>
        </is>
      </c>
      <c r="E2474" s="903" t="n">
        <v>45981</v>
      </c>
      <c r="F2474" s="233" t="inlineStr">
        <is>
          <t>FNA (Fondo Nacional del Ahorro)</t>
        </is>
      </c>
      <c r="G2474" s="225" t="n"/>
      <c r="H2474" s="397" t="inlineStr">
        <is>
          <t>PROPIO</t>
        </is>
      </c>
      <c r="I2474" s="225" t="n"/>
      <c r="J2474" s="225" t="n"/>
      <c r="K2474" s="225" t="n"/>
      <c r="L2474" s="440" t="inlineStr">
        <is>
          <t>Finanzas a otro nivel</t>
        </is>
      </c>
      <c r="M2474" s="242" t="inlineStr">
        <is>
          <t>CAROLINA MORA</t>
        </is>
      </c>
      <c r="N2474" s="225" t="n"/>
      <c r="O2474" s="225" t="n"/>
      <c r="P2474" s="225" t="n"/>
      <c r="Q2474" s="225" t="n"/>
      <c r="R2474" s="242" t="n">
        <v>1032358645</v>
      </c>
      <c r="S2474" s="246" t="inlineStr">
        <is>
          <t>Pesos</t>
        </is>
      </c>
      <c r="T2474" s="247" t="inlineStr">
        <is>
          <t>Hipotecario</t>
        </is>
      </c>
      <c r="U2474" s="741" t="n">
        <v>930599</v>
      </c>
      <c r="V2474" s="242" t="n">
        <v>180</v>
      </c>
      <c r="W2474" s="242" t="n">
        <v>156</v>
      </c>
      <c r="X2474" s="741" t="inlineStr">
        <is>
          <t>8.5%</t>
        </is>
      </c>
      <c r="Y2474" s="741" t="n">
        <v>0</v>
      </c>
      <c r="Z2474" s="741" t="n">
        <v>77212</v>
      </c>
      <c r="AA2474" s="741" t="n">
        <v>0</v>
      </c>
      <c r="AB2474" s="741" t="n">
        <v>0</v>
      </c>
      <c r="AC2474" s="741" t="n">
        <v>312298</v>
      </c>
      <c r="AD2474" s="741" t="n">
        <v>540357</v>
      </c>
      <c r="AE2474" s="741" t="n">
        <v>79212504</v>
      </c>
      <c r="AF2474" s="242" t="inlineStr">
        <is>
          <t>$50.000 a $300.000</t>
        </is>
      </c>
      <c r="AG2474" s="741" t="inlineStr">
        <is>
          <t>$5,000,000</t>
        </is>
      </c>
      <c r="AH2474" s="248" t="inlineStr">
        <is>
          <t>Empleado</t>
        </is>
      </c>
      <c r="AI2474" s="242" t="inlineStr">
        <is>
          <t>Adrianafajardoa@gmail.com</t>
        </is>
      </c>
      <c r="AJ2474" s="242" t="n">
        <v>3203409808</v>
      </c>
      <c r="AK2474" s="225" t="n"/>
      <c r="AL2474" s="225" t="n"/>
      <c r="AM2474" s="231" t="n"/>
    </row>
    <row r="2475" ht="18" customHeight="1" thickBot="1">
      <c r="A2475" s="735" t="inlineStr">
        <is>
          <t>JAIRO ANDRES MUÑOZ PEREZ</t>
        </is>
      </c>
      <c r="B2475" s="210" t="n">
        <v>133201499252</v>
      </c>
      <c r="C2475" s="251" t="n">
        <v>45981</v>
      </c>
      <c r="D2475" s="472" t="inlineStr">
        <is>
          <t>Mora</t>
        </is>
      </c>
      <c r="E2475" s="907" t="n">
        <v>45981</v>
      </c>
      <c r="F2475" s="259" t="inlineStr">
        <is>
          <t>CAJA SOCIAL</t>
        </is>
      </c>
      <c r="G2475" s="214" t="n"/>
      <c r="H2475" s="352" t="inlineStr">
        <is>
          <t>PROPIO</t>
        </is>
      </c>
      <c r="I2475" s="214" t="n"/>
      <c r="J2475" s="214" t="n"/>
      <c r="K2475" s="214" t="n"/>
      <c r="L2475" s="392" t="inlineStr">
        <is>
          <t>Finanzas a otro nivel</t>
        </is>
      </c>
      <c r="M2475" s="254" t="inlineStr">
        <is>
          <t>CAROLINA MORA</t>
        </is>
      </c>
      <c r="N2475" s="214" t="n"/>
      <c r="O2475" s="214" t="n"/>
      <c r="P2475" s="214" t="n"/>
      <c r="Q2475" s="214" t="n"/>
      <c r="R2475" s="254" t="n">
        <v>80747246</v>
      </c>
      <c r="S2475" s="257" t="inlineStr">
        <is>
          <t>Pesos</t>
        </is>
      </c>
      <c r="T2475" s="258" t="inlineStr">
        <is>
          <t>Hipotecario</t>
        </is>
      </c>
      <c r="U2475" s="739" t="n">
        <v>1299252</v>
      </c>
      <c r="V2475" s="254" t="n">
        <v>240</v>
      </c>
      <c r="W2475" s="254" t="n">
        <v>225</v>
      </c>
      <c r="X2475" s="739" t="inlineStr">
        <is>
          <t>16.55%</t>
        </is>
      </c>
      <c r="Y2475" s="739" t="n">
        <v>0</v>
      </c>
      <c r="Z2475" s="739" t="n">
        <v>0</v>
      </c>
      <c r="AA2475" s="739" t="n">
        <v>0</v>
      </c>
      <c r="AB2475" s="739" t="n">
        <v>0</v>
      </c>
      <c r="AC2475" s="739" t="n">
        <v>179774</v>
      </c>
      <c r="AD2475" s="739" t="n">
        <v>1557904</v>
      </c>
      <c r="AE2475" s="739" t="n">
        <v>119052953</v>
      </c>
      <c r="AF2475" s="254" t="inlineStr">
        <is>
          <t>$50.000 a $300.000</t>
        </is>
      </c>
      <c r="AG2475" s="739" t="inlineStr">
        <is>
          <t>$4,000,000</t>
        </is>
      </c>
      <c r="AH2475" s="259" t="inlineStr">
        <is>
          <t>Empleado</t>
        </is>
      </c>
      <c r="AI2475" s="254" t="inlineStr">
        <is>
          <t>comercializadoraboosters@hotmail.com</t>
        </is>
      </c>
      <c r="AJ2475" s="254" t="n">
        <v>3103333638</v>
      </c>
      <c r="AK2475" s="214" t="n"/>
      <c r="AL2475" s="214" t="n"/>
      <c r="AM2475" s="220" t="n"/>
    </row>
    <row r="2476" ht="18" customHeight="1" thickBot="1">
      <c r="A2476" s="736" t="inlineStr">
        <is>
          <t>LUZ MARINA HERRERA CAÑAS</t>
        </is>
      </c>
      <c r="B2476" s="221" t="n">
        <v>90000353101</v>
      </c>
      <c r="C2476" s="240" t="n">
        <v>45981</v>
      </c>
      <c r="D2476" s="902" t="inlineStr">
        <is>
          <t>Pendiente</t>
        </is>
      </c>
      <c r="E2476" s="903" t="n">
        <v>45981</v>
      </c>
      <c r="F2476" s="241" t="inlineStr">
        <is>
          <t>BANCOLOMBIA</t>
        </is>
      </c>
      <c r="G2476" s="225" t="n"/>
      <c r="H2476" s="397" t="inlineStr">
        <is>
          <t>PROPIO</t>
        </is>
      </c>
      <c r="I2476" s="225" t="n"/>
      <c r="J2476" s="225" t="n"/>
      <c r="K2476" s="225" t="n"/>
      <c r="L2476" s="440" t="inlineStr">
        <is>
          <t>Finanzas a otro nivel</t>
        </is>
      </c>
      <c r="M2476" s="242" t="inlineStr">
        <is>
          <t>CAROLINA MORA</t>
        </is>
      </c>
      <c r="N2476" s="225" t="n"/>
      <c r="O2476" s="225" t="n"/>
      <c r="P2476" s="225" t="n"/>
      <c r="Q2476" s="225" t="n"/>
      <c r="R2476" s="389" t="n">
        <v>1063565293</v>
      </c>
      <c r="S2476" s="246" t="inlineStr">
        <is>
          <t>Pesos</t>
        </is>
      </c>
      <c r="T2476" s="247" t="inlineStr">
        <is>
          <t>Hipotecario</t>
        </is>
      </c>
      <c r="U2476" s="741" t="n">
        <v>1618344</v>
      </c>
      <c r="V2476" s="242" t="n">
        <v>180</v>
      </c>
      <c r="W2476" s="242" t="n">
        <v>176</v>
      </c>
      <c r="X2476" s="811" t="n">
        <v>0.11</v>
      </c>
      <c r="Y2476" s="741" t="n">
        <v>0</v>
      </c>
      <c r="Z2476" s="741" t="n">
        <v>13996</v>
      </c>
      <c r="AA2476" s="741" t="n">
        <v>21100</v>
      </c>
      <c r="AB2476" s="741" t="n">
        <v>14066</v>
      </c>
      <c r="AC2476" s="741" t="n">
        <v>356837</v>
      </c>
      <c r="AD2476" s="741" t="n">
        <v>824108</v>
      </c>
      <c r="AE2476" s="741" t="n">
        <v>141746705</v>
      </c>
      <c r="AF2476" s="242" t="inlineStr">
        <is>
          <t>$50.000 a $300.000</t>
        </is>
      </c>
      <c r="AG2476" s="741" t="inlineStr">
        <is>
          <t>$2,800,000</t>
        </is>
      </c>
      <c r="AH2476" s="248" t="inlineStr">
        <is>
          <t>Empleado</t>
        </is>
      </c>
      <c r="AI2476" s="242" t="inlineStr">
        <is>
          <t>Luzhc0704@gmail.com</t>
        </is>
      </c>
      <c r="AJ2476" s="242" t="n">
        <v>3204966559</v>
      </c>
      <c r="AK2476" s="225" t="n"/>
      <c r="AL2476" s="225" t="n"/>
      <c r="AM2476" s="231" t="n"/>
    </row>
    <row r="2477" ht="18" customHeight="1" thickBot="1">
      <c r="A2477" s="735" t="inlineStr">
        <is>
          <t>MATEO ORTIZ PETRO</t>
        </is>
      </c>
      <c r="B2477" s="210" t="n">
        <v>299200428253</v>
      </c>
      <c r="C2477" s="251" t="n">
        <v>45981</v>
      </c>
      <c r="D2477" s="902" t="inlineStr">
        <is>
          <t>Pendiente</t>
        </is>
      </c>
      <c r="E2477" s="903" t="n">
        <v>45981</v>
      </c>
      <c r="F2477" s="259" t="inlineStr">
        <is>
          <t>CAJA SOCIAL</t>
        </is>
      </c>
      <c r="G2477" s="214" t="n"/>
      <c r="H2477" s="349" t="inlineStr">
        <is>
          <t>CM</t>
        </is>
      </c>
      <c r="I2477" s="214" t="n"/>
      <c r="J2477" s="214" t="n"/>
      <c r="K2477" s="214" t="n"/>
      <c r="L2477" s="214" t="n"/>
      <c r="M2477" s="214" t="n"/>
      <c r="N2477" s="214" t="n"/>
      <c r="O2477" s="214" t="n"/>
      <c r="P2477" s="214" t="n"/>
      <c r="Q2477" s="335" t="n"/>
      <c r="R2477" s="390" t="inlineStr">
        <is>
          <t>N/A</t>
        </is>
      </c>
      <c r="S2477" s="257" t="inlineStr">
        <is>
          <t>Pesos</t>
        </is>
      </c>
      <c r="T2477" s="258" t="inlineStr">
        <is>
          <t>Hipotecario</t>
        </is>
      </c>
      <c r="U2477" s="739" t="n">
        <v>1432680</v>
      </c>
      <c r="V2477" s="254" t="n">
        <v>240</v>
      </c>
      <c r="W2477" s="254" t="n">
        <v>187</v>
      </c>
      <c r="X2477" s="739" t="inlineStr">
        <is>
          <t>9.25%</t>
        </is>
      </c>
      <c r="Y2477" s="739" t="n">
        <v>0</v>
      </c>
      <c r="Z2477" s="739" t="n">
        <v>88157</v>
      </c>
      <c r="AA2477" s="739" t="n">
        <v>45238</v>
      </c>
      <c r="AB2477" s="739" t="n">
        <v>25338</v>
      </c>
      <c r="AC2477" s="739" t="n">
        <v>337411</v>
      </c>
      <c r="AD2477" s="739" t="n">
        <v>936535</v>
      </c>
      <c r="AE2477" s="739" t="n">
        <v>126590409</v>
      </c>
      <c r="AF2477" s="3660" t="n">
        <v>500</v>
      </c>
      <c r="AG2477" s="739" t="inlineStr">
        <is>
          <t>$17,000,000</t>
        </is>
      </c>
      <c r="AH2477" s="259" t="inlineStr">
        <is>
          <t>Empleado</t>
        </is>
      </c>
      <c r="AI2477" s="254" t="inlineStr">
        <is>
          <t>mateoortiz1025@gmail.com</t>
        </is>
      </c>
      <c r="AJ2477" s="254" t="n">
        <v>3217279322</v>
      </c>
      <c r="AK2477" s="254" t="inlineStr">
        <is>
          <t>ENVIGADO</t>
        </is>
      </c>
      <c r="AL2477" s="214" t="n"/>
      <c r="AM2477" s="220" t="n"/>
    </row>
    <row r="2478" ht="18" customHeight="1" thickBot="1">
      <c r="A2478" s="736" t="inlineStr">
        <is>
          <t>YARITZA ALEJANDRA GUTIERREZ POVEDA</t>
        </is>
      </c>
      <c r="B2478" s="221" t="inlineStr">
        <is>
          <t>570000600955296-8</t>
        </is>
      </c>
      <c r="C2478" s="240" t="n">
        <v>45981</v>
      </c>
      <c r="D2478" s="456" t="inlineStr">
        <is>
          <t>Mora</t>
        </is>
      </c>
      <c r="E2478" s="922" t="n">
        <v>45981</v>
      </c>
      <c r="F2478" s="333" t="inlineStr">
        <is>
          <t>DAVIVIENDA</t>
        </is>
      </c>
      <c r="G2478" s="225" t="n"/>
      <c r="H2478" s="507" t="inlineStr">
        <is>
          <t>WEB</t>
        </is>
      </c>
      <c r="I2478" s="225" t="n"/>
      <c r="J2478" s="225" t="n"/>
      <c r="K2478" s="225" t="n"/>
      <c r="L2478" s="225" t="n"/>
      <c r="M2478" s="225" t="n"/>
      <c r="N2478" s="225" t="n"/>
      <c r="O2478" s="225" t="n"/>
      <c r="P2478" s="225" t="n"/>
      <c r="Q2478" s="225" t="n"/>
      <c r="R2478" s="242" t="n">
        <v>1032480560</v>
      </c>
      <c r="S2478" s="246" t="inlineStr">
        <is>
          <t>Pesos</t>
        </is>
      </c>
      <c r="T2478" s="247" t="inlineStr">
        <is>
          <t>Hipotecario</t>
        </is>
      </c>
      <c r="U2478" s="741" t="n">
        <v>954000</v>
      </c>
      <c r="V2478" s="242" t="n">
        <v>240</v>
      </c>
      <c r="W2478" s="242" t="n">
        <v>228</v>
      </c>
      <c r="X2478" s="741" t="inlineStr">
        <is>
          <t>10.95%</t>
        </is>
      </c>
      <c r="Y2478" s="741" t="n">
        <v>0</v>
      </c>
      <c r="Z2478" s="741" t="n">
        <v>30885</v>
      </c>
      <c r="AA2478" s="741" t="n">
        <v>30976</v>
      </c>
      <c r="AB2478" s="741" t="n">
        <v>0</v>
      </c>
      <c r="AC2478" s="741" t="n">
        <v>121660</v>
      </c>
      <c r="AD2478" s="741" t="n">
        <v>772338</v>
      </c>
      <c r="AE2478" s="741" t="n">
        <v>89575227</v>
      </c>
      <c r="AF2478" s="3661" t="n">
        <v>500</v>
      </c>
      <c r="AG2478" s="741" t="inlineStr">
        <is>
          <t>$4,000,000</t>
        </is>
      </c>
      <c r="AH2478" s="248" t="inlineStr">
        <is>
          <t>Empleado</t>
        </is>
      </c>
      <c r="AI2478" s="242" t="inlineStr">
        <is>
          <t>alejagupo@gmail.com</t>
        </is>
      </c>
      <c r="AJ2478" s="242" t="n">
        <v>3117244104</v>
      </c>
      <c r="AK2478" s="242" t="inlineStr">
        <is>
          <t>CHIA</t>
        </is>
      </c>
      <c r="AL2478" s="225" t="n"/>
      <c r="AM2478" s="231" t="n"/>
    </row>
    <row r="2479" ht="18" customHeight="1" thickBot="1">
      <c r="A2479" s="735" t="inlineStr">
        <is>
          <t>BRENDA JULIETH PRADO ARIZA</t>
        </is>
      </c>
      <c r="B2479" s="210" t="n">
        <v>90000372221</v>
      </c>
      <c r="C2479" s="251" t="n">
        <v>45981</v>
      </c>
      <c r="D2479" s="902" t="inlineStr">
        <is>
          <t>Pendiente</t>
        </is>
      </c>
      <c r="E2479" s="903" t="n">
        <v>45981</v>
      </c>
      <c r="F2479" s="267" t="inlineStr">
        <is>
          <t>BANCOLOMBIA</t>
        </is>
      </c>
      <c r="G2479" s="214" t="n"/>
      <c r="H2479" s="349" t="inlineStr">
        <is>
          <t>CM</t>
        </is>
      </c>
      <c r="I2479" s="214" t="n"/>
      <c r="J2479" s="214" t="n"/>
      <c r="K2479" s="214" t="n"/>
      <c r="L2479" s="392" t="inlineStr">
        <is>
          <t>Finanzas a otro nivel</t>
        </is>
      </c>
      <c r="M2479" s="254" t="inlineStr">
        <is>
          <t>NELLY ROA</t>
        </is>
      </c>
      <c r="N2479" s="214" t="n"/>
      <c r="O2479" s="214" t="n"/>
      <c r="P2479" s="214" t="n"/>
      <c r="Q2479" s="214" t="n"/>
      <c r="R2479" s="573" t="n">
        <v>1032473898</v>
      </c>
      <c r="S2479" s="257" t="inlineStr">
        <is>
          <t>Pesos</t>
        </is>
      </c>
      <c r="T2479" s="258" t="inlineStr">
        <is>
          <t>Hipotecario</t>
        </is>
      </c>
      <c r="U2479" s="739" t="n">
        <v>1694354</v>
      </c>
      <c r="V2479" s="254" t="n">
        <v>180</v>
      </c>
      <c r="W2479" s="254" t="n">
        <v>179</v>
      </c>
      <c r="X2479" s="821" t="n">
        <v>0.13</v>
      </c>
      <c r="Y2479" s="739" t="n">
        <v>0</v>
      </c>
      <c r="Z2479" s="739" t="n">
        <v>15007</v>
      </c>
      <c r="AA2479" s="739" t="n">
        <v>20613</v>
      </c>
      <c r="AB2479" s="739" t="n">
        <v>13741</v>
      </c>
      <c r="AC2479" s="739" t="n">
        <v>263019</v>
      </c>
      <c r="AD2479" s="739" t="n">
        <v>1381973</v>
      </c>
      <c r="AE2479" s="739" t="n">
        <v>135003291</v>
      </c>
      <c r="AF2479" s="3660" t="n">
        <v>400</v>
      </c>
      <c r="AG2479" s="739" t="inlineStr">
        <is>
          <t>$4,000,000</t>
        </is>
      </c>
      <c r="AH2479" s="259" t="inlineStr">
        <is>
          <t>Empleado</t>
        </is>
      </c>
      <c r="AI2479" s="254" t="inlineStr">
        <is>
          <t>brendaj1402@gmail.com</t>
        </is>
      </c>
      <c r="AJ2479" s="254" t="n">
        <v>3142939530</v>
      </c>
      <c r="AK2479" s="254" t="inlineStr">
        <is>
          <t>BOGOTA</t>
        </is>
      </c>
      <c r="AL2479" s="214" t="n"/>
      <c r="AM2479" s="220" t="n"/>
    </row>
    <row r="2480" ht="18" customHeight="1" thickBot="1">
      <c r="A2480" s="736" t="inlineStr">
        <is>
          <t>OSCAR ALBERTO SIERRA PELAEZ</t>
        </is>
      </c>
      <c r="B2480" s="221" t="n">
        <v>1054938539</v>
      </c>
      <c r="C2480" s="240" t="n">
        <v>45981</v>
      </c>
      <c r="D2480" s="902" t="inlineStr">
        <is>
          <t>Pendiente</t>
        </is>
      </c>
      <c r="E2480" s="903" t="n">
        <v>45981</v>
      </c>
      <c r="F2480" s="224" t="inlineStr">
        <is>
          <t>BANCO DE BOGOTA</t>
        </is>
      </c>
      <c r="G2480" s="225" t="n"/>
      <c r="H2480" s="397" t="inlineStr">
        <is>
          <t>PROPIO</t>
        </is>
      </c>
      <c r="I2480" s="225" t="n"/>
      <c r="J2480" s="225" t="n"/>
      <c r="K2480" s="225" t="n"/>
      <c r="L2480" s="459" t="inlineStr">
        <is>
          <t>Visionarios</t>
        </is>
      </c>
      <c r="M2480" s="242" t="inlineStr">
        <is>
          <t>Arelis Johanna Ortiz Garcia</t>
        </is>
      </c>
      <c r="N2480" s="225" t="n"/>
      <c r="O2480" s="225" t="n"/>
      <c r="P2480" s="225" t="n"/>
      <c r="Q2480" s="473" t="n"/>
      <c r="R2480" s="390" t="inlineStr">
        <is>
          <t>N/A</t>
        </is>
      </c>
      <c r="S2480" s="246" t="inlineStr">
        <is>
          <t>Pesos</t>
        </is>
      </c>
      <c r="T2480" s="247" t="inlineStr">
        <is>
          <t>Hipotecario</t>
        </is>
      </c>
      <c r="U2480" s="741" t="n">
        <v>484172</v>
      </c>
      <c r="V2480" s="242" t="n">
        <v>240</v>
      </c>
      <c r="W2480" s="242" t="n">
        <v>204</v>
      </c>
      <c r="X2480" s="741" t="inlineStr">
        <is>
          <t>12.68%</t>
        </is>
      </c>
      <c r="Y2480" s="741" t="n">
        <v>0</v>
      </c>
      <c r="Z2480" s="741" t="n">
        <v>76123</v>
      </c>
      <c r="AA2480" s="741" t="n">
        <v>65024</v>
      </c>
      <c r="AB2480" s="741" t="n">
        <v>0</v>
      </c>
      <c r="AC2480" s="741" t="n">
        <v>773449</v>
      </c>
      <c r="AD2480" s="741" t="n">
        <v>1561358</v>
      </c>
      <c r="AE2480" s="741" t="n">
        <v>122996623</v>
      </c>
      <c r="AF2480" s="242" t="inlineStr">
        <is>
          <t>Acorde al estado del Crédito</t>
        </is>
      </c>
      <c r="AG2480" s="741" t="inlineStr">
        <is>
          <t>$10,500,000</t>
        </is>
      </c>
      <c r="AH2480" s="246" t="inlineStr">
        <is>
          <t>Independiente</t>
        </is>
      </c>
      <c r="AI2480" s="242" t="inlineStr">
        <is>
          <t>Oscarsierra@gmail.com</t>
        </is>
      </c>
      <c r="AJ2480" s="242" t="n">
        <v>3182753685</v>
      </c>
      <c r="AK2480" s="242" t="inlineStr">
        <is>
          <t>CUCUTA</t>
        </is>
      </c>
      <c r="AL2480" s="225" t="n"/>
      <c r="AM2480" s="231" t="n"/>
    </row>
    <row r="2481" ht="18" customHeight="1" thickBot="1">
      <c r="A2481" s="735" t="inlineStr">
        <is>
          <t>KEINER FABIAN TELLEZ MORA</t>
        </is>
      </c>
      <c r="B2481" s="210" t="n">
        <v>499200378418</v>
      </c>
      <c r="C2481" s="251" t="n">
        <v>45981</v>
      </c>
      <c r="D2481" s="902" t="inlineStr">
        <is>
          <t>Pendiente</t>
        </is>
      </c>
      <c r="E2481" s="903" t="n">
        <v>45981</v>
      </c>
      <c r="F2481" s="259" t="inlineStr">
        <is>
          <t>CAJA SOCIAL</t>
        </is>
      </c>
      <c r="G2481" s="214" t="n"/>
      <c r="H2481" s="352" t="inlineStr">
        <is>
          <t>PROPIO</t>
        </is>
      </c>
      <c r="I2481" s="214" t="n"/>
      <c r="J2481" s="214" t="n"/>
      <c r="K2481" s="214" t="n"/>
      <c r="L2481" s="348" t="inlineStr">
        <is>
          <t>Soluciones Financieras</t>
        </is>
      </c>
      <c r="M2481" s="254" t="inlineStr">
        <is>
          <t>LORENA SALINAS</t>
        </is>
      </c>
      <c r="N2481" s="214" t="n"/>
      <c r="O2481" s="214" t="n"/>
      <c r="P2481" s="214" t="n"/>
      <c r="Q2481" s="214" t="n"/>
      <c r="R2481" s="254" t="n">
        <v>200378418</v>
      </c>
      <c r="S2481" s="257" t="inlineStr">
        <is>
          <t>Pesos</t>
        </is>
      </c>
      <c r="T2481" s="258" t="inlineStr">
        <is>
          <t>Hipotecario</t>
        </is>
      </c>
      <c r="U2481" s="739" t="n">
        <v>1566670</v>
      </c>
      <c r="V2481" s="254" t="n">
        <v>227</v>
      </c>
      <c r="W2481" s="254" t="n">
        <v>215</v>
      </c>
      <c r="X2481" s="739" t="inlineStr">
        <is>
          <t>15.1%</t>
        </is>
      </c>
      <c r="Y2481" s="739" t="n">
        <v>0</v>
      </c>
      <c r="Z2481" s="739" t="n">
        <v>26294</v>
      </c>
      <c r="AA2481" s="739" t="n">
        <v>0</v>
      </c>
      <c r="AB2481" s="739" t="n">
        <v>0</v>
      </c>
      <c r="AC2481" s="739" t="n">
        <v>122657</v>
      </c>
      <c r="AD2481" s="739" t="n">
        <v>1417718</v>
      </c>
      <c r="AE2481" s="739" t="n">
        <v>120265901</v>
      </c>
      <c r="AF2481" s="254" t="inlineStr">
        <is>
          <t>$200.000 EN ADELANTE</t>
        </is>
      </c>
      <c r="AG2481" s="739" t="inlineStr">
        <is>
          <t>$8,000,000</t>
        </is>
      </c>
      <c r="AH2481" s="259" t="inlineStr">
        <is>
          <t>Empleado</t>
        </is>
      </c>
      <c r="AI2481" s="254" t="inlineStr">
        <is>
          <t>keinertellez17@gmail.com</t>
        </is>
      </c>
      <c r="AJ2481" s="254" t="n">
        <v>3045976319</v>
      </c>
      <c r="AK2481" s="214" t="n"/>
      <c r="AL2481" s="214" t="n"/>
      <c r="AM2481" s="220" t="n"/>
    </row>
    <row r="2482" ht="18" customHeight="1" thickBot="1">
      <c r="A2482" s="1164" t="inlineStr">
        <is>
          <t>JHONATAN CAMILO DAVILA</t>
        </is>
      </c>
      <c r="B2482" s="221" t="inlineStr">
        <is>
          <t>571616310006118-3</t>
        </is>
      </c>
      <c r="C2482" s="240" t="n">
        <v>45982</v>
      </c>
      <c r="D2482" s="343" t="inlineStr">
        <is>
          <t>Pendiente</t>
        </is>
      </c>
      <c r="E2482" s="378" t="n">
        <v>45982</v>
      </c>
      <c r="F2482" s="333" t="inlineStr">
        <is>
          <t>DAVIVIENDA</t>
        </is>
      </c>
      <c r="G2482" s="225" t="n"/>
      <c r="H2482" s="243" t="inlineStr">
        <is>
          <t>VK 30%</t>
        </is>
      </c>
      <c r="I2482" s="225" t="n"/>
      <c r="J2482" s="225" t="n"/>
      <c r="K2482" s="225" t="n"/>
      <c r="L2482" s="343" t="inlineStr">
        <is>
          <t>Soluciones Financieras</t>
        </is>
      </c>
      <c r="M2482" s="242" t="inlineStr">
        <is>
          <t>LUIS PINZON</t>
        </is>
      </c>
      <c r="N2482" s="225" t="n"/>
      <c r="O2482" s="225" t="n"/>
      <c r="P2482" s="225" t="n"/>
      <c r="Q2482" s="225" t="n"/>
      <c r="R2482" s="242" t="n">
        <v>987654321</v>
      </c>
      <c r="S2482" s="246" t="inlineStr">
        <is>
          <t>Pesos</t>
        </is>
      </c>
      <c r="T2482" s="247" t="inlineStr">
        <is>
          <t>Hipotecario</t>
        </is>
      </c>
      <c r="U2482" s="741" t="n">
        <v>256898</v>
      </c>
      <c r="V2482" s="242" t="n">
        <v>240</v>
      </c>
      <c r="W2482" s="242" t="n">
        <v>195</v>
      </c>
      <c r="X2482" s="741" t="inlineStr">
        <is>
          <t>10.25%</t>
        </is>
      </c>
      <c r="Y2482" s="741" t="n">
        <v>149101</v>
      </c>
      <c r="Z2482" s="741" t="n">
        <v>8814</v>
      </c>
      <c r="AA2482" s="741" t="n">
        <v>19324</v>
      </c>
      <c r="AB2482" s="741" t="n">
        <v>0</v>
      </c>
      <c r="AC2482" s="741" t="n">
        <v>79829</v>
      </c>
      <c r="AD2482" s="741" t="n">
        <v>148606</v>
      </c>
      <c r="AE2482" s="741" t="n">
        <v>36625401</v>
      </c>
      <c r="AF2482" s="242" t="inlineStr">
        <is>
          <t>$50.000 a $300.000</t>
        </is>
      </c>
      <c r="AG2482" s="741" t="inlineStr">
        <is>
          <t>$4,500,000</t>
        </is>
      </c>
      <c r="AH2482" s="346" t="inlineStr">
        <is>
          <t>Vis Davivienda</t>
        </is>
      </c>
      <c r="AI2482" s="242" t="inlineStr">
        <is>
          <t>JCAMILOD6789@GMAIL.COM</t>
        </is>
      </c>
      <c r="AJ2482" s="242" t="n">
        <v>3118660552</v>
      </c>
      <c r="AK2482" s="242" t="inlineStr">
        <is>
          <t>BOGOTA</t>
        </is>
      </c>
      <c r="AL2482" s="225" t="n"/>
      <c r="AM2482" s="231" t="n"/>
    </row>
    <row r="2483" ht="18" customHeight="1" thickBot="1">
      <c r="A2483" s="1176" t="inlineStr">
        <is>
          <t>NATALY MATEUS SAAVEDRA</t>
        </is>
      </c>
      <c r="B2483" s="825" t="inlineStr">
        <is>
          <t>570040770076960-6</t>
        </is>
      </c>
      <c r="C2483" s="826" t="n">
        <v>45980</v>
      </c>
      <c r="D2483" s="899" t="inlineStr">
        <is>
          <t>Pendiente</t>
        </is>
      </c>
      <c r="E2483" s="900" t="n">
        <v>45980</v>
      </c>
      <c r="F2483" s="912" t="inlineStr">
        <is>
          <t>DAVIVIENDA</t>
        </is>
      </c>
      <c r="G2483" s="505" t="n"/>
      <c r="H2483" s="870" t="inlineStr">
        <is>
          <t>VK 25%</t>
        </is>
      </c>
      <c r="I2483" s="505" t="n"/>
      <c r="J2483" s="505" t="n"/>
      <c r="K2483" s="505" t="n"/>
      <c r="L2483" s="871" t="inlineStr">
        <is>
          <t>Finanzas a otro nivel</t>
        </is>
      </c>
      <c r="M2483" s="832" t="inlineStr">
        <is>
          <t>PAULA OSORNO</t>
        </is>
      </c>
      <c r="N2483" s="505" t="n"/>
      <c r="O2483" s="505" t="n"/>
      <c r="P2483" s="505" t="n"/>
      <c r="Q2483" s="505" t="n"/>
      <c r="R2483" s="872" t="n">
        <v>1234567890</v>
      </c>
      <c r="S2483" s="911" t="inlineStr">
        <is>
          <t>Uvr</t>
        </is>
      </c>
      <c r="T2483" s="834" t="inlineStr">
        <is>
          <t>Hipotecario</t>
        </is>
      </c>
      <c r="U2483" s="835" t="n">
        <v>1011000</v>
      </c>
      <c r="V2483" s="832" t="n">
        <v>240</v>
      </c>
      <c r="W2483" s="832" t="n">
        <v>218</v>
      </c>
      <c r="X2483" s="1192" t="n">
        <v>0.05</v>
      </c>
      <c r="Y2483" s="835" t="n">
        <v>0</v>
      </c>
      <c r="Z2483" s="835" t="n">
        <v>114155</v>
      </c>
      <c r="AA2483" s="835" t="n">
        <v>34164</v>
      </c>
      <c r="AB2483" s="835" t="n">
        <v>0</v>
      </c>
      <c r="AC2483" s="835" t="n">
        <v>353829</v>
      </c>
      <c r="AD2483" s="835" t="n">
        <v>505851</v>
      </c>
      <c r="AE2483" s="835" t="n">
        <v>123997709</v>
      </c>
      <c r="AF2483" s="832" t="inlineStr">
        <is>
          <t>$300.000 a $600.000</t>
        </is>
      </c>
      <c r="AG2483" s="835" t="inlineStr">
        <is>
          <t>$6,000,000</t>
        </is>
      </c>
      <c r="AH2483" s="837" t="inlineStr">
        <is>
          <t>Empleado</t>
        </is>
      </c>
      <c r="AI2483" s="832" t="inlineStr">
        <is>
          <t>nata.nms14@gmail.com</t>
        </is>
      </c>
      <c r="AJ2483" s="832" t="n">
        <v>3016055952</v>
      </c>
      <c r="AK2483" s="505" t="n"/>
      <c r="AL2483" s="505" t="n"/>
      <c r="AM2483" s="838" t="n"/>
    </row>
    <row r="2484" ht="18" customHeight="1" thickBot="1">
      <c r="A2484" s="718" t="inlineStr">
        <is>
          <t>JORGE ANDRES FIQUITIVA CASTIBLANCO</t>
        </is>
      </c>
      <c r="B2484" s="221" t="inlineStr">
        <is>
          <t>570000800059393-4</t>
        </is>
      </c>
      <c r="C2484" s="240" t="n">
        <v>45980</v>
      </c>
      <c r="D2484" s="902" t="inlineStr">
        <is>
          <t>Pendiente</t>
        </is>
      </c>
      <c r="E2484" s="903" t="n">
        <v>45980</v>
      </c>
      <c r="F2484" s="333" t="inlineStr">
        <is>
          <t>DAVIVIENDA</t>
        </is>
      </c>
      <c r="G2484" s="225" t="n"/>
      <c r="H2484" s="344" t="inlineStr">
        <is>
          <t>CM</t>
        </is>
      </c>
      <c r="I2484" s="225" t="n"/>
      <c r="J2484" s="225" t="n"/>
      <c r="K2484" s="225" t="n"/>
      <c r="L2484" s="225" t="n"/>
      <c r="M2484" s="225" t="n"/>
      <c r="N2484" s="225" t="n"/>
      <c r="O2484" s="225" t="n"/>
      <c r="P2484" s="225" t="n"/>
      <c r="Q2484" s="473" t="n"/>
      <c r="R2484" s="390" t="inlineStr">
        <is>
          <t>N/A</t>
        </is>
      </c>
      <c r="S2484" s="346" t="inlineStr">
        <is>
          <t>Uvr</t>
        </is>
      </c>
      <c r="T2484" s="247" t="inlineStr">
        <is>
          <t>Hipotecario</t>
        </is>
      </c>
      <c r="U2484" s="741" t="n">
        <v>483305</v>
      </c>
      <c r="V2484" s="242" t="n">
        <v>360</v>
      </c>
      <c r="W2484" s="242" t="n">
        <v>311</v>
      </c>
      <c r="X2484" s="741" t="inlineStr">
        <is>
          <t>7.1%</t>
        </is>
      </c>
      <c r="Y2484" s="741" t="n">
        <v>289694</v>
      </c>
      <c r="Z2484" s="741" t="n">
        <v>58856</v>
      </c>
      <c r="AA2484" s="741" t="n">
        <v>34880</v>
      </c>
      <c r="AB2484" s="741" t="n">
        <v>0</v>
      </c>
      <c r="AC2484" s="741" t="n">
        <v>1116355</v>
      </c>
      <c r="AD2484" s="741" t="n">
        <v>219159</v>
      </c>
      <c r="AE2484" s="741" t="n">
        <v>88053211</v>
      </c>
      <c r="AF2484" s="3661" t="n">
        <v>800</v>
      </c>
      <c r="AG2484" s="741" t="inlineStr">
        <is>
          <t>$3,000,000</t>
        </is>
      </c>
      <c r="AH2484" s="248" t="inlineStr">
        <is>
          <t>Empleado</t>
        </is>
      </c>
      <c r="AI2484" s="242" t="inlineStr">
        <is>
          <t>jandrescasti@gmail.com</t>
        </is>
      </c>
      <c r="AJ2484" s="242" t="n">
        <v>3004691133</v>
      </c>
      <c r="AK2484" s="242" t="inlineStr">
        <is>
          <t>CHIA</t>
        </is>
      </c>
      <c r="AL2484" s="225" t="n"/>
      <c r="AM2484" s="231" t="n"/>
    </row>
    <row r="2485" ht="18" customHeight="1" thickBot="1">
      <c r="A2485" s="735" t="inlineStr">
        <is>
          <t>VIVIANA MAYERLY CASTRO URREGO</t>
        </is>
      </c>
      <c r="B2485" s="210" t="n">
        <v>103062821808</v>
      </c>
      <c r="C2485" s="251" t="n">
        <v>45980</v>
      </c>
      <c r="D2485" s="902" t="inlineStr">
        <is>
          <t>Pendiente</t>
        </is>
      </c>
      <c r="E2485" s="903" t="n">
        <v>45980</v>
      </c>
      <c r="F2485" s="232" t="inlineStr">
        <is>
          <t>FNA (Fondo Nacional del Ahorro)</t>
        </is>
      </c>
      <c r="G2485" s="214" t="n"/>
      <c r="H2485" s="457" t="inlineStr">
        <is>
          <t>VK 25%</t>
        </is>
      </c>
      <c r="I2485" s="214" t="n"/>
      <c r="J2485" s="214" t="n"/>
      <c r="K2485" s="214" t="n"/>
      <c r="L2485" s="257" t="inlineStr">
        <is>
          <t>Lideres del futuro</t>
        </is>
      </c>
      <c r="M2485" s="254" t="inlineStr">
        <is>
          <t>Giovanna Garzon</t>
        </is>
      </c>
      <c r="N2485" s="214" t="n"/>
      <c r="O2485" s="214" t="n"/>
      <c r="P2485" s="214" t="n"/>
      <c r="Q2485" s="214" t="n"/>
      <c r="R2485" s="254" t="n">
        <v>1030628218</v>
      </c>
      <c r="S2485" s="458" t="inlineStr">
        <is>
          <t>Uvr</t>
        </is>
      </c>
      <c r="T2485" s="258" t="inlineStr">
        <is>
          <t>Hipotecario</t>
        </is>
      </c>
      <c r="U2485" s="739" t="n">
        <v>793884</v>
      </c>
      <c r="V2485" s="254" t="n">
        <v>360</v>
      </c>
      <c r="W2485" s="254" t="n">
        <v>289</v>
      </c>
      <c r="X2485" s="821" t="n">
        <v>0.07000000000000001</v>
      </c>
      <c r="Y2485" s="739" t="n">
        <v>0</v>
      </c>
      <c r="Z2485" s="739" t="n">
        <v>33834</v>
      </c>
      <c r="AA2485" s="739" t="n">
        <v>24441</v>
      </c>
      <c r="AB2485" s="739" t="n">
        <v>0</v>
      </c>
      <c r="AC2485" s="739" t="n">
        <v>137618</v>
      </c>
      <c r="AD2485" s="739" t="n">
        <v>598040</v>
      </c>
      <c r="AE2485" s="739" t="n">
        <v>105292247</v>
      </c>
      <c r="AF2485" s="254" t="inlineStr">
        <is>
          <t>$50.000 a $300.000</t>
        </is>
      </c>
      <c r="AG2485" s="739" t="inlineStr">
        <is>
          <t>$4,000,000</t>
        </is>
      </c>
      <c r="AH2485" s="259" t="inlineStr">
        <is>
          <t>Empleado</t>
        </is>
      </c>
      <c r="AI2485" s="254" t="inlineStr">
        <is>
          <t>Vivis-1807@hotmail.com</t>
        </is>
      </c>
      <c r="AJ2485" s="254" t="n">
        <v>3212213248</v>
      </c>
      <c r="AK2485" s="214" t="n"/>
      <c r="AL2485" s="214" t="n"/>
      <c r="AM2485" s="220" t="n"/>
    </row>
    <row r="2486" ht="18" customHeight="1" thickBot="1">
      <c r="A2486" s="736" t="inlineStr">
        <is>
          <t>ERIKA JULIETH OSPINA ROMERO</t>
        </is>
      </c>
      <c r="B2486" s="221" t="inlineStr">
        <is>
          <t>570040770104454-6</t>
        </is>
      </c>
      <c r="C2486" s="240" t="n">
        <v>45980</v>
      </c>
      <c r="D2486" s="902" t="inlineStr">
        <is>
          <t>Pendiente</t>
        </is>
      </c>
      <c r="E2486" s="903" t="n">
        <v>45980</v>
      </c>
      <c r="F2486" s="333" t="inlineStr">
        <is>
          <t>DAVIVIENDA</t>
        </is>
      </c>
      <c r="G2486" s="225" t="n"/>
      <c r="H2486" s="397" t="inlineStr">
        <is>
          <t>PROPIO</t>
        </is>
      </c>
      <c r="I2486" s="225" t="n"/>
      <c r="J2486" s="225" t="n"/>
      <c r="K2486" s="225" t="n"/>
      <c r="L2486" s="346" t="inlineStr">
        <is>
          <t>Guardianes Del Ahorro</t>
        </is>
      </c>
      <c r="M2486" s="242" t="inlineStr">
        <is>
          <t>JUAN CARLOS HIDALGO</t>
        </is>
      </c>
      <c r="N2486" s="225" t="n"/>
      <c r="O2486" s="225" t="n"/>
      <c r="P2486" s="225" t="n"/>
      <c r="Q2486" s="225" t="n"/>
      <c r="R2486" s="242" t="n">
        <v>53268321</v>
      </c>
      <c r="S2486" s="346" t="inlineStr">
        <is>
          <t>Uvr</t>
        </is>
      </c>
      <c r="T2486" s="247" t="inlineStr">
        <is>
          <t>Hipotecario</t>
        </is>
      </c>
      <c r="U2486" s="741" t="n">
        <v>982000</v>
      </c>
      <c r="V2486" s="242" t="n">
        <v>240</v>
      </c>
      <c r="W2486" s="242" t="n">
        <v>222</v>
      </c>
      <c r="X2486" s="811" t="n">
        <v>0.05</v>
      </c>
      <c r="Y2486" s="741" t="n">
        <v>0</v>
      </c>
      <c r="Z2486" s="741" t="n">
        <v>30886</v>
      </c>
      <c r="AA2486" s="741" t="n">
        <v>34808</v>
      </c>
      <c r="AB2486" s="741" t="n">
        <v>0</v>
      </c>
      <c r="AC2486" s="741" t="n">
        <v>371787</v>
      </c>
      <c r="AD2486" s="741" t="n">
        <v>542518</v>
      </c>
      <c r="AE2486" s="741" t="n">
        <v>133148759</v>
      </c>
      <c r="AF2486" s="242" t="inlineStr">
        <is>
          <t>$50.000 a $300.000</t>
        </is>
      </c>
      <c r="AG2486" s="741" t="inlineStr">
        <is>
          <t>$3,500,000</t>
        </is>
      </c>
      <c r="AH2486" s="346" t="inlineStr">
        <is>
          <t>Vis Davivienda</t>
        </is>
      </c>
      <c r="AI2486" s="242" t="inlineStr">
        <is>
          <t>erikaospinaromero@gmail.com</t>
        </is>
      </c>
      <c r="AJ2486" s="242" t="n">
        <v>3138652867</v>
      </c>
      <c r="AK2486" s="225" t="n"/>
      <c r="AL2486" s="225" t="n"/>
      <c r="AM2486" s="231" t="n"/>
    </row>
    <row r="2487" ht="18" customHeight="1" thickBot="1">
      <c r="A2487" s="735" t="inlineStr">
        <is>
          <t>DIANA MARCELA ROJAS URBANO</t>
        </is>
      </c>
      <c r="B2487" s="210" t="n">
        <v>108387757403</v>
      </c>
      <c r="C2487" s="251" t="n">
        <v>45980</v>
      </c>
      <c r="D2487" s="902" t="inlineStr">
        <is>
          <t>Pendiente</t>
        </is>
      </c>
      <c r="E2487" s="903" t="n">
        <v>45980</v>
      </c>
      <c r="F2487" s="232" t="inlineStr">
        <is>
          <t>FNA (Fondo Nacional del Ahorro)</t>
        </is>
      </c>
      <c r="G2487" s="214" t="n"/>
      <c r="H2487" s="352" t="inlineStr">
        <is>
          <t>PROPIO</t>
        </is>
      </c>
      <c r="I2487" s="214" t="n"/>
      <c r="J2487" s="214" t="n"/>
      <c r="K2487" s="214" t="n"/>
      <c r="L2487" s="259" t="inlineStr">
        <is>
          <t>Imperio Financiero</t>
        </is>
      </c>
      <c r="M2487" s="254" t="inlineStr">
        <is>
          <t>Miguel Andrés Vega Torres</t>
        </is>
      </c>
      <c r="N2487" s="214" t="n"/>
      <c r="O2487" s="214" t="n"/>
      <c r="P2487" s="214" t="n"/>
      <c r="Q2487" s="214" t="n"/>
      <c r="R2487" s="254" t="n">
        <v>1083877574</v>
      </c>
      <c r="S2487" s="458" t="inlineStr">
        <is>
          <t>Uvr</t>
        </is>
      </c>
      <c r="T2487" s="258" t="inlineStr">
        <is>
          <t>Hipotecario</t>
        </is>
      </c>
      <c r="U2487" s="739" t="n">
        <v>653273</v>
      </c>
      <c r="V2487" s="254" t="n">
        <v>292</v>
      </c>
      <c r="W2487" s="254" t="n">
        <v>205</v>
      </c>
      <c r="X2487" s="821" t="n">
        <v>0.06</v>
      </c>
      <c r="Y2487" s="739" t="n">
        <v>0</v>
      </c>
      <c r="Z2487" s="739" t="n">
        <v>24643</v>
      </c>
      <c r="AA2487" s="739" t="n">
        <v>26130</v>
      </c>
      <c r="AB2487" s="739" t="n">
        <v>13071</v>
      </c>
      <c r="AC2487" s="739" t="n">
        <v>217561</v>
      </c>
      <c r="AD2487" s="739" t="n">
        <v>373934</v>
      </c>
      <c r="AE2487" s="739" t="n">
        <v>76714135</v>
      </c>
      <c r="AF2487" s="254" t="inlineStr">
        <is>
          <t>$300.000 a $600.000</t>
        </is>
      </c>
      <c r="AG2487" s="739" t="inlineStr">
        <is>
          <t>$4,000,000</t>
        </is>
      </c>
      <c r="AH2487" s="259" t="inlineStr">
        <is>
          <t>Empleado</t>
        </is>
      </c>
      <c r="AI2487" s="254" t="inlineStr">
        <is>
          <t>dianamarcela15r@hotmail.com</t>
        </is>
      </c>
      <c r="AJ2487" s="254" t="n">
        <v>3163032753</v>
      </c>
      <c r="AK2487" s="214" t="n"/>
      <c r="AL2487" s="214" t="n"/>
      <c r="AM2487" s="220" t="n"/>
    </row>
    <row r="2488" ht="18" customHeight="1" thickBot="1">
      <c r="A2488" s="736" t="inlineStr">
        <is>
          <t>ROGER EDISON AMADOR MARTIN</t>
        </is>
      </c>
      <c r="B2488" s="221" t="inlineStr">
        <is>
          <t>570040770017431-0</t>
        </is>
      </c>
      <c r="C2488" s="240" t="n">
        <v>45980</v>
      </c>
      <c r="D2488" s="902" t="inlineStr">
        <is>
          <t>Pendiente</t>
        </is>
      </c>
      <c r="E2488" s="903" t="n">
        <v>45980</v>
      </c>
      <c r="F2488" s="333" t="inlineStr">
        <is>
          <t>DAVIVIENDA</t>
        </is>
      </c>
      <c r="G2488" s="225" t="n"/>
      <c r="H2488" s="243" t="inlineStr">
        <is>
          <t>VK 25%</t>
        </is>
      </c>
      <c r="I2488" s="225" t="n"/>
      <c r="J2488" s="225" t="n"/>
      <c r="K2488" s="225" t="n"/>
      <c r="L2488" s="343" t="inlineStr">
        <is>
          <t>Soluciones Financieras</t>
        </is>
      </c>
      <c r="M2488" s="242" t="inlineStr">
        <is>
          <t>LORENA SALINAS</t>
        </is>
      </c>
      <c r="N2488" s="225" t="n"/>
      <c r="O2488" s="225" t="n"/>
      <c r="P2488" s="225" t="n"/>
      <c r="Q2488" s="225" t="n"/>
      <c r="R2488" s="242" t="n">
        <v>174310</v>
      </c>
      <c r="S2488" s="346" t="inlineStr">
        <is>
          <t>Uvr</t>
        </is>
      </c>
      <c r="T2488" s="247" t="inlineStr">
        <is>
          <t>Hipotecario</t>
        </is>
      </c>
      <c r="U2488" s="741" t="n">
        <v>620008</v>
      </c>
      <c r="V2488" s="242" t="n">
        <v>240</v>
      </c>
      <c r="W2488" s="242" t="n">
        <v>171</v>
      </c>
      <c r="X2488" s="741" t="inlineStr">
        <is>
          <t>8.55%</t>
        </is>
      </c>
      <c r="Y2488" s="741" t="n">
        <v>238991</v>
      </c>
      <c r="Z2488" s="741" t="n">
        <v>22017</v>
      </c>
      <c r="AA2488" s="741" t="n">
        <v>45623</v>
      </c>
      <c r="AB2488" s="741" t="n">
        <v>47481</v>
      </c>
      <c r="AC2488" s="741" t="n">
        <v>855349</v>
      </c>
      <c r="AD2488" s="741" t="n">
        <v>259490</v>
      </c>
      <c r="AE2488" s="741" t="n">
        <v>73249083</v>
      </c>
      <c r="AF2488" s="242" t="inlineStr">
        <is>
          <t>$50.000 a $300.000</t>
        </is>
      </c>
      <c r="AG2488" s="741" t="inlineStr">
        <is>
          <t>$3,000,000</t>
        </is>
      </c>
      <c r="AH2488" s="346" t="inlineStr">
        <is>
          <t>Vis Davivienda</t>
        </is>
      </c>
      <c r="AI2488" s="242" t="inlineStr">
        <is>
          <t>veerde518@gmail.com</t>
        </is>
      </c>
      <c r="AJ2488" s="242" t="n">
        <v>3203754772</v>
      </c>
      <c r="AK2488" s="225" t="n"/>
      <c r="AL2488" s="225" t="n"/>
      <c r="AM2488" s="231" t="n"/>
    </row>
    <row r="2489" ht="18" customHeight="1" thickBot="1">
      <c r="A2489" s="735" t="inlineStr">
        <is>
          <t>INGRID CAROLINA RODRIGUEZ CAMARGO</t>
        </is>
      </c>
      <c r="B2489" s="210" t="n">
        <v>90000187267</v>
      </c>
      <c r="C2489" s="251" t="n">
        <v>45980</v>
      </c>
      <c r="D2489" s="902" t="inlineStr">
        <is>
          <t>Pendiente</t>
        </is>
      </c>
      <c r="E2489" s="903" t="n">
        <v>45980</v>
      </c>
      <c r="F2489" s="267" t="inlineStr">
        <is>
          <t>BANCOLOMBIA</t>
        </is>
      </c>
      <c r="G2489" s="214" t="n"/>
      <c r="H2489" s="349" t="inlineStr">
        <is>
          <t>CM</t>
        </is>
      </c>
      <c r="I2489" s="214" t="n"/>
      <c r="J2489" s="214" t="n"/>
      <c r="K2489" s="214" t="n"/>
      <c r="L2489" s="214" t="n"/>
      <c r="M2489" s="214" t="n"/>
      <c r="N2489" s="214" t="n"/>
      <c r="O2489" s="214" t="n"/>
      <c r="P2489" s="214" t="n"/>
      <c r="Q2489" s="214" t="n"/>
      <c r="R2489" s="254" t="n">
        <v>1012432063</v>
      </c>
      <c r="S2489" s="458" t="inlineStr">
        <is>
          <t>Uvr</t>
        </is>
      </c>
      <c r="T2489" s="258" t="inlineStr">
        <is>
          <t>Hipotecario</t>
        </is>
      </c>
      <c r="U2489" s="739" t="n">
        <v>284949</v>
      </c>
      <c r="V2489" s="254" t="n">
        <v>360</v>
      </c>
      <c r="W2489" s="254" t="n">
        <v>318</v>
      </c>
      <c r="X2489" s="739" t="inlineStr">
        <is>
          <t>4.73%</t>
        </is>
      </c>
      <c r="Y2489" s="739" t="n">
        <v>158685</v>
      </c>
      <c r="Z2489" s="739" t="n">
        <v>5293</v>
      </c>
      <c r="AA2489" s="739" t="n">
        <v>8817</v>
      </c>
      <c r="AB2489" s="739" t="n">
        <v>5878</v>
      </c>
      <c r="AC2489" s="739" t="n">
        <v>77474</v>
      </c>
      <c r="AD2489" s="739" t="n">
        <v>186641</v>
      </c>
      <c r="AE2489" s="739" t="n">
        <v>48427738</v>
      </c>
      <c r="AF2489" s="3660" t="n">
        <v>500</v>
      </c>
      <c r="AG2489" s="739" t="inlineStr">
        <is>
          <t>$1,700,000</t>
        </is>
      </c>
      <c r="AH2489" s="259" t="inlineStr">
        <is>
          <t>Empleado</t>
        </is>
      </c>
      <c r="AI2489" s="254" t="inlineStr">
        <is>
          <t>ingridrodriguez1404@gmail.com</t>
        </is>
      </c>
      <c r="AJ2489" s="254" t="n">
        <v>3212515456</v>
      </c>
      <c r="AK2489" s="254" t="inlineStr">
        <is>
          <t>BOGOTA</t>
        </is>
      </c>
      <c r="AL2489" s="820" t="n"/>
      <c r="AM2489" s="220" t="n"/>
    </row>
    <row r="2490" ht="18" customHeight="1" thickBot="1">
      <c r="A2490" s="750" t="inlineStr">
        <is>
          <t>KAREN HERRERA CUARTAS</t>
        </is>
      </c>
      <c r="B2490" s="221" t="n">
        <v>104206636407</v>
      </c>
      <c r="C2490" s="240" t="n">
        <v>46004</v>
      </c>
      <c r="D2490" s="902" t="inlineStr">
        <is>
          <t>Pendiente</t>
        </is>
      </c>
      <c r="E2490" s="903" t="n">
        <v>45981</v>
      </c>
      <c r="F2490" s="233" t="inlineStr">
        <is>
          <t>FNA (Fondo Nacional del Ahorro)</t>
        </is>
      </c>
      <c r="G2490" s="225" t="n"/>
      <c r="H2490" s="507" t="inlineStr">
        <is>
          <t>WEB</t>
        </is>
      </c>
      <c r="I2490" s="242" t="inlineStr">
        <is>
          <t>Falta perfilamiento - FNA</t>
        </is>
      </c>
      <c r="J2490" s="225" t="n"/>
      <c r="K2490" s="225" t="n"/>
      <c r="L2490" s="343" t="inlineStr">
        <is>
          <t>Soluciones Financieras</t>
        </is>
      </c>
      <c r="M2490" s="242" t="inlineStr">
        <is>
          <t>ALEJANDRO CUERVO</t>
        </is>
      </c>
      <c r="N2490" s="225" t="n"/>
      <c r="O2490" s="225" t="n"/>
      <c r="P2490" s="225" t="n"/>
      <c r="Q2490" s="225" t="n"/>
      <c r="R2490" s="273" t="n">
        <v>1042066364</v>
      </c>
      <c r="S2490" s="346" t="inlineStr">
        <is>
          <t>Uvr</t>
        </is>
      </c>
      <c r="T2490" s="247" t="inlineStr">
        <is>
          <t>Hipotecario</t>
        </is>
      </c>
      <c r="U2490" s="741" t="n">
        <v>762670</v>
      </c>
      <c r="V2490" s="242" t="n">
        <v>360</v>
      </c>
      <c r="W2490" s="242" t="n">
        <v>341</v>
      </c>
      <c r="X2490" s="741" t="inlineStr">
        <is>
          <t>5.3%</t>
        </is>
      </c>
      <c r="Y2490" s="741" t="n">
        <v>0</v>
      </c>
      <c r="Z2490" s="741" t="n">
        <v>39796</v>
      </c>
      <c r="AA2490" s="741" t="n">
        <v>28215</v>
      </c>
      <c r="AB2490" s="741" t="n">
        <v>0</v>
      </c>
      <c r="AC2490" s="741" t="n">
        <v>159535</v>
      </c>
      <c r="AD2490" s="741" t="n">
        <v>535364</v>
      </c>
      <c r="AE2490" s="741" t="n">
        <v>123824049</v>
      </c>
      <c r="AF2490" s="227" t="inlineStr">
        <is>
          <t>desde $200.000 hasta $300.000</t>
        </is>
      </c>
      <c r="AG2490" s="741" t="inlineStr">
        <is>
          <t>$3,900,000</t>
        </is>
      </c>
      <c r="AH2490" s="440" t="inlineStr">
        <is>
          <t>Emp/Ind</t>
        </is>
      </c>
      <c r="AI2490" s="242" t="inlineStr">
        <is>
          <t>karenherrerac0610@gmail.com</t>
        </is>
      </c>
      <c r="AJ2490" s="242" t="n">
        <v>3215463990</v>
      </c>
      <c r="AK2490" s="575" t="inlineStr">
        <is>
          <t>BELLO</t>
        </is>
      </c>
      <c r="AL2490" s="390" t="inlineStr">
        <is>
          <t>ALEJANDRO CUERVO</t>
        </is>
      </c>
      <c r="AM2490" s="231" t="n"/>
    </row>
    <row r="2491" ht="18" customHeight="1" thickBot="1">
      <c r="A2491" s="735" t="inlineStr">
        <is>
          <t>DIANA MILENA BERNAL LLANO</t>
        </is>
      </c>
      <c r="B2491" s="210" t="n">
        <v>102388178205</v>
      </c>
      <c r="C2491" s="251" t="n">
        <v>45981</v>
      </c>
      <c r="D2491" s="902" t="inlineStr">
        <is>
          <t>Pendiente</t>
        </is>
      </c>
      <c r="E2491" s="903" t="n">
        <v>45981</v>
      </c>
      <c r="F2491" s="232" t="inlineStr">
        <is>
          <t>FNA (Fondo Nacional del Ahorro)</t>
        </is>
      </c>
      <c r="G2491" s="214" t="n"/>
      <c r="H2491" s="457" t="inlineStr">
        <is>
          <t>VK 30%</t>
        </is>
      </c>
      <c r="I2491" s="214" t="n"/>
      <c r="J2491" s="214" t="n"/>
      <c r="K2491" s="214" t="n"/>
      <c r="L2491" s="392" t="inlineStr">
        <is>
          <t>Finanzas a otro nivel</t>
        </is>
      </c>
      <c r="M2491" s="254" t="inlineStr">
        <is>
          <t>NELLY ROA</t>
        </is>
      </c>
      <c r="N2491" s="214" t="n"/>
      <c r="O2491" s="214" t="n"/>
      <c r="P2491" s="214" t="n"/>
      <c r="Q2491" s="214" t="n"/>
      <c r="R2491" s="254" t="n">
        <v>1023881782</v>
      </c>
      <c r="S2491" s="458" t="inlineStr">
        <is>
          <t>Uvr</t>
        </is>
      </c>
      <c r="T2491" s="258" t="inlineStr">
        <is>
          <t>Hipotecario</t>
        </is>
      </c>
      <c r="U2491" s="739" t="n">
        <v>233359</v>
      </c>
      <c r="V2491" s="254" t="n">
        <v>235</v>
      </c>
      <c r="W2491" s="254" t="n">
        <v>156</v>
      </c>
      <c r="X2491" s="739" t="inlineStr">
        <is>
          <t>8.25%</t>
        </is>
      </c>
      <c r="Y2491" s="739" t="n">
        <v>137993</v>
      </c>
      <c r="Z2491" s="739" t="n">
        <v>10903</v>
      </c>
      <c r="AA2491" s="739" t="n">
        <v>13057</v>
      </c>
      <c r="AB2491" s="739" t="n">
        <v>0</v>
      </c>
      <c r="AC2491" s="739" t="n">
        <v>122934</v>
      </c>
      <c r="AD2491" s="739" t="n">
        <v>224494</v>
      </c>
      <c r="AE2491" s="739" t="n">
        <v>33786823</v>
      </c>
      <c r="AF2491" s="254" t="inlineStr">
        <is>
          <t>$50.000 a $300.000</t>
        </is>
      </c>
      <c r="AG2491" s="739" t="inlineStr">
        <is>
          <t>$1,700,000</t>
        </is>
      </c>
      <c r="AH2491" s="259" t="inlineStr">
        <is>
          <t>Empleado</t>
        </is>
      </c>
      <c r="AI2491" s="254" t="inlineStr">
        <is>
          <t>dbernalllano@hotmaiol.com</t>
        </is>
      </c>
      <c r="AJ2491" s="254" t="n">
        <v>3125898232</v>
      </c>
      <c r="AK2491" s="214" t="n"/>
      <c r="AL2491" s="214" t="n"/>
      <c r="AM2491" s="220" t="n"/>
    </row>
    <row r="2492" ht="18" customHeight="1" thickBot="1">
      <c r="A2492" s="736" t="inlineStr">
        <is>
          <t>FABIO ANDRES LLANOS HURTADO</t>
        </is>
      </c>
      <c r="B2492" s="221" t="n">
        <v>90000290975</v>
      </c>
      <c r="C2492" s="240" t="n">
        <v>45981</v>
      </c>
      <c r="D2492" s="902" t="inlineStr">
        <is>
          <t>Pendiente</t>
        </is>
      </c>
      <c r="E2492" s="903" t="n">
        <v>45981</v>
      </c>
      <c r="F2492" s="241" t="inlineStr">
        <is>
          <t>BANCOLOMBIA</t>
        </is>
      </c>
      <c r="G2492" s="225" t="n"/>
      <c r="H2492" s="243" t="inlineStr">
        <is>
          <t>VK 25%</t>
        </is>
      </c>
      <c r="I2492" s="225" t="n"/>
      <c r="J2492" s="225" t="n"/>
      <c r="K2492" s="225" t="n"/>
      <c r="L2492" s="459" t="inlineStr">
        <is>
          <t>Visionarios</t>
        </is>
      </c>
      <c r="M2492" s="242" t="inlineStr">
        <is>
          <t>MARIELA BECERRA</t>
        </is>
      </c>
      <c r="N2492" s="225" t="n"/>
      <c r="O2492" s="225" t="n"/>
      <c r="P2492" s="225" t="n"/>
      <c r="Q2492" s="225" t="n"/>
      <c r="R2492" s="242" t="n">
        <v>1059980702</v>
      </c>
      <c r="S2492" s="346" t="inlineStr">
        <is>
          <t>Uvr</t>
        </is>
      </c>
      <c r="T2492" s="247" t="inlineStr">
        <is>
          <t>Hipotecario</t>
        </is>
      </c>
      <c r="U2492" s="741" t="n">
        <v>254364</v>
      </c>
      <c r="V2492" s="242" t="n">
        <v>360</v>
      </c>
      <c r="W2492" s="242" t="n">
        <v>344</v>
      </c>
      <c r="X2492" s="741" t="inlineStr">
        <is>
          <t>0.48%</t>
        </is>
      </c>
      <c r="Y2492" s="741" t="n">
        <v>298895</v>
      </c>
      <c r="Z2492" s="741" t="n">
        <v>11788</v>
      </c>
      <c r="AA2492" s="741" t="n">
        <v>8609</v>
      </c>
      <c r="AB2492" s="741" t="n">
        <v>5739</v>
      </c>
      <c r="AC2492" s="741" t="n">
        <v>198367</v>
      </c>
      <c r="AD2492" s="741" t="n">
        <v>29156</v>
      </c>
      <c r="AE2492" s="741" t="n">
        <v>73232051</v>
      </c>
      <c r="AF2492" s="242" t="inlineStr">
        <is>
          <t>$50.000 a $300.000</t>
        </is>
      </c>
      <c r="AG2492" s="741" t="inlineStr">
        <is>
          <t>$2,800,000</t>
        </is>
      </c>
      <c r="AH2492" s="248" t="inlineStr">
        <is>
          <t>Empleado</t>
        </is>
      </c>
      <c r="AI2492" s="242" t="inlineStr">
        <is>
          <t>faangellanos@hotmail.com</t>
        </is>
      </c>
      <c r="AJ2492" s="242" t="n">
        <v>3144674822</v>
      </c>
      <c r="AK2492" s="225" t="n"/>
      <c r="AL2492" s="225" t="n"/>
      <c r="AM2492" s="231" t="n"/>
    </row>
    <row r="2493" ht="18" customHeight="1" thickBot="1">
      <c r="A2493" s="735" t="inlineStr">
        <is>
          <t>WENDY TATIANA ARBOLEDA AVENDAÑO</t>
        </is>
      </c>
      <c r="B2493" s="210" t="inlineStr">
        <is>
          <t>570336030004858-1</t>
        </is>
      </c>
      <c r="C2493" s="251" t="n">
        <v>45981</v>
      </c>
      <c r="D2493" s="902" t="inlineStr">
        <is>
          <t>Pendiente</t>
        </is>
      </c>
      <c r="E2493" s="903" t="n">
        <v>45981</v>
      </c>
      <c r="F2493" s="262" t="inlineStr">
        <is>
          <t>DAVIVIENDA</t>
        </is>
      </c>
      <c r="G2493" s="214" t="n"/>
      <c r="H2493" s="349" t="inlineStr">
        <is>
          <t>CM</t>
        </is>
      </c>
      <c r="I2493" s="214" t="n"/>
      <c r="J2493" s="214" t="n"/>
      <c r="K2493" s="214" t="n"/>
      <c r="L2493" s="214" t="n"/>
      <c r="M2493" s="214" t="n"/>
      <c r="N2493" s="214" t="n"/>
      <c r="O2493" s="214" t="n"/>
      <c r="P2493" s="214" t="n"/>
      <c r="Q2493" s="214" t="n"/>
      <c r="R2493" s="254" t="n">
        <v>1017247555</v>
      </c>
      <c r="S2493" s="458" t="inlineStr">
        <is>
          <t>Uvr</t>
        </is>
      </c>
      <c r="T2493" s="258" t="inlineStr">
        <is>
          <t>Hipotecario</t>
        </is>
      </c>
      <c r="U2493" s="739" t="n">
        <v>710000</v>
      </c>
      <c r="V2493" s="254" t="n">
        <v>240</v>
      </c>
      <c r="W2493" s="254" t="n">
        <v>218</v>
      </c>
      <c r="X2493" s="821" t="n">
        <v>0.05</v>
      </c>
      <c r="Y2493" s="739" t="n">
        <v>0</v>
      </c>
      <c r="Z2493" s="739" t="n">
        <v>21317</v>
      </c>
      <c r="AA2493" s="739" t="n">
        <v>31058</v>
      </c>
      <c r="AB2493" s="739" t="n">
        <v>0</v>
      </c>
      <c r="AC2493" s="739" t="n">
        <v>276770</v>
      </c>
      <c r="AD2493" s="739" t="n">
        <v>379131</v>
      </c>
      <c r="AE2493" s="739" t="n">
        <v>93543270</v>
      </c>
      <c r="AF2493" s="3660" t="n">
        <v>500</v>
      </c>
      <c r="AG2493" s="739" t="inlineStr">
        <is>
          <t>$4,500,000</t>
        </is>
      </c>
      <c r="AH2493" s="259" t="inlineStr">
        <is>
          <t>Empleado</t>
        </is>
      </c>
      <c r="AI2493" s="254" t="inlineStr">
        <is>
          <t>wendy.tatiana0514@gmail.com</t>
        </is>
      </c>
      <c r="AJ2493" s="254" t="n">
        <v>3214292643</v>
      </c>
      <c r="AK2493" s="254" t="inlineStr">
        <is>
          <t>MEDELLIN</t>
        </is>
      </c>
      <c r="AL2493" s="214" t="n"/>
      <c r="AM2493" s="220" t="n"/>
    </row>
    <row r="2494" ht="18" customHeight="1" thickBot="1">
      <c r="A2494" s="736" t="inlineStr">
        <is>
          <t>TANIA YINET AGUILERA GARZON</t>
        </is>
      </c>
      <c r="B2494" s="221" t="inlineStr">
        <is>
          <t>035701-03-0000013594</t>
        </is>
      </c>
      <c r="C2494" s="240" t="n">
        <v>45981</v>
      </c>
      <c r="D2494" s="902" t="inlineStr">
        <is>
          <t>Pendiente</t>
        </is>
      </c>
      <c r="E2494" s="903" t="n">
        <v>45981</v>
      </c>
      <c r="F2494" s="346" t="inlineStr">
        <is>
          <t>LA HIPOTECARIA</t>
        </is>
      </c>
      <c r="G2494" s="225" t="n"/>
      <c r="H2494" s="507" t="inlineStr">
        <is>
          <t>WEB</t>
        </is>
      </c>
      <c r="I2494" s="225" t="n"/>
      <c r="J2494" s="225" t="n"/>
      <c r="K2494" s="225" t="n"/>
      <c r="L2494" s="225" t="n"/>
      <c r="M2494" s="225" t="n"/>
      <c r="N2494" s="225" t="n"/>
      <c r="O2494" s="225" t="n"/>
      <c r="P2494" s="225" t="n"/>
      <c r="Q2494" s="225" t="n"/>
      <c r="R2494" s="242" t="n">
        <v>1193512317</v>
      </c>
      <c r="S2494" s="346" t="inlineStr">
        <is>
          <t>Uvr</t>
        </is>
      </c>
      <c r="T2494" s="247" t="inlineStr">
        <is>
          <t>Hipotecario</t>
        </is>
      </c>
      <c r="U2494" s="741" t="n">
        <v>906888</v>
      </c>
      <c r="V2494" s="242" t="n">
        <v>360</v>
      </c>
      <c r="W2494" s="242" t="n">
        <v>360</v>
      </c>
      <c r="X2494" s="811" t="n">
        <v>0.09</v>
      </c>
      <c r="Y2494" s="741" t="n">
        <v>0</v>
      </c>
      <c r="Z2494" s="741" t="n">
        <v>23677</v>
      </c>
      <c r="AA2494" s="741" t="n">
        <v>23351</v>
      </c>
      <c r="AB2494" s="741" t="n">
        <v>25687</v>
      </c>
      <c r="AC2494" s="741" t="n">
        <v>61014</v>
      </c>
      <c r="AD2494" s="741" t="n">
        <v>773156</v>
      </c>
      <c r="AE2494" s="741" t="n">
        <v>104659143</v>
      </c>
      <c r="AF2494" s="3661" t="n">
        <v>400</v>
      </c>
      <c r="AG2494" s="741" t="inlineStr">
        <is>
          <t>$2,592,600</t>
        </is>
      </c>
      <c r="AH2494" s="248" t="inlineStr">
        <is>
          <t>Empleado</t>
        </is>
      </c>
      <c r="AI2494" s="242" t="inlineStr">
        <is>
          <t>aguileratania0902@gmail.com</t>
        </is>
      </c>
      <c r="AJ2494" s="242" t="n">
        <v>3222810947</v>
      </c>
      <c r="AK2494" s="242" t="inlineStr">
        <is>
          <t>FUNZA</t>
        </is>
      </c>
      <c r="AL2494" s="225" t="n"/>
      <c r="AM2494" s="231" t="n"/>
    </row>
    <row r="2495" ht="18" customHeight="1" thickBot="1">
      <c r="A2495" s="1166" t="inlineStr">
        <is>
          <t>JOHN RAMIREZ</t>
        </is>
      </c>
      <c r="B2495" s="274" t="n">
        <v>132208178870</v>
      </c>
      <c r="C2495" s="420" t="n">
        <v>45981</v>
      </c>
      <c r="D2495" s="923" t="inlineStr">
        <is>
          <t>Pendiente</t>
        </is>
      </c>
      <c r="E2495" s="903" t="n">
        <v>45981</v>
      </c>
      <c r="F2495" s="428" t="inlineStr">
        <is>
          <t>CAJA SOCIAL</t>
        </is>
      </c>
      <c r="G2495" s="278" t="n"/>
      <c r="H2495" s="446" t="inlineStr">
        <is>
          <t>VK 30%</t>
        </is>
      </c>
      <c r="I2495" s="278" t="n"/>
      <c r="J2495" s="278" t="n"/>
      <c r="K2495" s="278" t="n"/>
      <c r="L2495" s="421" t="inlineStr">
        <is>
          <t>Soluciones Financieras</t>
        </is>
      </c>
      <c r="M2495" s="425" t="inlineStr">
        <is>
          <t>LORENA SALINAS</t>
        </is>
      </c>
      <c r="N2495" s="278" t="n"/>
      <c r="O2495" s="278" t="n"/>
      <c r="P2495" s="278" t="n"/>
      <c r="Q2495" s="278" t="n"/>
      <c r="R2495" s="425" t="n">
        <v>11255394</v>
      </c>
      <c r="S2495" s="434" t="inlineStr">
        <is>
          <t>Uvr</t>
        </is>
      </c>
      <c r="T2495" s="427" t="inlineStr">
        <is>
          <t>Hipotecario</t>
        </is>
      </c>
      <c r="U2495" s="742" t="n">
        <v>710568</v>
      </c>
      <c r="V2495" s="425" t="n">
        <v>266</v>
      </c>
      <c r="W2495" s="425" t="n">
        <v>141</v>
      </c>
      <c r="X2495" s="742" t="inlineStr">
        <is>
          <t>9.5%</t>
        </is>
      </c>
      <c r="Y2495" s="742" t="n">
        <v>220661</v>
      </c>
      <c r="Z2495" s="742" t="n">
        <v>42266</v>
      </c>
      <c r="AA2495" s="742" t="n">
        <v>12992</v>
      </c>
      <c r="AB2495" s="742" t="n">
        <v>11230</v>
      </c>
      <c r="AC2495" s="742" t="n">
        <v>344811</v>
      </c>
      <c r="AD2495" s="742" t="n">
        <v>519930</v>
      </c>
      <c r="AE2495" s="742" t="n">
        <v>67403420</v>
      </c>
      <c r="AF2495" s="278" t="n"/>
      <c r="AG2495" s="278" t="n"/>
      <c r="AH2495" s="428" t="inlineStr">
        <is>
          <t>Empleado</t>
        </is>
      </c>
      <c r="AI2495" s="425" t="inlineStr">
        <is>
          <t>natacastellanos24@gmail.com</t>
        </is>
      </c>
      <c r="AJ2495" s="425" t="n">
        <v>3125618812</v>
      </c>
      <c r="AK2495" s="425" t="inlineStr">
        <is>
          <t>BOGOTA</t>
        </is>
      </c>
      <c r="AL2495" s="278" t="n"/>
      <c r="AM2495" s="286" t="n"/>
    </row>
    <row r="2496" ht="18" customHeight="1" thickBot="1">
      <c r="A2496" t="inlineStr">
        <is>
          <t>DEISSY MARCELA VARON BAEZ</t>
        </is>
      </c>
      <c r="B2496" s="825" t="n">
        <v>90000304892</v>
      </c>
      <c r="C2496" s="826" t="n">
        <v>45973</v>
      </c>
      <c r="D2496" s="899" t="inlineStr">
        <is>
          <t>Pendiente</t>
        </is>
      </c>
      <c r="E2496" s="900" t="n">
        <v>45973</v>
      </c>
      <c r="F2496" s="846" t="inlineStr">
        <is>
          <t>BANCOLOMBIA</t>
        </is>
      </c>
      <c r="G2496" s="505" t="n"/>
      <c r="H2496" s="891" t="inlineStr">
        <is>
          <t>WEB</t>
        </is>
      </c>
      <c r="I2496" s="505" t="n"/>
      <c r="J2496" s="505" t="n"/>
      <c r="K2496" s="505" t="n"/>
      <c r="L2496" s="871" t="inlineStr">
        <is>
          <t>Finanzas a otro nivel</t>
        </is>
      </c>
      <c r="M2496" s="832" t="inlineStr">
        <is>
          <t>CATALINA MORENO</t>
        </is>
      </c>
      <c r="N2496" s="505" t="n"/>
      <c r="O2496" s="505" t="n"/>
      <c r="P2496" s="505" t="n"/>
      <c r="Q2496" s="884" t="n"/>
      <c r="R2496" s="817" t="inlineStr">
        <is>
          <t>N/A</t>
        </is>
      </c>
      <c r="S2496" s="833" t="inlineStr">
        <is>
          <t>Pesos</t>
        </is>
      </c>
      <c r="T2496" s="834" t="inlineStr">
        <is>
          <t>Hipotecario</t>
        </is>
      </c>
      <c r="U2496" s="835" t="n">
        <v>850177</v>
      </c>
      <c r="V2496" s="832" t="n">
        <v>240</v>
      </c>
      <c r="W2496" s="832" t="n">
        <v>227</v>
      </c>
      <c r="X2496" s="1192" t="n">
        <v>0.1</v>
      </c>
      <c r="Y2496" s="835" t="n">
        <v>0</v>
      </c>
      <c r="Z2496" s="835" t="n">
        <v>10600</v>
      </c>
      <c r="AA2496" s="835" t="n">
        <v>13928</v>
      </c>
      <c r="AB2496" s="835" t="n">
        <v>9285</v>
      </c>
      <c r="AC2496" s="835" t="n">
        <v>133610</v>
      </c>
      <c r="AD2496" s="835" t="n">
        <v>682753</v>
      </c>
      <c r="AE2496" s="835" t="n">
        <v>85817196</v>
      </c>
      <c r="AF2496" s="3689" t="n">
        <v>200</v>
      </c>
      <c r="AG2496" s="835" t="inlineStr">
        <is>
          <t>$3,000,000</t>
        </is>
      </c>
      <c r="AH2496" s="837" t="inlineStr">
        <is>
          <t>Empleado</t>
        </is>
      </c>
      <c r="AI2496" s="832" t="inlineStr">
        <is>
          <t>machis0724@hotmail.com</t>
        </is>
      </c>
      <c r="AJ2496" s="832" t="n">
        <v>3123718343</v>
      </c>
      <c r="AK2496" s="832" t="inlineStr">
        <is>
          <t>BOGOTA</t>
        </is>
      </c>
      <c r="AL2496" s="505" t="n"/>
      <c r="AM2496" s="838" t="n"/>
    </row>
    <row r="2497" ht="18" customHeight="1" thickBot="1">
      <c r="A2497" s="802" t="inlineStr">
        <is>
          <t>INGRID CAROLINA SOTELO ACOSTA</t>
        </is>
      </c>
      <c r="B2497" s="466" t="inlineStr">
        <is>
          <t>570000450043739-1</t>
        </is>
      </c>
      <c r="C2497" s="357" t="n">
        <v>45982</v>
      </c>
      <c r="D2497" s="479" t="inlineStr">
        <is>
          <t>Mora</t>
        </is>
      </c>
      <c r="E2497" s="1011" t="n">
        <v>45982</v>
      </c>
      <c r="F2497" s="359" t="inlineStr">
        <is>
          <t>DAVIVIENDA</t>
        </is>
      </c>
      <c r="G2497" s="882" t="n"/>
      <c r="H2497" s="464" t="inlineStr">
        <is>
          <t>PROPIO</t>
        </is>
      </c>
      <c r="I2497" s="360" t="n"/>
      <c r="J2497" s="360" t="n"/>
      <c r="K2497" s="360" t="n"/>
      <c r="L2497" s="477" t="inlineStr">
        <is>
          <t>Finanzas a otro nivel</t>
        </is>
      </c>
      <c r="M2497" s="363" t="inlineStr">
        <is>
          <t>Luis Alfredo Raba Rubio</t>
        </is>
      </c>
      <c r="N2497" s="360" t="n"/>
      <c r="O2497" s="360" t="n"/>
      <c r="P2497" s="360" t="n"/>
      <c r="Q2497" s="360" t="n"/>
      <c r="R2497" s="363" t="n">
        <v>52918867</v>
      </c>
      <c r="S2497" s="365" t="inlineStr">
        <is>
          <t>Pesos</t>
        </is>
      </c>
      <c r="T2497" s="366" t="inlineStr">
        <is>
          <t>Hipotecario</t>
        </is>
      </c>
      <c r="U2497" s="808" t="n">
        <v>708000</v>
      </c>
      <c r="V2497" s="363" t="n">
        <v>180</v>
      </c>
      <c r="W2497" s="363" t="n">
        <v>95</v>
      </c>
      <c r="X2497" s="819" t="n">
        <v>0.12</v>
      </c>
      <c r="Y2497" s="808" t="n">
        <v>0</v>
      </c>
      <c r="Z2497" s="808" t="n">
        <v>15689</v>
      </c>
      <c r="AA2497" s="808" t="n">
        <v>47884</v>
      </c>
      <c r="AB2497" s="808" t="n">
        <v>0</v>
      </c>
      <c r="AC2497" s="808" t="n">
        <v>260600</v>
      </c>
      <c r="AD2497" s="808" t="n">
        <v>255706</v>
      </c>
      <c r="AE2497" s="808" t="n">
        <v>41254819</v>
      </c>
      <c r="AF2497" s="363" t="inlineStr">
        <is>
          <t>$50.000 a $300.000</t>
        </is>
      </c>
      <c r="AG2497" s="808" t="inlineStr">
        <is>
          <t>$4,300,000</t>
        </is>
      </c>
      <c r="AH2497" s="367" t="inlineStr">
        <is>
          <t>Vis Davivienda</t>
        </is>
      </c>
      <c r="AI2497" s="363" t="inlineStr">
        <is>
          <t>deivid2701@hotmail.com</t>
        </is>
      </c>
      <c r="AJ2497" s="363" t="n">
        <v>3017193108</v>
      </c>
      <c r="AK2497" s="360" t="n"/>
      <c r="AL2497" s="360" t="n"/>
      <c r="AM2497" s="368" t="n"/>
    </row>
    <row r="2498" ht="18" customHeight="1" thickBot="1">
      <c r="A2498" s="718" t="inlineStr">
        <is>
          <t>YOLIMA MARGARITA CAICEDO PEREZ</t>
        </is>
      </c>
      <c r="B2498" s="210" t="inlineStr">
        <is>
          <t>570505310012064-7</t>
        </is>
      </c>
      <c r="C2498" s="251" t="n">
        <v>45982</v>
      </c>
      <c r="D2498" s="902" t="inlineStr">
        <is>
          <t>Pendiente</t>
        </is>
      </c>
      <c r="E2498" s="903" t="n">
        <v>45982</v>
      </c>
      <c r="F2498" s="569" t="inlineStr">
        <is>
          <t>DAVIVIENDA</t>
        </is>
      </c>
      <c r="G2498" s="593" t="inlineStr">
        <is>
          <t>Se envia formulario para crear al cliente, ya que se debe esperar hasta la 6 cuota, tambien se envia poliza de seguros ya que en el extracto no estan liquidados</t>
        </is>
      </c>
      <c r="H2498" s="457" t="inlineStr">
        <is>
          <t>VK 30%</t>
        </is>
      </c>
      <c r="I2498" s="214" t="n"/>
      <c r="J2498" s="214" t="n"/>
      <c r="K2498" s="214" t="n"/>
      <c r="L2498" s="392" t="inlineStr">
        <is>
          <t>Finanzas a otro nivel</t>
        </is>
      </c>
      <c r="M2498" s="254" t="inlineStr">
        <is>
          <t>NELLY ROA</t>
        </is>
      </c>
      <c r="N2498" s="214" t="n"/>
      <c r="O2498" s="214" t="n"/>
      <c r="P2498" s="214" t="n"/>
      <c r="Q2498" s="214" t="n"/>
      <c r="R2498" s="254" t="n">
        <v>1143381886</v>
      </c>
      <c r="S2498" s="257" t="inlineStr">
        <is>
          <t>Pesos</t>
        </is>
      </c>
      <c r="T2498" s="258" t="inlineStr">
        <is>
          <t>Hipotecario</t>
        </is>
      </c>
      <c r="U2498" s="739" t="n">
        <v>1710000</v>
      </c>
      <c r="V2498" s="254" t="n">
        <v>240</v>
      </c>
      <c r="W2498" s="254" t="n">
        <v>239</v>
      </c>
      <c r="X2498" s="739" t="inlineStr">
        <is>
          <t>11.8%</t>
        </is>
      </c>
      <c r="Y2498" s="739" t="n">
        <v>0</v>
      </c>
      <c r="Z2498" s="214" t="n"/>
      <c r="AA2498" s="214" t="n"/>
      <c r="AB2498" s="214" t="n"/>
      <c r="AC2498" s="214" t="n"/>
      <c r="AD2498" s="214" t="n"/>
      <c r="AE2498" s="214" t="n"/>
      <c r="AF2498" s="254" t="inlineStr">
        <is>
          <t>$50.000 a $300.000</t>
        </is>
      </c>
      <c r="AG2498" s="739" t="inlineStr">
        <is>
          <t>$6,000,000</t>
        </is>
      </c>
      <c r="AH2498" s="458" t="inlineStr">
        <is>
          <t>Vis Davivienda</t>
        </is>
      </c>
      <c r="AI2498" s="254" t="inlineStr">
        <is>
          <t>caicedoyolixx@hotmail.com</t>
        </is>
      </c>
      <c r="AJ2498" s="254" t="n">
        <v>3182115051</v>
      </c>
      <c r="AK2498" s="214" t="n"/>
      <c r="AL2498" s="214" t="n"/>
      <c r="AM2498" s="220" t="n"/>
    </row>
    <row r="2499" ht="18" customHeight="1" thickBot="1">
      <c r="A2499" s="729" t="inlineStr">
        <is>
          <t>LILIANA MARIA OCAMPO DEL BARCO</t>
        </is>
      </c>
      <c r="B2499" s="1056" t="inlineStr">
        <is>
          <t>600303940036964-3</t>
        </is>
      </c>
      <c r="C2499" s="240" t="n">
        <v>45982</v>
      </c>
      <c r="D2499" s="902" t="inlineStr">
        <is>
          <t>Pendiente</t>
        </is>
      </c>
      <c r="E2499" s="903" t="n">
        <v>45982</v>
      </c>
      <c r="F2499" s="333" t="inlineStr">
        <is>
          <t>DAVIVIENDA</t>
        </is>
      </c>
      <c r="G2499" s="225" t="n"/>
      <c r="H2499" s="344" t="inlineStr">
        <is>
          <t>CM</t>
        </is>
      </c>
      <c r="I2499" s="225" t="n"/>
      <c r="J2499" s="225" t="n"/>
      <c r="K2499" s="225" t="n"/>
      <c r="L2499" s="440" t="inlineStr">
        <is>
          <t>Finanzas a otro nivel</t>
        </is>
      </c>
      <c r="M2499" s="242" t="inlineStr">
        <is>
          <t>CAROLINA MORA</t>
        </is>
      </c>
      <c r="N2499" s="225" t="n"/>
      <c r="O2499" s="225" t="n"/>
      <c r="P2499" s="225" t="n"/>
      <c r="Q2499" s="225" t="n"/>
      <c r="R2499" s="389" t="n">
        <v>43201576</v>
      </c>
      <c r="S2499" s="246" t="inlineStr">
        <is>
          <t>Pesos</t>
        </is>
      </c>
      <c r="T2499" s="448" t="inlineStr">
        <is>
          <t>Leasing H.</t>
        </is>
      </c>
      <c r="U2499" s="741" t="n">
        <v>3601000</v>
      </c>
      <c r="V2499" s="242" t="n">
        <v>240</v>
      </c>
      <c r="W2499" s="242" t="n">
        <v>200</v>
      </c>
      <c r="X2499" s="741" t="inlineStr">
        <is>
          <t>12.7%</t>
        </is>
      </c>
      <c r="Y2499" s="741" t="n">
        <v>0</v>
      </c>
      <c r="Z2499" s="741" t="n">
        <v>164979</v>
      </c>
      <c r="AA2499" s="741" t="n">
        <v>91102</v>
      </c>
      <c r="AB2499" s="741" t="n">
        <v>0</v>
      </c>
      <c r="AC2499" s="741" t="n">
        <v>458415</v>
      </c>
      <c r="AD2499" s="741" t="n">
        <v>2891093</v>
      </c>
      <c r="AE2499" s="741" t="n">
        <v>288641206</v>
      </c>
      <c r="AF2499" s="3661" t="n">
        <v>400</v>
      </c>
      <c r="AG2499" s="741" t="inlineStr">
        <is>
          <t>$3,000,000</t>
        </is>
      </c>
      <c r="AH2499" s="248" t="inlineStr">
        <is>
          <t>Empleado</t>
        </is>
      </c>
      <c r="AI2499" s="242" t="inlineStr">
        <is>
          <t>lib1980m@yahoo.com</t>
        </is>
      </c>
      <c r="AJ2499" s="242" t="inlineStr">
        <is>
          <t>10(954)709-9485</t>
        </is>
      </c>
      <c r="AK2499" s="242" t="inlineStr">
        <is>
          <t>FLORIDA</t>
        </is>
      </c>
      <c r="AL2499" s="225" t="n"/>
      <c r="AM2499" s="231" t="n"/>
    </row>
    <row r="2500" ht="18" customHeight="1" thickBot="1">
      <c r="A2500" s="1204" t="inlineStr">
        <is>
          <t>CINDY GARAY</t>
        </is>
      </c>
      <c r="B2500" s="1057" t="n">
        <v>0</v>
      </c>
      <c r="C2500" s="251" t="n">
        <v>45802</v>
      </c>
      <c r="D2500" s="902" t="inlineStr">
        <is>
          <t>Actualizar</t>
        </is>
      </c>
      <c r="E2500" s="903" t="n">
        <v>45983</v>
      </c>
      <c r="F2500" s="458" t="inlineStr">
        <is>
          <t>AV VILLAS</t>
        </is>
      </c>
      <c r="G2500" s="214" t="n"/>
      <c r="H2500" s="460" t="inlineStr">
        <is>
          <t>WEB</t>
        </is>
      </c>
      <c r="I2500" s="254" t="inlineStr">
        <is>
          <t>realizado, sin ebargo validar numero de credito</t>
        </is>
      </c>
      <c r="J2500" s="350" t="inlineStr">
        <is>
          <t>Cargada CRM</t>
        </is>
      </c>
      <c r="K2500" s="386" t="n">
        <v>45808</v>
      </c>
      <c r="L2500" s="214" t="n"/>
      <c r="M2500" s="214" t="n"/>
      <c r="N2500" s="251" t="n">
        <v>45808</v>
      </c>
      <c r="O2500" s="214" t="n"/>
      <c r="P2500" s="256" t="inlineStr">
        <is>
          <t>https://tinyurl.com/263yu33s</t>
        </is>
      </c>
      <c r="Q2500" s="335" t="n"/>
      <c r="R2500" s="390" t="inlineStr">
        <is>
          <t>N/A</t>
        </is>
      </c>
      <c r="S2500" s="257" t="inlineStr">
        <is>
          <t>Pesos</t>
        </is>
      </c>
      <c r="T2500" s="258" t="inlineStr">
        <is>
          <t>Hipotecario</t>
        </is>
      </c>
      <c r="U2500" s="739" t="n">
        <v>2344693</v>
      </c>
      <c r="V2500" s="254" t="n">
        <v>240</v>
      </c>
      <c r="W2500" s="254" t="n">
        <v>85</v>
      </c>
      <c r="X2500" s="739" t="inlineStr">
        <is>
          <t>11.9%</t>
        </is>
      </c>
      <c r="Y2500" s="739" t="n">
        <v>0</v>
      </c>
      <c r="Z2500" s="739" t="n">
        <v>30256</v>
      </c>
      <c r="AA2500" s="739" t="n">
        <v>82146</v>
      </c>
      <c r="AB2500" s="739" t="n">
        <v>54000</v>
      </c>
      <c r="AC2500" s="739" t="n">
        <v>982282</v>
      </c>
      <c r="AD2500" s="739" t="n">
        <v>1196009</v>
      </c>
      <c r="AE2500" s="739" t="n">
        <v>127050513</v>
      </c>
      <c r="AF2500" s="739" t="inlineStr">
        <is>
          <t>$4,000,000</t>
        </is>
      </c>
      <c r="AG2500" s="739" t="inlineStr">
        <is>
          <t>$22,000,000</t>
        </is>
      </c>
      <c r="AH2500" s="259" t="inlineStr">
        <is>
          <t>Empleado</t>
        </is>
      </c>
      <c r="AI2500" s="254" t="inlineStr">
        <is>
          <t>cingaray@gmail.com</t>
        </is>
      </c>
      <c r="AJ2500" s="254" t="n">
        <v>3155938506</v>
      </c>
      <c r="AK2500" s="254" t="inlineStr">
        <is>
          <t>BOOGTA</t>
        </is>
      </c>
      <c r="AL2500" s="214" t="n"/>
      <c r="AM2500" s="220" t="n"/>
    </row>
    <row r="2501" ht="18" customHeight="1" thickBot="1">
      <c r="A2501" s="736" t="inlineStr">
        <is>
          <t>PAOLA ANDREA GOMEZ SOLORZANO</t>
        </is>
      </c>
      <c r="B2501" s="221" t="n">
        <v>133201055993</v>
      </c>
      <c r="C2501" s="240" t="n">
        <v>45984</v>
      </c>
      <c r="D2501" s="902" t="inlineStr">
        <is>
          <t>Pendiente</t>
        </is>
      </c>
      <c r="E2501" s="903" t="n">
        <v>45984</v>
      </c>
      <c r="F2501" s="248" t="inlineStr">
        <is>
          <t>CAJA SOCIAL</t>
        </is>
      </c>
      <c r="G2501" s="225" t="n"/>
      <c r="H2501" s="243" t="inlineStr">
        <is>
          <t>VK 25%</t>
        </is>
      </c>
      <c r="I2501" s="225" t="n"/>
      <c r="J2501" s="225" t="n"/>
      <c r="K2501" s="225" t="n"/>
      <c r="L2501" s="343" t="inlineStr">
        <is>
          <t>Soluciones Financieras</t>
        </is>
      </c>
      <c r="M2501" s="242" t="inlineStr">
        <is>
          <t>LORENA SALINAS</t>
        </is>
      </c>
      <c r="N2501" s="225" t="n"/>
      <c r="O2501" s="225" t="n"/>
      <c r="P2501" s="225" t="n"/>
      <c r="Q2501" s="225" t="n"/>
      <c r="R2501" s="242" t="n">
        <v>10559993</v>
      </c>
      <c r="S2501" s="246" t="inlineStr">
        <is>
          <t>Pesos</t>
        </is>
      </c>
      <c r="T2501" s="247" t="inlineStr">
        <is>
          <t>Hipotecario</t>
        </is>
      </c>
      <c r="U2501" s="741" t="n">
        <v>1291370</v>
      </c>
      <c r="V2501" s="242" t="n">
        <v>120</v>
      </c>
      <c r="W2501" s="242" t="n">
        <v>81</v>
      </c>
      <c r="X2501" s="741" t="inlineStr">
        <is>
          <t>11.65%</t>
        </is>
      </c>
      <c r="Y2501" s="741" t="n">
        <v>0</v>
      </c>
      <c r="Z2501" s="741" t="n">
        <v>24214</v>
      </c>
      <c r="AA2501" s="741" t="n">
        <v>20532</v>
      </c>
      <c r="AB2501" s="741" t="n">
        <v>18460</v>
      </c>
      <c r="AC2501" s="741" t="n">
        <v>578552</v>
      </c>
      <c r="AD2501" s="741" t="n">
        <v>649611</v>
      </c>
      <c r="AE2501" s="741" t="n">
        <v>70414590</v>
      </c>
      <c r="AF2501" s="242" t="inlineStr">
        <is>
          <t>$200.000 EN ADELANTE</t>
        </is>
      </c>
      <c r="AG2501" s="741" t="inlineStr">
        <is>
          <t>$8,000,000</t>
        </is>
      </c>
      <c r="AH2501" s="248" t="inlineStr">
        <is>
          <t>Empleado</t>
        </is>
      </c>
      <c r="AI2501" s="242" t="inlineStr">
        <is>
          <t>pao20@gmail.com</t>
        </is>
      </c>
      <c r="AJ2501" s="242" t="n">
        <v>3508914091</v>
      </c>
      <c r="AK2501" s="242" t="inlineStr">
        <is>
          <t>BOGOTA</t>
        </is>
      </c>
      <c r="AL2501" s="225" t="n"/>
      <c r="AM2501" s="231" t="n"/>
    </row>
    <row r="2502" ht="18" customHeight="1" thickBot="1">
      <c r="A2502" s="735" t="inlineStr">
        <is>
          <t>JEINER ORREGO BETANCOURT</t>
        </is>
      </c>
      <c r="B2502" s="210" t="inlineStr">
        <is>
          <t>571212310000123-7</t>
        </is>
      </c>
      <c r="C2502" s="251" t="n">
        <v>45984</v>
      </c>
      <c r="D2502" s="902" t="inlineStr">
        <is>
          <t>Pendiente</t>
        </is>
      </c>
      <c r="E2502" s="903" t="n">
        <v>45984</v>
      </c>
      <c r="F2502" s="262" t="inlineStr">
        <is>
          <t>DAVIVIENDA</t>
        </is>
      </c>
      <c r="G2502" s="214" t="n"/>
      <c r="H2502" s="457" t="inlineStr">
        <is>
          <t>VK 25%</t>
        </is>
      </c>
      <c r="I2502" s="214" t="n"/>
      <c r="J2502" s="214" t="n"/>
      <c r="K2502" s="214" t="n"/>
      <c r="L2502" s="348" t="inlineStr">
        <is>
          <t>Soluciones Financieras</t>
        </is>
      </c>
      <c r="M2502" s="254" t="inlineStr">
        <is>
          <t>LORENA SALINAS</t>
        </is>
      </c>
      <c r="N2502" s="214" t="n"/>
      <c r="O2502" s="214" t="n"/>
      <c r="P2502" s="214" t="n"/>
      <c r="Q2502" s="214" t="n"/>
      <c r="R2502" s="254" t="n">
        <v>595200</v>
      </c>
      <c r="S2502" s="257" t="inlineStr">
        <is>
          <t>Pesos</t>
        </is>
      </c>
      <c r="T2502" s="258" t="inlineStr">
        <is>
          <t>Hipotecario</t>
        </is>
      </c>
      <c r="U2502" s="739" t="n">
        <v>526754</v>
      </c>
      <c r="V2502" s="254" t="n">
        <v>240</v>
      </c>
      <c r="W2502" s="254" t="n">
        <v>159</v>
      </c>
      <c r="X2502" s="821" t="n">
        <v>0.12</v>
      </c>
      <c r="Y2502" s="739" t="n">
        <v>0</v>
      </c>
      <c r="Z2502" s="739" t="n">
        <v>14614</v>
      </c>
      <c r="AA2502" s="739" t="n">
        <v>32843</v>
      </c>
      <c r="AB2502" s="739" t="n">
        <v>38163</v>
      </c>
      <c r="AC2502" s="739" t="n">
        <v>134160</v>
      </c>
      <c r="AD2502" s="739" t="n">
        <v>306535</v>
      </c>
      <c r="AE2502" s="739" t="n">
        <v>49339980</v>
      </c>
      <c r="AF2502" s="254" t="inlineStr">
        <is>
          <t>$50.000 a $300.000</t>
        </is>
      </c>
      <c r="AG2502" s="739" t="inlineStr">
        <is>
          <t>$2,500,000</t>
        </is>
      </c>
      <c r="AH2502" s="458" t="inlineStr">
        <is>
          <t>Vis Davivienda</t>
        </is>
      </c>
      <c r="AI2502" s="254" t="inlineStr">
        <is>
          <t>jorrego9@gmail.com</t>
        </is>
      </c>
      <c r="AJ2502" s="254" t="n">
        <v>3105387753</v>
      </c>
      <c r="AK2502" s="254" t="inlineStr">
        <is>
          <t>PEREIRA</t>
        </is>
      </c>
      <c r="AL2502" s="214" t="n"/>
      <c r="AM2502" s="220" t="n"/>
    </row>
    <row r="2503" ht="18" customHeight="1" thickBot="1">
      <c r="A2503" s="736" t="inlineStr">
        <is>
          <t>ERIKA YESENIA MORENO BONILLA</t>
        </is>
      </c>
      <c r="B2503" s="221" t="inlineStr">
        <is>
          <t>570045740064225-6</t>
        </is>
      </c>
      <c r="C2503" s="240" t="n">
        <v>45984</v>
      </c>
      <c r="D2503" s="902" t="inlineStr">
        <is>
          <t>Pendiente</t>
        </is>
      </c>
      <c r="E2503" s="903" t="n">
        <v>45984</v>
      </c>
      <c r="F2503" s="333" t="inlineStr">
        <is>
          <t>DAVIVIENDA</t>
        </is>
      </c>
      <c r="G2503" s="225" t="n"/>
      <c r="H2503" s="397" t="inlineStr">
        <is>
          <t>PROPIO</t>
        </is>
      </c>
      <c r="I2503" s="225" t="n"/>
      <c r="J2503" s="225" t="n"/>
      <c r="K2503" s="225" t="n"/>
      <c r="L2503" s="343" t="inlineStr">
        <is>
          <t>Soluciones Financieras</t>
        </is>
      </c>
      <c r="M2503" s="242" t="inlineStr">
        <is>
          <t>LORENA SALINAS</t>
        </is>
      </c>
      <c r="N2503" s="225" t="n"/>
      <c r="O2503" s="225" t="n"/>
      <c r="P2503" s="225" t="n"/>
      <c r="Q2503" s="225" t="n"/>
      <c r="R2503" s="242" t="n">
        <v>642256</v>
      </c>
      <c r="S2503" s="246" t="inlineStr">
        <is>
          <t>Pesos</t>
        </is>
      </c>
      <c r="T2503" s="247" t="inlineStr">
        <is>
          <t>Hipotecario</t>
        </is>
      </c>
      <c r="U2503" s="741" t="n">
        <v>3386000</v>
      </c>
      <c r="V2503" s="242" t="n">
        <v>180</v>
      </c>
      <c r="W2503" s="242" t="n">
        <v>170</v>
      </c>
      <c r="X2503" s="741" t="inlineStr">
        <is>
          <t>10.95%</t>
        </is>
      </c>
      <c r="Y2503" s="741" t="n">
        <v>0</v>
      </c>
      <c r="Z2503" s="741" t="n">
        <v>207232</v>
      </c>
      <c r="AA2503" s="741" t="n">
        <v>145146</v>
      </c>
      <c r="AB2503" s="741" t="n">
        <v>0</v>
      </c>
      <c r="AC2503" s="741" t="n">
        <v>698509</v>
      </c>
      <c r="AD2503" s="741" t="n">
        <v>2336112</v>
      </c>
      <c r="AE2503" s="741" t="n">
        <v>269738914</v>
      </c>
      <c r="AF2503" s="242" t="inlineStr">
        <is>
          <t>$300.000 a $600.000</t>
        </is>
      </c>
      <c r="AG2503" s="741" t="inlineStr">
        <is>
          <t>$13,800,000</t>
        </is>
      </c>
      <c r="AH2503" s="440" t="inlineStr">
        <is>
          <t>Emp/Ind</t>
        </is>
      </c>
      <c r="AI2503" s="242" t="inlineStr">
        <is>
          <t>erikayezze17@hotmail.com</t>
        </is>
      </c>
      <c r="AJ2503" s="242" t="n">
        <v>3214532063</v>
      </c>
      <c r="AK2503" s="242" t="inlineStr">
        <is>
          <t>BOGOTA</t>
        </is>
      </c>
      <c r="AL2503" s="225" t="n"/>
      <c r="AM2503" s="231" t="n"/>
    </row>
    <row r="2504" ht="18" customHeight="1" thickBot="1">
      <c r="A2504" s="735" t="inlineStr">
        <is>
          <t xml:space="preserve">SANTIAGO RESTREPO CAMPUZANO
</t>
        </is>
      </c>
      <c r="B2504" s="210" t="n">
        <v>90000349767</v>
      </c>
      <c r="C2504" s="251" t="n">
        <v>45984</v>
      </c>
      <c r="D2504" s="902" t="inlineStr">
        <is>
          <t>Pendiente</t>
        </is>
      </c>
      <c r="E2504" s="903" t="n">
        <v>45984</v>
      </c>
      <c r="F2504" s="267" t="inlineStr">
        <is>
          <t>BANCOLOMBIA</t>
        </is>
      </c>
      <c r="G2504" s="214" t="n"/>
      <c r="H2504" s="349" t="inlineStr">
        <is>
          <t>CM</t>
        </is>
      </c>
      <c r="I2504" s="214" t="n"/>
      <c r="J2504" s="214" t="n"/>
      <c r="K2504" s="214" t="n"/>
      <c r="L2504" s="392" t="inlineStr">
        <is>
          <t>Finanzas a otro nivel</t>
        </is>
      </c>
      <c r="M2504" s="254" t="inlineStr">
        <is>
          <t>PAULA OSORNO</t>
        </is>
      </c>
      <c r="N2504" s="214" t="n"/>
      <c r="O2504" s="214" t="n"/>
      <c r="P2504" s="214" t="n"/>
      <c r="Q2504" s="214" t="n"/>
      <c r="R2504" s="573" t="n">
        <v>1039459547</v>
      </c>
      <c r="S2504" s="257" t="inlineStr">
        <is>
          <t>Pesos</t>
        </is>
      </c>
      <c r="T2504" s="258" t="inlineStr">
        <is>
          <t>Hipotecario</t>
        </is>
      </c>
      <c r="U2504" s="739" t="n">
        <v>2693089</v>
      </c>
      <c r="V2504" s="254" t="n">
        <v>240</v>
      </c>
      <c r="W2504" s="254" t="n">
        <v>235</v>
      </c>
      <c r="X2504" s="821" t="n">
        <v>0.11</v>
      </c>
      <c r="Y2504" s="739" t="n">
        <v>0</v>
      </c>
      <c r="Z2504" s="739" t="n">
        <v>28736</v>
      </c>
      <c r="AA2504" s="739" t="n">
        <v>60012</v>
      </c>
      <c r="AB2504" s="739" t="n">
        <v>40006</v>
      </c>
      <c r="AC2504" s="739" t="n">
        <v>329323</v>
      </c>
      <c r="AD2504" s="739" t="n">
        <v>2235011</v>
      </c>
      <c r="AE2504" s="739" t="n">
        <v>256415008</v>
      </c>
      <c r="AF2504" s="3660" t="n">
        <v>200</v>
      </c>
      <c r="AG2504" s="739" t="inlineStr">
        <is>
          <t>$9,000,000</t>
        </is>
      </c>
      <c r="AH2504" s="259" t="inlineStr">
        <is>
          <t>Empleado</t>
        </is>
      </c>
      <c r="AI2504" s="254" t="inlineStr">
        <is>
          <t>santiago.restrepocam@gmail.com</t>
        </is>
      </c>
      <c r="AJ2504" s="254" t="n">
        <v>3012300299</v>
      </c>
      <c r="AK2504" s="254" t="inlineStr">
        <is>
          <t>ENVIGADO</t>
        </is>
      </c>
      <c r="AL2504" s="214" t="n"/>
      <c r="AM2504" s="220" t="n"/>
    </row>
    <row r="2505" ht="18" customHeight="1" thickBot="1">
      <c r="A2505" s="749" t="inlineStr">
        <is>
          <t>OSCAR ALBERTO SIERRA PELAEZ</t>
        </is>
      </c>
      <c r="B2505" s="221" t="n">
        <v>1054938539</v>
      </c>
      <c r="C2505" s="240" t="n">
        <v>45981</v>
      </c>
      <c r="D2505" s="902" t="inlineStr">
        <is>
          <t>Pendiente</t>
        </is>
      </c>
      <c r="E2505" s="903" t="n">
        <v>45985</v>
      </c>
      <c r="F2505" s="224" t="inlineStr">
        <is>
          <t>BANCO DE BOGOTA</t>
        </is>
      </c>
      <c r="G2505" s="225" t="n"/>
      <c r="H2505" s="397" t="inlineStr">
        <is>
          <t>PROPIO</t>
        </is>
      </c>
      <c r="I2505" s="242" t="inlineStr">
        <is>
          <t>solicitar plan de pagos para validar el plazo pendiente, ya que en el extracto no coincide.</t>
        </is>
      </c>
      <c r="J2505" s="394" t="inlineStr">
        <is>
          <t>Cargada CRM</t>
        </is>
      </c>
      <c r="K2505" s="378" t="n">
        <v>45982</v>
      </c>
      <c r="L2505" s="459" t="inlineStr">
        <is>
          <t>Visionarios</t>
        </is>
      </c>
      <c r="M2505" s="242" t="inlineStr">
        <is>
          <t>Arelis Johanna Ortiz Garcia</t>
        </is>
      </c>
      <c r="N2505" s="225" t="n"/>
      <c r="O2505" s="225" t="n"/>
      <c r="P2505" s="225" t="n"/>
      <c r="Q2505" s="473" t="n"/>
      <c r="R2505" s="390" t="inlineStr">
        <is>
          <t>N/A</t>
        </is>
      </c>
      <c r="S2505" s="246" t="inlineStr">
        <is>
          <t>Pesos</t>
        </is>
      </c>
      <c r="T2505" s="247" t="inlineStr">
        <is>
          <t>Hipotecario</t>
        </is>
      </c>
      <c r="U2505" s="741" t="n">
        <v>1475309</v>
      </c>
      <c r="V2505" s="242" t="n">
        <v>240</v>
      </c>
      <c r="W2505" s="242" t="n">
        <v>229</v>
      </c>
      <c r="X2505" s="741" t="inlineStr">
        <is>
          <t>12.68%</t>
        </is>
      </c>
      <c r="Y2505" s="741" t="n">
        <v>0</v>
      </c>
      <c r="Z2505" s="741" t="n">
        <v>33308</v>
      </c>
      <c r="AA2505" s="741" t="n">
        <v>32512</v>
      </c>
      <c r="AB2505" s="741" t="n">
        <v>0</v>
      </c>
      <c r="AC2505" s="741" t="n">
        <v>143037</v>
      </c>
      <c r="AD2505" s="741" t="n">
        <v>1266452</v>
      </c>
      <c r="AE2505" s="741" t="n">
        <v>126502210</v>
      </c>
      <c r="AF2505" s="242" t="inlineStr">
        <is>
          <t>Acorde al estado del Crédito</t>
        </is>
      </c>
      <c r="AG2505" s="741" t="inlineStr">
        <is>
          <t>$10,500,000</t>
        </is>
      </c>
      <c r="AH2505" s="246" t="inlineStr">
        <is>
          <t>Independiente</t>
        </is>
      </c>
      <c r="AI2505" s="242" t="inlineStr">
        <is>
          <t>Oscarsierra@gmail.com</t>
        </is>
      </c>
      <c r="AJ2505" s="242" t="n">
        <v>3182753685</v>
      </c>
      <c r="AK2505" s="242" t="inlineStr">
        <is>
          <t>CUCUTA</t>
        </is>
      </c>
      <c r="AL2505" s="225" t="n"/>
      <c r="AM2505" s="231" t="n"/>
    </row>
    <row r="2506" ht="18" customHeight="1" thickBot="1">
      <c r="A2506" s="730" t="inlineStr">
        <is>
          <t>ANGIE LORENA CEPEDA GARZON</t>
        </is>
      </c>
      <c r="B2506" s="210" t="inlineStr">
        <is>
          <t>570047840006263-4</t>
        </is>
      </c>
      <c r="C2506" s="251" t="n">
        <v>45985</v>
      </c>
      <c r="D2506" s="902" t="inlineStr">
        <is>
          <t>Pendiente</t>
        </is>
      </c>
      <c r="E2506" s="903" t="n">
        <v>45985</v>
      </c>
      <c r="F2506" s="262" t="inlineStr">
        <is>
          <t>DAVIVIENDA</t>
        </is>
      </c>
      <c r="G2506" s="214" t="n"/>
      <c r="H2506" s="349" t="inlineStr">
        <is>
          <t>CM</t>
        </is>
      </c>
      <c r="I2506" s="214" t="n"/>
      <c r="J2506" s="214" t="n"/>
      <c r="K2506" s="214" t="n"/>
      <c r="L2506" s="398" t="inlineStr">
        <is>
          <t>Visionarios</t>
        </is>
      </c>
      <c r="M2506" s="254" t="inlineStr">
        <is>
          <t>PAOLA HERNANDEZ</t>
        </is>
      </c>
      <c r="N2506" s="214" t="n"/>
      <c r="O2506" s="214" t="n"/>
      <c r="P2506" s="214" t="n"/>
      <c r="Q2506" s="335" t="n"/>
      <c r="R2506" s="390" t="inlineStr">
        <is>
          <t>N/A</t>
        </is>
      </c>
      <c r="S2506" s="257" t="inlineStr">
        <is>
          <t>Pesos</t>
        </is>
      </c>
      <c r="T2506" s="258" t="inlineStr">
        <is>
          <t>Hipotecario</t>
        </is>
      </c>
      <c r="U2506" s="739" t="n">
        <v>1455000</v>
      </c>
      <c r="V2506" s="254" t="n">
        <v>240</v>
      </c>
      <c r="W2506" s="254" t="n">
        <v>228</v>
      </c>
      <c r="X2506" s="739" t="inlineStr">
        <is>
          <t>10.95%</t>
        </is>
      </c>
      <c r="Y2506" s="739" t="n">
        <v>0</v>
      </c>
      <c r="Z2506" s="739" t="n">
        <v>119039</v>
      </c>
      <c r="AA2506" s="739" t="n">
        <v>76576</v>
      </c>
      <c r="AB2506" s="739" t="n">
        <v>0</v>
      </c>
      <c r="AC2506" s="739" t="n">
        <v>371559</v>
      </c>
      <c r="AD2506" s="739" t="n">
        <v>2343378</v>
      </c>
      <c r="AE2506" s="739" t="n">
        <v>134673477</v>
      </c>
      <c r="AF2506" s="3660" t="n">
        <v>900</v>
      </c>
      <c r="AG2506" s="739" t="inlineStr">
        <is>
          <t>$10,000,000</t>
        </is>
      </c>
      <c r="AH2506" s="259" t="inlineStr">
        <is>
          <t>Empleado</t>
        </is>
      </c>
      <c r="AI2506" s="254" t="inlineStr">
        <is>
          <t>angie3132@hotmail.es</t>
        </is>
      </c>
      <c r="AJ2506" s="254" t="n">
        <v>610452604261</v>
      </c>
      <c r="AK2506" s="254" t="inlineStr">
        <is>
          <t>SYDNEY</t>
        </is>
      </c>
      <c r="AL2506" s="214" t="n"/>
      <c r="AM2506" s="220" t="n"/>
    </row>
    <row r="2507" ht="18" customHeight="1" thickBot="1">
      <c r="A2507" s="718" t="inlineStr">
        <is>
          <t>SOLANGIE JINNETH RODRIGUEZ</t>
        </is>
      </c>
      <c r="B2507" s="221" t="inlineStr">
        <is>
          <t>600045590048837-3</t>
        </is>
      </c>
      <c r="C2507" s="240" t="n">
        <v>45985</v>
      </c>
      <c r="D2507" s="902" t="inlineStr">
        <is>
          <t>Pendiente</t>
        </is>
      </c>
      <c r="E2507" s="903" t="n">
        <v>45985</v>
      </c>
      <c r="F2507" s="333" t="inlineStr">
        <is>
          <t>DAVIVIENDA</t>
        </is>
      </c>
      <c r="G2507" s="225" t="n"/>
      <c r="H2507" s="344" t="inlineStr">
        <is>
          <t>CM</t>
        </is>
      </c>
      <c r="I2507" s="225" t="n"/>
      <c r="J2507" s="225" t="n"/>
      <c r="K2507" s="225" t="n"/>
      <c r="L2507" s="225" t="n"/>
      <c r="M2507" s="225" t="n"/>
      <c r="N2507" s="225" t="n"/>
      <c r="O2507" s="225" t="n"/>
      <c r="P2507" s="225" t="n"/>
      <c r="Q2507" s="225" t="n"/>
      <c r="R2507" s="242" t="n">
        <v>53116552</v>
      </c>
      <c r="S2507" s="246" t="inlineStr">
        <is>
          <t>Pesos</t>
        </is>
      </c>
      <c r="T2507" s="247" t="inlineStr">
        <is>
          <t>Hipotecario</t>
        </is>
      </c>
      <c r="U2507" s="741" t="n">
        <v>2011000</v>
      </c>
      <c r="V2507" s="242" t="n">
        <v>240</v>
      </c>
      <c r="W2507" s="242" t="n">
        <v>221</v>
      </c>
      <c r="X2507" s="741" t="inlineStr">
        <is>
          <t>14.8%</t>
        </is>
      </c>
      <c r="Y2507" s="741" t="n">
        <v>0</v>
      </c>
      <c r="Z2507" s="741" t="n">
        <v>44674</v>
      </c>
      <c r="AA2507" s="741" t="n">
        <v>39200</v>
      </c>
      <c r="AB2507" s="741" t="n">
        <v>0</v>
      </c>
      <c r="AC2507" s="741" t="n">
        <v>558665</v>
      </c>
      <c r="AD2507" s="741" t="n">
        <v>1368460</v>
      </c>
      <c r="AE2507" s="741" t="n">
        <v>118936830</v>
      </c>
      <c r="AF2507" s="3661" t="n">
        <v>500</v>
      </c>
      <c r="AG2507" s="741" t="inlineStr">
        <is>
          <t>$7,000,000</t>
        </is>
      </c>
      <c r="AH2507" s="248" t="inlineStr">
        <is>
          <t>Empleado</t>
        </is>
      </c>
      <c r="AI2507" s="242" t="inlineStr">
        <is>
          <t>solyangelrod@hotmail.com</t>
        </is>
      </c>
      <c r="AJ2507" s="242" t="n">
        <v>3217469294</v>
      </c>
      <c r="AK2507" s="242" t="inlineStr">
        <is>
          <t>BOGOTA</t>
        </is>
      </c>
      <c r="AL2507" s="225" t="n"/>
      <c r="AM2507" s="231" t="n"/>
    </row>
    <row r="2508" ht="18" customHeight="1" thickBot="1">
      <c r="A2508" s="718" t="inlineStr">
        <is>
          <t>LAURA GISELA GUZMAN PATIÑO</t>
        </is>
      </c>
      <c r="B2508" s="210" t="n">
        <v>90000192996</v>
      </c>
      <c r="C2508" s="251" t="n">
        <v>45985</v>
      </c>
      <c r="D2508" s="902" t="inlineStr">
        <is>
          <t>Pendiente</t>
        </is>
      </c>
      <c r="E2508" s="903" t="n">
        <v>45985</v>
      </c>
      <c r="F2508" s="262" t="inlineStr">
        <is>
          <t>DAVIVIENDA</t>
        </is>
      </c>
      <c r="G2508" s="214" t="n"/>
      <c r="H2508" s="460" t="inlineStr">
        <is>
          <t>WEB</t>
        </is>
      </c>
      <c r="I2508" s="214" t="n"/>
      <c r="J2508" s="214" t="n"/>
      <c r="K2508" s="214" t="n"/>
      <c r="L2508" s="214" t="n"/>
      <c r="M2508" s="214" t="n"/>
      <c r="N2508" s="214" t="n"/>
      <c r="O2508" s="214" t="n"/>
      <c r="P2508" s="214" t="n"/>
      <c r="Q2508" s="214" t="n"/>
      <c r="R2508" s="254" t="n">
        <v>1126004683</v>
      </c>
      <c r="S2508" s="257" t="inlineStr">
        <is>
          <t>Pesos</t>
        </is>
      </c>
      <c r="T2508" s="258" t="inlineStr">
        <is>
          <t>Hipotecario</t>
        </is>
      </c>
      <c r="U2508" s="739" t="n">
        <v>1750506</v>
      </c>
      <c r="V2508" s="254" t="n">
        <v>240</v>
      </c>
      <c r="W2508" s="254" t="n">
        <v>199</v>
      </c>
      <c r="X2508" s="739" t="inlineStr">
        <is>
          <t>12.65%</t>
        </is>
      </c>
      <c r="Y2508" s="739" t="n">
        <v>0</v>
      </c>
      <c r="Z2508" s="739" t="n">
        <v>16794</v>
      </c>
      <c r="AA2508" s="739" t="n">
        <v>24701</v>
      </c>
      <c r="AB2508" s="739" t="n">
        <v>16466</v>
      </c>
      <c r="AC2508" s="739" t="n">
        <v>232462</v>
      </c>
      <c r="AD2508" s="739" t="n">
        <v>334398</v>
      </c>
      <c r="AE2508" s="739" t="n">
        <v>146319267</v>
      </c>
      <c r="AF2508" s="3660" t="n">
        <v>100</v>
      </c>
      <c r="AG2508" s="739" t="inlineStr">
        <is>
          <t>$8,000,000</t>
        </is>
      </c>
      <c r="AH2508" s="259" t="inlineStr">
        <is>
          <t>Empleado</t>
        </is>
      </c>
      <c r="AI2508" s="254" t="inlineStr">
        <is>
          <t>lalagiisela@gmail.com</t>
        </is>
      </c>
      <c r="AJ2508" s="254" t="n">
        <v>447494349000</v>
      </c>
      <c r="AK2508" s="254" t="inlineStr">
        <is>
          <t>LONDRES</t>
        </is>
      </c>
      <c r="AL2508" s="214" t="n"/>
      <c r="AM2508" s="220" t="n"/>
    </row>
    <row r="2509" ht="18" customHeight="1" thickBot="1">
      <c r="A2509" s="1166" t="inlineStr">
        <is>
          <t>MARIA ALEJANDRA PIRA VARGAS</t>
        </is>
      </c>
      <c r="B2509" s="221" t="n">
        <v>102082035800</v>
      </c>
      <c r="C2509" s="240" t="n">
        <v>45986</v>
      </c>
      <c r="D2509" s="343" t="inlineStr">
        <is>
          <t>Pendiente</t>
        </is>
      </c>
      <c r="E2509" s="378" t="n">
        <v>45986</v>
      </c>
      <c r="F2509" s="233" t="inlineStr">
        <is>
          <t>FNA (Fondo Nacional del Ahorro)</t>
        </is>
      </c>
      <c r="G2509" s="225" t="n"/>
      <c r="H2509" s="243" t="inlineStr">
        <is>
          <t>VK 30%</t>
        </is>
      </c>
      <c r="I2509" s="225" t="n"/>
      <c r="J2509" s="225" t="n"/>
      <c r="K2509" s="225" t="n"/>
      <c r="L2509" s="343" t="inlineStr">
        <is>
          <t>Soluciones Financieras</t>
        </is>
      </c>
      <c r="M2509" s="242" t="inlineStr">
        <is>
          <t>YENNY BELTRAN</t>
        </is>
      </c>
      <c r="N2509" s="225" t="n"/>
      <c r="O2509" s="225" t="n"/>
      <c r="P2509" s="225" t="n"/>
      <c r="Q2509" s="225" t="n"/>
      <c r="R2509" s="242" t="n">
        <v>1020820358</v>
      </c>
      <c r="S2509" s="246" t="inlineStr">
        <is>
          <t>Pesos</t>
        </is>
      </c>
      <c r="T2509" s="247" t="inlineStr">
        <is>
          <t>Hipotecario</t>
        </is>
      </c>
      <c r="U2509" s="741" t="n">
        <v>1479939</v>
      </c>
      <c r="V2509" s="242" t="n">
        <v>240</v>
      </c>
      <c r="W2509" s="242" t="n">
        <v>227</v>
      </c>
      <c r="X2509" s="741" t="inlineStr">
        <is>
          <t>13.3%</t>
        </is>
      </c>
      <c r="Y2509" s="741" t="n">
        <v>0</v>
      </c>
      <c r="Z2509" s="741" t="n">
        <v>39637</v>
      </c>
      <c r="AA2509" s="741" t="n">
        <v>34909</v>
      </c>
      <c r="AB2509" s="741" t="n">
        <v>0</v>
      </c>
      <c r="AC2509" s="741" t="n">
        <v>131108</v>
      </c>
      <c r="AD2509" s="741" t="n">
        <v>1274283</v>
      </c>
      <c r="AE2509" s="741" t="n">
        <v>121823548</v>
      </c>
      <c r="AF2509" s="242" t="inlineStr">
        <is>
          <t>300-600</t>
        </is>
      </c>
      <c r="AG2509" s="741" t="inlineStr">
        <is>
          <t>$13,000,000</t>
        </is>
      </c>
      <c r="AH2509" s="248" t="inlineStr">
        <is>
          <t>Empleado</t>
        </is>
      </c>
      <c r="AI2509" s="242" t="inlineStr">
        <is>
          <t>diegopvargas20@gmail.com</t>
        </is>
      </c>
      <c r="AJ2509" s="242" t="n">
        <v>3208134009</v>
      </c>
      <c r="AK2509" s="242" t="inlineStr">
        <is>
          <t>BOGOTA</t>
        </is>
      </c>
      <c r="AL2509" s="225" t="n"/>
      <c r="AM2509" s="231" t="n"/>
    </row>
    <row r="2510" ht="18" customHeight="1" thickBot="1">
      <c r="A2510" t="inlineStr">
        <is>
          <t xml:space="preserve">DAIRO MIRLENG ANGULO ARIZALA </t>
        </is>
      </c>
      <c r="B2510" s="825" t="n">
        <v>199201642164</v>
      </c>
      <c r="C2510" s="826" t="n">
        <v>45782</v>
      </c>
      <c r="D2510" s="899" t="inlineStr">
        <is>
          <t>Actualizar</t>
        </is>
      </c>
      <c r="E2510" s="900" t="n">
        <v>45986</v>
      </c>
      <c r="F2510" s="837" t="inlineStr">
        <is>
          <t>CAJA SOCIAL</t>
        </is>
      </c>
      <c r="G2510" s="505" t="n"/>
      <c r="H2510" s="870" t="inlineStr">
        <is>
          <t>VK 25%</t>
        </is>
      </c>
      <c r="I2510" s="505" t="n"/>
      <c r="J2510" s="505" t="n"/>
      <c r="K2510" s="828" t="n">
        <v>45786</v>
      </c>
      <c r="L2510" s="911" t="inlineStr">
        <is>
          <t>Guardianes Del Ahorro</t>
        </is>
      </c>
      <c r="M2510" s="832" t="inlineStr">
        <is>
          <t>WILLIAM MORA</t>
        </is>
      </c>
      <c r="N2510" s="826" t="n">
        <v>45786</v>
      </c>
      <c r="O2510" s="505" t="n"/>
      <c r="P2510" s="831" t="inlineStr">
        <is>
          <t>https://tinyurl.com/yf47jax4</t>
        </is>
      </c>
      <c r="Q2510" s="884" t="n"/>
      <c r="R2510" s="817" t="inlineStr">
        <is>
          <t>N/A</t>
        </is>
      </c>
      <c r="S2510" s="833" t="inlineStr">
        <is>
          <t>Pesos</t>
        </is>
      </c>
      <c r="T2510" s="834" t="inlineStr">
        <is>
          <t>Hipotecario</t>
        </is>
      </c>
      <c r="U2510" s="835" t="n">
        <v>1017901</v>
      </c>
      <c r="V2510" s="832" t="n">
        <v>240</v>
      </c>
      <c r="W2510" s="832" t="n">
        <v>225</v>
      </c>
      <c r="X2510" s="835" t="inlineStr">
        <is>
          <t>13.35%</t>
        </is>
      </c>
      <c r="Y2510" s="835" t="n">
        <v>278659</v>
      </c>
      <c r="Z2510" s="835" t="n">
        <v>19591</v>
      </c>
      <c r="AA2510" s="835" t="n">
        <v>23229</v>
      </c>
      <c r="AB2510" s="835" t="n">
        <v>13011</v>
      </c>
      <c r="AC2510" s="835" t="n">
        <v>98269</v>
      </c>
      <c r="AD2510" s="835" t="n">
        <v>1142459</v>
      </c>
      <c r="AE2510" s="835" t="n">
        <v>85119475</v>
      </c>
      <c r="AF2510" s="832" t="inlineStr">
        <is>
          <t>Acorde al estado del Crédito</t>
        </is>
      </c>
      <c r="AG2510" s="835" t="inlineStr">
        <is>
          <t>$4,000,000</t>
        </is>
      </c>
      <c r="AH2510" s="837" t="inlineStr">
        <is>
          <t>Empleado</t>
        </is>
      </c>
      <c r="AI2510" s="832" t="inlineStr">
        <is>
          <t>dairodani27@gmail.com</t>
        </is>
      </c>
      <c r="AJ2510" s="832" t="n">
        <v>3206118395</v>
      </c>
      <c r="AK2510" s="505" t="n"/>
      <c r="AL2510" s="505" t="n"/>
      <c r="AM2510" s="838" t="n"/>
    </row>
    <row r="2511" ht="18" customHeight="1" thickBot="1">
      <c r="A2511" s="1205" t="inlineStr">
        <is>
          <t>YERALDIN DANIELA CORTES CASTRO</t>
        </is>
      </c>
      <c r="B2511" s="502" t="inlineStr">
        <is>
          <t>570040770132363-5</t>
        </is>
      </c>
      <c r="C2511" s="404" t="n">
        <v>45986</v>
      </c>
      <c r="D2511" s="921" t="inlineStr">
        <is>
          <t>Pendiente</t>
        </is>
      </c>
      <c r="E2511" s="900" t="n">
        <v>45986</v>
      </c>
      <c r="F2511" s="503" t="inlineStr">
        <is>
          <t>DAVIVIENDA</t>
        </is>
      </c>
      <c r="G2511" s="410" t="n"/>
      <c r="H2511" s="504" t="inlineStr">
        <is>
          <t>VK 25%</t>
        </is>
      </c>
      <c r="I2511" s="410" t="n"/>
      <c r="J2511" s="410" t="n"/>
      <c r="K2511" s="410" t="n"/>
      <c r="L2511" s="591" t="inlineStr">
        <is>
          <t>Finanzas a otro nivel</t>
        </is>
      </c>
      <c r="M2511" s="414" t="inlineStr">
        <is>
          <t>LUIS ALFREDO RABA</t>
        </is>
      </c>
      <c r="N2511" s="410" t="n"/>
      <c r="O2511" s="410" t="n"/>
      <c r="P2511" s="410" t="n"/>
      <c r="Q2511" s="410" t="n"/>
      <c r="R2511" s="414" t="n">
        <v>1033774978</v>
      </c>
      <c r="S2511" s="412" t="inlineStr">
        <is>
          <t>Pesos</t>
        </is>
      </c>
      <c r="T2511" s="413" t="inlineStr">
        <is>
          <t>Hipotecario</t>
        </is>
      </c>
      <c r="U2511" s="818" t="n">
        <v>1635000</v>
      </c>
      <c r="V2511" s="414" t="n">
        <v>232</v>
      </c>
      <c r="W2511" s="414" t="n">
        <v>228</v>
      </c>
      <c r="X2511" s="818" t="inlineStr">
        <is>
          <t>11.2%</t>
        </is>
      </c>
      <c r="Y2511" s="818" t="n">
        <v>0</v>
      </c>
      <c r="Z2511" s="818" t="n">
        <v>34796</v>
      </c>
      <c r="AA2511" s="818" t="n">
        <v>40608</v>
      </c>
      <c r="AB2511" s="818" t="n">
        <v>0</v>
      </c>
      <c r="AC2511" s="818" t="n">
        <v>214280</v>
      </c>
      <c r="AD2511" s="818" t="n">
        <v>1345315</v>
      </c>
      <c r="AE2511" s="818" t="n">
        <v>152350090</v>
      </c>
      <c r="AF2511" s="414" t="inlineStr">
        <is>
          <t>$300.000 a $600.000</t>
        </is>
      </c>
      <c r="AG2511" s="818" t="inlineStr">
        <is>
          <t>$6,000,000</t>
        </is>
      </c>
      <c r="AH2511" s="541" t="inlineStr">
        <is>
          <t>Vis Davivienda</t>
        </is>
      </c>
      <c r="AI2511" s="414" t="inlineStr">
        <is>
          <t>daniela199563@gmail.com</t>
        </is>
      </c>
      <c r="AJ2511" s="414" t="n">
        <v>3192911476</v>
      </c>
      <c r="AK2511" s="410" t="n"/>
      <c r="AL2511" s="410" t="n"/>
      <c r="AM2511" s="416" t="n"/>
    </row>
    <row r="2512" ht="18" customHeight="1" thickBot="1">
      <c r="A2512" s="730" t="inlineStr">
        <is>
          <t>LISBETH MAGALY HEREDIA BOHORQUEZ</t>
        </is>
      </c>
      <c r="B2512" s="221" t="inlineStr">
        <is>
          <t>570119460034719-1</t>
        </is>
      </c>
      <c r="C2512" s="621" t="n">
        <v>45986</v>
      </c>
      <c r="D2512" s="902" t="inlineStr">
        <is>
          <t>Pendiente</t>
        </is>
      </c>
      <c r="E2512" s="903" t="n">
        <v>45986</v>
      </c>
      <c r="F2512" s="333" t="inlineStr">
        <is>
          <t>DAVIVIENDA</t>
        </is>
      </c>
      <c r="G2512" s="225" t="n"/>
      <c r="H2512" s="397" t="inlineStr">
        <is>
          <t>PROPIO</t>
        </is>
      </c>
      <c r="I2512" s="225" t="n"/>
      <c r="J2512" s="225" t="n"/>
      <c r="K2512" s="225" t="n"/>
      <c r="L2512" s="343" t="inlineStr">
        <is>
          <t>Soluciones Financieras</t>
        </is>
      </c>
      <c r="M2512" s="242" t="inlineStr">
        <is>
          <t>LORENA SALINAS</t>
        </is>
      </c>
      <c r="N2512" s="225" t="n"/>
      <c r="O2512" s="225" t="n"/>
      <c r="P2512" s="225" t="n"/>
      <c r="Q2512" s="225" t="n"/>
      <c r="R2512" s="242" t="n">
        <v>600347191</v>
      </c>
      <c r="S2512" s="246" t="inlineStr">
        <is>
          <t>Pesos</t>
        </is>
      </c>
      <c r="T2512" s="247" t="inlineStr">
        <is>
          <t>Hipotecario</t>
        </is>
      </c>
      <c r="U2512" s="741" t="n">
        <v>541527</v>
      </c>
      <c r="V2512" s="242" t="n">
        <v>225</v>
      </c>
      <c r="W2512" s="242" t="n">
        <v>83</v>
      </c>
      <c r="X2512" s="741" t="inlineStr">
        <is>
          <t>12.56%</t>
        </is>
      </c>
      <c r="Y2512" s="741" t="n">
        <v>165472</v>
      </c>
      <c r="Z2512" s="741" t="n">
        <v>12617</v>
      </c>
      <c r="AA2512" s="741" t="n">
        <v>39755</v>
      </c>
      <c r="AB2512" s="741" t="n">
        <v>0</v>
      </c>
      <c r="AC2512" s="741" t="n">
        <v>152975</v>
      </c>
      <c r="AD2512" s="741" t="n">
        <v>335679</v>
      </c>
      <c r="AE2512" s="741" t="n">
        <v>50597853</v>
      </c>
      <c r="AF2512" s="242" t="inlineStr">
        <is>
          <t>$50.000 a $300.000</t>
        </is>
      </c>
      <c r="AG2512" s="741" t="inlineStr">
        <is>
          <t>$3,500,000</t>
        </is>
      </c>
      <c r="AH2512" s="346" t="inlineStr">
        <is>
          <t>Vis Davivienda</t>
        </is>
      </c>
      <c r="AI2512" s="242" t="inlineStr">
        <is>
          <t>magalyh32@hotmail.com</t>
        </is>
      </c>
      <c r="AJ2512" s="242" t="n">
        <v>3104128161</v>
      </c>
      <c r="AK2512" s="225" t="n"/>
      <c r="AL2512" s="225" t="n"/>
      <c r="AM2512" s="231" t="n"/>
    </row>
    <row r="2513" ht="18" customHeight="1" thickBot="1">
      <c r="A2513" s="718" t="inlineStr">
        <is>
          <t>DEISY TINOCO GARCIA</t>
        </is>
      </c>
      <c r="B2513" s="210" t="n">
        <v>134200179039</v>
      </c>
      <c r="C2513" s="251" t="n">
        <v>45986</v>
      </c>
      <c r="D2513" s="902" t="inlineStr">
        <is>
          <t>Pendiente</t>
        </is>
      </c>
      <c r="E2513" s="903" t="n">
        <v>45986</v>
      </c>
      <c r="F2513" s="259" t="inlineStr">
        <is>
          <t>CAJA SOCIAL</t>
        </is>
      </c>
      <c r="G2513" s="214" t="n"/>
      <c r="H2513" s="352" t="inlineStr">
        <is>
          <t>PROPIO</t>
        </is>
      </c>
      <c r="I2513" s="214" t="n"/>
      <c r="J2513" s="214" t="n"/>
      <c r="K2513" s="214" t="n"/>
      <c r="L2513" s="259" t="inlineStr">
        <is>
          <t>Imperio Financiero</t>
        </is>
      </c>
      <c r="M2513" s="254" t="inlineStr">
        <is>
          <t>Jhon Cuervo</t>
        </is>
      </c>
      <c r="N2513" s="214" t="n"/>
      <c r="O2513" s="214" t="n"/>
      <c r="P2513" s="214" t="n"/>
      <c r="Q2513" s="214" t="n"/>
      <c r="R2513" s="254" t="n">
        <v>52739362</v>
      </c>
      <c r="S2513" s="257" t="inlineStr">
        <is>
          <t>Pesos</t>
        </is>
      </c>
      <c r="T2513" s="258" t="inlineStr">
        <is>
          <t>Hipotecario</t>
        </is>
      </c>
      <c r="U2513" s="739" t="n">
        <v>1059990</v>
      </c>
      <c r="V2513" s="254" t="n">
        <v>240</v>
      </c>
      <c r="W2513" s="254" t="n">
        <v>224</v>
      </c>
      <c r="X2513" s="739" t="inlineStr">
        <is>
          <t>13.7%</t>
        </is>
      </c>
      <c r="Y2513" s="739" t="n">
        <v>0</v>
      </c>
      <c r="Z2513" s="739" t="n">
        <v>21642</v>
      </c>
      <c r="AA2513" s="739" t="n">
        <v>19601</v>
      </c>
      <c r="AB2513" s="739" t="n">
        <v>17623</v>
      </c>
      <c r="AC2513" s="739" t="n">
        <v>90479</v>
      </c>
      <c r="AD2513" s="739" t="n">
        <v>910644</v>
      </c>
      <c r="AE2513" s="739" t="n">
        <v>84656955</v>
      </c>
      <c r="AF2513" s="254" t="inlineStr">
        <is>
          <t>$50.000 a $300.000</t>
        </is>
      </c>
      <c r="AG2513" s="739" t="inlineStr">
        <is>
          <t>$2,800,000</t>
        </is>
      </c>
      <c r="AH2513" s="259" t="inlineStr">
        <is>
          <t>Empleado</t>
        </is>
      </c>
      <c r="AI2513" s="254" t="inlineStr">
        <is>
          <t>deisytgarcia@gmail.com</t>
        </is>
      </c>
      <c r="AJ2513" s="254" t="n">
        <v>3125611782</v>
      </c>
      <c r="AK2513" s="214" t="n"/>
      <c r="AL2513" s="214" t="n"/>
      <c r="AM2513" s="220" t="n"/>
    </row>
    <row r="2514" ht="18" customHeight="1" thickBot="1">
      <c r="A2514" s="718" t="inlineStr">
        <is>
          <t>LAURA CAMILA FONTECHA GONZALEZ</t>
        </is>
      </c>
      <c r="B2514" s="221" t="n">
        <v>90000352137</v>
      </c>
      <c r="C2514" s="240" t="n">
        <v>45986</v>
      </c>
      <c r="D2514" s="902" t="inlineStr">
        <is>
          <t>Pendiente</t>
        </is>
      </c>
      <c r="E2514" s="903" t="n">
        <v>45986</v>
      </c>
      <c r="F2514" s="241" t="inlineStr">
        <is>
          <t>BANCOLOMBIA</t>
        </is>
      </c>
      <c r="G2514" s="225" t="n"/>
      <c r="H2514" s="397" t="inlineStr">
        <is>
          <t>PROPIO</t>
        </is>
      </c>
      <c r="I2514" s="225" t="n"/>
      <c r="J2514" s="225" t="n"/>
      <c r="K2514" s="225" t="n"/>
      <c r="L2514" s="248" t="inlineStr">
        <is>
          <t>Imperio Financiero</t>
        </is>
      </c>
      <c r="M2514" s="242" t="inlineStr">
        <is>
          <t>JHON STIVEN RODRIGUEZ</t>
        </is>
      </c>
      <c r="N2514" s="225" t="n"/>
      <c r="O2514" s="225" t="n"/>
      <c r="P2514" s="225" t="n"/>
      <c r="Q2514" s="225" t="n"/>
      <c r="R2514" s="242" t="n">
        <v>1121956709</v>
      </c>
      <c r="S2514" s="246" t="inlineStr">
        <is>
          <t>Pesos</t>
        </is>
      </c>
      <c r="T2514" s="247" t="inlineStr">
        <is>
          <t>Hipotecario</t>
        </is>
      </c>
      <c r="U2514" s="741" t="n">
        <v>1509372</v>
      </c>
      <c r="V2514" s="242" t="n">
        <v>240</v>
      </c>
      <c r="W2514" s="242" t="n">
        <v>235</v>
      </c>
      <c r="X2514" s="741" t="inlineStr">
        <is>
          <t>14.3%</t>
        </is>
      </c>
      <c r="Y2514" s="741" t="n">
        <v>0</v>
      </c>
      <c r="Z2514" s="741" t="n">
        <v>11921</v>
      </c>
      <c r="AA2514" s="741" t="n">
        <v>19370</v>
      </c>
      <c r="AB2514" s="741" t="n">
        <v>12912</v>
      </c>
      <c r="AC2514" s="741" t="n">
        <v>129657</v>
      </c>
      <c r="AD2514" s="741" t="n">
        <v>1335511</v>
      </c>
      <c r="AE2514" s="741" t="n">
        <v>121287030</v>
      </c>
      <c r="AF2514" s="242" t="inlineStr">
        <is>
          <t>$300.000 a $600.000</t>
        </is>
      </c>
      <c r="AG2514" s="741" t="inlineStr">
        <is>
          <t>$5,600,000</t>
        </is>
      </c>
      <c r="AH2514" s="248" t="inlineStr">
        <is>
          <t>Empleado</t>
        </is>
      </c>
      <c r="AI2514" s="242" t="inlineStr">
        <is>
          <t>soylaurac@gmail.com</t>
        </is>
      </c>
      <c r="AJ2514" s="242" t="n">
        <v>3209770068</v>
      </c>
      <c r="AK2514" s="225" t="n"/>
      <c r="AL2514" s="225" t="n"/>
      <c r="AM2514" s="231" t="n"/>
    </row>
    <row r="2515" ht="18" customHeight="1" thickBot="1">
      <c r="A2515" s="735" t="inlineStr">
        <is>
          <t>YESID SANTIAGO LISCANO MOLINA</t>
        </is>
      </c>
      <c r="B2515" s="210" t="n">
        <v>1054663362</v>
      </c>
      <c r="C2515" s="251" t="n">
        <v>45986</v>
      </c>
      <c r="D2515" s="902" t="inlineStr">
        <is>
          <t>Pendiente</t>
        </is>
      </c>
      <c r="E2515" s="903" t="n">
        <v>45986</v>
      </c>
      <c r="F2515" s="213" t="inlineStr">
        <is>
          <t>BANCO DE BOGOTA</t>
        </is>
      </c>
      <c r="G2515" s="565" t="n"/>
      <c r="H2515" s="352" t="inlineStr">
        <is>
          <t>PROPIO</t>
        </is>
      </c>
      <c r="I2515" s="214" t="n"/>
      <c r="J2515" s="214" t="n"/>
      <c r="K2515" s="214" t="n"/>
      <c r="L2515" s="458" t="inlineStr">
        <is>
          <t>Guardianes Del Ahorro</t>
        </is>
      </c>
      <c r="M2515" s="254" t="inlineStr">
        <is>
          <t>JHON FREDY GARCIA PARDO</t>
        </is>
      </c>
      <c r="N2515" s="214" t="n"/>
      <c r="O2515" s="214" t="n"/>
      <c r="P2515" s="214" t="n"/>
      <c r="Q2515" s="214" t="n"/>
      <c r="R2515" s="254" t="n">
        <v>1000578203</v>
      </c>
      <c r="S2515" s="257" t="inlineStr">
        <is>
          <t>Pesos</t>
        </is>
      </c>
      <c r="T2515" s="258" t="inlineStr">
        <is>
          <t>Hipotecario</t>
        </is>
      </c>
      <c r="U2515" s="739" t="n">
        <v>1693272</v>
      </c>
      <c r="V2515" s="254" t="n">
        <v>270</v>
      </c>
      <c r="W2515" s="254" t="n">
        <v>170</v>
      </c>
      <c r="X2515" s="739" t="inlineStr">
        <is>
          <t>11.35%</t>
        </is>
      </c>
      <c r="Y2515" s="739" t="n">
        <v>0</v>
      </c>
      <c r="Z2515" s="739" t="n">
        <v>21590</v>
      </c>
      <c r="AA2515" s="739" t="n">
        <v>36454</v>
      </c>
      <c r="AB2515" s="739" t="n">
        <v>0</v>
      </c>
      <c r="AC2515" s="739" t="n">
        <v>367936</v>
      </c>
      <c r="AD2515" s="739" t="n">
        <v>1224019</v>
      </c>
      <c r="AE2515" s="739" t="n">
        <v>141519300</v>
      </c>
      <c r="AF2515" s="254" t="inlineStr">
        <is>
          <t>$300.000 a $600.000</t>
        </is>
      </c>
      <c r="AG2515" s="739" t="inlineStr">
        <is>
          <t>$17,000,000</t>
        </is>
      </c>
      <c r="AH2515" s="259" t="inlineStr">
        <is>
          <t>Empleado</t>
        </is>
      </c>
      <c r="AI2515" s="254" t="inlineStr">
        <is>
          <t>liscano14@gmail.com</t>
        </is>
      </c>
      <c r="AJ2515" s="254" t="n">
        <v>3196168901</v>
      </c>
      <c r="AK2515" s="214" t="n"/>
      <c r="AL2515" s="214" t="n"/>
      <c r="AM2515" s="220" t="n"/>
    </row>
    <row r="2516" ht="18" customHeight="1" thickBot="1">
      <c r="A2516" s="736" t="inlineStr">
        <is>
          <t>ERIKA PATRICIA SUAREZ SALCEDO</t>
        </is>
      </c>
      <c r="B2516" s="221" t="n">
        <v>1014256794</v>
      </c>
      <c r="C2516" s="240" t="n">
        <v>45986</v>
      </c>
      <c r="D2516" s="902" t="inlineStr">
        <is>
          <t>Pendiente</t>
        </is>
      </c>
      <c r="E2516" s="903" t="n">
        <v>45986</v>
      </c>
      <c r="F2516" s="839" t="inlineStr">
        <is>
          <t>FNA (Fondo Nacional del Ahorro)</t>
        </is>
      </c>
      <c r="G2516" s="593" t="inlineStr">
        <is>
          <t>Cliente Apex favor cambia nombre ya que el tiular es Erika Suarez t Jeyson Gonzales fue el q se registro como joyson gonzalez y se le indico al cliente q debe de pagar en la fecha q le corresponde y no dias despues para ya q figure en mora</t>
        </is>
      </c>
      <c r="H2516" s="243" t="inlineStr">
        <is>
          <t>VK 25%</t>
        </is>
      </c>
      <c r="I2516" s="225" t="n"/>
      <c r="J2516" s="225" t="n"/>
      <c r="K2516" s="225" t="n"/>
      <c r="L2516" s="246" t="inlineStr">
        <is>
          <t>Lideres del futuro</t>
        </is>
      </c>
      <c r="M2516" s="242" t="inlineStr">
        <is>
          <t>PABLO MONTOYA</t>
        </is>
      </c>
      <c r="N2516" s="225" t="n"/>
      <c r="O2516" s="225" t="n"/>
      <c r="P2516" s="225" t="n"/>
      <c r="Q2516" s="225" t="n"/>
      <c r="R2516" s="242" t="n">
        <v>1014256794</v>
      </c>
      <c r="S2516" s="246" t="inlineStr">
        <is>
          <t>Pesos</t>
        </is>
      </c>
      <c r="T2516" s="247" t="inlineStr">
        <is>
          <t>Hipotecario</t>
        </is>
      </c>
      <c r="U2516" s="741" t="n">
        <v>1137096</v>
      </c>
      <c r="V2516" s="242" t="n">
        <v>240</v>
      </c>
      <c r="W2516" s="242" t="n">
        <v>226</v>
      </c>
      <c r="X2516" s="811" t="n">
        <v>0.11</v>
      </c>
      <c r="Y2516" s="741" t="n">
        <v>251196</v>
      </c>
      <c r="Z2516" s="741" t="n">
        <v>24846</v>
      </c>
      <c r="AA2516" s="741" t="n">
        <v>31270</v>
      </c>
      <c r="AB2516" s="741" t="n">
        <v>0</v>
      </c>
      <c r="AC2516" s="741" t="n">
        <v>108122</v>
      </c>
      <c r="AD2516" s="741" t="n">
        <v>670312</v>
      </c>
      <c r="AE2516" s="741" t="n">
        <v>76838019</v>
      </c>
      <c r="AF2516" s="242" t="inlineStr">
        <is>
          <t>$50.000 a $300.000</t>
        </is>
      </c>
      <c r="AG2516" s="741" t="inlineStr">
        <is>
          <t>$3,200,000</t>
        </is>
      </c>
      <c r="AH2516" s="440" t="inlineStr">
        <is>
          <t>Emp/Ind</t>
        </is>
      </c>
      <c r="AI2516" s="242" t="inlineStr">
        <is>
          <t>jeisongonzales517@gmail.com</t>
        </is>
      </c>
      <c r="AJ2516" s="242" t="n">
        <v>3003569993</v>
      </c>
      <c r="AK2516" s="242" t="inlineStr">
        <is>
          <t>BARRANQUILLA</t>
        </is>
      </c>
      <c r="AL2516" s="225" t="n"/>
      <c r="AM2516" s="231" t="n"/>
    </row>
    <row r="2517" ht="18" customHeight="1" thickBot="1">
      <c r="A2517" s="735" t="inlineStr">
        <is>
          <t>JOSE ALIRIO SALINAS BUSTOS</t>
        </is>
      </c>
      <c r="B2517" s="210" t="inlineStr">
        <is>
          <t>570040770092156-1</t>
        </is>
      </c>
      <c r="C2517" s="251" t="n">
        <v>45987</v>
      </c>
      <c r="D2517" s="472" t="inlineStr">
        <is>
          <t>Mora</t>
        </is>
      </c>
      <c r="E2517" s="386" t="n">
        <v>45987</v>
      </c>
      <c r="F2517" s="262" t="inlineStr">
        <is>
          <t>DAVIVIENDA</t>
        </is>
      </c>
      <c r="G2517" s="214" t="n"/>
      <c r="H2517" s="352" t="inlineStr">
        <is>
          <t>PROPIO</t>
        </is>
      </c>
      <c r="I2517" s="214" t="n"/>
      <c r="J2517" s="214" t="n"/>
      <c r="K2517" s="214" t="n"/>
      <c r="L2517" s="348" t="inlineStr">
        <is>
          <t>Soluciones Financieras</t>
        </is>
      </c>
      <c r="M2517" s="254" t="inlineStr">
        <is>
          <t>LORENA SALINAS</t>
        </is>
      </c>
      <c r="N2517" s="214" t="n"/>
      <c r="O2517" s="214" t="n"/>
      <c r="P2517" s="214" t="n"/>
      <c r="Q2517" s="214" t="n"/>
      <c r="R2517" s="254" t="n">
        <v>921561</v>
      </c>
      <c r="S2517" s="257" t="inlineStr">
        <is>
          <t>Pesos</t>
        </is>
      </c>
      <c r="T2517" s="258" t="inlineStr">
        <is>
          <t>Hipotecario</t>
        </is>
      </c>
      <c r="U2517" s="739" t="n">
        <v>1849000</v>
      </c>
      <c r="V2517" s="254" t="n">
        <v>180</v>
      </c>
      <c r="W2517" s="254" t="n">
        <v>168</v>
      </c>
      <c r="X2517" s="739" t="inlineStr">
        <is>
          <t>10.95%</t>
        </is>
      </c>
      <c r="Y2517" s="739" t="n">
        <v>0</v>
      </c>
      <c r="Z2517" s="739" t="n">
        <v>44866</v>
      </c>
      <c r="AA2517" s="739" t="n">
        <v>49634</v>
      </c>
      <c r="AB2517" s="739" t="n">
        <v>0</v>
      </c>
      <c r="AC2517" s="739" t="n">
        <v>399751</v>
      </c>
      <c r="AD2517" s="739" t="n">
        <v>1354248</v>
      </c>
      <c r="AE2517" s="739" t="n">
        <v>156859456</v>
      </c>
      <c r="AF2517" s="3660" t="n">
        <v>600</v>
      </c>
      <c r="AG2517" s="739" t="inlineStr">
        <is>
          <t>$12,000,000</t>
        </is>
      </c>
      <c r="AH2517" s="259" t="inlineStr">
        <is>
          <t>Empleado</t>
        </is>
      </c>
      <c r="AI2517" s="254" t="inlineStr">
        <is>
          <t>jsalinas01@gmail.com</t>
        </is>
      </c>
      <c r="AJ2517" s="254" t="n">
        <v>3214532064</v>
      </c>
      <c r="AK2517" s="214" t="n"/>
      <c r="AL2517" s="214" t="n"/>
      <c r="AM2517" s="220" t="n"/>
    </row>
    <row r="2518" ht="18" customHeight="1" thickBot="1">
      <c r="A2518" s="736" t="inlineStr">
        <is>
          <t>JULIO CESAR AREVALO GONZALEZ</t>
        </is>
      </c>
      <c r="B2518" s="620" t="n">
        <v>133201576856</v>
      </c>
      <c r="C2518" s="621" t="n">
        <v>45987</v>
      </c>
      <c r="D2518" s="622" t="inlineStr">
        <is>
          <t>Pendiente</t>
        </is>
      </c>
      <c r="E2518" s="623" t="n">
        <v>45987</v>
      </c>
      <c r="F2518" s="633" t="inlineStr">
        <is>
          <t>CAJA SOCIAL</t>
        </is>
      </c>
      <c r="G2518" s="625" t="n"/>
      <c r="H2518" s="640" t="inlineStr">
        <is>
          <t>PROPIO</t>
        </is>
      </c>
      <c r="I2518" s="625" t="n"/>
      <c r="J2518" s="625" t="n"/>
      <c r="K2518" s="625" t="n"/>
      <c r="L2518" s="638" t="inlineStr">
        <is>
          <t>Guardianes Del Ahorro</t>
        </is>
      </c>
      <c r="M2518" s="628" t="inlineStr">
        <is>
          <t>Alexandra Guaje</t>
        </is>
      </c>
      <c r="N2518" s="625" t="n"/>
      <c r="O2518" s="625" t="n"/>
      <c r="P2518" s="625" t="n"/>
      <c r="Q2518" s="625" t="n"/>
      <c r="R2518" s="628" t="n">
        <v>80769485</v>
      </c>
      <c r="S2518" s="629" t="inlineStr">
        <is>
          <t>Pesos</t>
        </is>
      </c>
      <c r="T2518" s="648" t="inlineStr">
        <is>
          <t>Hipotecario</t>
        </is>
      </c>
      <c r="U2518" s="631" t="n">
        <v>2237250</v>
      </c>
      <c r="V2518" s="628" t="n">
        <v>139</v>
      </c>
      <c r="W2518" s="628" t="n">
        <v>129</v>
      </c>
      <c r="X2518" s="631" t="inlineStr">
        <is>
          <t>10.8%</t>
        </is>
      </c>
      <c r="Y2518" s="631" t="n">
        <v>0</v>
      </c>
      <c r="Z2518" s="631" t="n">
        <v>81756</v>
      </c>
      <c r="AA2518" s="631" t="n">
        <v>42067</v>
      </c>
      <c r="AB2518" s="631" t="n">
        <v>37821</v>
      </c>
      <c r="AC2518" s="631" t="n">
        <v>688831</v>
      </c>
      <c r="AD2518" s="631" t="n">
        <v>1388774</v>
      </c>
      <c r="AE2518" s="631" t="n">
        <v>161572071</v>
      </c>
      <c r="AF2518" s="628" t="inlineStr">
        <is>
          <t>$50.000 a $300.000</t>
        </is>
      </c>
      <c r="AG2518" s="631" t="inlineStr">
        <is>
          <t>$16,000,000</t>
        </is>
      </c>
      <c r="AH2518" s="633" t="inlineStr">
        <is>
          <t>Empleado</t>
        </is>
      </c>
      <c r="AI2518" s="628" t="inlineStr">
        <is>
          <t>jarevalo1984@gmail.com</t>
        </is>
      </c>
      <c r="AJ2518" s="628" t="n">
        <v>3138303044</v>
      </c>
      <c r="AK2518" s="625" t="n"/>
      <c r="AL2518" s="625" t="n"/>
      <c r="AM2518" s="634" t="n"/>
    </row>
    <row r="2519" ht="18" customHeight="1" thickBot="1">
      <c r="A2519" s="1007" t="inlineStr">
        <is>
          <t>DIEGO ANDRES GUZMAN SANTA FE</t>
        </is>
      </c>
      <c r="B2519" s="274" t="inlineStr">
        <is>
          <t>570339360018311-3</t>
        </is>
      </c>
      <c r="C2519" s="420" t="n">
        <v>45987</v>
      </c>
      <c r="D2519" s="598" t="inlineStr">
        <is>
          <t>Mora</t>
        </is>
      </c>
      <c r="E2519" s="422" t="n">
        <v>45987</v>
      </c>
      <c r="F2519" s="277" t="inlineStr">
        <is>
          <t>DAVIVIENDA</t>
        </is>
      </c>
      <c r="G2519" s="278" t="n"/>
      <c r="H2519" s="446" t="inlineStr">
        <is>
          <t>VK 30%</t>
        </is>
      </c>
      <c r="I2519" s="278" t="n"/>
      <c r="J2519" s="278" t="n"/>
      <c r="K2519" s="278" t="n"/>
      <c r="L2519" s="421" t="inlineStr">
        <is>
          <t>Soluciones Financieras</t>
        </is>
      </c>
      <c r="M2519" s="425" t="inlineStr">
        <is>
          <t>LORENA SALINAS</t>
        </is>
      </c>
      <c r="N2519" s="278" t="n"/>
      <c r="O2519" s="278" t="n"/>
      <c r="P2519" s="278" t="n"/>
      <c r="Q2519" s="278" t="n"/>
      <c r="R2519" s="425" t="n">
        <v>183113</v>
      </c>
      <c r="S2519" s="426" t="inlineStr">
        <is>
          <t>Pesos</t>
        </is>
      </c>
      <c r="T2519" s="427" t="inlineStr">
        <is>
          <t>Hipotecario</t>
        </is>
      </c>
      <c r="U2519" s="742" t="n">
        <v>912000</v>
      </c>
      <c r="V2519" s="425" t="n">
        <v>240</v>
      </c>
      <c r="W2519" s="425" t="n">
        <v>208</v>
      </c>
      <c r="X2519" s="742" t="inlineStr">
        <is>
          <t>18.3%</t>
        </is>
      </c>
      <c r="Y2519" s="742" t="n">
        <v>0</v>
      </c>
      <c r="Z2519" s="742" t="n">
        <v>13938</v>
      </c>
      <c r="AA2519" s="742" t="n">
        <v>32612</v>
      </c>
      <c r="AB2519" s="742" t="n">
        <v>0</v>
      </c>
      <c r="AC2519" s="742" t="n">
        <v>51702</v>
      </c>
      <c r="AD2519" s="742" t="n">
        <v>851754</v>
      </c>
      <c r="AE2519" s="742" t="n">
        <v>58429001</v>
      </c>
      <c r="AF2519" s="425" t="inlineStr">
        <is>
          <t>$100.000 EN ADELANTE</t>
        </is>
      </c>
      <c r="AG2519" s="742" t="inlineStr">
        <is>
          <t>$3,500,000</t>
        </is>
      </c>
      <c r="AH2519" s="434" t="inlineStr">
        <is>
          <t>Vis Davivienda</t>
        </is>
      </c>
      <c r="AI2519" s="425" t="inlineStr">
        <is>
          <t>ifdguzman@gmail.com</t>
        </is>
      </c>
      <c r="AJ2519" s="425" t="n">
        <v>3212432132</v>
      </c>
      <c r="AK2519" s="278" t="n"/>
      <c r="AL2519" s="278" t="n"/>
      <c r="AM2519" s="286" t="n"/>
    </row>
    <row r="2520" ht="18" customHeight="1" thickBot="1">
      <c r="A2520" s="731" t="inlineStr">
        <is>
          <t>FABIAN ROBERTO RODRIGUEZ GUANEME</t>
        </is>
      </c>
      <c r="B2520" s="825" t="inlineStr">
        <is>
          <t>570046210059520-0</t>
        </is>
      </c>
      <c r="C2520" s="826" t="n">
        <v>45984</v>
      </c>
      <c r="D2520" s="899" t="inlineStr">
        <is>
          <t>Pendiente</t>
        </is>
      </c>
      <c r="E2520" s="900" t="n">
        <v>45984</v>
      </c>
      <c r="F2520" s="912" t="inlineStr">
        <is>
          <t>DAVIVIENDA</t>
        </is>
      </c>
      <c r="G2520" s="568" t="n"/>
      <c r="H2520" s="870" t="inlineStr">
        <is>
          <t>VK 25%</t>
        </is>
      </c>
      <c r="I2520" s="505" t="n"/>
      <c r="J2520" s="505" t="n"/>
      <c r="K2520" s="505" t="n"/>
      <c r="L2520" s="827" t="inlineStr">
        <is>
          <t>Soluciones Financieras</t>
        </is>
      </c>
      <c r="M2520" s="832" t="inlineStr">
        <is>
          <t>LORENA SALINAS</t>
        </is>
      </c>
      <c r="N2520" s="505" t="n"/>
      <c r="O2520" s="505" t="n"/>
      <c r="P2520" s="505" t="n"/>
      <c r="Q2520" s="884" t="n"/>
      <c r="R2520" s="817" t="inlineStr">
        <is>
          <t>N/A</t>
        </is>
      </c>
      <c r="S2520" s="833" t="inlineStr">
        <is>
          <t>Pesos</t>
        </is>
      </c>
      <c r="T2520" s="834" t="inlineStr">
        <is>
          <t>Hipotecario</t>
        </is>
      </c>
      <c r="U2520" s="835" t="n">
        <v>1302000</v>
      </c>
      <c r="V2520" s="832" t="n">
        <v>180</v>
      </c>
      <c r="W2520" s="832" t="n">
        <v>177</v>
      </c>
      <c r="X2520" s="835" t="inlineStr">
        <is>
          <t>11.3%</t>
        </is>
      </c>
      <c r="Y2520" s="835" t="n">
        <v>0</v>
      </c>
      <c r="Z2520" s="835" t="n">
        <v>37931</v>
      </c>
      <c r="AA2520" s="835" t="n">
        <v>19022</v>
      </c>
      <c r="AB2520" s="835" t="n">
        <v>0</v>
      </c>
      <c r="AC2520" s="835" t="n">
        <v>257371</v>
      </c>
      <c r="AD2520" s="835" t="n">
        <v>1382675</v>
      </c>
      <c r="AE2520" s="835" t="n">
        <v>111630521</v>
      </c>
      <c r="AF2520" s="832" t="inlineStr">
        <is>
          <t>$200.000 EN ADELANTE</t>
        </is>
      </c>
      <c r="AG2520" s="835" t="inlineStr">
        <is>
          <t>$4,500,000</t>
        </is>
      </c>
      <c r="AH2520" s="911" t="inlineStr">
        <is>
          <t>Vis Davivienda</t>
        </is>
      </c>
      <c r="AI2520" s="832" t="inlineStr">
        <is>
          <t>juliethmonard12@hotmail.com</t>
        </is>
      </c>
      <c r="AJ2520" s="832" t="n">
        <v>3502961073</v>
      </c>
      <c r="AK2520" s="832" t="inlineStr">
        <is>
          <t>BOGOTA</t>
        </is>
      </c>
      <c r="AL2520" s="505" t="n"/>
      <c r="AM2520" s="838" t="n"/>
    </row>
    <row r="2521" ht="18" customHeight="1" thickBot="1">
      <c r="A2521" s="1160" t="inlineStr">
        <is>
          <t>LORENA ELIANA ROJAS BARCENAS</t>
        </is>
      </c>
      <c r="B2521" s="210" t="inlineStr">
        <is>
          <t>570047600035769-3</t>
        </is>
      </c>
      <c r="C2521" s="251" t="n">
        <v>45952</v>
      </c>
      <c r="D2521" s="348" t="inlineStr">
        <is>
          <t>Actualizar</t>
        </is>
      </c>
      <c r="E2521" s="1207" t="n">
        <v>45987</v>
      </c>
      <c r="F2521" s="569" t="inlineStr">
        <is>
          <t>DAVIVIENDA</t>
        </is>
      </c>
      <c r="G2521" s="593" t="inlineStr">
        <is>
          <t>la vivienda SI es de interes social, por favor me confirman los ingresos necesarios como independiente para la opcion a 84 cuotas</t>
        </is>
      </c>
      <c r="H2521" s="349" t="inlineStr">
        <is>
          <t>CM</t>
        </is>
      </c>
      <c r="I2521" s="254" t="inlineStr">
        <is>
          <t>Por favor validar si la vivienda es VIS o no VIS para ingresos</t>
        </is>
      </c>
      <c r="J2521" s="350" t="inlineStr">
        <is>
          <t>Cargada CRM</t>
        </is>
      </c>
      <c r="K2521" s="386" t="n">
        <v>45953</v>
      </c>
      <c r="L2521" s="348" t="inlineStr">
        <is>
          <t>Soluciones Financieras</t>
        </is>
      </c>
      <c r="M2521" s="254" t="inlineStr">
        <is>
          <t>LORENA SALINAS</t>
        </is>
      </c>
      <c r="N2521" s="214" t="n"/>
      <c r="O2521" s="214" t="n"/>
      <c r="P2521" s="256" t="inlineStr">
        <is>
          <t>https://tinyurl.com/35baw53n</t>
        </is>
      </c>
      <c r="Q2521" s="214" t="n"/>
      <c r="R2521" s="236" t="n">
        <v>1022348556</v>
      </c>
      <c r="S2521" s="257" t="inlineStr">
        <is>
          <t>Pesos</t>
        </is>
      </c>
      <c r="T2521" s="258" t="inlineStr">
        <is>
          <t>Hipotecario</t>
        </is>
      </c>
      <c r="U2521" s="739" t="n">
        <v>759000</v>
      </c>
      <c r="V2521" s="254" t="n">
        <v>240</v>
      </c>
      <c r="W2521" s="254" t="n">
        <v>195</v>
      </c>
      <c r="X2521" s="739" t="inlineStr">
        <is>
          <t>10.25%</t>
        </is>
      </c>
      <c r="Y2521" s="739" t="n">
        <v>198780</v>
      </c>
      <c r="Z2521" s="739" t="n">
        <v>21424</v>
      </c>
      <c r="AA2521" s="739" t="n">
        <v>22886</v>
      </c>
      <c r="AB2521" s="214" t="n"/>
      <c r="AC2521" s="739" t="n">
        <v>219845</v>
      </c>
      <c r="AD2521" s="739" t="n">
        <v>294711</v>
      </c>
      <c r="AE2521" s="739" t="n">
        <v>60922439</v>
      </c>
      <c r="AF2521" s="3660" t="n">
        <v>300</v>
      </c>
      <c r="AG2521" s="739" t="inlineStr">
        <is>
          <t>$2,200,000</t>
        </is>
      </c>
      <c r="AH2521" s="257" t="inlineStr">
        <is>
          <t>Independiente</t>
        </is>
      </c>
      <c r="AI2521" s="867" t="inlineStr">
        <is>
          <t>lorerojas.928@gmail.com</t>
        </is>
      </c>
      <c r="AJ2521" s="236" t="n">
        <v>3105542349</v>
      </c>
      <c r="AK2521" s="254" t="inlineStr">
        <is>
          <t>MOSQUERA</t>
        </is>
      </c>
      <c r="AL2521" s="214" t="n"/>
      <c r="AM2521" s="220" t="n"/>
    </row>
    <row r="2522" ht="18" customHeight="1" thickBot="1">
      <c r="A2522" s="736" t="inlineStr">
        <is>
          <t>YARITZA ALEJANDRA GUTIERREZ POVEDA</t>
        </is>
      </c>
      <c r="B2522" s="221" t="inlineStr">
        <is>
          <t>570000600955296-8</t>
        </is>
      </c>
      <c r="C2522" s="240" t="n">
        <v>45981</v>
      </c>
      <c r="D2522" s="902" t="inlineStr">
        <is>
          <t>Actualizar</t>
        </is>
      </c>
      <c r="E2522" s="903" t="n">
        <v>45987</v>
      </c>
      <c r="F2522" s="569" t="inlineStr">
        <is>
          <t>DAVIVIENDA</t>
        </is>
      </c>
      <c r="G2522" s="593" t="inlineStr">
        <is>
          <t>feliz noche, es vivienda VIS favor ajustar los ingresos en propuesta gracias</t>
        </is>
      </c>
      <c r="H2522" s="507" t="inlineStr">
        <is>
          <t>WEB</t>
        </is>
      </c>
      <c r="I2522" s="242" t="inlineStr">
        <is>
          <t>Validar si la vivienda es VIS o no VIS para ingresos. Adicional recordar mora</t>
        </is>
      </c>
      <c r="J2522" s="394" t="inlineStr">
        <is>
          <t>Cargada CRM</t>
        </is>
      </c>
      <c r="K2522" s="378" t="n">
        <v>45986</v>
      </c>
      <c r="L2522" s="225" t="n"/>
      <c r="M2522" s="225" t="n"/>
      <c r="N2522" s="240" t="n">
        <v>45986</v>
      </c>
      <c r="O2522" s="225" t="n"/>
      <c r="P2522" s="245" t="inlineStr">
        <is>
          <t>https://tinyurl.com/3kbe9zf5</t>
        </is>
      </c>
      <c r="Q2522" s="225" t="n"/>
      <c r="R2522" s="242" t="n">
        <v>1032480560</v>
      </c>
      <c r="S2522" s="246" t="inlineStr">
        <is>
          <t>Pesos</t>
        </is>
      </c>
      <c r="T2522" s="247" t="inlineStr">
        <is>
          <t>Hipotecario</t>
        </is>
      </c>
      <c r="U2522" s="741" t="n">
        <v>954000</v>
      </c>
      <c r="V2522" s="242" t="n">
        <v>240</v>
      </c>
      <c r="W2522" s="242" t="n">
        <v>228</v>
      </c>
      <c r="X2522" s="741" t="inlineStr">
        <is>
          <t>10.95%</t>
        </is>
      </c>
      <c r="Y2522" s="741" t="n">
        <v>0</v>
      </c>
      <c r="Z2522" s="741" t="n">
        <v>30885</v>
      </c>
      <c r="AA2522" s="741" t="n">
        <v>30976</v>
      </c>
      <c r="AB2522" s="741" t="n">
        <v>0</v>
      </c>
      <c r="AC2522" s="741" t="n">
        <v>121660</v>
      </c>
      <c r="AD2522" s="741" t="n">
        <v>772338</v>
      </c>
      <c r="AE2522" s="741" t="n">
        <v>89575227</v>
      </c>
      <c r="AF2522" s="3661" t="n">
        <v>500</v>
      </c>
      <c r="AG2522" s="741" t="inlineStr">
        <is>
          <t>$4,000,000</t>
        </is>
      </c>
      <c r="AH2522" s="248" t="inlineStr">
        <is>
          <t>Empleado</t>
        </is>
      </c>
      <c r="AI2522" s="242" t="inlineStr">
        <is>
          <t>alejagupo@gmail.com</t>
        </is>
      </c>
      <c r="AJ2522" s="242" t="n">
        <v>3117244104</v>
      </c>
      <c r="AK2522" s="242" t="inlineStr">
        <is>
          <t>CHIA</t>
        </is>
      </c>
      <c r="AL2522" s="225" t="n"/>
      <c r="AM2522" s="231" t="n"/>
    </row>
    <row r="2523" ht="18" customHeight="1" thickBot="1">
      <c r="A2523" s="735" t="inlineStr">
        <is>
          <t>CINDY VANESSA ROBLES BLANCO</t>
        </is>
      </c>
      <c r="B2523" s="210" t="inlineStr">
        <is>
          <t>570040770094475-3</t>
        </is>
      </c>
      <c r="C2523" s="251" t="n">
        <v>45986</v>
      </c>
      <c r="D2523" s="902" t="inlineStr">
        <is>
          <t>Pendiente</t>
        </is>
      </c>
      <c r="E2523" s="903" t="n">
        <v>45987</v>
      </c>
      <c r="F2523" s="262" t="inlineStr">
        <is>
          <t>DAVIVIENDA</t>
        </is>
      </c>
      <c r="G2523" s="214" t="n"/>
      <c r="H2523" s="457" t="inlineStr">
        <is>
          <t>MA 33%</t>
        </is>
      </c>
      <c r="I2523" s="216" t="inlineStr">
        <is>
          <t>Buen dia, falta adjuntar perfilamiento, favor enviarlo al correo extractos@mehorahora.net gracias..</t>
        </is>
      </c>
      <c r="J2523" s="214" t="n"/>
      <c r="K2523" s="214" t="n"/>
      <c r="L2523" s="458" t="inlineStr">
        <is>
          <t>Guardianes Del Ahorro</t>
        </is>
      </c>
      <c r="M2523" s="254" t="inlineStr">
        <is>
          <t>William Mora</t>
        </is>
      </c>
      <c r="N2523" s="251" t="n">
        <v>45986</v>
      </c>
      <c r="O2523" s="214" t="n"/>
      <c r="P2523" s="214" t="n"/>
      <c r="Q2523" s="214" t="n"/>
      <c r="R2523" s="254" t="n">
        <v>20875380</v>
      </c>
      <c r="S2523" s="257" t="inlineStr">
        <is>
          <t>Pesos</t>
        </is>
      </c>
      <c r="T2523" s="258" t="inlineStr">
        <is>
          <t>Hipotecario</t>
        </is>
      </c>
      <c r="U2523" s="739" t="n">
        <v>1436000</v>
      </c>
      <c r="V2523" s="254" t="n">
        <v>240</v>
      </c>
      <c r="W2523" s="254" t="n">
        <v>224</v>
      </c>
      <c r="X2523" s="821" t="n">
        <v>0.11</v>
      </c>
      <c r="Y2523" s="739" t="n">
        <v>0</v>
      </c>
      <c r="Z2523" s="739" t="n">
        <v>90321</v>
      </c>
      <c r="AA2523" s="739" t="n">
        <v>76380</v>
      </c>
      <c r="AB2523" s="739" t="n">
        <v>0</v>
      </c>
      <c r="AC2523" s="739" t="n">
        <v>380023</v>
      </c>
      <c r="AD2523" s="739" t="n">
        <v>2324781</v>
      </c>
      <c r="AE2523" s="739" t="n">
        <v>132915168</v>
      </c>
      <c r="AF2523" s="254" t="inlineStr">
        <is>
          <t>Acorde al estado del Crédito</t>
        </is>
      </c>
      <c r="AG2523" s="739" t="inlineStr">
        <is>
          <t>$5,200,000</t>
        </is>
      </c>
      <c r="AH2523" s="458" t="inlineStr">
        <is>
          <t>Vis Davivienda</t>
        </is>
      </c>
      <c r="AI2523" s="254" t="inlineStr">
        <is>
          <t>cindyva_26@hotmail.com</t>
        </is>
      </c>
      <c r="AJ2523" s="254" t="n">
        <v>3133012503</v>
      </c>
      <c r="AK2523" s="254" t="inlineStr">
        <is>
          <t>BOGOTA</t>
        </is>
      </c>
      <c r="AL2523" s="214" t="n"/>
      <c r="AM2523" s="220" t="n"/>
    </row>
    <row r="2524" ht="18" customHeight="1" thickBot="1">
      <c r="A2524" s="1160" t="inlineStr">
        <is>
          <t>ADRIANA PAOLA PEREZ DUARTE</t>
        </is>
      </c>
      <c r="B2524" s="210" t="n">
        <v>90000273362</v>
      </c>
      <c r="C2524" s="251" t="n">
        <v>45987</v>
      </c>
      <c r="D2524" s="902" t="inlineStr">
        <is>
          <t>Pendiente</t>
        </is>
      </c>
      <c r="E2524" s="903" t="n">
        <v>45987</v>
      </c>
      <c r="F2524" s="267" t="inlineStr">
        <is>
          <t>BANCOLOMBIA</t>
        </is>
      </c>
      <c r="G2524" s="214" t="n"/>
      <c r="H2524" s="457" t="inlineStr">
        <is>
          <t>VK 25%</t>
        </is>
      </c>
      <c r="I2524" s="214" t="n"/>
      <c r="J2524" s="214" t="n"/>
      <c r="K2524" s="214" t="n"/>
      <c r="L2524" s="392" t="inlineStr">
        <is>
          <t>Finanzas a otro nivel</t>
        </is>
      </c>
      <c r="M2524" s="254" t="inlineStr">
        <is>
          <t>CAROLINA MORA</t>
        </is>
      </c>
      <c r="N2524" s="214" t="n"/>
      <c r="O2524" s="214" t="n"/>
      <c r="P2524" s="214" t="n"/>
      <c r="Q2524" s="214" t="n"/>
      <c r="R2524" s="254" t="n">
        <v>38144600</v>
      </c>
      <c r="S2524" s="257" t="inlineStr">
        <is>
          <t>Pesos</t>
        </is>
      </c>
      <c r="T2524" s="258" t="inlineStr">
        <is>
          <t>Hipotecario</t>
        </is>
      </c>
      <c r="U2524" s="739" t="n">
        <v>433611</v>
      </c>
      <c r="V2524" s="254" t="n">
        <v>240</v>
      </c>
      <c r="W2524" s="254" t="n">
        <v>219</v>
      </c>
      <c r="X2524" s="739" t="inlineStr">
        <is>
          <t>9.65%</t>
        </is>
      </c>
      <c r="Y2524" s="739" t="n">
        <v>138980</v>
      </c>
      <c r="Z2524" s="739" t="n">
        <v>11714</v>
      </c>
      <c r="AA2524" s="739" t="n">
        <v>11914</v>
      </c>
      <c r="AB2524" s="739" t="n">
        <v>7492</v>
      </c>
      <c r="AC2524" s="739" t="n">
        <v>74358</v>
      </c>
      <c r="AD2524" s="739" t="n">
        <v>327683</v>
      </c>
      <c r="AE2524" s="739" t="n">
        <v>42463779</v>
      </c>
      <c r="AF2524" s="254" t="inlineStr">
        <is>
          <t>$50.000 a $300.000</t>
        </is>
      </c>
      <c r="AG2524" s="739" t="inlineStr">
        <is>
          <t>$3,000,000</t>
        </is>
      </c>
      <c r="AH2524" s="259" t="inlineStr">
        <is>
          <t>Empleado</t>
        </is>
      </c>
      <c r="AI2524" s="254" t="inlineStr">
        <is>
          <t>adrianaperez0071@hotmail.com</t>
        </is>
      </c>
      <c r="AJ2524" s="254" t="n">
        <v>3133686309</v>
      </c>
      <c r="AK2524" s="214" t="n"/>
      <c r="AL2524" s="214" t="n"/>
      <c r="AM2524" s="220" t="n"/>
    </row>
    <row r="2525" ht="18" customHeight="1" thickBot="1">
      <c r="A2525" s="732" t="inlineStr">
        <is>
          <t>MARIA CAMILA GIL VARGAS</t>
        </is>
      </c>
      <c r="B2525" s="221" t="inlineStr">
        <is>
          <t>570505310004977-0</t>
        </is>
      </c>
      <c r="C2525" s="240" t="n">
        <v>45987</v>
      </c>
      <c r="D2525" s="902" t="inlineStr">
        <is>
          <t>Pendiente</t>
        </is>
      </c>
      <c r="E2525" s="903" t="n">
        <v>45987</v>
      </c>
      <c r="F2525" s="333" t="inlineStr">
        <is>
          <t>DAVIVIENDA</t>
        </is>
      </c>
      <c r="G2525" s="560" t="n"/>
      <c r="H2525" s="243" t="inlineStr">
        <is>
          <t>VK 25%</t>
        </is>
      </c>
      <c r="I2525" s="225" t="n"/>
      <c r="J2525" s="225" t="n"/>
      <c r="K2525" s="225" t="n"/>
      <c r="L2525" s="440" t="inlineStr">
        <is>
          <t>Finanzas a otro nivel</t>
        </is>
      </c>
      <c r="M2525" s="242" t="inlineStr">
        <is>
          <t>CAROLINA MORA</t>
        </is>
      </c>
      <c r="N2525" s="225" t="n"/>
      <c r="O2525" s="225" t="n"/>
      <c r="P2525" s="225" t="n"/>
      <c r="Q2525" s="225" t="n"/>
      <c r="R2525" s="389" t="n">
        <v>1019090743</v>
      </c>
      <c r="S2525" s="246" t="inlineStr">
        <is>
          <t>Pesos</t>
        </is>
      </c>
      <c r="T2525" s="247" t="inlineStr">
        <is>
          <t>Hipotecario</t>
        </is>
      </c>
      <c r="U2525" s="741" t="n">
        <v>619072</v>
      </c>
      <c r="V2525" s="242" t="n">
        <v>240</v>
      </c>
      <c r="W2525" s="242" t="n">
        <v>191</v>
      </c>
      <c r="X2525" s="741" t="inlineStr">
        <is>
          <t>9.5%</t>
        </is>
      </c>
      <c r="Y2525" s="741" t="n">
        <v>280927</v>
      </c>
      <c r="Z2525" s="741" t="n">
        <v>18834</v>
      </c>
      <c r="AA2525" s="741" t="n">
        <v>27298</v>
      </c>
      <c r="AB2525" s="741" t="n">
        <v>0</v>
      </c>
      <c r="AC2525" s="741" t="n">
        <v>203909</v>
      </c>
      <c r="AD2525" s="741" t="n">
        <v>368363</v>
      </c>
      <c r="AE2525" s="741" t="n">
        <v>85858707</v>
      </c>
      <c r="AF2525" s="242" t="inlineStr">
        <is>
          <t>$50.000 a $300.000</t>
        </is>
      </c>
      <c r="AG2525" s="741" t="inlineStr">
        <is>
          <t>$3,200,000</t>
        </is>
      </c>
      <c r="AH2525" s="346" t="inlineStr">
        <is>
          <t>Vis Davivienda</t>
        </is>
      </c>
      <c r="AI2525" s="389" t="inlineStr">
        <is>
          <t>mariacamilagilvargas@gmail.com</t>
        </is>
      </c>
      <c r="AJ2525" s="389" t="n">
        <v>3188496112</v>
      </c>
      <c r="AK2525" s="225" t="n"/>
      <c r="AL2525" s="225" t="n"/>
      <c r="AM2525" s="231" t="n"/>
    </row>
    <row r="2526" ht="18" customHeight="1" thickBot="1">
      <c r="A2526" s="753" t="inlineStr">
        <is>
          <t>JOSE OVER DAMIAN NAVIA</t>
        </is>
      </c>
      <c r="B2526" s="635" t="n">
        <v>1056826879</v>
      </c>
      <c r="C2526" s="636" t="n">
        <v>45987</v>
      </c>
      <c r="D2526" s="622" t="inlineStr">
        <is>
          <t>Pendiente</t>
        </is>
      </c>
      <c r="E2526" s="905" t="n">
        <v>45987</v>
      </c>
      <c r="F2526" s="624" t="inlineStr">
        <is>
          <t>BANCO DE BOGOTA</t>
        </is>
      </c>
      <c r="G2526" s="682" t="inlineStr">
        <is>
          <t>EL CLIENTE TIENE 2 CRÉDITOS HIPOTECARIOS, EN EL PERFILAMIENTO SUMÉ LA CUOTA DE LOS DOS CRÉDITOS</t>
        </is>
      </c>
      <c r="H2526" s="650" t="inlineStr">
        <is>
          <t>VK 25%</t>
        </is>
      </c>
      <c r="I2526" s="639" t="n"/>
      <c r="J2526" s="639" t="n"/>
      <c r="K2526" s="639" t="n"/>
      <c r="L2526" s="641" t="inlineStr">
        <is>
          <t>Visionarios</t>
        </is>
      </c>
      <c r="M2526" s="642" t="inlineStr">
        <is>
          <t>PAOLA HERNANDEZ</t>
        </is>
      </c>
      <c r="N2526" s="639" t="n"/>
      <c r="O2526" s="639" t="n"/>
      <c r="P2526" s="639" t="n"/>
      <c r="Q2526" s="639" t="n"/>
      <c r="R2526" s="673" t="n">
        <v>76263521</v>
      </c>
      <c r="S2526" s="629" t="inlineStr">
        <is>
          <t>Pesos</t>
        </is>
      </c>
      <c r="T2526" s="651" t="inlineStr">
        <is>
          <t>Hipotecario</t>
        </is>
      </c>
      <c r="U2526" s="643" t="n">
        <v>409641</v>
      </c>
      <c r="V2526" s="642" t="n">
        <v>120</v>
      </c>
      <c r="W2526" s="642" t="n">
        <v>113</v>
      </c>
      <c r="X2526" s="643" t="inlineStr">
        <is>
          <t>15.25%</t>
        </is>
      </c>
      <c r="Y2526" s="643" t="n">
        <v>0</v>
      </c>
      <c r="Z2526" s="643" t="n">
        <v>17255</v>
      </c>
      <c r="AA2526" s="643" t="n">
        <v>0</v>
      </c>
      <c r="AB2526" s="643" t="n">
        <v>0</v>
      </c>
      <c r="AC2526" s="643" t="n">
        <v>101949</v>
      </c>
      <c r="AD2526" s="643" t="n">
        <v>290436</v>
      </c>
      <c r="AE2526" s="643" t="n">
        <v>24597927</v>
      </c>
      <c r="AF2526" s="642" t="inlineStr">
        <is>
          <t>Acorde al estado del Crédito</t>
        </is>
      </c>
      <c r="AG2526" s="643" t="inlineStr">
        <is>
          <t>$3,775,000</t>
        </is>
      </c>
      <c r="AH2526" s="633" t="inlineStr">
        <is>
          <t>Empleado</t>
        </is>
      </c>
      <c r="AI2526" s="673" t="inlineStr">
        <is>
          <t>joseoverdamian@hotmail.com</t>
        </is>
      </c>
      <c r="AJ2526" s="673" t="n">
        <v>3122860771</v>
      </c>
      <c r="AK2526" s="639" t="n"/>
      <c r="AL2526" s="639" t="n"/>
      <c r="AM2526" s="214" t="n"/>
    </row>
    <row r="2527" ht="18" customHeight="1" thickBot="1">
      <c r="A2527" s="1170" t="inlineStr">
        <is>
          <t>JOSE OVER DAMIAN NAVIA</t>
        </is>
      </c>
      <c r="B2527" s="221" t="n">
        <v>859455223</v>
      </c>
      <c r="C2527" s="240" t="n">
        <v>45987</v>
      </c>
      <c r="D2527" s="902" t="inlineStr">
        <is>
          <t>Pendiente</t>
        </is>
      </c>
      <c r="E2527" s="903" t="n">
        <v>45987</v>
      </c>
      <c r="F2527" s="576" t="inlineStr">
        <is>
          <t>BANCO DE BOGOTA</t>
        </is>
      </c>
      <c r="G2527" s="593" t="inlineStr">
        <is>
          <t>EL CLIENTE TIENE 2 CRÉDITOS HIPOTECARIOS, EN EL PERFILAMIENTO SUMÉ LA CUOTA DE LOS DOS CRÉDITOS</t>
        </is>
      </c>
      <c r="H2527" s="243" t="inlineStr">
        <is>
          <t>VK 25%</t>
        </is>
      </c>
      <c r="I2527" s="225" t="n"/>
      <c r="J2527" s="225" t="n"/>
      <c r="K2527" s="225" t="n"/>
      <c r="L2527" s="459" t="inlineStr">
        <is>
          <t>Visionarios</t>
        </is>
      </c>
      <c r="M2527" s="242" t="inlineStr">
        <is>
          <t>PAOLA HERNANDEZ</t>
        </is>
      </c>
      <c r="N2527" s="225" t="n"/>
      <c r="O2527" s="225" t="n"/>
      <c r="P2527" s="225" t="n"/>
      <c r="Q2527" s="473" t="n"/>
      <c r="R2527" s="390" t="n">
        <v>76263521</v>
      </c>
      <c r="S2527" s="246" t="inlineStr">
        <is>
          <t>Pesos</t>
        </is>
      </c>
      <c r="T2527" s="247" t="inlineStr">
        <is>
          <t>Hipotecario</t>
        </is>
      </c>
      <c r="U2527" s="741" t="n">
        <v>604165</v>
      </c>
      <c r="V2527" s="242" t="n">
        <v>240</v>
      </c>
      <c r="W2527" s="242" t="n">
        <v>215</v>
      </c>
      <c r="X2527" s="741" t="inlineStr">
        <is>
          <t>9.64%</t>
        </is>
      </c>
      <c r="Y2527" s="741" t="n">
        <v>187741</v>
      </c>
      <c r="Z2527" s="741" t="n">
        <v>36869</v>
      </c>
      <c r="AA2527" s="741" t="n">
        <v>20482</v>
      </c>
      <c r="AB2527" s="741" t="n">
        <v>0</v>
      </c>
      <c r="AC2527" s="741" t="n">
        <v>75348</v>
      </c>
      <c r="AD2527" s="741" t="n">
        <v>655137</v>
      </c>
      <c r="AE2527" s="741" t="n">
        <v>57685050</v>
      </c>
      <c r="AF2527" s="242" t="inlineStr">
        <is>
          <t>Acorde al estado del Crédito</t>
        </is>
      </c>
      <c r="AG2527" s="741" t="inlineStr">
        <is>
          <t>$3,775,000</t>
        </is>
      </c>
      <c r="AH2527" s="894" t="inlineStr">
        <is>
          <t>Empleado</t>
        </is>
      </c>
      <c r="AI2527" s="390" t="inlineStr">
        <is>
          <t>joseoverdamian@hotmail.com</t>
        </is>
      </c>
      <c r="AJ2527" s="390" t="n">
        <v>3122860771</v>
      </c>
      <c r="AK2527" s="225" t="n"/>
      <c r="AL2527" s="225" t="n"/>
      <c r="AM2527" s="231" t="n"/>
    </row>
    <row r="2528" ht="18" customHeight="1" thickBot="1">
      <c r="A2528" s="1170" t="inlineStr">
        <is>
          <t>JUAN DAVID PEÑA CARDOSO</t>
        </is>
      </c>
      <c r="B2528" s="210" t="n">
        <v>134200335170</v>
      </c>
      <c r="C2528" s="251" t="n">
        <v>45987</v>
      </c>
      <c r="D2528" s="902" t="inlineStr">
        <is>
          <t>Pendiente</t>
        </is>
      </c>
      <c r="E2528" s="903" t="n">
        <v>45987</v>
      </c>
      <c r="F2528" s="259" t="inlineStr">
        <is>
          <t>CAJA SOCIAL</t>
        </is>
      </c>
      <c r="G2528" s="565" t="n"/>
      <c r="H2528" s="352" t="inlineStr">
        <is>
          <t>PROPIO</t>
        </is>
      </c>
      <c r="I2528" s="214" t="n"/>
      <c r="J2528" s="214" t="n"/>
      <c r="K2528" s="214" t="n"/>
      <c r="L2528" s="392" t="inlineStr">
        <is>
          <t>Finanzas a otro nivel</t>
        </is>
      </c>
      <c r="M2528" s="254" t="inlineStr">
        <is>
          <t>CAROLINA MORA</t>
        </is>
      </c>
      <c r="N2528" s="214" t="n"/>
      <c r="O2528" s="214" t="n"/>
      <c r="P2528" s="214" t="n"/>
      <c r="Q2528" s="335" t="n"/>
      <c r="R2528" s="390" t="n">
        <v>110567521</v>
      </c>
      <c r="S2528" s="257" t="inlineStr">
        <is>
          <t>Pesos</t>
        </is>
      </c>
      <c r="T2528" s="258" t="inlineStr">
        <is>
          <t>Hipotecario</t>
        </is>
      </c>
      <c r="U2528" s="739" t="n">
        <v>1113926</v>
      </c>
      <c r="V2528" s="254" t="n">
        <v>116</v>
      </c>
      <c r="W2528" s="254" t="n">
        <v>114</v>
      </c>
      <c r="X2528" s="739" t="inlineStr">
        <is>
          <t>7.55%</t>
        </is>
      </c>
      <c r="Y2528" s="739" t="n">
        <v>282814</v>
      </c>
      <c r="Z2528" s="739" t="n">
        <v>49077</v>
      </c>
      <c r="AA2528" s="739" t="n">
        <v>15697</v>
      </c>
      <c r="AB2528" s="739" t="n">
        <v>13573</v>
      </c>
      <c r="AC2528" s="739" t="n">
        <v>527920</v>
      </c>
      <c r="AD2528" s="739" t="n">
        <v>790472</v>
      </c>
      <c r="AE2528" s="739" t="n">
        <v>86388830</v>
      </c>
      <c r="AF2528" s="214" t="n"/>
      <c r="AG2528" s="739" t="inlineStr">
        <is>
          <t>$2,200,000</t>
        </is>
      </c>
      <c r="AH2528" s="894" t="inlineStr">
        <is>
          <t>Empleado</t>
        </is>
      </c>
      <c r="AI2528" s="390" t="inlineStr">
        <is>
          <t>juand19890227@gmail.com</t>
        </is>
      </c>
      <c r="AJ2528" s="390" t="n">
        <v>3186843057</v>
      </c>
      <c r="AK2528" s="254" t="inlineStr">
        <is>
          <t>BOGOTA</t>
        </is>
      </c>
      <c r="AL2528" s="214" t="n"/>
      <c r="AM2528" s="220" t="n"/>
    </row>
    <row r="2529" ht="18" customHeight="1" thickBot="1">
      <c r="A2529" s="749" t="inlineStr">
        <is>
          <t>ALEXANDRA GOMEZ GONZALEZ</t>
        </is>
      </c>
      <c r="B2529" s="221" t="n">
        <v>958452636</v>
      </c>
      <c r="C2529" s="240" t="n">
        <v>45988</v>
      </c>
      <c r="D2529" s="902" t="inlineStr">
        <is>
          <t>Pendiente</t>
        </is>
      </c>
      <c r="E2529" s="903" t="n">
        <v>45988</v>
      </c>
      <c r="F2529" s="576" t="inlineStr">
        <is>
          <t>BANCO DE BOGOTA</t>
        </is>
      </c>
      <c r="G2529" s="593" t="inlineStr">
        <is>
          <t>Buenos dias, el dia de hoy subí documentos para estudio, conozco los tiempos de respuesta, sin embargo quiero pedir el favor de en lo posible generar este estudio para mañana.
agradeceria mucho su apoyo
quedo atenta</t>
        </is>
      </c>
      <c r="H2529" s="397" t="inlineStr">
        <is>
          <t>PROPIO</t>
        </is>
      </c>
      <c r="I2529" s="225" t="n"/>
      <c r="J2529" s="225" t="n"/>
      <c r="K2529" s="225" t="n"/>
      <c r="L2529" s="248" t="inlineStr">
        <is>
          <t>Imperio Financiero</t>
        </is>
      </c>
      <c r="M2529" s="242" t="inlineStr">
        <is>
          <t>MARIA DEL PILAR BUITRAGO</t>
        </is>
      </c>
      <c r="N2529" s="225" t="n"/>
      <c r="O2529" s="225" t="n"/>
      <c r="P2529" s="225" t="n"/>
      <c r="Q2529" s="225" t="n"/>
      <c r="R2529" s="242" t="n">
        <v>1032478803</v>
      </c>
      <c r="S2529" s="246" t="inlineStr">
        <is>
          <t>Pesos</t>
        </is>
      </c>
      <c r="T2529" s="247" t="inlineStr">
        <is>
          <t>Hipotecario</t>
        </is>
      </c>
      <c r="U2529" s="741" t="n">
        <v>1256632</v>
      </c>
      <c r="V2529" s="242" t="n">
        <v>240</v>
      </c>
      <c r="W2529" s="242" t="n">
        <v>224</v>
      </c>
      <c r="X2529" s="741" t="inlineStr">
        <is>
          <t>13.49%</t>
        </is>
      </c>
      <c r="Y2529" s="741" t="n">
        <v>0</v>
      </c>
      <c r="Z2529" s="741" t="n">
        <v>18826</v>
      </c>
      <c r="AA2529" s="741" t="n">
        <v>34418</v>
      </c>
      <c r="AB2529" s="741" t="n">
        <v>0</v>
      </c>
      <c r="AC2529" s="741" t="n">
        <v>40382</v>
      </c>
      <c r="AD2529" s="741" t="n">
        <v>1163276</v>
      </c>
      <c r="AE2529" s="741" t="n">
        <v>103510576</v>
      </c>
      <c r="AF2529" s="242" t="inlineStr">
        <is>
          <t>Acorde al estado del Crédito</t>
        </is>
      </c>
      <c r="AG2529" s="741" t="inlineStr">
        <is>
          <t>$4,200,000</t>
        </is>
      </c>
      <c r="AH2529" s="248" t="inlineStr">
        <is>
          <t>Empleado</t>
        </is>
      </c>
      <c r="AI2529" s="242" t="inlineStr">
        <is>
          <t>alexagomm12@hotmail.com</t>
        </is>
      </c>
      <c r="AJ2529" s="242" t="n">
        <v>3204966578</v>
      </c>
      <c r="AK2529" s="225" t="n"/>
      <c r="AL2529" s="225" t="n"/>
      <c r="AM2529" s="231" t="n"/>
    </row>
    <row r="2530" ht="18" customHeight="1" thickBot="1">
      <c r="A2530" s="1206" t="inlineStr">
        <is>
          <t>DIEGO ALEJANDRO OCAMPO ARBOLEDA</t>
        </is>
      </c>
      <c r="B2530" s="274" t="n">
        <v>90000141041</v>
      </c>
      <c r="C2530" s="420" t="n">
        <v>45988</v>
      </c>
      <c r="D2530" s="923" t="inlineStr">
        <is>
          <t>Pendiente</t>
        </is>
      </c>
      <c r="E2530" s="903" t="n">
        <v>45988</v>
      </c>
      <c r="F2530" s="484" t="inlineStr">
        <is>
          <t>BANCOLOMBIA</t>
        </is>
      </c>
      <c r="G2530" s="278" t="n"/>
      <c r="H2530" s="453" t="inlineStr">
        <is>
          <t>WEB</t>
        </is>
      </c>
      <c r="I2530" s="278" t="n"/>
      <c r="J2530" s="278" t="n"/>
      <c r="K2530" s="278" t="n"/>
      <c r="L2530" s="278" t="n"/>
      <c r="M2530" s="278" t="n"/>
      <c r="N2530" s="278" t="n"/>
      <c r="O2530" s="278" t="n"/>
      <c r="P2530" s="278" t="n"/>
      <c r="Q2530" s="278" t="n"/>
      <c r="R2530" s="425" t="n">
        <v>1037580498</v>
      </c>
      <c r="S2530" s="426" t="inlineStr">
        <is>
          <t>Pesos</t>
        </is>
      </c>
      <c r="T2530" s="427" t="inlineStr">
        <is>
          <t>Hipotecario</t>
        </is>
      </c>
      <c r="U2530" s="742" t="n">
        <v>986801</v>
      </c>
      <c r="V2530" s="425" t="n">
        <v>120</v>
      </c>
      <c r="W2530" s="425" t="n">
        <v>68</v>
      </c>
      <c r="X2530" s="742" t="inlineStr">
        <is>
          <t>8.25%</t>
        </is>
      </c>
      <c r="Y2530" s="742" t="n">
        <v>454263</v>
      </c>
      <c r="Z2530" s="742" t="n">
        <v>13005</v>
      </c>
      <c r="AA2530" s="742" t="n">
        <v>21368</v>
      </c>
      <c r="AB2530" s="742" t="n">
        <v>14245</v>
      </c>
      <c r="AC2530" s="742" t="n">
        <v>882723</v>
      </c>
      <c r="AD2530" s="742" t="n">
        <v>55460</v>
      </c>
      <c r="AE2530" s="742" t="n">
        <v>76067082</v>
      </c>
      <c r="AF2530" s="3663" t="n">
        <v>500</v>
      </c>
      <c r="AG2530" s="742" t="inlineStr">
        <is>
          <t>$8,000,000</t>
        </is>
      </c>
      <c r="AH2530" s="428" t="inlineStr">
        <is>
          <t>Empleado</t>
        </is>
      </c>
      <c r="AI2530" s="425" t="inlineStr">
        <is>
          <t>diegoal101@gmail.com</t>
        </is>
      </c>
      <c r="AJ2530" s="425" t="n">
        <v>3107025430</v>
      </c>
      <c r="AK2530" s="425" t="inlineStr">
        <is>
          <t>MEDELLIN</t>
        </is>
      </c>
      <c r="AL2530" s="278" t="n"/>
      <c r="AM2530" s="286" t="n"/>
    </row>
    <row r="2531" ht="18" customHeight="1" thickBot="1">
      <c r="A2531" s="1159" t="inlineStr">
        <is>
          <t>SANLY YOHANA OLIVA DEVIA</t>
        </is>
      </c>
      <c r="B2531" s="1215" t="inlineStr">
        <is>
          <t>570048490022358-5</t>
        </is>
      </c>
      <c r="C2531" s="1216" t="n">
        <v>45988</v>
      </c>
      <c r="D2531" s="358" t="inlineStr">
        <is>
          <t>Pendiente</t>
        </is>
      </c>
      <c r="E2531" s="1217" t="n">
        <v>45988</v>
      </c>
      <c r="F2531" s="503" t="inlineStr">
        <is>
          <t>DAVIVIENDA</t>
        </is>
      </c>
      <c r="G2531" s="705" t="n"/>
      <c r="H2531" s="539" t="inlineStr">
        <is>
          <t>PROPIO</t>
        </is>
      </c>
      <c r="I2531" s="705" t="n"/>
      <c r="J2531" s="705" t="n"/>
      <c r="K2531" s="705" t="n"/>
      <c r="L2531" s="541" t="inlineStr">
        <is>
          <t>Guardianes Del Ahorro</t>
        </is>
      </c>
      <c r="M2531" s="1218" t="inlineStr">
        <is>
          <t>Juan Carlos Hidalgo Mosquera</t>
        </is>
      </c>
      <c r="N2531" s="705" t="n"/>
      <c r="O2531" s="705" t="n"/>
      <c r="P2531" s="705" t="n"/>
      <c r="Q2531" s="705" t="n"/>
      <c r="R2531" s="1219" t="n">
        <v>53132524</v>
      </c>
      <c r="S2531" s="412" t="inlineStr">
        <is>
          <t>Pesos</t>
        </is>
      </c>
      <c r="T2531" s="1220" t="inlineStr">
        <is>
          <t>Hipotecario</t>
        </is>
      </c>
      <c r="U2531" s="1219" t="n">
        <v>1084000</v>
      </c>
      <c r="V2531" s="1219" t="n">
        <v>95</v>
      </c>
      <c r="W2531" s="1219" t="n">
        <v>79</v>
      </c>
      <c r="X2531" s="1219" t="inlineStr">
        <is>
          <t>10.25%</t>
        </is>
      </c>
      <c r="Y2531" s="1219" t="n">
        <v>0</v>
      </c>
      <c r="Z2531" s="1219" t="n">
        <v>15273</v>
      </c>
      <c r="AA2531" s="1219" t="n">
        <v>24750</v>
      </c>
      <c r="AB2531" s="1219" t="n">
        <v>0</v>
      </c>
      <c r="AC2531" s="1219" t="n">
        <v>546527</v>
      </c>
      <c r="AD2531" s="1219" t="n">
        <v>498449</v>
      </c>
      <c r="AE2531" s="1219" t="n">
        <v>61612782</v>
      </c>
      <c r="AF2531" s="1218" t="inlineStr">
        <is>
          <t>$50.000 a $300.000</t>
        </is>
      </c>
      <c r="AG2531" s="1219" t="inlineStr">
        <is>
          <t>$3,900,000</t>
        </is>
      </c>
      <c r="AH2531" s="415" t="inlineStr">
        <is>
          <t>Empleado</t>
        </is>
      </c>
      <c r="AI2531" s="1208" t="inlineStr">
        <is>
          <t>yojana1127@gmail.com</t>
        </is>
      </c>
      <c r="AJ2531" s="1209" t="n">
        <v>3209779179</v>
      </c>
      <c r="AK2531" s="725" t="n"/>
      <c r="AL2531" s="725" t="n"/>
      <c r="AM2531" s="948" t="n"/>
    </row>
    <row r="2532" ht="18" customHeight="1" thickBot="1">
      <c r="A2532" s="735" t="inlineStr">
        <is>
          <t>JULIAN ANDRES CARMONA LONDOÑO</t>
        </is>
      </c>
      <c r="B2532" s="1221" t="inlineStr">
        <is>
          <t>600000670061703-2</t>
        </is>
      </c>
      <c r="C2532" s="1222" t="n">
        <v>45988</v>
      </c>
      <c r="D2532" s="343" t="inlineStr">
        <is>
          <t>Pendiente</t>
        </is>
      </c>
      <c r="E2532" s="1223" t="n">
        <v>45988</v>
      </c>
      <c r="F2532" s="333" t="inlineStr">
        <is>
          <t>DAVIVIENDA</t>
        </is>
      </c>
      <c r="G2532" s="1224" t="n"/>
      <c r="H2532" s="344" t="inlineStr">
        <is>
          <t>CM</t>
        </is>
      </c>
      <c r="I2532" s="1224" t="n"/>
      <c r="J2532" s="1224" t="n"/>
      <c r="K2532" s="1224" t="n"/>
      <c r="L2532" s="343" t="inlineStr">
        <is>
          <t>Soluciones Financieras</t>
        </is>
      </c>
      <c r="M2532" s="1225" t="inlineStr">
        <is>
          <t>LORENA SALINAS</t>
        </is>
      </c>
      <c r="N2532" s="1224" t="n"/>
      <c r="O2532" s="1224" t="n"/>
      <c r="P2532" s="1224" t="n"/>
      <c r="Q2532" s="1224" t="n"/>
      <c r="R2532" s="1226" t="n">
        <v>1032381009</v>
      </c>
      <c r="S2532" s="246" t="inlineStr">
        <is>
          <t>Pesos</t>
        </is>
      </c>
      <c r="T2532" s="1227" t="inlineStr">
        <is>
          <t>Leasing H.</t>
        </is>
      </c>
      <c r="U2532" s="1226" t="n">
        <v>1463000</v>
      </c>
      <c r="V2532" s="1226" t="n">
        <v>240</v>
      </c>
      <c r="W2532" s="1226" t="n">
        <v>211</v>
      </c>
      <c r="X2532" s="1226" t="inlineStr">
        <is>
          <t>13.25%</t>
        </is>
      </c>
      <c r="Y2532" s="1226" t="n">
        <v>0</v>
      </c>
      <c r="Z2532" s="1226" t="n">
        <v>42171</v>
      </c>
      <c r="AA2532" s="1226" t="n">
        <v>35036</v>
      </c>
      <c r="AB2532" s="1226" t="n">
        <v>0</v>
      </c>
      <c r="AC2532" s="1226" t="n">
        <v>155460</v>
      </c>
      <c r="AD2532" s="1226" t="n">
        <v>1230332</v>
      </c>
      <c r="AE2532" s="1226" t="n">
        <v>118096641</v>
      </c>
      <c r="AF2532" s="3669" t="n">
        <v>500</v>
      </c>
      <c r="AG2532" s="1226" t="inlineStr">
        <is>
          <t>$7,481,000</t>
        </is>
      </c>
      <c r="AH2532" s="248" t="inlineStr">
        <is>
          <t>Empleado</t>
        </is>
      </c>
      <c r="AI2532" s="1211" t="inlineStr">
        <is>
          <t>jacljulian2887@hotmail.com</t>
        </is>
      </c>
      <c r="AJ2532" s="1212" t="n">
        <v>3023767044</v>
      </c>
      <c r="AK2532" s="1211" t="inlineStr">
        <is>
          <t>BOGOTA</t>
        </is>
      </c>
      <c r="AL2532" s="1210" t="n"/>
      <c r="AM2532" s="964" t="n"/>
    </row>
    <row r="2533" ht="18" customHeight="1" thickBot="1">
      <c r="A2533" s="736" t="inlineStr">
        <is>
          <t>INMACULADA ARTETA OLIVARES</t>
        </is>
      </c>
      <c r="B2533" s="1229" t="n">
        <v>1053540470</v>
      </c>
      <c r="C2533" s="1230" t="n">
        <v>45986</v>
      </c>
      <c r="D2533" s="343" t="inlineStr">
        <is>
          <t>Pendiente</t>
        </is>
      </c>
      <c r="E2533" s="1223" t="n">
        <v>45989</v>
      </c>
      <c r="F2533" s="213" t="inlineStr">
        <is>
          <t>BANCO DE BOGOTA</t>
        </is>
      </c>
      <c r="G2533" s="634" t="n"/>
      <c r="H2533" s="349" t="inlineStr">
        <is>
          <t>CM</t>
        </is>
      </c>
      <c r="I2533" s="634" t="n"/>
      <c r="J2533" s="634" t="n"/>
      <c r="K2533" s="634" t="n"/>
      <c r="L2533" s="634" t="n"/>
      <c r="M2533" s="634" t="n"/>
      <c r="N2533" s="1230" t="n">
        <v>45986</v>
      </c>
      <c r="O2533" s="634" t="n"/>
      <c r="P2533" s="634" t="n"/>
      <c r="Q2533" s="634" t="n"/>
      <c r="R2533" s="1231" t="n">
        <v>1044392287</v>
      </c>
      <c r="S2533" s="257" t="inlineStr">
        <is>
          <t>Pesos</t>
        </is>
      </c>
      <c r="T2533" s="1232" t="inlineStr">
        <is>
          <t>Hipotecario</t>
        </is>
      </c>
      <c r="U2533" s="1231" t="n">
        <v>976637</v>
      </c>
      <c r="V2533" s="1231" t="n">
        <v>360</v>
      </c>
      <c r="W2533" s="1231" t="n">
        <v>345</v>
      </c>
      <c r="X2533" s="1231" t="inlineStr">
        <is>
          <t>7.35%</t>
        </is>
      </c>
      <c r="Y2533" s="1231" t="n">
        <v>438399</v>
      </c>
      <c r="Z2533" s="1231" t="n">
        <v>30492</v>
      </c>
      <c r="AA2533" s="1231" t="n">
        <v>34417</v>
      </c>
      <c r="AB2533" s="1231" t="n">
        <v>0</v>
      </c>
      <c r="AC2533" s="1231" t="n">
        <v>53026</v>
      </c>
      <c r="AD2533" s="1231" t="n">
        <v>861364</v>
      </c>
      <c r="AE2533" s="1231" t="n">
        <v>134705140</v>
      </c>
      <c r="AF2533" s="3668" t="n">
        <v>200</v>
      </c>
      <c r="AG2533" s="1231" t="inlineStr">
        <is>
          <t>$7,000,000</t>
        </is>
      </c>
      <c r="AH2533" s="259" t="inlineStr">
        <is>
          <t>Empleado</t>
        </is>
      </c>
      <c r="AI2533" s="1214" t="inlineStr">
        <is>
          <t>macuar_0812@hotmail.com</t>
        </is>
      </c>
      <c r="AJ2533" s="1213" t="n">
        <v>3007444819</v>
      </c>
      <c r="AK2533" s="1214" t="inlineStr">
        <is>
          <t>BARRANQUILLA</t>
        </is>
      </c>
      <c r="AL2533" s="798" t="n"/>
      <c r="AM2533" s="984" t="n"/>
    </row>
    <row r="2534" ht="18" customHeight="1" thickBot="1">
      <c r="A2534" s="1160" t="inlineStr">
        <is>
          <t>LEIDY LAURA RODRIGUEZ OTERO</t>
        </is>
      </c>
      <c r="B2534" s="1221" t="n">
        <v>556576746</v>
      </c>
      <c r="C2534" s="1222" t="n">
        <v>45989</v>
      </c>
      <c r="D2534" s="343" t="inlineStr">
        <is>
          <t>Pendiente</t>
        </is>
      </c>
      <c r="E2534" s="1223" t="n">
        <v>45989</v>
      </c>
      <c r="F2534" s="224" t="inlineStr">
        <is>
          <t>BANCO DE BOGOTA</t>
        </is>
      </c>
      <c r="G2534" s="1087" t="n"/>
      <c r="H2534" s="243" t="inlineStr">
        <is>
          <t>VK 30%</t>
        </is>
      </c>
      <c r="I2534" s="1224" t="n"/>
      <c r="J2534" s="1224" t="n"/>
      <c r="K2534" s="1224" t="n"/>
      <c r="L2534" s="346" t="inlineStr">
        <is>
          <t>Guardianes Del Ahorro</t>
        </is>
      </c>
      <c r="M2534" s="1225" t="inlineStr">
        <is>
          <t>Mile Johanna López Román</t>
        </is>
      </c>
      <c r="N2534" s="1224" t="n"/>
      <c r="O2534" s="1224" t="n"/>
      <c r="P2534" s="1224" t="n"/>
      <c r="Q2534" s="1224" t="n"/>
      <c r="R2534" s="1234" t="n">
        <v>1047449375</v>
      </c>
      <c r="S2534" s="246" t="inlineStr">
        <is>
          <t>Pesos</t>
        </is>
      </c>
      <c r="T2534" s="1235" t="inlineStr">
        <is>
          <t>Hipotecario</t>
        </is>
      </c>
      <c r="U2534" s="1226" t="n">
        <v>613556</v>
      </c>
      <c r="V2534" s="1226" t="n">
        <v>240</v>
      </c>
      <c r="W2534" s="1226" t="n">
        <v>177</v>
      </c>
      <c r="X2534" s="1226" t="inlineStr">
        <is>
          <t>7.47%</t>
        </is>
      </c>
      <c r="Y2534" s="1226" t="n">
        <v>218483</v>
      </c>
      <c r="Z2534" s="1226" t="n">
        <v>83886</v>
      </c>
      <c r="AA2534" s="1226" t="n">
        <v>30100</v>
      </c>
      <c r="AB2534" s="1226" t="n">
        <v>0</v>
      </c>
      <c r="AC2534" s="1226" t="n">
        <v>157688</v>
      </c>
      <c r="AD2534" s="1226" t="n">
        <v>674350</v>
      </c>
      <c r="AE2534" s="1226" t="n">
        <v>67012313</v>
      </c>
      <c r="AF2534" s="1225" t="inlineStr">
        <is>
          <t>$50.000 a $300.000</t>
        </is>
      </c>
      <c r="AG2534" s="1226" t="inlineStr">
        <is>
          <t>$7,600,000</t>
        </is>
      </c>
      <c r="AH2534" s="248" t="inlineStr">
        <is>
          <t>Empleado</t>
        </is>
      </c>
      <c r="AI2534" s="1211" t="inlineStr">
        <is>
          <t>llrodriguezotero@gmail.com</t>
        </is>
      </c>
      <c r="AJ2534" s="1212" t="n">
        <v>3004345603</v>
      </c>
      <c r="AK2534" s="1210" t="n"/>
      <c r="AL2534" s="1210" t="n"/>
      <c r="AM2534" s="964" t="n"/>
    </row>
    <row r="2535" ht="18" customHeight="1" thickBot="1">
      <c r="A2535" s="736" t="inlineStr">
        <is>
          <t>LEIDY JOHANNA GONZALEZ BURBANO</t>
        </is>
      </c>
      <c r="B2535" s="1229" t="inlineStr">
        <is>
          <t>190-023991</t>
        </is>
      </c>
      <c r="C2535" s="1230" t="n">
        <v>45986</v>
      </c>
      <c r="D2535" s="343" t="inlineStr">
        <is>
          <t>Pendiente</t>
        </is>
      </c>
      <c r="E2535" s="1223" t="n">
        <v>45989</v>
      </c>
      <c r="F2535" s="566" t="inlineStr">
        <is>
          <t>OCCIDENTE</t>
        </is>
      </c>
      <c r="G2535" s="1236" t="n"/>
      <c r="H2535" s="349" t="inlineStr">
        <is>
          <t>CM</t>
        </is>
      </c>
      <c r="I2535" s="634" t="n"/>
      <c r="J2535" s="634" t="n"/>
      <c r="K2535" s="634" t="n"/>
      <c r="L2535" s="392" t="inlineStr">
        <is>
          <t>Finanzas a otro nivel</t>
        </is>
      </c>
      <c r="M2535" s="1237" t="inlineStr">
        <is>
          <t>YULY HERNANDEZ</t>
        </is>
      </c>
      <c r="N2535" s="634" t="n"/>
      <c r="O2535" s="634" t="n"/>
      <c r="P2535" s="634" t="n"/>
      <c r="Q2535" s="473" t="n"/>
      <c r="R2535" s="1238" t="n">
        <v>1143828130</v>
      </c>
      <c r="S2535" s="257" t="inlineStr">
        <is>
          <t>Pesos</t>
        </is>
      </c>
      <c r="T2535" s="1232" t="inlineStr">
        <is>
          <t>Hipotecario</t>
        </is>
      </c>
      <c r="U2535" s="1231" t="n">
        <v>803533</v>
      </c>
      <c r="V2535" s="1231" t="n">
        <v>240</v>
      </c>
      <c r="W2535" s="1231" t="n">
        <v>237</v>
      </c>
      <c r="X2535" s="1239" t="n">
        <v>0.07000000000000001</v>
      </c>
      <c r="Y2535" s="1231" t="n">
        <v>0</v>
      </c>
      <c r="Z2535" s="1231" t="n">
        <v>14308</v>
      </c>
      <c r="AA2535" s="1231" t="n">
        <v>119097</v>
      </c>
      <c r="AB2535" s="1231" t="n">
        <v>14006</v>
      </c>
      <c r="AC2535" s="1231" t="n">
        <v>172398</v>
      </c>
      <c r="AD2535" s="1231" t="n">
        <v>483540</v>
      </c>
      <c r="AE2535" s="1231" t="n">
        <v>85519491</v>
      </c>
      <c r="AF2535" s="3668" t="n">
        <v>100</v>
      </c>
      <c r="AG2535" s="1231" t="inlineStr">
        <is>
          <t>$4,895,000</t>
        </is>
      </c>
      <c r="AH2535" s="259" t="inlineStr">
        <is>
          <t>Empleado</t>
        </is>
      </c>
      <c r="AI2535" s="1214" t="inlineStr">
        <is>
          <t>leidy8902@hotmail.com</t>
        </is>
      </c>
      <c r="AJ2535" s="1213" t="n">
        <v>3182895570</v>
      </c>
      <c r="AK2535" s="1214" t="inlineStr">
        <is>
          <t>CALI</t>
        </is>
      </c>
      <c r="AL2535" s="798" t="n"/>
      <c r="AM2535" s="984" t="n"/>
    </row>
    <row r="2536" ht="18" customHeight="1" thickBot="1">
      <c r="A2536" s="1168" t="inlineStr">
        <is>
          <t>ALEXANDRA CORONADO SALAZAR</t>
        </is>
      </c>
      <c r="B2536" s="1221" t="n">
        <v>90000340496</v>
      </c>
      <c r="C2536" s="1222" t="n">
        <v>45990</v>
      </c>
      <c r="D2536" s="343" t="inlineStr">
        <is>
          <t>Pendiente</t>
        </is>
      </c>
      <c r="E2536" s="1222" t="n">
        <v>45990</v>
      </c>
      <c r="F2536" s="241" t="inlineStr">
        <is>
          <t>BANCOLOMBIA</t>
        </is>
      </c>
      <c r="G2536" s="1224" t="n"/>
      <c r="H2536" s="344" t="inlineStr">
        <is>
          <t>CM</t>
        </is>
      </c>
      <c r="I2536" s="1224" t="n"/>
      <c r="J2536" s="1224" t="n"/>
      <c r="K2536" s="1224" t="n"/>
      <c r="L2536" s="343" t="inlineStr">
        <is>
          <t>Soluciones Financieras</t>
        </is>
      </c>
      <c r="M2536" s="1225" t="inlineStr">
        <is>
          <t>LORENA SALINAS</t>
        </is>
      </c>
      <c r="N2536" s="1224" t="n"/>
      <c r="O2536" s="1224" t="n"/>
      <c r="P2536" s="1224" t="n"/>
      <c r="Q2536" s="1224" t="n"/>
      <c r="R2536" s="1226" t="n">
        <v>1075234743</v>
      </c>
      <c r="S2536" s="246" t="inlineStr">
        <is>
          <t>Pesos</t>
        </is>
      </c>
      <c r="T2536" s="1235" t="inlineStr">
        <is>
          <t>Hipotecario</t>
        </is>
      </c>
      <c r="U2536" s="1226" t="n">
        <v>2116364</v>
      </c>
      <c r="V2536" s="1226" t="n">
        <v>240</v>
      </c>
      <c r="W2536" s="1226" t="n">
        <v>233</v>
      </c>
      <c r="X2536" s="1226" t="inlineStr">
        <is>
          <t>14.3%</t>
        </is>
      </c>
      <c r="Y2536" s="1226" t="n">
        <v>0</v>
      </c>
      <c r="Z2536" s="1226" t="n">
        <v>24882</v>
      </c>
      <c r="AA2536" s="1226" t="n">
        <v>27743</v>
      </c>
      <c r="AB2536" s="1226" t="n">
        <v>18495</v>
      </c>
      <c r="AC2536" s="1226" t="n">
        <v>131196</v>
      </c>
      <c r="AD2536" s="1226" t="n">
        <v>1946486</v>
      </c>
      <c r="AE2536" s="1226" t="n">
        <v>167683613</v>
      </c>
      <c r="AF2536" s="1226" t="inlineStr">
        <is>
          <t>$1,000,000</t>
        </is>
      </c>
      <c r="AG2536" s="1226" t="inlineStr">
        <is>
          <t>$9,000,000</t>
        </is>
      </c>
      <c r="AH2536" s="248" t="inlineStr">
        <is>
          <t>Empleado</t>
        </is>
      </c>
      <c r="AI2536" s="1211" t="inlineStr">
        <is>
          <t>alexandracoronadosalazar7@gmail.com</t>
        </is>
      </c>
      <c r="AJ2536" s="1212" t="n">
        <v>3203742152</v>
      </c>
      <c r="AK2536" s="1211" t="inlineStr">
        <is>
          <t>NEIVA</t>
        </is>
      </c>
      <c r="AL2536" s="1210" t="n"/>
      <c r="AM2536" s="964" t="n"/>
    </row>
    <row r="2537" ht="18" customHeight="1" thickBot="1">
      <c r="A2537" s="1167" t="inlineStr">
        <is>
          <t>ANGIE ROSSANA BUITRAGO ROJAS</t>
        </is>
      </c>
      <c r="B2537" s="1240" t="n">
        <v>134200342096</v>
      </c>
      <c r="C2537" s="1241" t="n">
        <v>45990</v>
      </c>
      <c r="D2537" s="358" t="inlineStr">
        <is>
          <t>Pendiente</t>
        </is>
      </c>
      <c r="E2537" s="1241" t="n">
        <v>45990</v>
      </c>
      <c r="F2537" s="587" t="inlineStr">
        <is>
          <t>CAJA SOCIAL</t>
        </is>
      </c>
      <c r="G2537" s="1242" t="n"/>
      <c r="H2537" s="361" t="inlineStr">
        <is>
          <t>CM</t>
        </is>
      </c>
      <c r="I2537" s="1243" t="n"/>
      <c r="J2537" s="1243" t="n"/>
      <c r="K2537" s="1243" t="n"/>
      <c r="L2537" s="1243" t="n"/>
      <c r="M2537" s="1243" t="n"/>
      <c r="N2537" s="1243" t="n"/>
      <c r="O2537" s="1243" t="n"/>
      <c r="P2537" s="1243" t="n"/>
      <c r="Q2537" s="1243" t="n"/>
      <c r="R2537" s="1244" t="n">
        <v>1002678081</v>
      </c>
      <c r="S2537" s="365" t="inlineStr">
        <is>
          <t>Pesos</t>
        </is>
      </c>
      <c r="T2537" s="1245" t="inlineStr">
        <is>
          <t>Hipotecario</t>
        </is>
      </c>
      <c r="U2537" s="1244" t="n">
        <v>1114540</v>
      </c>
      <c r="V2537" s="1244" t="n">
        <v>240</v>
      </c>
      <c r="W2537" s="1244" t="n">
        <v>239</v>
      </c>
      <c r="X2537" s="1244" t="inlineStr">
        <is>
          <t>11.8%</t>
        </is>
      </c>
      <c r="Y2537" s="1244" t="n">
        <v>0</v>
      </c>
      <c r="Z2537" s="1244" t="n">
        <v>21423</v>
      </c>
      <c r="AA2537" s="1244" t="n">
        <v>24674</v>
      </c>
      <c r="AB2537" s="1244" t="n">
        <v>22173</v>
      </c>
      <c r="AC2537" s="1244" t="n">
        <v>112415</v>
      </c>
      <c r="AD2537" s="1244" t="n">
        <v>933844</v>
      </c>
      <c r="AE2537" s="1244" t="n">
        <v>100000000</v>
      </c>
      <c r="AF2537" s="3676" t="n">
        <v>250</v>
      </c>
      <c r="AG2537" s="1244" t="inlineStr">
        <is>
          <t>$4,400,000</t>
        </is>
      </c>
      <c r="AH2537" s="401" t="inlineStr">
        <is>
          <t>Empleado</t>
        </is>
      </c>
      <c r="AI2537" s="1247" t="inlineStr">
        <is>
          <t>angie.11.buitrago@gmail.com</t>
        </is>
      </c>
      <c r="AJ2537" s="1244" t="n">
        <v>3144650057</v>
      </c>
      <c r="AK2537" s="1247" t="inlineStr">
        <is>
          <t>SOACHA</t>
        </is>
      </c>
      <c r="AL2537" s="1243" t="n"/>
      <c r="AM2537" s="416" t="n"/>
    </row>
    <row r="2538" ht="18" customHeight="1" thickBot="1">
      <c r="A2538" s="1164" t="inlineStr">
        <is>
          <t>GERALDINE ADELA GOMEZ REVUELTAS</t>
        </is>
      </c>
      <c r="B2538" s="1229" t="n">
        <v>90000091550</v>
      </c>
      <c r="C2538" s="1230" t="n">
        <v>45990</v>
      </c>
      <c r="D2538" s="343" t="inlineStr">
        <is>
          <t>Pendiente</t>
        </is>
      </c>
      <c r="E2538" s="378" t="n">
        <v>45990</v>
      </c>
      <c r="F2538" s="267" t="inlineStr">
        <is>
          <t>BANCOLOMBIA</t>
        </is>
      </c>
      <c r="G2538" s="634" t="n"/>
      <c r="H2538" s="349" t="inlineStr">
        <is>
          <t>CM</t>
        </is>
      </c>
      <c r="I2538" s="634" t="n"/>
      <c r="J2538" s="634" t="n"/>
      <c r="K2538" s="634" t="n"/>
      <c r="L2538" s="398" t="inlineStr">
        <is>
          <t>Visionarios</t>
        </is>
      </c>
      <c r="M2538" s="1237" t="inlineStr">
        <is>
          <t>PAOLA HERNANDEZ</t>
        </is>
      </c>
      <c r="N2538" s="634" t="n"/>
      <c r="O2538" s="634" t="n"/>
      <c r="P2538" s="634" t="n"/>
      <c r="Q2538" s="634" t="n"/>
      <c r="R2538" s="1231" t="n">
        <v>1067858470</v>
      </c>
      <c r="S2538" s="257" t="inlineStr">
        <is>
          <t>Pesos</t>
        </is>
      </c>
      <c r="T2538" s="1232" t="inlineStr">
        <is>
          <t>Hipotecario</t>
        </is>
      </c>
      <c r="U2538" s="1231" t="n">
        <v>575492</v>
      </c>
      <c r="V2538" s="1231" t="n">
        <v>243</v>
      </c>
      <c r="W2538" s="1231" t="n">
        <v>175</v>
      </c>
      <c r="X2538" s="1231" t="inlineStr">
        <is>
          <t>7.19%</t>
        </is>
      </c>
      <c r="Y2538" s="1231" t="n">
        <v>197233</v>
      </c>
      <c r="Z2538" s="1231" t="n">
        <v>9189</v>
      </c>
      <c r="AA2538" s="1231" t="n">
        <v>8177</v>
      </c>
      <c r="AB2538" s="1231" t="n">
        <v>5451</v>
      </c>
      <c r="AC2538" s="1231" t="n">
        <v>199685</v>
      </c>
      <c r="AD2538" s="1231" t="n">
        <v>352989</v>
      </c>
      <c r="AE2538" s="1231" t="n">
        <v>61915528</v>
      </c>
      <c r="AF2538" s="3668" t="n">
        <v>200</v>
      </c>
      <c r="AG2538" s="1231" t="inlineStr">
        <is>
          <t>$4,000,000</t>
        </is>
      </c>
      <c r="AH2538" s="259" t="inlineStr">
        <is>
          <t>Empleado</t>
        </is>
      </c>
      <c r="AI2538" s="1237" t="inlineStr">
        <is>
          <t>ge.gomez88@gmail.com</t>
        </is>
      </c>
      <c r="AJ2538" s="1231" t="n">
        <v>3123784900</v>
      </c>
      <c r="AK2538" s="1237" t="inlineStr">
        <is>
          <t>MONTERIA</t>
        </is>
      </c>
      <c r="AL2538" s="634" t="n"/>
      <c r="AM2538" s="231" t="n"/>
    </row>
    <row r="2539" ht="18" customHeight="1" thickBot="1">
      <c r="A2539" s="1196" t="inlineStr">
        <is>
          <t>JUAN SEBASTIAN MARTINEZ PRIETO</t>
        </is>
      </c>
      <c r="B2539" s="825" t="inlineStr">
        <is>
          <t>570040770065012-9</t>
        </is>
      </c>
      <c r="C2539" s="826" t="n">
        <v>45992</v>
      </c>
      <c r="D2539" s="1251" t="inlineStr">
        <is>
          <t>Pendiente</t>
        </is>
      </c>
      <c r="E2539" s="1217" t="n">
        <v>45992</v>
      </c>
      <c r="F2539" s="912" t="inlineStr">
        <is>
          <t>DAVIVIENDA</t>
        </is>
      </c>
      <c r="G2539" s="505" t="n"/>
      <c r="H2539" s="870" t="inlineStr">
        <is>
          <t>VK 30%</t>
        </is>
      </c>
      <c r="I2539" s="505" t="n"/>
      <c r="J2539" s="505" t="n"/>
      <c r="K2539" s="505" t="n"/>
      <c r="L2539" s="871" t="inlineStr">
        <is>
          <t>Finanzas a otro nivel</t>
        </is>
      </c>
      <c r="M2539" s="832" t="inlineStr">
        <is>
          <t>CAROLINA MORA</t>
        </is>
      </c>
      <c r="N2539" s="505" t="n"/>
      <c r="O2539" s="505" t="n"/>
      <c r="P2539" s="505" t="n"/>
      <c r="Q2539" s="884" t="n"/>
      <c r="R2539" s="1252" t="n">
        <v>1073247903</v>
      </c>
      <c r="S2539" s="833" t="inlineStr">
        <is>
          <t>Pesos</t>
        </is>
      </c>
      <c r="T2539" s="834" t="inlineStr">
        <is>
          <t>Hipotecario</t>
        </is>
      </c>
      <c r="U2539" s="835" t="n">
        <v>458223</v>
      </c>
      <c r="V2539" s="832" t="n">
        <v>240</v>
      </c>
      <c r="W2539" s="832" t="n">
        <v>199</v>
      </c>
      <c r="X2539" s="835" t="inlineStr">
        <is>
          <t>12.95%</t>
        </is>
      </c>
      <c r="Y2539" s="835" t="n">
        <v>160776</v>
      </c>
      <c r="Z2539" s="835" t="n">
        <v>11119</v>
      </c>
      <c r="AA2539" s="835" t="n">
        <v>29850</v>
      </c>
      <c r="AB2539" s="835" t="n">
        <v>0</v>
      </c>
      <c r="AC2539" s="835" t="n">
        <v>78035</v>
      </c>
      <c r="AD2539" s="835" t="n">
        <v>339119</v>
      </c>
      <c r="AE2539" s="835" t="n">
        <v>49151893</v>
      </c>
      <c r="AF2539" s="832" t="inlineStr">
        <is>
          <t>$50.000 a $300.000</t>
        </is>
      </c>
      <c r="AG2539" s="835" t="inlineStr">
        <is>
          <t>$2,700,000</t>
        </is>
      </c>
      <c r="AH2539" s="911" t="inlineStr">
        <is>
          <t>Vis Davivienda</t>
        </is>
      </c>
      <c r="AI2539" s="832" t="inlineStr">
        <is>
          <t>sebas.teso@hotmail.com</t>
        </is>
      </c>
      <c r="AJ2539" s="832" t="n">
        <v>3023468955</v>
      </c>
      <c r="AK2539" s="505" t="n"/>
      <c r="AL2539" s="505" t="n"/>
      <c r="AM2539" s="838" t="n"/>
    </row>
    <row r="2540" ht="18" customHeight="1" thickBot="1">
      <c r="A2540" s="1197" t="inlineStr">
        <is>
          <t>JEISON LOPEZ AGUILERA</t>
        </is>
      </c>
      <c r="B2540" s="221" t="n">
        <v>854348010</v>
      </c>
      <c r="C2540" s="240" t="n">
        <v>45992</v>
      </c>
      <c r="D2540" s="343" t="inlineStr">
        <is>
          <t>Pendiente</t>
        </is>
      </c>
      <c r="E2540" s="1223" t="n">
        <v>45992</v>
      </c>
      <c r="F2540" s="224" t="inlineStr">
        <is>
          <t>BANCO DE BOGOTA</t>
        </is>
      </c>
      <c r="G2540" s="225" t="n"/>
      <c r="H2540" s="243" t="inlineStr">
        <is>
          <t>VK 25%</t>
        </is>
      </c>
      <c r="I2540" s="225" t="n"/>
      <c r="J2540" s="225" t="n"/>
      <c r="K2540" s="225" t="n"/>
      <c r="L2540" s="440" t="inlineStr">
        <is>
          <t>Finanzas a otro nivel</t>
        </is>
      </c>
      <c r="M2540" s="242" t="inlineStr">
        <is>
          <t>NELLY ROA</t>
        </is>
      </c>
      <c r="N2540" s="225" t="n"/>
      <c r="O2540" s="225" t="n"/>
      <c r="P2540" s="225" t="n"/>
      <c r="Q2540" s="225" t="n"/>
      <c r="R2540" s="242" t="n">
        <v>1014215375</v>
      </c>
      <c r="S2540" s="246" t="inlineStr">
        <is>
          <t>Pesos</t>
        </is>
      </c>
      <c r="T2540" s="247" t="inlineStr">
        <is>
          <t>Hipotecario</t>
        </is>
      </c>
      <c r="U2540" s="741" t="n">
        <v>1759897</v>
      </c>
      <c r="V2540" s="242" t="n">
        <v>240</v>
      </c>
      <c r="W2540" s="242" t="n">
        <v>202</v>
      </c>
      <c r="X2540" s="741" t="inlineStr">
        <is>
          <t>17.87%</t>
        </is>
      </c>
      <c r="Y2540" s="741" t="n">
        <v>0</v>
      </c>
      <c r="Z2540" s="741" t="n">
        <v>24303</v>
      </c>
      <c r="AA2540" s="741" t="n">
        <v>28683</v>
      </c>
      <c r="AB2540" s="741" t="n">
        <v>0</v>
      </c>
      <c r="AC2540" s="741" t="n">
        <v>106619</v>
      </c>
      <c r="AD2540" s="741" t="n">
        <v>1600290</v>
      </c>
      <c r="AE2540" s="741" t="n">
        <v>116869585</v>
      </c>
      <c r="AF2540" s="242" t="inlineStr">
        <is>
          <t>100000 a 600000</t>
        </is>
      </c>
      <c r="AG2540" s="741" t="inlineStr">
        <is>
          <t>$6,500,000</t>
        </is>
      </c>
      <c r="AH2540" s="248" t="inlineStr">
        <is>
          <t>Empleado</t>
        </is>
      </c>
      <c r="AI2540" s="242" t="inlineStr">
        <is>
          <t>jeisonl17@hotmail.com</t>
        </is>
      </c>
      <c r="AJ2540" s="242" t="n">
        <v>3103326021</v>
      </c>
      <c r="AK2540" s="225" t="n"/>
      <c r="AL2540" s="225" t="n"/>
      <c r="AM2540" s="231" t="n"/>
    </row>
    <row r="2541" ht="18" customHeight="1" thickBot="1">
      <c r="A2541" s="781" t="inlineStr">
        <is>
          <t>VIVIANA ANDREA VALENCIA AGUIRRE</t>
        </is>
      </c>
      <c r="B2541" s="210" t="inlineStr">
        <is>
          <t>570119460056563-6</t>
        </is>
      </c>
      <c r="C2541" s="251" t="n">
        <v>45992</v>
      </c>
      <c r="D2541" s="343" t="inlineStr">
        <is>
          <t>Pendiente</t>
        </is>
      </c>
      <c r="E2541" s="1223" t="n">
        <v>45992</v>
      </c>
      <c r="F2541" s="262" t="inlineStr">
        <is>
          <t>DAVIVIENDA</t>
        </is>
      </c>
      <c r="G2541" s="214" t="n"/>
      <c r="H2541" s="457" t="inlineStr">
        <is>
          <t>VK 30%</t>
        </is>
      </c>
      <c r="I2541" s="214" t="n"/>
      <c r="J2541" s="214" t="n"/>
      <c r="K2541" s="214" t="n"/>
      <c r="L2541" s="392" t="inlineStr">
        <is>
          <t>Finanzas a otro nivel</t>
        </is>
      </c>
      <c r="M2541" s="254" t="inlineStr">
        <is>
          <t>CAROLINA MORA</t>
        </is>
      </c>
      <c r="N2541" s="214" t="n"/>
      <c r="O2541" s="214" t="n"/>
      <c r="P2541" s="214" t="n"/>
      <c r="Q2541" s="214" t="n"/>
      <c r="R2541" s="1253" t="n">
        <v>10101828</v>
      </c>
      <c r="S2541" s="257" t="inlineStr">
        <is>
          <t>Pesos</t>
        </is>
      </c>
      <c r="T2541" s="258" t="inlineStr">
        <is>
          <t>Hipotecario</t>
        </is>
      </c>
      <c r="U2541" s="739" t="n">
        <v>433423</v>
      </c>
      <c r="V2541" s="254" t="n">
        <v>222</v>
      </c>
      <c r="W2541" s="254" t="n">
        <v>220</v>
      </c>
      <c r="X2541" s="739" t="inlineStr">
        <is>
          <t>10.27%</t>
        </is>
      </c>
      <c r="Y2541" s="739" t="n">
        <v>253576</v>
      </c>
      <c r="Z2541" s="739" t="n">
        <v>14414</v>
      </c>
      <c r="AA2541" s="739" t="n">
        <v>24366</v>
      </c>
      <c r="AB2541" s="739" t="n">
        <v>41047</v>
      </c>
      <c r="AC2541" s="739" t="n">
        <v>89534</v>
      </c>
      <c r="AD2541" s="739" t="n">
        <v>316697</v>
      </c>
      <c r="AE2541" s="739" t="n">
        <v>62326195</v>
      </c>
      <c r="AF2541" s="254" t="inlineStr">
        <is>
          <t>$50.000 a $300.000</t>
        </is>
      </c>
      <c r="AG2541" s="739" t="inlineStr">
        <is>
          <t>$2,000,000</t>
        </is>
      </c>
      <c r="AH2541" s="458" t="inlineStr">
        <is>
          <t>Vis Davivienda</t>
        </is>
      </c>
      <c r="AI2541" s="254" t="inlineStr">
        <is>
          <t>viviana0416@hotmail.com</t>
        </is>
      </c>
      <c r="AJ2541" s="254" t="n">
        <v>3234773183</v>
      </c>
      <c r="AK2541" s="214" t="n"/>
      <c r="AL2541" s="214" t="n"/>
      <c r="AM2541" s="220" t="n"/>
    </row>
    <row r="2542" ht="18" customHeight="1" thickBot="1">
      <c r="A2542" s="1197" t="inlineStr">
        <is>
          <t>DIANA CAROLINA BARRERA GUTIERREZ</t>
        </is>
      </c>
      <c r="B2542" s="620" t="inlineStr">
        <is>
          <t>600046970007568-6</t>
        </is>
      </c>
      <c r="C2542" s="621" t="n">
        <v>45992</v>
      </c>
      <c r="D2542" s="622" t="inlineStr">
        <is>
          <t>Pendiente</t>
        </is>
      </c>
      <c r="E2542" s="1254" t="n">
        <v>45992</v>
      </c>
      <c r="F2542" s="649" t="inlineStr">
        <is>
          <t>DAVIVIENDA</t>
        </is>
      </c>
      <c r="G2542" s="715" t="n"/>
      <c r="H2542" s="650" t="inlineStr">
        <is>
          <t>VK 25%</t>
        </is>
      </c>
      <c r="I2542" s="625" t="n"/>
      <c r="J2542" s="625" t="n"/>
      <c r="K2542" s="625" t="n"/>
      <c r="L2542" s="622" t="inlineStr">
        <is>
          <t>Soluciones Financieras</t>
        </is>
      </c>
      <c r="M2542" s="628" t="inlineStr">
        <is>
          <t>MURIELLE MORENO</t>
        </is>
      </c>
      <c r="N2542" s="625" t="n"/>
      <c r="O2542" s="625" t="n"/>
      <c r="P2542" s="625" t="n"/>
      <c r="Q2542" s="625" t="n"/>
      <c r="R2542" s="628" t="n">
        <v>1071166163</v>
      </c>
      <c r="S2542" s="629" t="inlineStr">
        <is>
          <t>Pesos</t>
        </is>
      </c>
      <c r="T2542" s="630" t="inlineStr">
        <is>
          <t>Leasing H.</t>
        </is>
      </c>
      <c r="U2542" s="631" t="n">
        <v>2425000</v>
      </c>
      <c r="V2542" s="628" t="n">
        <v>240</v>
      </c>
      <c r="W2542" s="628" t="n">
        <v>232</v>
      </c>
      <c r="X2542" s="631" t="inlineStr">
        <is>
          <t>10.95%</t>
        </is>
      </c>
      <c r="Y2542" s="631" t="n">
        <v>0</v>
      </c>
      <c r="Z2542" s="631" t="n">
        <v>52952</v>
      </c>
      <c r="AA2542" s="631" t="n">
        <v>74104</v>
      </c>
      <c r="AB2542" s="631" t="n">
        <v>0</v>
      </c>
      <c r="AC2542" s="631" t="n">
        <v>305067</v>
      </c>
      <c r="AD2542" s="631" t="n">
        <v>1992876</v>
      </c>
      <c r="AE2542" s="631" t="n">
        <v>229049265</v>
      </c>
      <c r="AF2542" s="628" t="inlineStr">
        <is>
          <t>100000 A 700000</t>
        </is>
      </c>
      <c r="AG2542" s="631" t="inlineStr">
        <is>
          <t>$10,800,000</t>
        </is>
      </c>
      <c r="AH2542" s="647" t="inlineStr">
        <is>
          <t>Emp/Ind</t>
        </is>
      </c>
      <c r="AI2542" s="628" t="inlineStr">
        <is>
          <t>dians_10@hotmail.com</t>
        </is>
      </c>
      <c r="AJ2542" s="628" t="n">
        <v>3192963207</v>
      </c>
      <c r="AK2542" s="625" t="n"/>
      <c r="AL2542" s="625" t="n"/>
      <c r="AM2542" s="634" t="n"/>
    </row>
    <row r="2543" ht="18" customHeight="1" thickBot="1">
      <c r="A2543" s="781" t="inlineStr">
        <is>
          <t>MILLER RODRIGUEZ VARGAS</t>
        </is>
      </c>
      <c r="B2543" s="210" t="n">
        <v>199201708329</v>
      </c>
      <c r="C2543" s="251" t="n">
        <v>45992</v>
      </c>
      <c r="D2543" s="343" t="inlineStr">
        <is>
          <t>Pendiente</t>
        </is>
      </c>
      <c r="E2543" s="1223" t="n">
        <v>45992</v>
      </c>
      <c r="F2543" s="574" t="inlineStr">
        <is>
          <t>CAJA SOCIAL</t>
        </is>
      </c>
      <c r="G2543" s="1255" t="n"/>
      <c r="H2543" s="349" t="inlineStr">
        <is>
          <t>CM</t>
        </is>
      </c>
      <c r="I2543" s="214" t="n"/>
      <c r="J2543" s="214" t="n"/>
      <c r="K2543" s="214" t="n"/>
      <c r="L2543" s="214" t="n"/>
      <c r="M2543" s="214" t="n"/>
      <c r="N2543" s="214" t="n"/>
      <c r="O2543" s="214" t="n"/>
      <c r="P2543" s="214" t="n"/>
      <c r="Q2543" s="214" t="n"/>
      <c r="R2543" s="1253" t="inlineStr">
        <is>
          <t>N/A</t>
        </is>
      </c>
      <c r="S2543" s="257" t="inlineStr">
        <is>
          <t>Pesos</t>
        </is>
      </c>
      <c r="T2543" s="258" t="inlineStr">
        <is>
          <t>Hipotecario</t>
        </is>
      </c>
      <c r="U2543" s="739" t="n">
        <v>1131730</v>
      </c>
      <c r="V2543" s="254" t="n">
        <v>240</v>
      </c>
      <c r="W2543" s="254" t="n">
        <v>239</v>
      </c>
      <c r="X2543" s="821" t="n">
        <v>0.1</v>
      </c>
      <c r="Y2543" s="739" t="n">
        <v>0</v>
      </c>
      <c r="Z2543" s="739" t="n">
        <v>54000</v>
      </c>
      <c r="AA2543" s="739" t="n">
        <v>30707</v>
      </c>
      <c r="AB2543" s="739" t="n">
        <v>27608</v>
      </c>
      <c r="AC2543" s="739" t="n">
        <v>151533</v>
      </c>
      <c r="AD2543" s="739" t="n">
        <v>867881</v>
      </c>
      <c r="AE2543" s="739" t="n">
        <v>867881</v>
      </c>
      <c r="AF2543" s="3660" t="n">
        <v>300</v>
      </c>
      <c r="AG2543" s="739" t="inlineStr">
        <is>
          <t>$3,000,000</t>
        </is>
      </c>
      <c r="AH2543" s="259" t="inlineStr">
        <is>
          <t>Empleado</t>
        </is>
      </c>
      <c r="AI2543" s="254" t="inlineStr">
        <is>
          <t>milerv@hotmail.com</t>
        </is>
      </c>
      <c r="AJ2543" s="254" t="n">
        <v>3118680223</v>
      </c>
      <c r="AK2543" s="254" t="inlineStr">
        <is>
          <t>BOGOTA</t>
        </is>
      </c>
      <c r="AL2543" s="214" t="n"/>
      <c r="AM2543" s="220" t="n"/>
    </row>
    <row r="2544" ht="18" customHeight="1" thickBot="1">
      <c r="A2544" s="1197" t="inlineStr">
        <is>
          <t>EDWIN ALEJANDRO ROCHA GOMEZ</t>
        </is>
      </c>
      <c r="B2544" s="221" t="n">
        <v>90000334325</v>
      </c>
      <c r="C2544" s="240" t="n">
        <v>45992</v>
      </c>
      <c r="D2544" s="343" t="inlineStr">
        <is>
          <t>Pendiente</t>
        </is>
      </c>
      <c r="E2544" s="1223" t="n">
        <v>45992</v>
      </c>
      <c r="F2544" s="241" t="inlineStr">
        <is>
          <t>BANCOLOMBIA</t>
        </is>
      </c>
      <c r="G2544" s="225" t="n"/>
      <c r="H2544" s="344" t="inlineStr">
        <is>
          <t>CM</t>
        </is>
      </c>
      <c r="I2544" s="225" t="n"/>
      <c r="J2544" s="225" t="n"/>
      <c r="K2544" s="225" t="n"/>
      <c r="L2544" s="225" t="n"/>
      <c r="M2544" s="225" t="n"/>
      <c r="N2544" s="225" t="n"/>
      <c r="O2544" s="225" t="n"/>
      <c r="P2544" s="225" t="n"/>
      <c r="Q2544" s="225" t="n"/>
      <c r="R2544" s="242" t="n">
        <v>80912178</v>
      </c>
      <c r="S2544" s="246" t="inlineStr">
        <is>
          <t>Pesos</t>
        </is>
      </c>
      <c r="T2544" s="247" t="inlineStr">
        <is>
          <t>Hipotecario</t>
        </is>
      </c>
      <c r="U2544" s="741" t="n">
        <v>1559702</v>
      </c>
      <c r="V2544" s="242" t="n">
        <v>240</v>
      </c>
      <c r="W2544" s="242" t="n">
        <v>232</v>
      </c>
      <c r="X2544" s="811" t="n">
        <v>0.11</v>
      </c>
      <c r="Y2544" s="741" t="n">
        <v>0</v>
      </c>
      <c r="Z2544" s="741" t="n">
        <v>26528</v>
      </c>
      <c r="AA2544" s="741" t="n">
        <v>22481</v>
      </c>
      <c r="AB2544" s="741" t="n">
        <v>14986</v>
      </c>
      <c r="AC2544" s="741" t="n">
        <v>197173</v>
      </c>
      <c r="AD2544" s="741" t="n">
        <v>1298533</v>
      </c>
      <c r="AE2544" s="741" t="n">
        <v>149178854</v>
      </c>
      <c r="AF2544" s="3661" t="n">
        <v>300</v>
      </c>
      <c r="AG2544" s="741" t="inlineStr">
        <is>
          <t>$5,000,000</t>
        </is>
      </c>
      <c r="AH2544" s="248" t="inlineStr">
        <is>
          <t>Empleado</t>
        </is>
      </c>
      <c r="AI2544" s="242" t="inlineStr">
        <is>
          <t>alejito.27@hotmail.com</t>
        </is>
      </c>
      <c r="AJ2544" s="242" t="n">
        <v>3112162857</v>
      </c>
      <c r="AK2544" s="242" t="inlineStr">
        <is>
          <t>BOGOTA</t>
        </is>
      </c>
      <c r="AL2544" s="225" t="n"/>
      <c r="AM2544" s="231" t="n"/>
    </row>
    <row r="2545" ht="18" customHeight="1" thickBot="1">
      <c r="A2545" s="781" t="inlineStr">
        <is>
          <t>ERIKA JOHANA MOYA VANEGAS</t>
        </is>
      </c>
      <c r="B2545" s="210" t="n">
        <v>399200420387</v>
      </c>
      <c r="C2545" s="251" t="n">
        <v>45992</v>
      </c>
      <c r="D2545" s="343" t="inlineStr">
        <is>
          <t>Pendiente</t>
        </is>
      </c>
      <c r="E2545" s="1223" t="n">
        <v>45992</v>
      </c>
      <c r="F2545" s="259" t="inlineStr">
        <is>
          <t>CAJA SOCIAL</t>
        </is>
      </c>
      <c r="G2545" s="565" t="n"/>
      <c r="H2545" s="460" t="inlineStr">
        <is>
          <t>WEB</t>
        </is>
      </c>
      <c r="I2545" s="214" t="n"/>
      <c r="J2545" s="214" t="n"/>
      <c r="K2545" s="214" t="n"/>
      <c r="L2545" s="214" t="n"/>
      <c r="M2545" s="214" t="n"/>
      <c r="N2545" s="214" t="n"/>
      <c r="O2545" s="214" t="n"/>
      <c r="P2545" s="214" t="n"/>
      <c r="Q2545" s="214" t="n"/>
      <c r="R2545" s="254" t="n">
        <v>1113647523</v>
      </c>
      <c r="S2545" s="257" t="inlineStr">
        <is>
          <t>Pesos</t>
        </is>
      </c>
      <c r="T2545" s="258" t="inlineStr">
        <is>
          <t>Hipotecario</t>
        </is>
      </c>
      <c r="U2545" s="739" t="n">
        <v>374253</v>
      </c>
      <c r="V2545" s="254" t="n">
        <v>240</v>
      </c>
      <c r="W2545" s="254" t="n">
        <v>210</v>
      </c>
      <c r="X2545" s="821" t="n">
        <v>0.07000000000000001</v>
      </c>
      <c r="Y2545" s="739" t="n">
        <v>136067</v>
      </c>
      <c r="Z2545" s="739" t="n">
        <v>14293</v>
      </c>
      <c r="AA2545" s="739" t="n">
        <v>6673</v>
      </c>
      <c r="AB2545" s="739" t="n">
        <v>3738</v>
      </c>
      <c r="AC2545" s="739" t="n">
        <v>105368</v>
      </c>
      <c r="AD2545" s="739" t="n">
        <v>363038</v>
      </c>
      <c r="AE2545" s="739" t="n">
        <v>41563309</v>
      </c>
      <c r="AF2545" s="3660" t="n">
        <v>300</v>
      </c>
      <c r="AG2545" s="739" t="inlineStr">
        <is>
          <t>$4,600,000</t>
        </is>
      </c>
      <c r="AH2545" s="259" t="inlineStr">
        <is>
          <t>Empleado</t>
        </is>
      </c>
      <c r="AI2545" s="254" t="inlineStr">
        <is>
          <t>erikajohanamoyavanegas@gmail.com</t>
        </is>
      </c>
      <c r="AJ2545" s="254" t="n">
        <v>3155448497</v>
      </c>
      <c r="AK2545" s="254" t="inlineStr">
        <is>
          <t>PALMIRA</t>
        </is>
      </c>
      <c r="AL2545" s="214" t="n"/>
      <c r="AM2545" s="220" t="n"/>
    </row>
    <row r="2546" ht="18" customHeight="1" thickBot="1">
      <c r="A2546" s="1248" t="inlineStr">
        <is>
          <t>WILMAR EDMUNDO GUACAS GUADIR</t>
        </is>
      </c>
      <c r="B2546" s="221" t="n">
        <v>90000207527</v>
      </c>
      <c r="C2546" s="240" t="n">
        <v>45992</v>
      </c>
      <c r="D2546" s="343" t="inlineStr">
        <is>
          <t>Pendiente</t>
        </is>
      </c>
      <c r="E2546" s="1223" t="n">
        <v>45992</v>
      </c>
      <c r="F2546" s="579" t="inlineStr">
        <is>
          <t>BANCOLOMBIA</t>
        </is>
      </c>
      <c r="G2546" s="1236" t="n"/>
      <c r="H2546" s="344" t="inlineStr">
        <is>
          <t>CM</t>
        </is>
      </c>
      <c r="I2546" s="225" t="n"/>
      <c r="J2546" s="225" t="n"/>
      <c r="K2546" s="225" t="n"/>
      <c r="L2546" s="225" t="n"/>
      <c r="M2546" s="225" t="n"/>
      <c r="N2546" s="225" t="n"/>
      <c r="O2546" s="225" t="n"/>
      <c r="P2546" s="225" t="n"/>
      <c r="Q2546" s="225" t="n"/>
      <c r="R2546" s="389" t="n">
        <v>12753003</v>
      </c>
      <c r="S2546" s="246" t="inlineStr">
        <is>
          <t>Pesos</t>
        </is>
      </c>
      <c r="T2546" s="247" t="inlineStr">
        <is>
          <t>Hipotecario</t>
        </is>
      </c>
      <c r="U2546" s="741" t="n">
        <v>1473915</v>
      </c>
      <c r="V2546" s="242" t="n">
        <v>180</v>
      </c>
      <c r="W2546" s="242" t="n">
        <v>143</v>
      </c>
      <c r="X2546" s="741" t="inlineStr">
        <is>
          <t>17.05%</t>
        </is>
      </c>
      <c r="Y2546" s="741" t="n">
        <v>500000</v>
      </c>
      <c r="Z2546" s="741" t="n">
        <v>29704</v>
      </c>
      <c r="AA2546" s="741" t="n">
        <v>27833</v>
      </c>
      <c r="AB2546" s="741" t="n">
        <v>18554</v>
      </c>
      <c r="AC2546" s="741" t="n">
        <v>287076</v>
      </c>
      <c r="AD2546" s="741" t="n">
        <v>1110747</v>
      </c>
      <c r="AE2546" s="741" t="n">
        <v>122614778</v>
      </c>
      <c r="AF2546" s="3661" t="n">
        <v>500</v>
      </c>
      <c r="AG2546" s="741" t="inlineStr">
        <is>
          <t>$5,000,000</t>
        </is>
      </c>
      <c r="AH2546" s="248" t="inlineStr">
        <is>
          <t>Empleado</t>
        </is>
      </c>
      <c r="AI2546" s="242" t="inlineStr">
        <is>
          <t>gus_gir@hotmail.com</t>
        </is>
      </c>
      <c r="AJ2546" s="242" t="n">
        <v>3122023435</v>
      </c>
      <c r="AK2546" s="242" t="inlineStr">
        <is>
          <t>PASTO</t>
        </is>
      </c>
      <c r="AL2546" s="225" t="n"/>
      <c r="AM2546" s="231" t="n"/>
    </row>
    <row r="2547" ht="18" customHeight="1" thickBot="1">
      <c r="A2547" s="1484" t="inlineStr">
        <is>
          <t>LISSETH CAROLINA CAICEDO TORRES</t>
        </is>
      </c>
      <c r="B2547" s="221" t="n">
        <v>90000362432</v>
      </c>
      <c r="C2547" s="240" t="n">
        <v>46032</v>
      </c>
      <c r="D2547" s="343" t="inlineStr">
        <is>
          <t>Pendiente</t>
        </is>
      </c>
      <c r="E2547" s="240" t="n">
        <v>46032</v>
      </c>
      <c r="F2547" s="241" t="inlineStr">
        <is>
          <t>BANCOLOMBIA</t>
        </is>
      </c>
      <c r="G2547" s="1224" t="n"/>
      <c r="H2547" s="243" t="inlineStr">
        <is>
          <t>VK 30%</t>
        </is>
      </c>
      <c r="I2547" s="225" t="n"/>
      <c r="J2547" s="225" t="n"/>
      <c r="K2547" s="225" t="n"/>
      <c r="L2547" s="346" t="inlineStr">
        <is>
          <t>Guardianes Del Ahorro</t>
        </is>
      </c>
      <c r="M2547" s="242" t="inlineStr">
        <is>
          <t>Sandra Patricia Moreno Sotelo</t>
        </is>
      </c>
      <c r="N2547" s="225" t="n"/>
      <c r="O2547" s="225" t="n"/>
      <c r="P2547" s="225" t="n"/>
      <c r="Q2547" s="225" t="n"/>
      <c r="R2547" s="242" t="n">
        <v>1014214153</v>
      </c>
      <c r="S2547" s="246" t="inlineStr">
        <is>
          <t>Pesos</t>
        </is>
      </c>
      <c r="T2547" s="247" t="inlineStr">
        <is>
          <t>Hipotecario</t>
        </is>
      </c>
      <c r="U2547" s="741" t="n">
        <v>1883605</v>
      </c>
      <c r="V2547" s="242" t="n">
        <v>240</v>
      </c>
      <c r="W2547" s="242" t="n">
        <v>235</v>
      </c>
      <c r="X2547" s="741" t="inlineStr">
        <is>
          <t>12.1%</t>
        </is>
      </c>
      <c r="Y2547" s="741" t="n">
        <v>0</v>
      </c>
      <c r="Z2547" s="741" t="n">
        <v>24595</v>
      </c>
      <c r="AA2547" s="741" t="n">
        <v>29290</v>
      </c>
      <c r="AB2547" s="741" t="n">
        <v>19525</v>
      </c>
      <c r="AC2547" s="741" t="n">
        <v>203189</v>
      </c>
      <c r="AD2547" s="741" t="n">
        <v>1607006</v>
      </c>
      <c r="AE2547" s="741" t="n">
        <v>167631950</v>
      </c>
      <c r="AF2547" s="242" t="inlineStr">
        <is>
          <t>$300.000 a $600.000</t>
        </is>
      </c>
      <c r="AG2547" s="741" t="inlineStr">
        <is>
          <t>$81,000,000</t>
        </is>
      </c>
      <c r="AH2547" s="248" t="inlineStr">
        <is>
          <t>Empleado</t>
        </is>
      </c>
      <c r="AI2547" s="242" t="inlineStr">
        <is>
          <t>carocaicedo07@hotmail.com</t>
        </is>
      </c>
      <c r="AJ2547" s="242" t="n">
        <v>3216744849</v>
      </c>
      <c r="AK2547" s="225" t="n"/>
      <c r="AL2547" s="225" t="n"/>
      <c r="AM2547" s="231" t="n"/>
      <c r="AN2547" s="225" t="n"/>
      <c r="AO2547" s="225" t="n"/>
      <c r="AP2547" s="231" t="n"/>
    </row>
    <row r="2548" ht="18" customHeight="1" thickBot="1">
      <c r="A2548" s="1482" t="inlineStr">
        <is>
          <t>YANETH CECILIA PAJARO PACHECO</t>
        </is>
      </c>
      <c r="B2548" s="210" t="n">
        <v>757789351</v>
      </c>
      <c r="C2548" s="251" t="n">
        <v>46032</v>
      </c>
      <c r="D2548" s="343" t="inlineStr">
        <is>
          <t>Pendiente</t>
        </is>
      </c>
      <c r="E2548" s="1266" t="n">
        <v>46032</v>
      </c>
      <c r="F2548" s="213" t="inlineStr">
        <is>
          <t>BANCO DE BOGOTA</t>
        </is>
      </c>
      <c r="G2548" s="214" t="n"/>
      <c r="H2548" s="457" t="inlineStr">
        <is>
          <t>VK 25%</t>
        </is>
      </c>
      <c r="I2548" s="214" t="n"/>
      <c r="J2548" s="214" t="n"/>
      <c r="K2548" s="214" t="n"/>
      <c r="L2548" s="458" t="inlineStr">
        <is>
          <t>Guardianes Del Ahorro</t>
        </is>
      </c>
      <c r="M2548" s="254" t="inlineStr">
        <is>
          <t>Sandra Patricia Moreno Sotelo</t>
        </is>
      </c>
      <c r="N2548" s="214" t="n"/>
      <c r="O2548" s="214" t="n"/>
      <c r="P2548" s="214" t="n"/>
      <c r="Q2548" s="214" t="n"/>
      <c r="R2548" s="254" t="n">
        <v>22448346</v>
      </c>
      <c r="S2548" s="257" t="inlineStr">
        <is>
          <t>Pesos</t>
        </is>
      </c>
      <c r="T2548" s="258" t="inlineStr">
        <is>
          <t>Hipotecario</t>
        </is>
      </c>
      <c r="U2548" s="739" t="n">
        <v>2985</v>
      </c>
      <c r="V2548" s="254" t="n">
        <v>360</v>
      </c>
      <c r="W2548" s="254" t="n">
        <v>310</v>
      </c>
      <c r="X2548" s="739" t="inlineStr">
        <is>
          <t>10.12%</t>
        </is>
      </c>
      <c r="Y2548" s="739" t="n">
        <v>235594</v>
      </c>
      <c r="Z2548" s="739" t="n">
        <v>62832</v>
      </c>
      <c r="AA2548" s="739" t="n">
        <v>18288</v>
      </c>
      <c r="AB2548" s="739" t="n">
        <v>0</v>
      </c>
      <c r="AC2548" s="739" t="n">
        <v>0</v>
      </c>
      <c r="AD2548" s="739" t="n">
        <v>518880</v>
      </c>
      <c r="AE2548" s="739" t="n">
        <v>57968466</v>
      </c>
      <c r="AF2548" s="254" t="inlineStr">
        <is>
          <t>$50.000 a $300.000</t>
        </is>
      </c>
      <c r="AG2548" s="739" t="inlineStr">
        <is>
          <t>$1,750,000</t>
        </is>
      </c>
      <c r="AH2548" s="259" t="inlineStr">
        <is>
          <t>Empleado</t>
        </is>
      </c>
      <c r="AI2548" s="254" t="inlineStr">
        <is>
          <t>jane1109@outlook.es</t>
        </is>
      </c>
      <c r="AJ2548" s="254" t="n">
        <v>3107656815</v>
      </c>
      <c r="AK2548" s="214" t="n"/>
      <c r="AL2548" s="214" t="n"/>
      <c r="AM2548" s="220" t="n"/>
      <c r="AN2548" s="214" t="n"/>
      <c r="AO2548" s="214" t="n"/>
      <c r="AP2548" s="220" t="n"/>
    </row>
    <row r="2549" ht="18" customHeight="1" thickBot="1">
      <c r="A2549" s="1484" t="inlineStr">
        <is>
          <t>GERSON JAIR MALDONADO LOPEZ</t>
        </is>
      </c>
      <c r="B2549" s="221" t="n">
        <v>956220891</v>
      </c>
      <c r="C2549" s="240" t="n">
        <v>46032</v>
      </c>
      <c r="D2549" s="343" t="inlineStr">
        <is>
          <t>Pendiente</t>
        </is>
      </c>
      <c r="E2549" s="240" t="n">
        <v>46032</v>
      </c>
      <c r="F2549" s="224" t="inlineStr">
        <is>
          <t>BANCO DE BOGOTA</t>
        </is>
      </c>
      <c r="G2549" s="1224" t="n"/>
      <c r="H2549" s="397" t="inlineStr">
        <is>
          <t>PROPIO</t>
        </is>
      </c>
      <c r="I2549" s="225" t="n"/>
      <c r="J2549" s="225" t="n"/>
      <c r="K2549" s="225" t="n"/>
      <c r="L2549" s="440" t="inlineStr">
        <is>
          <t>Finanzas a otro nivel</t>
        </is>
      </c>
      <c r="M2549" s="242" t="inlineStr">
        <is>
          <t>YULY HERNANDEZ</t>
        </is>
      </c>
      <c r="N2549" s="225" t="n"/>
      <c r="O2549" s="225" t="n"/>
      <c r="P2549" s="225" t="n"/>
      <c r="Q2549" s="225" t="n"/>
      <c r="R2549" s="242" t="n">
        <v>1032421206</v>
      </c>
      <c r="S2549" s="246" t="inlineStr">
        <is>
          <t>Pesos</t>
        </is>
      </c>
      <c r="T2549" s="247" t="inlineStr">
        <is>
          <t>Hipotecario</t>
        </is>
      </c>
      <c r="U2549" s="741" t="n">
        <v>822168</v>
      </c>
      <c r="V2549" s="242" t="n">
        <v>240</v>
      </c>
      <c r="W2549" s="242" t="n">
        <v>220</v>
      </c>
      <c r="X2549" s="741" t="inlineStr">
        <is>
          <t>11.88%</t>
        </is>
      </c>
      <c r="Y2549" s="741" t="n">
        <v>0</v>
      </c>
      <c r="Z2549" s="741" t="n">
        <v>19649</v>
      </c>
      <c r="AA2549" s="741" t="n">
        <v>27725</v>
      </c>
      <c r="AB2549" s="741" t="n">
        <v>0</v>
      </c>
      <c r="AC2549" s="741" t="n">
        <v>98249</v>
      </c>
      <c r="AD2549" s="741" t="n">
        <v>676544</v>
      </c>
      <c r="AE2549" s="741" t="n">
        <v>72403533</v>
      </c>
      <c r="AF2549" s="242" t="inlineStr">
        <is>
          <t>ABONO EFECTIVO de 200.000 a 500.000</t>
        </is>
      </c>
      <c r="AG2549" s="741" t="inlineStr">
        <is>
          <t>$7,000,000</t>
        </is>
      </c>
      <c r="AH2549" s="248" t="inlineStr">
        <is>
          <t>Empleado</t>
        </is>
      </c>
      <c r="AI2549" s="242" t="inlineStr">
        <is>
          <t>ger9jml@hotmail.com</t>
        </is>
      </c>
      <c r="AJ2549" s="242" t="n">
        <v>3145425012</v>
      </c>
      <c r="AK2549" s="225" t="n"/>
      <c r="AL2549" s="225" t="n"/>
      <c r="AM2549" s="231" t="n"/>
      <c r="AN2549" s="225" t="n"/>
      <c r="AO2549" s="225" t="n"/>
      <c r="AP2549" s="231" t="n"/>
    </row>
    <row r="2550" ht="18" customHeight="1" thickBot="1">
      <c r="A2550" s="1504" t="inlineStr">
        <is>
          <t>ANGELICA MARIA GARCIA GARCIA</t>
        </is>
      </c>
      <c r="B2550" s="274" t="inlineStr">
        <is>
          <t>570119460034636-7</t>
        </is>
      </c>
      <c r="C2550" s="420" t="n">
        <v>46032</v>
      </c>
      <c r="D2550" s="1290" t="inlineStr">
        <is>
          <t>Pendiente</t>
        </is>
      </c>
      <c r="E2550" s="1266" t="n">
        <v>46032</v>
      </c>
      <c r="F2550" s="277" t="inlineStr">
        <is>
          <t>DAVIVIENDA</t>
        </is>
      </c>
      <c r="G2550" s="278" t="n"/>
      <c r="H2550" s="446" t="inlineStr">
        <is>
          <t>VK 30%</t>
        </is>
      </c>
      <c r="I2550" s="278" t="n"/>
      <c r="J2550" s="278" t="n"/>
      <c r="K2550" s="278" t="n"/>
      <c r="L2550" s="434" t="inlineStr">
        <is>
          <t>Guardianes Del Ahorro</t>
        </is>
      </c>
      <c r="M2550" s="425" t="inlineStr">
        <is>
          <t>YISSEL LEON</t>
        </is>
      </c>
      <c r="N2550" s="278" t="n"/>
      <c r="O2550" s="278" t="n"/>
      <c r="P2550" s="278" t="n"/>
      <c r="Q2550" s="278" t="n"/>
      <c r="R2550" s="425" t="n">
        <v>1114824192</v>
      </c>
      <c r="S2550" s="426" t="inlineStr">
        <is>
          <t>Pesos</t>
        </is>
      </c>
      <c r="T2550" s="427" t="inlineStr">
        <is>
          <t>Hipotecario</t>
        </is>
      </c>
      <c r="U2550" s="742" t="n">
        <v>987007</v>
      </c>
      <c r="V2550" s="425" t="n">
        <v>240</v>
      </c>
      <c r="W2550" s="425" t="n">
        <v>202</v>
      </c>
      <c r="X2550" s="742" t="inlineStr">
        <is>
          <t>16.05%</t>
        </is>
      </c>
      <c r="Y2550" s="742" t="n">
        <v>296992</v>
      </c>
      <c r="Z2550" s="742" t="n">
        <v>20577</v>
      </c>
      <c r="AA2550" s="742" t="n">
        <v>30360</v>
      </c>
      <c r="AB2550" s="742" t="n">
        <v>0</v>
      </c>
      <c r="AC2550" s="742" t="n">
        <v>100427</v>
      </c>
      <c r="AD2550" s="742" t="n">
        <v>835861</v>
      </c>
      <c r="AE2550" s="742" t="n">
        <v>90770960</v>
      </c>
      <c r="AF2550" s="425" t="inlineStr">
        <is>
          <t>$50.000 a $300.000</t>
        </is>
      </c>
      <c r="AG2550" s="742" t="inlineStr">
        <is>
          <t>$7,100,000</t>
        </is>
      </c>
      <c r="AH2550" s="434" t="inlineStr">
        <is>
          <t>Vis Davivienda</t>
        </is>
      </c>
      <c r="AI2550" s="425" t="inlineStr">
        <is>
          <t>angelicamaria1592@hotmail.com</t>
        </is>
      </c>
      <c r="AJ2550" s="425" t="n">
        <v>3127463140</v>
      </c>
      <c r="AK2550" s="278" t="n"/>
      <c r="AL2550" s="278" t="n"/>
      <c r="AM2550" s="286" t="n"/>
      <c r="AN2550" s="278" t="n"/>
      <c r="AO2550" s="278" t="n"/>
      <c r="AP2550" s="286" t="n"/>
    </row>
    <row r="2551" ht="18" customHeight="1" thickBot="1">
      <c r="A2551" s="1249" t="inlineStr">
        <is>
          <t>LAURA CABALLERO GARZON</t>
        </is>
      </c>
      <c r="B2551" s="210" t="n">
        <v>133200556037</v>
      </c>
      <c r="C2551" s="251" t="n">
        <v>45992</v>
      </c>
      <c r="D2551" s="343" t="inlineStr">
        <is>
          <t>Pendiente</t>
        </is>
      </c>
      <c r="E2551" s="1223" t="n">
        <v>45992</v>
      </c>
      <c r="F2551" s="259" t="inlineStr">
        <is>
          <t>CAJA SOCIAL</t>
        </is>
      </c>
      <c r="G2551" s="1258" t="inlineStr">
        <is>
          <t>Se adjuntan dos extractos - crédito hipotecario y de remodelación</t>
        </is>
      </c>
      <c r="H2551" s="457" t="inlineStr">
        <is>
          <t>VK 25%</t>
        </is>
      </c>
      <c r="I2551" s="214" t="n"/>
      <c r="J2551" s="214" t="n"/>
      <c r="K2551" s="214" t="n"/>
      <c r="L2551" s="348" t="inlineStr">
        <is>
          <t>Soluciones Financieras</t>
        </is>
      </c>
      <c r="M2551" s="254" t="inlineStr">
        <is>
          <t>LORENA SALINAS</t>
        </is>
      </c>
      <c r="N2551" s="214" t="n"/>
      <c r="O2551" s="214" t="n"/>
      <c r="P2551" s="214" t="n"/>
      <c r="Q2551" s="214" t="n"/>
      <c r="R2551" s="1253" t="n">
        <v>52889940</v>
      </c>
      <c r="S2551" s="257" t="inlineStr">
        <is>
          <t>Pesos</t>
        </is>
      </c>
      <c r="T2551" s="1259" t="inlineStr">
        <is>
          <t>Remodelación</t>
        </is>
      </c>
      <c r="U2551" s="739" t="n">
        <v>275460</v>
      </c>
      <c r="V2551" s="254" t="n">
        <v>120</v>
      </c>
      <c r="W2551" s="254" t="n">
        <v>64</v>
      </c>
      <c r="X2551" s="739" t="inlineStr">
        <is>
          <t>10.95%</t>
        </is>
      </c>
      <c r="Y2551" s="739" t="n">
        <v>0</v>
      </c>
      <c r="Z2551" s="739" t="n">
        <v>5284</v>
      </c>
      <c r="AA2551" s="739" t="n">
        <v>0</v>
      </c>
      <c r="AB2551" s="739" t="n">
        <v>0</v>
      </c>
      <c r="AC2551" s="739" t="n">
        <v>152653</v>
      </c>
      <c r="AD2551" s="739" t="n">
        <v>116506</v>
      </c>
      <c r="AE2551" s="739" t="n">
        <v>6736292</v>
      </c>
      <c r="AF2551" s="214" t="n"/>
      <c r="AG2551" s="739" t="inlineStr">
        <is>
          <t>$2,000,000</t>
        </is>
      </c>
      <c r="AH2551" s="259" t="inlineStr">
        <is>
          <t>Empleado</t>
        </is>
      </c>
      <c r="AI2551" s="1253" t="inlineStr">
        <is>
          <t>jn227@hotmail.com</t>
        </is>
      </c>
      <c r="AJ2551" s="1253" t="n">
        <v>3173095855</v>
      </c>
      <c r="AK2551" s="254" t="inlineStr">
        <is>
          <t>BOGOTA</t>
        </is>
      </c>
      <c r="AL2551" s="214" t="n"/>
      <c r="AM2551" s="220" t="n"/>
    </row>
    <row r="2552" ht="18" customHeight="1" thickBot="1">
      <c r="A2552" s="1249" t="inlineStr">
        <is>
          <t>LAURA CABALLERO GARZON</t>
        </is>
      </c>
      <c r="B2552" s="221" t="n">
        <v>133200366760</v>
      </c>
      <c r="C2552" s="240" t="n">
        <v>45992</v>
      </c>
      <c r="D2552" s="456" t="inlineStr">
        <is>
          <t>Mora</t>
        </is>
      </c>
      <c r="E2552" s="378" t="n">
        <v>45992</v>
      </c>
      <c r="F2552" s="248" t="inlineStr">
        <is>
          <t>CAJA SOCIAL</t>
        </is>
      </c>
      <c r="G2552" s="1260" t="inlineStr">
        <is>
          <t>Se adjuntan dos extractos - crédito hipotecario y de remodelación</t>
        </is>
      </c>
      <c r="H2552" s="243" t="inlineStr">
        <is>
          <t>VK 25%</t>
        </is>
      </c>
      <c r="I2552" s="225" t="n"/>
      <c r="J2552" s="225" t="n"/>
      <c r="K2552" s="225" t="n"/>
      <c r="L2552" s="343" t="inlineStr">
        <is>
          <t>Soluciones Financieras</t>
        </is>
      </c>
      <c r="M2552" s="242" t="inlineStr">
        <is>
          <t>LORENA SALINAS</t>
        </is>
      </c>
      <c r="N2552" s="225" t="n"/>
      <c r="O2552" s="225" t="n"/>
      <c r="P2552" s="225" t="n"/>
      <c r="Q2552" s="225" t="n"/>
      <c r="R2552" s="1261" t="n">
        <v>52889940</v>
      </c>
      <c r="S2552" s="246" t="inlineStr">
        <is>
          <t>Pesos</t>
        </is>
      </c>
      <c r="T2552" s="247" t="inlineStr">
        <is>
          <t>Hipotecario</t>
        </is>
      </c>
      <c r="U2552" s="741" t="n">
        <v>682975</v>
      </c>
      <c r="V2552" s="242" t="n">
        <v>240</v>
      </c>
      <c r="W2552" s="242" t="n">
        <v>178</v>
      </c>
      <c r="X2552" s="741" t="inlineStr">
        <is>
          <t>10.7%</t>
        </is>
      </c>
      <c r="Y2552" s="741" t="n">
        <v>117075</v>
      </c>
      <c r="Z2552" s="741" t="n">
        <v>22488</v>
      </c>
      <c r="AA2552" s="741" t="n">
        <v>26462</v>
      </c>
      <c r="AB2552" s="741" t="n">
        <v>20579</v>
      </c>
      <c r="AC2552" s="741" t="n">
        <v>142386</v>
      </c>
      <c r="AD2552" s="741" t="n">
        <v>586204</v>
      </c>
      <c r="AE2552" s="741" t="n">
        <v>28807331</v>
      </c>
      <c r="AF2552" s="225" t="n"/>
      <c r="AG2552" s="741" t="inlineStr">
        <is>
          <t>$2,000,000</t>
        </is>
      </c>
      <c r="AH2552" s="248" t="inlineStr">
        <is>
          <t>Empleado</t>
        </is>
      </c>
      <c r="AI2552" s="1261" t="inlineStr">
        <is>
          <t>jn227@hotmail.com</t>
        </is>
      </c>
      <c r="AJ2552" s="1261" t="n">
        <v>3173095855</v>
      </c>
      <c r="AK2552" s="242" t="inlineStr">
        <is>
          <t>BOGOTA</t>
        </is>
      </c>
      <c r="AL2552" s="225" t="n"/>
      <c r="AM2552" s="231" t="n"/>
    </row>
    <row r="2553" ht="18" customHeight="1" thickBot="1">
      <c r="A2553" s="781" t="inlineStr">
        <is>
          <t>JUAN SEBASTIAN SALAZAR RICARDO</t>
        </is>
      </c>
      <c r="B2553" s="210" t="inlineStr">
        <is>
          <t>570119460054477-1</t>
        </is>
      </c>
      <c r="C2553" s="251" t="n">
        <v>45992</v>
      </c>
      <c r="D2553" s="343" t="inlineStr">
        <is>
          <t>Pendiente</t>
        </is>
      </c>
      <c r="E2553" s="1223" t="n">
        <v>45992</v>
      </c>
      <c r="F2553" s="262" t="inlineStr">
        <is>
          <t>DAVIVIENDA</t>
        </is>
      </c>
      <c r="G2553" s="214" t="n"/>
      <c r="H2553" s="457" t="inlineStr">
        <is>
          <t>VK 30%</t>
        </is>
      </c>
      <c r="I2553" s="214" t="n"/>
      <c r="J2553" s="214" t="n"/>
      <c r="K2553" s="214" t="n"/>
      <c r="L2553" s="348" t="inlineStr">
        <is>
          <t>Soluciones Financieras</t>
        </is>
      </c>
      <c r="M2553" s="254" t="inlineStr">
        <is>
          <t>LORENA SALINAS</t>
        </is>
      </c>
      <c r="N2553" s="214" t="n"/>
      <c r="O2553" s="214" t="n"/>
      <c r="P2553" s="214" t="n"/>
      <c r="Q2553" s="214" t="n"/>
      <c r="R2553" s="254" t="n">
        <v>544771</v>
      </c>
      <c r="S2553" s="257" t="inlineStr">
        <is>
          <t>Pesos</t>
        </is>
      </c>
      <c r="T2553" s="258" t="inlineStr">
        <is>
          <t>Hipotecario</t>
        </is>
      </c>
      <c r="U2553" s="739" t="n">
        <v>302333</v>
      </c>
      <c r="V2553" s="254" t="n">
        <v>232</v>
      </c>
      <c r="W2553" s="254" t="n">
        <v>226</v>
      </c>
      <c r="X2553" s="739" t="inlineStr">
        <is>
          <t>11.2%</t>
        </is>
      </c>
      <c r="Y2553" s="739" t="n">
        <v>176666</v>
      </c>
      <c r="Z2553" s="739" t="n">
        <v>9916</v>
      </c>
      <c r="AA2553" s="739" t="n">
        <v>22384</v>
      </c>
      <c r="AB2553" s="739" t="n">
        <v>0</v>
      </c>
      <c r="AC2553" s="739" t="n">
        <v>61627</v>
      </c>
      <c r="AD2553" s="739" t="n">
        <v>208154</v>
      </c>
      <c r="AE2553" s="739" t="n">
        <v>43424847</v>
      </c>
      <c r="AF2553" s="254" t="inlineStr">
        <is>
          <t>$50.000 a $300.000</t>
        </is>
      </c>
      <c r="AG2553" s="739" t="inlineStr">
        <is>
          <t>$2,000,000</t>
        </is>
      </c>
      <c r="AH2553" s="458" t="inlineStr">
        <is>
          <t>Vis Davivienda</t>
        </is>
      </c>
      <c r="AI2553" s="254" t="inlineStr">
        <is>
          <t>sebastian.jssr5@gmail.com</t>
        </is>
      </c>
      <c r="AJ2553" s="254" t="n">
        <v>3174738075</v>
      </c>
      <c r="AK2553" s="254" t="inlineStr">
        <is>
          <t>BOGOTA</t>
        </is>
      </c>
      <c r="AL2553" s="214" t="n"/>
      <c r="AM2553" s="220" t="n"/>
    </row>
    <row r="2554" ht="18" customHeight="1" thickBot="1">
      <c r="A2554" s="1250" t="inlineStr">
        <is>
          <t>HELGEEN HADBLEYDI PRADO SAENZ</t>
        </is>
      </c>
      <c r="B2554" s="221" t="n">
        <v>101234992819</v>
      </c>
      <c r="C2554" s="240" t="n">
        <v>45992</v>
      </c>
      <c r="D2554" s="343" t="inlineStr">
        <is>
          <t>Pendiente</t>
        </is>
      </c>
      <c r="E2554" s="1223" t="n">
        <v>45992</v>
      </c>
      <c r="F2554" s="233" t="inlineStr">
        <is>
          <t>FNA (Fondo Nacional del Ahorro)</t>
        </is>
      </c>
      <c r="G2554" s="225" t="n"/>
      <c r="H2554" s="243" t="inlineStr">
        <is>
          <t>VK 30%</t>
        </is>
      </c>
      <c r="I2554" s="225" t="n"/>
      <c r="J2554" s="225" t="n"/>
      <c r="K2554" s="225" t="n"/>
      <c r="L2554" s="343" t="inlineStr">
        <is>
          <t>Soluciones Financieras</t>
        </is>
      </c>
      <c r="M2554" s="242" t="inlineStr">
        <is>
          <t>LORENA SALINAS</t>
        </is>
      </c>
      <c r="N2554" s="225" t="n"/>
      <c r="O2554" s="225" t="n"/>
      <c r="P2554" s="225" t="n"/>
      <c r="Q2554" s="225" t="n"/>
      <c r="R2554" s="389" t="n">
        <v>1012349928</v>
      </c>
      <c r="S2554" s="246" t="inlineStr">
        <is>
          <t>Pesos</t>
        </is>
      </c>
      <c r="T2554" s="247" t="inlineStr">
        <is>
          <t>Hipotecario</t>
        </is>
      </c>
      <c r="U2554" s="741" t="n">
        <v>1040767</v>
      </c>
      <c r="V2554" s="242" t="n">
        <v>168</v>
      </c>
      <c r="W2554" s="242" t="n">
        <v>154</v>
      </c>
      <c r="X2554" s="741" t="inlineStr">
        <is>
          <t>12.5%</t>
        </is>
      </c>
      <c r="Y2554" s="741" t="n">
        <v>0</v>
      </c>
      <c r="Z2554" s="741" t="n">
        <v>24810</v>
      </c>
      <c r="AA2554" s="741" t="n">
        <v>20253</v>
      </c>
      <c r="AB2554" s="741" t="n">
        <v>20864</v>
      </c>
      <c r="AC2554" s="741" t="n">
        <v>213665</v>
      </c>
      <c r="AD2554" s="741" t="n">
        <v>761186</v>
      </c>
      <c r="AE2554" s="741" t="n">
        <v>77171388</v>
      </c>
      <c r="AF2554" s="242" t="inlineStr">
        <is>
          <t>$100.000 EN ADELANTE</t>
        </is>
      </c>
      <c r="AG2554" s="741" t="inlineStr">
        <is>
          <t>$4,350,000</t>
        </is>
      </c>
      <c r="AH2554" s="248" t="inlineStr">
        <is>
          <t>Empleado</t>
        </is>
      </c>
      <c r="AI2554" s="242" t="inlineStr">
        <is>
          <t>hadbleydi77@hotmail.com</t>
        </is>
      </c>
      <c r="AJ2554" s="242" t="n">
        <v>3138786225</v>
      </c>
      <c r="AK2554" s="242" t="inlineStr">
        <is>
          <t>BOGOTA</t>
        </is>
      </c>
      <c r="AL2554" s="225" t="n"/>
      <c r="AM2554" s="231" t="n"/>
    </row>
    <row r="2555" ht="18" customHeight="1" thickBot="1">
      <c r="A2555" s="1178" t="inlineStr">
        <is>
          <t>ANGIE PAOLA ROA TRIVIÑO</t>
        </is>
      </c>
      <c r="B2555" s="1038" t="n">
        <v>1057699238</v>
      </c>
      <c r="C2555" s="828" t="n">
        <v>45989</v>
      </c>
      <c r="D2555" s="1251" t="inlineStr">
        <is>
          <t>Pendiente</t>
        </is>
      </c>
      <c r="E2555" s="1217" t="n">
        <v>45993</v>
      </c>
      <c r="F2555" s="864" t="inlineStr">
        <is>
          <t>BANCO DE BOGOTA</t>
        </is>
      </c>
      <c r="G2555" s="588" t="n"/>
      <c r="H2555" s="870" t="inlineStr">
        <is>
          <t>VK 30%</t>
        </is>
      </c>
      <c r="I2555" s="832" t="inlineStr">
        <is>
          <t>El perfilamientro enviado es el antiguoa favor descargar la ultima version (3,0) de la oficina virtual.</t>
        </is>
      </c>
      <c r="J2555" s="505" t="n"/>
      <c r="K2555" s="505" t="n"/>
      <c r="L2555" s="837" t="inlineStr">
        <is>
          <t>Imperio Financiero</t>
        </is>
      </c>
      <c r="M2555" s="832" t="inlineStr">
        <is>
          <t>JESICA SOFIA SALAZAR ARCHILA</t>
        </is>
      </c>
      <c r="N2555" s="505" t="n"/>
      <c r="O2555" s="505" t="n"/>
      <c r="P2555" s="505" t="n"/>
      <c r="Q2555" s="505" t="n"/>
      <c r="R2555" s="1263" t="n">
        <v>3163396740</v>
      </c>
      <c r="S2555" s="833" t="inlineStr">
        <is>
          <t>Pesos</t>
        </is>
      </c>
      <c r="T2555" s="834" t="inlineStr">
        <is>
          <t>Hipotecario</t>
        </is>
      </c>
      <c r="U2555" s="835" t="n">
        <v>1457443</v>
      </c>
      <c r="V2555" s="835" t="n">
        <v>360</v>
      </c>
      <c r="W2555" s="835" t="n">
        <v>354</v>
      </c>
      <c r="X2555" s="835" t="inlineStr">
        <is>
          <t>12.01%</t>
        </is>
      </c>
      <c r="Y2555" s="835" t="n">
        <v>0</v>
      </c>
      <c r="Z2555" s="835" t="n">
        <v>43987</v>
      </c>
      <c r="AA2555" s="835" t="n">
        <v>33788</v>
      </c>
      <c r="AB2555" s="835" t="n">
        <v>0</v>
      </c>
      <c r="AC2555" s="835" t="n">
        <v>48091</v>
      </c>
      <c r="AD2555" s="835" t="n">
        <v>1331575</v>
      </c>
      <c r="AE2555" s="835" t="n">
        <v>140953753</v>
      </c>
      <c r="AF2555" s="832" t="inlineStr">
        <is>
          <t>Acorde al estado del Crédito</t>
        </is>
      </c>
      <c r="AG2555" s="835" t="inlineStr">
        <is>
          <t>$5,000,000</t>
        </is>
      </c>
      <c r="AH2555" s="837" t="inlineStr">
        <is>
          <t>Empleado</t>
        </is>
      </c>
      <c r="AI2555" s="832" t="inlineStr">
        <is>
          <t>Paolat54_@hotmail.com</t>
        </is>
      </c>
      <c r="AJ2555" s="835" t="n">
        <v>3163396740</v>
      </c>
      <c r="AK2555" s="505" t="n"/>
      <c r="AL2555" s="505" t="n"/>
      <c r="AM2555" s="838" t="n"/>
    </row>
    <row r="2556" ht="18" customHeight="1" thickBot="1">
      <c r="A2556" s="736" t="inlineStr">
        <is>
          <t>MAURICIO LEDESMA LEDESMA</t>
        </is>
      </c>
      <c r="B2556" s="221" t="inlineStr">
        <is>
          <t>570047810009572-8</t>
        </is>
      </c>
      <c r="C2556" s="240" t="n">
        <v>45993</v>
      </c>
      <c r="D2556" s="456" t="inlineStr">
        <is>
          <t>Mora</t>
        </is>
      </c>
      <c r="E2556" s="378" t="n">
        <v>45993</v>
      </c>
      <c r="F2556" s="333" t="inlineStr">
        <is>
          <t>DAVIVIENDA</t>
        </is>
      </c>
      <c r="G2556" s="225" t="n"/>
      <c r="H2556" s="507" t="inlineStr">
        <is>
          <t>WEB</t>
        </is>
      </c>
      <c r="I2556" s="225" t="n"/>
      <c r="J2556" s="225" t="n"/>
      <c r="K2556" s="225" t="n"/>
      <c r="L2556" s="225" t="n"/>
      <c r="M2556" s="225" t="n"/>
      <c r="N2556" s="225" t="n"/>
      <c r="O2556" s="225" t="n"/>
      <c r="P2556" s="225" t="n"/>
      <c r="Q2556" s="473" t="n"/>
      <c r="R2556" s="390" t="inlineStr">
        <is>
          <t>N/A</t>
        </is>
      </c>
      <c r="S2556" s="246" t="inlineStr">
        <is>
          <t>Pesos</t>
        </is>
      </c>
      <c r="T2556" s="247" t="inlineStr">
        <is>
          <t>Hipotecario</t>
        </is>
      </c>
      <c r="U2556" s="741" t="n">
        <v>1998000</v>
      </c>
      <c r="V2556" s="242" t="n">
        <v>240</v>
      </c>
      <c r="W2556" s="242" t="n">
        <v>156</v>
      </c>
      <c r="X2556" s="741" t="inlineStr">
        <is>
          <t>11.5%</t>
        </is>
      </c>
      <c r="Y2556" s="741" t="n">
        <v>0</v>
      </c>
      <c r="Z2556" s="741" t="n">
        <v>103128</v>
      </c>
      <c r="AA2556" s="741" t="n">
        <v>90969</v>
      </c>
      <c r="AB2556" s="741" t="n">
        <v>0</v>
      </c>
      <c r="AC2556" s="741" t="n">
        <v>414146</v>
      </c>
      <c r="AD2556" s="741" t="n">
        <v>1390853</v>
      </c>
      <c r="AE2556" s="741" t="n">
        <v>154213325</v>
      </c>
      <c r="AF2556" s="741" t="inlineStr">
        <is>
          <t>$1,000,000</t>
        </is>
      </c>
      <c r="AG2556" s="741" t="inlineStr">
        <is>
          <t>$14,000,000</t>
        </is>
      </c>
      <c r="AH2556" s="248" t="inlineStr">
        <is>
          <t>Empleado</t>
        </is>
      </c>
      <c r="AI2556" s="242" t="inlineStr">
        <is>
          <t>mauricio.ledesma2012@hotmail.com</t>
        </is>
      </c>
      <c r="AJ2556" s="242" t="n">
        <v>3016467902</v>
      </c>
      <c r="AK2556" s="242" t="inlineStr">
        <is>
          <t>BOGOTA</t>
        </is>
      </c>
      <c r="AL2556" s="225" t="n"/>
      <c r="AM2556" s="231" t="n"/>
    </row>
    <row r="2557" ht="18" customHeight="1" thickBot="1">
      <c r="A2557" s="735" t="inlineStr">
        <is>
          <t>JESSICA JULIETH CHECA GERENA</t>
        </is>
      </c>
      <c r="B2557" s="210" t="n">
        <v>1153033908</v>
      </c>
      <c r="C2557" s="251" t="n">
        <v>45993</v>
      </c>
      <c r="D2557" s="343" t="inlineStr">
        <is>
          <t>Pendiente</t>
        </is>
      </c>
      <c r="E2557" s="1223" t="n">
        <v>45993</v>
      </c>
      <c r="F2557" s="213" t="inlineStr">
        <is>
          <t>BANCO DE BOGOTA</t>
        </is>
      </c>
      <c r="G2557" s="214" t="n"/>
      <c r="H2557" s="457" t="inlineStr">
        <is>
          <t>VK 30%</t>
        </is>
      </c>
      <c r="I2557" s="214" t="n"/>
      <c r="J2557" s="214" t="n"/>
      <c r="K2557" s="214" t="n"/>
      <c r="L2557" s="458" t="inlineStr">
        <is>
          <t>Guardianes Del Ahorro</t>
        </is>
      </c>
      <c r="M2557" s="254" t="inlineStr">
        <is>
          <t>Ángela Liseth Chaparro Silba</t>
        </is>
      </c>
      <c r="N2557" s="214" t="n"/>
      <c r="O2557" s="214" t="n"/>
      <c r="P2557" s="214" t="n"/>
      <c r="Q2557" s="335" t="n"/>
      <c r="R2557" s="1256" t="n">
        <v>1143865017</v>
      </c>
      <c r="S2557" s="257" t="inlineStr">
        <is>
          <t>Pesos</t>
        </is>
      </c>
      <c r="T2557" s="258" t="inlineStr">
        <is>
          <t>Hipotecario</t>
        </is>
      </c>
      <c r="U2557" s="739" t="n">
        <v>1018327</v>
      </c>
      <c r="V2557" s="254" t="n">
        <v>360</v>
      </c>
      <c r="W2557" s="254" t="n">
        <v>349</v>
      </c>
      <c r="X2557" s="739" t="inlineStr">
        <is>
          <t>12.28%</t>
        </is>
      </c>
      <c r="Y2557" s="739" t="n">
        <v>0</v>
      </c>
      <c r="Z2557" s="739" t="n">
        <v>15500</v>
      </c>
      <c r="AA2557" s="739" t="n">
        <v>28742</v>
      </c>
      <c r="AB2557" s="739" t="n">
        <v>0</v>
      </c>
      <c r="AC2557" s="739" t="n">
        <v>313273</v>
      </c>
      <c r="AD2557" s="739" t="n">
        <v>660412</v>
      </c>
      <c r="AE2557" s="739" t="n">
        <v>97840303</v>
      </c>
      <c r="AF2557" s="254" t="inlineStr">
        <is>
          <t>Acorde al estado del Crédito</t>
        </is>
      </c>
      <c r="AG2557" s="739" t="inlineStr">
        <is>
          <t>$3,200,000</t>
        </is>
      </c>
      <c r="AH2557" s="259" t="inlineStr">
        <is>
          <t>Empleado</t>
        </is>
      </c>
      <c r="AI2557" s="254" t="inlineStr">
        <is>
          <t>jessicacheca@hotmail.com</t>
        </is>
      </c>
      <c r="AJ2557" s="254" t="n">
        <v>3104719473</v>
      </c>
      <c r="AK2557" s="214" t="n"/>
      <c r="AL2557" s="214" t="n"/>
      <c r="AM2557" s="220" t="n"/>
    </row>
    <row r="2558" ht="18" customHeight="1" thickBot="1">
      <c r="A2558" s="736" t="inlineStr">
        <is>
          <t>HABBIB DE JESUS MONTAÑO CORONADO</t>
        </is>
      </c>
      <c r="B2558" s="221" t="n">
        <v>257754549</v>
      </c>
      <c r="C2558" s="240" t="n">
        <v>45993</v>
      </c>
      <c r="D2558" s="343" t="inlineStr">
        <is>
          <t>Pendiente</t>
        </is>
      </c>
      <c r="E2558" s="1223" t="n">
        <v>45993</v>
      </c>
      <c r="F2558" s="224" t="inlineStr">
        <is>
          <t>BANCO DE BOGOTA</t>
        </is>
      </c>
      <c r="G2558" s="1264" t="inlineStr">
        <is>
          <t>Buen día a extractos@mejorahora.net envié último extracto del crédito y perfilamiento, favor generar estudio tenemos cita para el viernes. Mil gracias.</t>
        </is>
      </c>
      <c r="H2558" s="344" t="inlineStr">
        <is>
          <t>CM</t>
        </is>
      </c>
      <c r="I2558" s="225" t="n"/>
      <c r="J2558" s="225" t="n"/>
      <c r="K2558" s="225" t="n"/>
      <c r="L2558" s="459" t="inlineStr">
        <is>
          <t>Visionarios</t>
        </is>
      </c>
      <c r="M2558" s="242" t="inlineStr">
        <is>
          <t>PAOLA HERNANDEZ</t>
        </is>
      </c>
      <c r="N2558" s="225" t="n"/>
      <c r="O2558" s="225" t="n"/>
      <c r="P2558" s="225" t="n"/>
      <c r="Q2558" s="473" t="n"/>
      <c r="R2558" s="1257" t="n">
        <v>1020758368</v>
      </c>
      <c r="S2558" s="246" t="inlineStr">
        <is>
          <t>Pesos</t>
        </is>
      </c>
      <c r="T2558" s="247" t="inlineStr">
        <is>
          <t>Hipotecario</t>
        </is>
      </c>
      <c r="U2558" s="741" t="n">
        <v>794428</v>
      </c>
      <c r="V2558" s="242" t="n">
        <v>240</v>
      </c>
      <c r="W2558" s="242" t="n">
        <v>108</v>
      </c>
      <c r="X2558" s="741" t="inlineStr">
        <is>
          <t>10.85%</t>
        </is>
      </c>
      <c r="Y2558" s="741" t="n">
        <v>0</v>
      </c>
      <c r="Z2558" s="741" t="n">
        <v>9610</v>
      </c>
      <c r="AA2558" s="741" t="n">
        <v>14447</v>
      </c>
      <c r="AB2558" s="741" t="n">
        <v>0</v>
      </c>
      <c r="AC2558" s="741" t="n">
        <v>302787</v>
      </c>
      <c r="AD2558" s="741" t="n">
        <v>467583</v>
      </c>
      <c r="AE2558" s="741" t="n">
        <v>54542760</v>
      </c>
      <c r="AF2558" s="225" t="n"/>
      <c r="AG2558" s="741" t="inlineStr">
        <is>
          <t>$10,500,000</t>
        </is>
      </c>
      <c r="AH2558" s="248" t="inlineStr">
        <is>
          <t>Empleado</t>
        </is>
      </c>
      <c r="AI2558" s="242" t="inlineStr">
        <is>
          <t>fliamontanomolina@gmail.com</t>
        </is>
      </c>
      <c r="AJ2558" s="242" t="inlineStr">
        <is>
          <t>301)772-9860</t>
        </is>
      </c>
      <c r="AK2558" s="242" t="inlineStr">
        <is>
          <t>BARRANQUILLA</t>
        </is>
      </c>
      <c r="AL2558" s="225" t="n"/>
      <c r="AM2558" s="231" t="n"/>
    </row>
    <row r="2559" ht="18" customHeight="1" thickBot="1">
      <c r="A2559" s="735" t="inlineStr">
        <is>
          <t>JOHN ANDERSON PINZON GARCIA</t>
        </is>
      </c>
      <c r="B2559" s="1265" t="n">
        <v>90000178177</v>
      </c>
      <c r="C2559" s="1266" t="n">
        <v>45993</v>
      </c>
      <c r="D2559" s="343" t="inlineStr">
        <is>
          <t>Pendiente</t>
        </is>
      </c>
      <c r="E2559" s="1223" t="n">
        <v>45993</v>
      </c>
      <c r="F2559" s="579" t="inlineStr">
        <is>
          <t>BANCOLOMBIA</t>
        </is>
      </c>
      <c r="G2559" s="1255" t="n"/>
      <c r="H2559" s="243" t="inlineStr">
        <is>
          <t>VK 30%</t>
        </is>
      </c>
      <c r="I2559" s="1224" t="n"/>
      <c r="J2559" s="1224" t="n"/>
      <c r="K2559" s="1224" t="n"/>
      <c r="L2559" s="343" t="inlineStr">
        <is>
          <t>Soluciones Financieras</t>
        </is>
      </c>
      <c r="M2559" s="1225" t="inlineStr">
        <is>
          <t>LORENA SALINAS</t>
        </is>
      </c>
      <c r="N2559" s="1224" t="n"/>
      <c r="O2559" s="1224" t="n"/>
      <c r="P2559" s="1224" t="n"/>
      <c r="Q2559" s="1224" t="n"/>
      <c r="R2559" s="1225" t="n">
        <v>178177</v>
      </c>
      <c r="S2559" s="246" t="inlineStr">
        <is>
          <t>Pesos</t>
        </is>
      </c>
      <c r="T2559" s="1235" t="inlineStr">
        <is>
          <t>Hipotecario</t>
        </is>
      </c>
      <c r="U2559" s="1226" t="n">
        <v>773724</v>
      </c>
      <c r="V2559" s="1225" t="n">
        <v>240</v>
      </c>
      <c r="W2559" s="1225" t="n">
        <v>196</v>
      </c>
      <c r="X2559" s="1226" t="inlineStr">
        <is>
          <t>11.3%</t>
        </is>
      </c>
      <c r="Y2559" s="1226" t="n">
        <v>500000</v>
      </c>
      <c r="Z2559" s="1226" t="n">
        <v>12808</v>
      </c>
      <c r="AA2559" s="1226" t="n">
        <v>19705</v>
      </c>
      <c r="AB2559" s="1226" t="n">
        <v>13136</v>
      </c>
      <c r="AC2559" s="1226" t="n">
        <v>0</v>
      </c>
      <c r="AD2559" s="1226" t="n">
        <v>0</v>
      </c>
      <c r="AE2559" s="1226" t="n">
        <v>113509057</v>
      </c>
      <c r="AF2559" s="1225" t="inlineStr">
        <is>
          <t>$50.000 a $300.000</t>
        </is>
      </c>
      <c r="AG2559" s="1226" t="inlineStr">
        <is>
          <t>$4,500,000</t>
        </is>
      </c>
      <c r="AH2559" s="248" t="inlineStr">
        <is>
          <t>Empleado</t>
        </is>
      </c>
      <c r="AI2559" s="1225" t="inlineStr">
        <is>
          <t>Johnandeson20@gmail.com</t>
        </is>
      </c>
      <c r="AJ2559" s="1225" t="n">
        <v>3012196988</v>
      </c>
      <c r="AK2559" s="1224" t="n"/>
      <c r="AL2559" s="1224" t="n"/>
      <c r="AM2559" s="220" t="n"/>
    </row>
    <row r="2560" ht="18" customHeight="1" thickBot="1">
      <c r="A2560" s="1262" t="inlineStr">
        <is>
          <t>JENNIFER ESTRADA RUGELES</t>
        </is>
      </c>
      <c r="B2560" s="221" t="inlineStr">
        <is>
          <t>570048180042896-7</t>
        </is>
      </c>
      <c r="C2560" s="240" t="n">
        <v>45993</v>
      </c>
      <c r="D2560" s="343" t="inlineStr">
        <is>
          <t>Pendiente</t>
        </is>
      </c>
      <c r="E2560" s="1223" t="n">
        <v>45993</v>
      </c>
      <c r="F2560" s="333" t="inlineStr">
        <is>
          <t>DAVIVIENDA</t>
        </is>
      </c>
      <c r="G2560" s="1264" t="inlineStr">
        <is>
          <t>Se envían el 2 de Diciembre extractos de Hipotecario y Remodelación para retomar cierre</t>
        </is>
      </c>
      <c r="H2560" s="344" t="inlineStr">
        <is>
          <t>CM</t>
        </is>
      </c>
      <c r="I2560" s="225" t="n"/>
      <c r="J2560" s="225" t="n"/>
      <c r="K2560" s="225" t="n"/>
      <c r="L2560" s="225" t="n"/>
      <c r="M2560" s="225" t="n"/>
      <c r="N2560" s="225" t="n"/>
      <c r="O2560" s="225" t="n"/>
      <c r="P2560" s="225" t="n"/>
      <c r="Q2560" s="225" t="n"/>
      <c r="R2560" s="1261" t="inlineStr">
        <is>
          <t>N/A</t>
        </is>
      </c>
      <c r="S2560" s="246" t="inlineStr">
        <is>
          <t>Pesos</t>
        </is>
      </c>
      <c r="T2560" s="1267" t="inlineStr">
        <is>
          <t>Remodelación</t>
        </is>
      </c>
      <c r="U2560" s="741" t="n">
        <v>439000</v>
      </c>
      <c r="V2560" s="242" t="n">
        <v>120</v>
      </c>
      <c r="W2560" s="242" t="n">
        <v>9</v>
      </c>
      <c r="X2560" s="741" t="inlineStr">
        <is>
          <t>12.5%</t>
        </is>
      </c>
      <c r="Y2560" s="741" t="n">
        <v>0</v>
      </c>
      <c r="Z2560" s="741" t="n">
        <v>10191</v>
      </c>
      <c r="AA2560" s="741" t="n">
        <v>0</v>
      </c>
      <c r="AB2560" s="741" t="n">
        <v>0</v>
      </c>
      <c r="AC2560" s="741" t="n">
        <v>148778</v>
      </c>
      <c r="AD2560" s="741" t="n">
        <v>280030</v>
      </c>
      <c r="AE2560" s="741" t="n">
        <v>28583928</v>
      </c>
      <c r="AF2560" s="225" t="n"/>
      <c r="AG2560" s="741" t="inlineStr">
        <is>
          <t>$5,800,000</t>
        </is>
      </c>
      <c r="AH2560" s="248" t="inlineStr">
        <is>
          <t>Empleado</t>
        </is>
      </c>
      <c r="AI2560" s="1261" t="inlineStr">
        <is>
          <t>yeyeestrada@gmail.com</t>
        </is>
      </c>
      <c r="AJ2560" s="1268" t="n">
        <v>3112879723</v>
      </c>
      <c r="AK2560" s="242" t="inlineStr">
        <is>
          <t>BOGOTA</t>
        </is>
      </c>
      <c r="AL2560" s="225" t="n"/>
      <c r="AM2560" s="231" t="n"/>
    </row>
    <row r="2561" ht="18" customHeight="1" thickBot="1">
      <c r="A2561" s="1262" t="inlineStr">
        <is>
          <t>JHON EDINSON QUIROZ TORRES</t>
        </is>
      </c>
      <c r="B2561" s="210" t="inlineStr">
        <is>
          <t>570101590009604-0</t>
        </is>
      </c>
      <c r="C2561" s="251" t="n">
        <v>45993</v>
      </c>
      <c r="D2561" s="343" t="inlineStr">
        <is>
          <t>Pendiente</t>
        </is>
      </c>
      <c r="E2561" s="1222" t="n">
        <v>45993</v>
      </c>
      <c r="F2561" s="569" t="inlineStr">
        <is>
          <t>DAVIVIENDA</t>
        </is>
      </c>
      <c r="G2561" s="593" t="inlineStr">
        <is>
          <t>Buen día a extractos@mejorahora.net envié dos extractos porque el cliente tiene dos créditos con Davivienda, uno VIS y otro NO VIS para que por favor me ayuden con la elaboración del estudio. Tenemos cita para el jueves. Mil gracias.</t>
        </is>
      </c>
      <c r="H2561" s="214" t="n"/>
      <c r="I2561" s="214" t="n"/>
      <c r="J2561" s="214" t="n"/>
      <c r="K2561" s="214" t="n"/>
      <c r="L2561" s="398" t="inlineStr">
        <is>
          <t>Visionarios</t>
        </is>
      </c>
      <c r="M2561" s="254" t="inlineStr">
        <is>
          <t>PAOLA HERNANDEZ</t>
        </is>
      </c>
      <c r="N2561" s="214" t="n"/>
      <c r="O2561" s="214" t="n"/>
      <c r="P2561" s="214" t="n"/>
      <c r="Q2561" s="214" t="n"/>
      <c r="R2561" s="1269" t="inlineStr">
        <is>
          <t>N/A</t>
        </is>
      </c>
      <c r="S2561" s="257" t="inlineStr">
        <is>
          <t>Pesos</t>
        </is>
      </c>
      <c r="T2561" s="258" t="inlineStr">
        <is>
          <t>Hipotecario</t>
        </is>
      </c>
      <c r="U2561" s="739" t="n">
        <v>511533</v>
      </c>
      <c r="V2561" s="254" t="n">
        <v>240</v>
      </c>
      <c r="W2561" s="254" t="n">
        <v>136</v>
      </c>
      <c r="X2561" s="739" t="inlineStr">
        <is>
          <t>10.69%</t>
        </is>
      </c>
      <c r="Y2561" s="739" t="n">
        <v>164466</v>
      </c>
      <c r="Z2561" s="739" t="n">
        <v>23426</v>
      </c>
      <c r="AA2561" s="739" t="n">
        <v>29663</v>
      </c>
      <c r="AB2561" s="739" t="n">
        <v>0</v>
      </c>
      <c r="AC2561" s="739" t="n">
        <v>194486</v>
      </c>
      <c r="AD2561" s="739" t="n">
        <v>263549</v>
      </c>
      <c r="AE2561" s="739" t="n">
        <v>50432701</v>
      </c>
      <c r="AF2561" s="3660" t="n">
        <v>200</v>
      </c>
      <c r="AG2561" s="739" t="inlineStr">
        <is>
          <t>$10,000,000</t>
        </is>
      </c>
      <c r="AH2561" s="259" t="inlineStr">
        <is>
          <t>Empleado</t>
        </is>
      </c>
      <c r="AI2561" s="1253" t="inlineStr">
        <is>
          <t>jhonquito@gmail.com</t>
        </is>
      </c>
      <c r="AJ2561" s="1270" t="n">
        <v>3046831952</v>
      </c>
      <c r="AK2561" s="254" t="inlineStr">
        <is>
          <t>CALI</t>
        </is>
      </c>
      <c r="AL2561" s="214" t="n"/>
      <c r="AM2561" s="220" t="n"/>
    </row>
    <row r="2562" ht="18" customHeight="1" thickBot="1">
      <c r="A2562" s="1161" t="inlineStr">
        <is>
          <t>GERALDINE PAOLA ARDILA CUETO</t>
        </is>
      </c>
      <c r="B2562" s="237" t="n">
        <v>958905915</v>
      </c>
      <c r="C2562" s="378" t="n">
        <v>45677</v>
      </c>
      <c r="D2562" s="343" t="inlineStr">
        <is>
          <t>Pendiente</t>
        </is>
      </c>
      <c r="E2562" s="378" t="n">
        <v>45994</v>
      </c>
      <c r="F2562" s="224" t="inlineStr">
        <is>
          <t>BANCO DE BOGOTA</t>
        </is>
      </c>
      <c r="G2562" s="225" t="n"/>
      <c r="H2562" s="344" t="inlineStr">
        <is>
          <t>CM</t>
        </is>
      </c>
      <c r="I2562" s="242" t="inlineStr">
        <is>
          <t>por favor actualizar perfilamiento</t>
        </is>
      </c>
      <c r="J2562" s="394" t="inlineStr">
        <is>
          <t>Cargada CRM</t>
        </is>
      </c>
      <c r="K2562" s="378" t="n">
        <v>45993</v>
      </c>
      <c r="L2562" s="440" t="inlineStr">
        <is>
          <t>Finanzas a otro nivel</t>
        </is>
      </c>
      <c r="M2562" s="242" t="inlineStr">
        <is>
          <t>CATALINA MORENO</t>
        </is>
      </c>
      <c r="N2562" s="378" t="n">
        <v>45682</v>
      </c>
      <c r="O2562" s="225" t="n"/>
      <c r="P2562" s="1271" t="inlineStr">
        <is>
          <t>https://tinyurl.com/4dcb4s26</t>
        </is>
      </c>
      <c r="Q2562" s="473" t="n"/>
      <c r="R2562" s="1238" t="n">
        <v>1002028744</v>
      </c>
      <c r="S2562" s="246" t="inlineStr">
        <is>
          <t>Pesos</t>
        </is>
      </c>
      <c r="T2562" s="247" t="inlineStr">
        <is>
          <t>Hipotecario</t>
        </is>
      </c>
      <c r="U2562" s="741" t="n">
        <v>972226</v>
      </c>
      <c r="V2562" s="741" t="n">
        <v>240</v>
      </c>
      <c r="W2562" s="741" t="n">
        <v>225</v>
      </c>
      <c r="X2562" s="741" t="inlineStr">
        <is>
          <t>8.37%</t>
        </is>
      </c>
      <c r="Y2562" s="741" t="n">
        <v>351069</v>
      </c>
      <c r="Z2562" s="741" t="n">
        <v>15773</v>
      </c>
      <c r="AA2562" s="741" t="n">
        <v>31204</v>
      </c>
      <c r="AB2562" s="741" t="n">
        <v>0</v>
      </c>
      <c r="AC2562" s="741" t="n">
        <v>155741</v>
      </c>
      <c r="AD2562" s="741" t="n">
        <v>1120577</v>
      </c>
      <c r="AE2562" s="741" t="n">
        <v>107743993</v>
      </c>
      <c r="AF2562" s="3661" t="n">
        <v>300</v>
      </c>
      <c r="AG2562" s="741" t="inlineStr">
        <is>
          <t>$8,925,000</t>
        </is>
      </c>
      <c r="AH2562" s="248" t="inlineStr">
        <is>
          <t>Empleado</t>
        </is>
      </c>
      <c r="AI2562" s="242" t="inlineStr">
        <is>
          <t>gardila11@gmail.com</t>
        </is>
      </c>
      <c r="AJ2562" s="741" t="n">
        <v>3007550331</v>
      </c>
      <c r="AK2562" s="242" t="inlineStr">
        <is>
          <t>BARRANQUILLA</t>
        </is>
      </c>
      <c r="AL2562" s="225" t="n"/>
      <c r="AM2562" s="231" t="n"/>
    </row>
    <row r="2563" ht="18" customHeight="1" thickBot="1">
      <c r="A2563" s="1753" t="inlineStr">
        <is>
          <t>JOSE NOE ESPINOSA SARRIA</t>
        </is>
      </c>
      <c r="B2563" s="1240" t="n">
        <v>90000368280</v>
      </c>
      <c r="C2563" s="1272" t="n">
        <v>46034</v>
      </c>
      <c r="D2563" s="358" t="inlineStr">
        <is>
          <t>Pendiente</t>
        </is>
      </c>
      <c r="E2563" s="1272" t="n">
        <v>46034</v>
      </c>
      <c r="F2563" s="442" t="inlineStr">
        <is>
          <t>BANCOLOMBIA</t>
        </is>
      </c>
      <c r="G2563" s="1243" t="n"/>
      <c r="H2563" s="480" t="inlineStr">
        <is>
          <t>VK 30%</t>
        </is>
      </c>
      <c r="I2563" s="1243" t="n"/>
      <c r="J2563" s="1243" t="n"/>
      <c r="K2563" s="1243" t="n"/>
      <c r="L2563" s="367" t="inlineStr">
        <is>
          <t>Guardianes Del Ahorro</t>
        </is>
      </c>
      <c r="M2563" s="1247" t="inlineStr">
        <is>
          <t>Sandra Patricia Moreno Sotelo</t>
        </is>
      </c>
      <c r="N2563" s="1243" t="n"/>
      <c r="O2563" s="1243" t="n"/>
      <c r="P2563" s="1243" t="n"/>
      <c r="Q2563" s="1243" t="n"/>
      <c r="R2563" s="1247" t="n">
        <v>94502228</v>
      </c>
      <c r="S2563" s="365" t="inlineStr">
        <is>
          <t>Pesos</t>
        </is>
      </c>
      <c r="T2563" s="1245" t="inlineStr">
        <is>
          <t>Hipotecario</t>
        </is>
      </c>
      <c r="U2563" s="1244" t="n">
        <v>754160</v>
      </c>
      <c r="V2563" s="1247" t="n">
        <v>300</v>
      </c>
      <c r="W2563" s="1247" t="n">
        <v>295</v>
      </c>
      <c r="X2563" s="1275" t="n">
        <v>0.11</v>
      </c>
      <c r="Y2563" s="1244" t="n">
        <v>0</v>
      </c>
      <c r="Z2563" s="1244" t="n">
        <v>25704</v>
      </c>
      <c r="AA2563" s="1244" t="n">
        <v>11346</v>
      </c>
      <c r="AB2563" s="1244" t="n">
        <v>7563</v>
      </c>
      <c r="AC2563" s="1244" t="n">
        <v>54165</v>
      </c>
      <c r="AD2563" s="1244" t="n">
        <v>655381</v>
      </c>
      <c r="AE2563" s="1244" t="n">
        <v>75548274</v>
      </c>
      <c r="AF2563" s="1247" t="inlineStr">
        <is>
          <t>$50.000 a $300.000</t>
        </is>
      </c>
      <c r="AG2563" s="1244" t="inlineStr">
        <is>
          <t>$1,750,000</t>
        </is>
      </c>
      <c r="AH2563" s="401" t="inlineStr">
        <is>
          <t>Empleado</t>
        </is>
      </c>
      <c r="AI2563" s="1247" t="inlineStr">
        <is>
          <t>je3288761@gmail.com</t>
        </is>
      </c>
      <c r="AJ2563" s="1247" t="n">
        <v>3113726021</v>
      </c>
      <c r="AK2563" s="1243" t="n"/>
      <c r="AL2563" s="1243" t="n"/>
      <c r="AM2563" s="416" t="n"/>
    </row>
    <row r="2564" ht="18" customHeight="1" thickBot="1">
      <c r="A2564" s="1482" t="inlineStr">
        <is>
          <t>ZULY EDITH PARDO CASTELLANOS</t>
        </is>
      </c>
      <c r="B2564" s="1331" t="n">
        <v>133201293276</v>
      </c>
      <c r="C2564" s="1332" t="n">
        <v>46034</v>
      </c>
      <c r="D2564" s="343" t="inlineStr">
        <is>
          <t>Pendiente</t>
        </is>
      </c>
      <c r="E2564" s="240" t="n">
        <v>46034</v>
      </c>
      <c r="F2564" s="259" t="inlineStr">
        <is>
          <t>CAJA SOCIAL</t>
        </is>
      </c>
      <c r="G2564" s="214" t="n"/>
      <c r="H2564" s="352" t="inlineStr">
        <is>
          <t>PROPIO</t>
        </is>
      </c>
      <c r="I2564" s="634" t="n"/>
      <c r="J2564" s="634" t="n"/>
      <c r="K2564" s="634" t="n"/>
      <c r="L2564" s="348" t="inlineStr">
        <is>
          <t>Soluciones Financieras</t>
        </is>
      </c>
      <c r="M2564" s="1237" t="inlineStr">
        <is>
          <t>LORENA SALINAS</t>
        </is>
      </c>
      <c r="N2564" s="634" t="n"/>
      <c r="O2564" s="634" t="n"/>
      <c r="P2564" s="634" t="n"/>
      <c r="Q2564" s="634" t="n"/>
      <c r="R2564" s="1293" t="n">
        <v>1293276</v>
      </c>
      <c r="S2564" s="257" t="inlineStr">
        <is>
          <t>Pesos</t>
        </is>
      </c>
      <c r="T2564" s="1232" t="inlineStr">
        <is>
          <t>Hipotecario</t>
        </is>
      </c>
      <c r="U2564" s="1231" t="n">
        <v>2314837</v>
      </c>
      <c r="V2564" s="1237" t="n">
        <v>240</v>
      </c>
      <c r="W2564" s="1237" t="n">
        <v>209</v>
      </c>
      <c r="X2564" s="1231" t="inlineStr">
        <is>
          <t>11.8%</t>
        </is>
      </c>
      <c r="Y2564" s="1231" t="n">
        <v>0</v>
      </c>
      <c r="Z2564" s="1231" t="n">
        <v>143732</v>
      </c>
      <c r="AA2564" s="1231" t="n">
        <v>25850</v>
      </c>
      <c r="AB2564" s="1231" t="n">
        <v>23241</v>
      </c>
      <c r="AC2564" s="1231" t="n">
        <v>321579</v>
      </c>
      <c r="AD2564" s="1231" t="n">
        <v>1800435</v>
      </c>
      <c r="AE2564" s="1231" t="n">
        <v>194509128</v>
      </c>
      <c r="AF2564" s="1237" t="inlineStr">
        <is>
          <t>$200.000 EN ADELANTE</t>
        </is>
      </c>
      <c r="AG2564" s="1231" t="inlineStr">
        <is>
          <t>$8,000,000</t>
        </is>
      </c>
      <c r="AH2564" s="259" t="inlineStr">
        <is>
          <t>Empleado</t>
        </is>
      </c>
      <c r="AI2564" s="1237" t="inlineStr">
        <is>
          <t>zulylatale@gmail.com</t>
        </is>
      </c>
      <c r="AJ2564" s="1237" t="n">
        <v>3155840812</v>
      </c>
      <c r="AK2564" s="634" t="n"/>
      <c r="AL2564" s="634" t="n"/>
      <c r="AM2564" s="231" t="n"/>
    </row>
    <row r="2565" ht="18" customHeight="1" thickBot="1">
      <c r="A2565" s="1484" t="inlineStr">
        <is>
          <t>RAY KENNY SANTOS RUBIO</t>
        </is>
      </c>
      <c r="B2565" s="1265" t="inlineStr">
        <is>
          <t>570909310001357-0</t>
        </is>
      </c>
      <c r="C2565" s="1266" t="n">
        <v>46035</v>
      </c>
      <c r="D2565" s="343" t="inlineStr">
        <is>
          <t>Pendiente</t>
        </is>
      </c>
      <c r="E2565" s="1754" t="n">
        <v>46035</v>
      </c>
      <c r="F2565" s="333" t="inlineStr">
        <is>
          <t>DAVIVIENDA</t>
        </is>
      </c>
      <c r="G2565" s="1260" t="inlineStr">
        <is>
          <t>No se adjunta perfilamiento porque el estudio es para un credito de DAVIVIENDA</t>
        </is>
      </c>
      <c r="H2565" s="397" t="inlineStr">
        <is>
          <t>PROPIO</t>
        </is>
      </c>
      <c r="I2565" s="1224" t="n"/>
      <c r="J2565" s="1224" t="n"/>
      <c r="K2565" s="1224" t="n"/>
      <c r="L2565" s="440" t="inlineStr">
        <is>
          <t>Finanzas a otro nivel</t>
        </is>
      </c>
      <c r="M2565" s="1225" t="inlineStr">
        <is>
          <t>PAULA OSORNO</t>
        </is>
      </c>
      <c r="N2565" s="1224" t="n"/>
      <c r="O2565" s="1224" t="n"/>
      <c r="P2565" s="1224" t="n"/>
      <c r="Q2565" s="335" t="n"/>
      <c r="R2565" s="1256" t="n">
        <v>1121859468</v>
      </c>
      <c r="S2565" s="246" t="inlineStr">
        <is>
          <t>Pesos</t>
        </is>
      </c>
      <c r="T2565" s="1235" t="inlineStr">
        <is>
          <t>Hipotecario</t>
        </is>
      </c>
      <c r="U2565" s="1226" t="n">
        <v>506397</v>
      </c>
      <c r="V2565" s="1225" t="n">
        <v>240</v>
      </c>
      <c r="W2565" s="1225" t="n">
        <v>195</v>
      </c>
      <c r="X2565" s="1226" t="inlineStr">
        <is>
          <t>10.7%</t>
        </is>
      </c>
      <c r="Y2565" s="1226" t="n">
        <v>208602</v>
      </c>
      <c r="Z2565" s="1226" t="n">
        <v>14649</v>
      </c>
      <c r="AA2565" s="1226" t="n">
        <v>27902</v>
      </c>
      <c r="AB2565" s="1226" t="n">
        <v>0</v>
      </c>
      <c r="AC2565" s="1226" t="n">
        <v>131747</v>
      </c>
      <c r="AD2565" s="1226" t="n">
        <v>331667</v>
      </c>
      <c r="AE2565" s="1226" t="n">
        <v>63773434</v>
      </c>
      <c r="AF2565" s="1225" t="inlineStr">
        <is>
          <t>Que la cuota quede máximo en $1.800.000</t>
        </is>
      </c>
      <c r="AG2565" s="1226" t="inlineStr">
        <is>
          <t>$6,000,000</t>
        </is>
      </c>
      <c r="AH2565" s="248" t="inlineStr">
        <is>
          <t>Empleado</t>
        </is>
      </c>
      <c r="AI2565" s="1225" t="inlineStr">
        <is>
          <t>kenny1234_61@hotmail.com</t>
        </is>
      </c>
      <c r="AJ2565" s="1225" t="n">
        <v>3213733059</v>
      </c>
      <c r="AK2565" s="1224" t="n"/>
      <c r="AL2565" s="1224" t="n"/>
      <c r="AM2565" s="220" t="n"/>
    </row>
    <row r="2566" ht="18" customHeight="1" thickBot="1">
      <c r="A2566" s="544" t="inlineStr">
        <is>
          <t>ANGELICA LORENA LEON ARIAS</t>
        </is>
      </c>
      <c r="B2566" s="221" t="n">
        <v>656194657</v>
      </c>
      <c r="C2566" s="240" t="n">
        <v>46376</v>
      </c>
      <c r="D2566" s="902" t="inlineStr">
        <is>
          <t>Pendiente</t>
        </is>
      </c>
      <c r="E2566" s="903" t="n">
        <v>46032</v>
      </c>
      <c r="F2566" s="224" t="inlineStr">
        <is>
          <t>BANCO DE BOGOTA</t>
        </is>
      </c>
      <c r="G2566" s="1087" t="n"/>
      <c r="H2566" s="344" t="inlineStr">
        <is>
          <t>CM</t>
        </is>
      </c>
      <c r="I2566" s="242" t="inlineStr">
        <is>
          <t>Falta perfilamiento - Bogota</t>
        </is>
      </c>
      <c r="J2566" s="225" t="n"/>
      <c r="K2566" s="225" t="n"/>
      <c r="L2566" s="225" t="n"/>
      <c r="M2566" s="225" t="n"/>
      <c r="N2566" s="240" t="n">
        <v>46378</v>
      </c>
      <c r="O2566" s="225" t="n"/>
      <c r="P2566" s="225" t="n"/>
      <c r="Q2566" s="225" t="n"/>
      <c r="R2566" s="242" t="n">
        <v>1010121217</v>
      </c>
      <c r="S2566" s="246" t="inlineStr">
        <is>
          <t>Pesos</t>
        </is>
      </c>
      <c r="T2566" s="247" t="inlineStr">
        <is>
          <t>Hipotecario</t>
        </is>
      </c>
      <c r="U2566" s="741" t="n">
        <v>409219</v>
      </c>
      <c r="V2566" s="242" t="n">
        <v>360</v>
      </c>
      <c r="W2566" s="242" t="n">
        <v>307</v>
      </c>
      <c r="X2566" s="811" t="n">
        <v>0.12</v>
      </c>
      <c r="Y2566" s="741" t="n">
        <v>0</v>
      </c>
      <c r="Z2566" s="741" t="n">
        <v>5690</v>
      </c>
      <c r="AA2566" s="741" t="n">
        <v>9888</v>
      </c>
      <c r="AB2566" s="741" t="n">
        <v>0</v>
      </c>
      <c r="AC2566" s="741" t="n">
        <v>22439</v>
      </c>
      <c r="AD2566" s="741" t="n">
        <v>371201</v>
      </c>
      <c r="AE2566" s="741" t="n">
        <v>39346940</v>
      </c>
      <c r="AF2566" s="3661" t="n">
        <v>200</v>
      </c>
      <c r="AG2566" s="741" t="inlineStr">
        <is>
          <t>$2,200,000</t>
        </is>
      </c>
      <c r="AH2566" s="248" t="inlineStr">
        <is>
          <t>Empleado</t>
        </is>
      </c>
      <c r="AI2566" s="242" t="inlineStr">
        <is>
          <t>angelicalorenaleon@gmail.com</t>
        </is>
      </c>
      <c r="AJ2566" s="242" t="n">
        <v>3107087796</v>
      </c>
      <c r="AK2566" s="242" t="inlineStr">
        <is>
          <t>TULUA</t>
        </is>
      </c>
      <c r="AL2566" s="225" t="n"/>
      <c r="AM2566" s="231" t="n"/>
    </row>
    <row r="2567" ht="18" customHeight="1" thickBot="1">
      <c r="A2567" s="324" t="inlineStr">
        <is>
          <t>JENNY MARCELA PEREZ BOLIVAR</t>
        </is>
      </c>
      <c r="B2567" s="210" t="n">
        <v>957810261</v>
      </c>
      <c r="C2567" s="251" t="n">
        <v>46027</v>
      </c>
      <c r="D2567" s="348" t="inlineStr">
        <is>
          <t>Pendiente</t>
        </is>
      </c>
      <c r="E2567" s="251" t="n">
        <v>46031</v>
      </c>
      <c r="F2567" s="576" t="inlineStr">
        <is>
          <t>BANCO DE BOGOTA</t>
        </is>
      </c>
      <c r="G2567" s="593" t="inlineStr">
        <is>
          <t>Se envia perfilamiento y extracto donde se ve el valor a cancelar, para realizar estudio</t>
        </is>
      </c>
      <c r="H2567" s="349" t="inlineStr">
        <is>
          <t>CM</t>
        </is>
      </c>
      <c r="I2567" s="254" t="inlineStr">
        <is>
          <t>Falta perfilamiento - Bogota</t>
        </is>
      </c>
      <c r="J2567" s="214" t="n"/>
      <c r="K2567" s="214" t="n"/>
      <c r="L2567" s="214" t="n"/>
      <c r="M2567" s="214" t="n"/>
      <c r="N2567" s="251" t="n">
        <v>46028</v>
      </c>
      <c r="O2567" s="214" t="n"/>
      <c r="P2567" s="214" t="n"/>
      <c r="Q2567" s="214" t="n"/>
      <c r="R2567" s="254" t="n">
        <v>1030551771</v>
      </c>
      <c r="S2567" s="257" t="inlineStr">
        <is>
          <t>Pesos</t>
        </is>
      </c>
      <c r="T2567" s="258" t="inlineStr">
        <is>
          <t>Hipotecario</t>
        </is>
      </c>
      <c r="U2567" s="739" t="n">
        <v>892999</v>
      </c>
      <c r="V2567" s="254" t="n">
        <v>360</v>
      </c>
      <c r="W2567" s="254" t="n">
        <v>335</v>
      </c>
      <c r="X2567" s="739" t="inlineStr">
        <is>
          <t>9.38%</t>
        </is>
      </c>
      <c r="Y2567" s="739" t="n">
        <v>0</v>
      </c>
      <c r="Z2567" s="739" t="n">
        <v>25335</v>
      </c>
      <c r="AA2567" s="739" t="n">
        <v>27292</v>
      </c>
      <c r="AB2567" s="739" t="n">
        <v>32550</v>
      </c>
      <c r="AC2567" s="739" t="n">
        <v>121436</v>
      </c>
      <c r="AD2567" s="739" t="n">
        <v>693386</v>
      </c>
      <c r="AE2567" s="739" t="n">
        <v>99760869</v>
      </c>
      <c r="AF2567" s="3660" t="n">
        <v>300</v>
      </c>
      <c r="AG2567" s="739" t="inlineStr">
        <is>
          <t>$2,500,000</t>
        </is>
      </c>
      <c r="AH2567" s="259" t="inlineStr">
        <is>
          <t>Empleado</t>
        </is>
      </c>
      <c r="AI2567" s="254" t="inlineStr">
        <is>
          <t>marcelaperezb1223@gmail.com</t>
        </is>
      </c>
      <c r="AJ2567" s="254" t="n">
        <v>3133609922</v>
      </c>
      <c r="AK2567" s="254" t="inlineStr">
        <is>
          <t>BOGOTA</t>
        </is>
      </c>
      <c r="AL2567" s="214" t="n"/>
      <c r="AM2567" s="220" t="n"/>
    </row>
    <row r="2568" ht="18" customHeight="1" thickBot="1">
      <c r="A2568" s="544" t="inlineStr">
        <is>
          <t>NATALIA HERRERA QUINTERO</t>
        </is>
      </c>
      <c r="B2568" s="221" t="n">
        <v>90000267363</v>
      </c>
      <c r="C2568" s="240" t="n">
        <v>46035</v>
      </c>
      <c r="D2568" s="343" t="inlineStr">
        <is>
          <t>Pendiente</t>
        </is>
      </c>
      <c r="E2568" s="240" t="n">
        <v>46035</v>
      </c>
      <c r="F2568" s="241" t="inlineStr">
        <is>
          <t>BANCOLOMBIA</t>
        </is>
      </c>
      <c r="G2568" s="272" t="n"/>
      <c r="H2568" s="397" t="inlineStr">
        <is>
          <t>PROPIO</t>
        </is>
      </c>
      <c r="I2568" s="225" t="n"/>
      <c r="J2568" s="225" t="n"/>
      <c r="K2568" s="225" t="n"/>
      <c r="L2568" s="440" t="inlineStr">
        <is>
          <t>Finanzas a otro nivel</t>
        </is>
      </c>
      <c r="M2568" s="242" t="inlineStr">
        <is>
          <t>PAULA OSORNO</t>
        </is>
      </c>
      <c r="N2568" s="225" t="n"/>
      <c r="O2568" s="225" t="n"/>
      <c r="P2568" s="225" t="n"/>
      <c r="Q2568" s="225" t="n"/>
      <c r="R2568" s="389" t="n">
        <v>1115422202</v>
      </c>
      <c r="S2568" s="246" t="inlineStr">
        <is>
          <t>Pesos</t>
        </is>
      </c>
      <c r="T2568" s="247" t="inlineStr">
        <is>
          <t>Hipotecario</t>
        </is>
      </c>
      <c r="U2568" s="741" t="n">
        <v>623931</v>
      </c>
      <c r="V2568" s="242" t="n">
        <v>240</v>
      </c>
      <c r="W2568" s="242" t="n">
        <v>216</v>
      </c>
      <c r="X2568" s="741" t="inlineStr">
        <is>
          <t>12.25%</t>
        </is>
      </c>
      <c r="Y2568" s="741" t="n">
        <v>178136</v>
      </c>
      <c r="Z2568" s="741" t="n">
        <v>6130</v>
      </c>
      <c r="AA2568" s="741" t="n">
        <v>9502</v>
      </c>
      <c r="AB2568" s="741" t="n">
        <v>6334</v>
      </c>
      <c r="AC2568" s="741" t="n">
        <v>74565</v>
      </c>
      <c r="AD2568" s="741" t="n">
        <v>527400</v>
      </c>
      <c r="AE2568" s="741" t="n">
        <v>54634564</v>
      </c>
      <c r="AF2568" s="242" t="inlineStr">
        <is>
          <t>$50.000 a $300.000</t>
        </is>
      </c>
      <c r="AG2568" s="741" t="inlineStr">
        <is>
          <t>$2,000,000</t>
        </is>
      </c>
      <c r="AH2568" s="248" t="inlineStr">
        <is>
          <t>Empleado</t>
        </is>
      </c>
      <c r="AI2568" s="242" t="inlineStr">
        <is>
          <t>nhquintero31@gmail.com</t>
        </is>
      </c>
      <c r="AJ2568" s="242" t="n">
        <v>3184562693</v>
      </c>
      <c r="AK2568" s="225" t="n"/>
      <c r="AL2568" s="225" t="n"/>
      <c r="AM2568" s="231" t="n"/>
    </row>
    <row r="2569" ht="18" customHeight="1" thickBot="1">
      <c r="A2569" s="558" t="inlineStr">
        <is>
          <t>LUISA FERNANDA GONZALEZ JUEZ</t>
        </is>
      </c>
      <c r="B2569" s="210" t="n">
        <v>133201632807</v>
      </c>
      <c r="C2569" s="251" t="n">
        <v>46031</v>
      </c>
      <c r="D2569" s="348" t="inlineStr">
        <is>
          <t>Pendiente</t>
        </is>
      </c>
      <c r="E2569" s="251" t="n">
        <v>46031</v>
      </c>
      <c r="F2569" s="259" t="inlineStr">
        <is>
          <t>CAJA SOCIAL</t>
        </is>
      </c>
      <c r="G2569" s="278" t="n"/>
      <c r="H2569" s="349" t="inlineStr">
        <is>
          <t>CM</t>
        </is>
      </c>
      <c r="I2569" s="214" t="n"/>
      <c r="J2569" s="214" t="n"/>
      <c r="K2569" s="214" t="n"/>
      <c r="L2569" s="348" t="inlineStr">
        <is>
          <t>Soluciones Financieras</t>
        </is>
      </c>
      <c r="M2569" s="254" t="inlineStr">
        <is>
          <t>MIRYAM ROA</t>
        </is>
      </c>
      <c r="N2569" s="214" t="n"/>
      <c r="O2569" s="214" t="n"/>
      <c r="P2569" s="214" t="n"/>
      <c r="Q2569" s="335" t="n"/>
      <c r="R2569" s="390" t="inlineStr">
        <is>
          <t>N/A</t>
        </is>
      </c>
      <c r="S2569" s="257" t="inlineStr">
        <is>
          <t>Pesos</t>
        </is>
      </c>
      <c r="T2569" s="258" t="inlineStr">
        <is>
          <t>Hipotecario</t>
        </is>
      </c>
      <c r="U2569" s="739" t="n">
        <v>586860</v>
      </c>
      <c r="V2569" s="254" t="n">
        <v>240</v>
      </c>
      <c r="W2569" s="254" t="n">
        <v>232</v>
      </c>
      <c r="X2569" s="821" t="n">
        <v>0.1</v>
      </c>
      <c r="Y2569" s="739" t="n">
        <v>0</v>
      </c>
      <c r="Z2569" s="739" t="n">
        <v>45314</v>
      </c>
      <c r="AA2569" s="739" t="n">
        <v>61408</v>
      </c>
      <c r="AB2569" s="739" t="n">
        <v>55210</v>
      </c>
      <c r="AC2569" s="739" t="n">
        <v>145068</v>
      </c>
      <c r="AD2569" s="739" t="n">
        <v>1110261</v>
      </c>
      <c r="AE2569" s="739" t="n">
        <v>97355648</v>
      </c>
      <c r="AF2569" s="3660" t="n">
        <v>300</v>
      </c>
      <c r="AG2569" s="739" t="inlineStr">
        <is>
          <t>$3,000,000</t>
        </is>
      </c>
      <c r="AH2569" s="259" t="inlineStr">
        <is>
          <t>Empleado</t>
        </is>
      </c>
      <c r="AI2569" s="254" t="inlineStr">
        <is>
          <t>lgonzalezjuez@gmail.com</t>
        </is>
      </c>
      <c r="AJ2569" s="254" t="n">
        <v>3118762045</v>
      </c>
      <c r="AK2569" s="254" t="inlineStr">
        <is>
          <t>BOGOTA</t>
        </is>
      </c>
      <c r="AL2569" s="214" t="n"/>
      <c r="AM2569" s="220" t="n"/>
    </row>
    <row r="2570" ht="18" customHeight="1" thickBot="1">
      <c r="A2570" s="544" t="inlineStr">
        <is>
          <t>LEIDY TATIANA ORTIZ RAMIREZ</t>
        </is>
      </c>
      <c r="B2570" s="221" t="n">
        <v>134200241509</v>
      </c>
      <c r="C2570" s="240" t="n">
        <v>46031</v>
      </c>
      <c r="D2570" s="343" t="inlineStr">
        <is>
          <t>Pendiente</t>
        </is>
      </c>
      <c r="E2570" s="240" t="n">
        <v>46031</v>
      </c>
      <c r="F2570" s="248" t="inlineStr">
        <is>
          <t>CAJA SOCIAL</t>
        </is>
      </c>
      <c r="G2570" s="272" t="n"/>
      <c r="H2570" s="344" t="inlineStr">
        <is>
          <t>CM</t>
        </is>
      </c>
      <c r="I2570" s="225" t="n"/>
      <c r="J2570" s="225" t="n"/>
      <c r="K2570" s="225" t="n"/>
      <c r="L2570" s="343" t="inlineStr">
        <is>
          <t>Soluciones Financieras</t>
        </is>
      </c>
      <c r="M2570" s="242" t="inlineStr">
        <is>
          <t>LORENA SALINAS</t>
        </is>
      </c>
      <c r="N2570" s="225" t="n"/>
      <c r="O2570" s="225" t="n"/>
      <c r="P2570" s="225" t="n"/>
      <c r="Q2570" s="473" t="n"/>
      <c r="R2570" s="390" t="inlineStr">
        <is>
          <t>N/A</t>
        </is>
      </c>
      <c r="S2570" s="246" t="inlineStr">
        <is>
          <t>Pesos</t>
        </is>
      </c>
      <c r="T2570" s="247" t="inlineStr">
        <is>
          <t>Hipotecario</t>
        </is>
      </c>
      <c r="U2570" s="741" t="n">
        <v>1044920</v>
      </c>
      <c r="V2570" s="242" t="n">
        <v>180</v>
      </c>
      <c r="W2570" s="242" t="n">
        <v>170</v>
      </c>
      <c r="X2570" s="741" t="inlineStr">
        <is>
          <t>10.8%</t>
        </is>
      </c>
      <c r="Y2570" s="741" t="n">
        <v>0</v>
      </c>
      <c r="Z2570" s="741" t="n">
        <v>18980</v>
      </c>
      <c r="AA2570" s="741" t="n">
        <v>18767</v>
      </c>
      <c r="AB2570" s="741" t="n">
        <v>16873</v>
      </c>
      <c r="AC2570" s="741" t="n">
        <v>229861</v>
      </c>
      <c r="AD2570" s="741" t="n">
        <v>760439</v>
      </c>
      <c r="AE2570" s="741" t="n">
        <v>88598204</v>
      </c>
      <c r="AF2570" s="3661" t="n">
        <v>400</v>
      </c>
      <c r="AG2570" s="741" t="inlineStr">
        <is>
          <t>$6,700,000</t>
        </is>
      </c>
      <c r="AH2570" s="248" t="inlineStr">
        <is>
          <t>Empleado</t>
        </is>
      </c>
      <c r="AI2570" s="242" t="inlineStr">
        <is>
          <t>leidytortiz@gmail.com</t>
        </is>
      </c>
      <c r="AJ2570" s="242" t="n">
        <v>3186508745</v>
      </c>
      <c r="AK2570" s="242" t="inlineStr">
        <is>
          <t>PIEDECUESTA</t>
        </is>
      </c>
      <c r="AL2570" s="225" t="n"/>
      <c r="AM2570" s="231" t="n"/>
    </row>
    <row r="2571" ht="18" customHeight="1" thickBot="1">
      <c r="A2571" s="1504" t="inlineStr">
        <is>
          <t>PIEDAD ENSUEÑO MARTINEZ PATIÑO</t>
        </is>
      </c>
      <c r="B2571" s="1034" t="inlineStr">
        <is>
          <t>600303960011127-4</t>
        </is>
      </c>
      <c r="C2571" s="251" t="n">
        <v>46031</v>
      </c>
      <c r="D2571" s="348" t="inlineStr">
        <is>
          <t>Pendiente</t>
        </is>
      </c>
      <c r="E2571" s="251" t="n">
        <v>46031</v>
      </c>
      <c r="F2571" s="262" t="inlineStr">
        <is>
          <t>DAVIVIENDA</t>
        </is>
      </c>
      <c r="G2571" s="278" t="n"/>
      <c r="H2571" s="349" t="inlineStr">
        <is>
          <t>CM</t>
        </is>
      </c>
      <c r="I2571" s="214" t="n"/>
      <c r="J2571" s="214" t="n"/>
      <c r="K2571" s="214" t="n"/>
      <c r="L2571" s="392" t="inlineStr">
        <is>
          <t>Finanzas a otro nivel</t>
        </is>
      </c>
      <c r="M2571" s="254" t="inlineStr">
        <is>
          <t>PAULA OSORNO</t>
        </is>
      </c>
      <c r="N2571" s="214" t="n"/>
      <c r="O2571" s="214" t="n"/>
      <c r="P2571" s="214" t="n"/>
      <c r="Q2571" s="335" t="n"/>
      <c r="R2571" s="390" t="inlineStr">
        <is>
          <t>N/A</t>
        </is>
      </c>
      <c r="S2571" s="257" t="inlineStr">
        <is>
          <t>Pesos</t>
        </is>
      </c>
      <c r="T2571" s="258" t="inlineStr">
        <is>
          <t>Hipotecario</t>
        </is>
      </c>
      <c r="U2571" s="739" t="n">
        <v>3743000</v>
      </c>
      <c r="V2571" s="254" t="n">
        <v>347</v>
      </c>
      <c r="W2571" s="254" t="n">
        <v>232</v>
      </c>
      <c r="X2571" s="739" t="inlineStr">
        <is>
          <t>10.3%</t>
        </is>
      </c>
      <c r="Y2571" s="739" t="n">
        <v>0</v>
      </c>
      <c r="Z2571" s="739" t="n">
        <v>0</v>
      </c>
      <c r="AA2571" s="739" t="n">
        <v>67186</v>
      </c>
      <c r="AB2571" s="739" t="n">
        <v>0</v>
      </c>
      <c r="AC2571" s="739" t="n">
        <v>1072791</v>
      </c>
      <c r="AD2571" s="739" t="n">
        <v>6176241</v>
      </c>
      <c r="AE2571" s="739" t="n">
        <v>386363207</v>
      </c>
      <c r="AF2571" s="3660" t="n">
        <v>300</v>
      </c>
      <c r="AG2571" s="739" t="inlineStr">
        <is>
          <t>$20,000,000</t>
        </is>
      </c>
      <c r="AH2571" s="259" t="inlineStr">
        <is>
          <t>Empleado</t>
        </is>
      </c>
      <c r="AI2571" s="254" t="inlineStr">
        <is>
          <t>piedadmartinez2003@hotmail.com</t>
        </is>
      </c>
      <c r="AJ2571" s="254" t="n">
        <v>3148620814</v>
      </c>
      <c r="AK2571" s="254" t="inlineStr">
        <is>
          <t>MEDELLIN</t>
        </is>
      </c>
      <c r="AL2571" s="214" t="n"/>
      <c r="AM2571" s="220" t="n"/>
    </row>
    <row r="2572" ht="18" customHeight="1" thickBot="1">
      <c r="A2572" s="544" t="inlineStr">
        <is>
          <t xml:space="preserve">ANTONIO BERNAL
</t>
        </is>
      </c>
      <c r="B2572" s="221" t="n">
        <v>90000231652</v>
      </c>
      <c r="C2572" s="240" t="n">
        <v>46031</v>
      </c>
      <c r="D2572" s="343" t="inlineStr">
        <is>
          <t>Pendiente</t>
        </is>
      </c>
      <c r="E2572" s="240" t="n">
        <v>46031</v>
      </c>
      <c r="F2572" s="241" t="inlineStr">
        <is>
          <t>BANCOLOMBIA</t>
        </is>
      </c>
      <c r="G2572" s="272" t="n"/>
      <c r="H2572" s="344" t="inlineStr">
        <is>
          <t>CM</t>
        </is>
      </c>
      <c r="I2572" s="225" t="n"/>
      <c r="J2572" s="225" t="n"/>
      <c r="K2572" s="225" t="n"/>
      <c r="L2572" s="343" t="inlineStr">
        <is>
          <t>Soluciones Financieras</t>
        </is>
      </c>
      <c r="M2572" s="242" t="inlineStr">
        <is>
          <t>MIRYAM ROA</t>
        </is>
      </c>
      <c r="N2572" s="225" t="n"/>
      <c r="O2572" s="225" t="n"/>
      <c r="P2572" s="225" t="n"/>
      <c r="Q2572" s="473" t="n"/>
      <c r="R2572" s="390" t="inlineStr">
        <is>
          <t>N/A</t>
        </is>
      </c>
      <c r="S2572" s="246" t="inlineStr">
        <is>
          <t>Pesos</t>
        </is>
      </c>
      <c r="T2572" s="247" t="inlineStr">
        <is>
          <t>Hipotecario</t>
        </is>
      </c>
      <c r="U2572" s="741" t="n">
        <v>4228858</v>
      </c>
      <c r="V2572" s="242" t="n">
        <v>256</v>
      </c>
      <c r="W2572" s="242" t="n">
        <v>223</v>
      </c>
      <c r="X2572" s="741" t="inlineStr">
        <is>
          <t>16.25%</t>
        </is>
      </c>
      <c r="Y2572" s="741" t="n">
        <v>0</v>
      </c>
      <c r="Z2572" s="741" t="n">
        <v>253607</v>
      </c>
      <c r="AA2572" s="741" t="n">
        <v>0</v>
      </c>
      <c r="AB2572" s="741" t="n">
        <v>0</v>
      </c>
      <c r="AC2572" s="741" t="n">
        <v>239196</v>
      </c>
      <c r="AD2572" s="741" t="n">
        <v>3735601</v>
      </c>
      <c r="AE2572" s="741" t="n">
        <v>335486151</v>
      </c>
      <c r="AF2572" s="741" t="inlineStr">
        <is>
          <t>$2,000,000</t>
        </is>
      </c>
      <c r="AG2572" s="741" t="inlineStr">
        <is>
          <t>$2,500,000</t>
        </is>
      </c>
      <c r="AH2572" s="248" t="inlineStr">
        <is>
          <t>Empleado</t>
        </is>
      </c>
      <c r="AI2572" s="242" t="inlineStr">
        <is>
          <t>procomtunja@yahoo.com</t>
        </is>
      </c>
      <c r="AJ2572" s="242" t="n">
        <v>3115323406</v>
      </c>
      <c r="AK2572" s="242" t="inlineStr">
        <is>
          <t>TUNJA</t>
        </is>
      </c>
      <c r="AL2572" s="225" t="n"/>
      <c r="AM2572" s="231" t="n"/>
    </row>
    <row r="2573" ht="18" customHeight="1" thickBot="1">
      <c r="A2573" s="558" t="inlineStr">
        <is>
          <t>ROBERTO CARLOS ARBOLEDA MONSALVE</t>
        </is>
      </c>
      <c r="B2573" s="210" t="n">
        <v>90000372729</v>
      </c>
      <c r="C2573" s="251" t="n">
        <v>46031</v>
      </c>
      <c r="D2573" s="348" t="inlineStr">
        <is>
          <t>Pendiente</t>
        </is>
      </c>
      <c r="E2573" s="251" t="n">
        <v>46031</v>
      </c>
      <c r="F2573" s="267" t="inlineStr">
        <is>
          <t>BANCOLOMBIA</t>
        </is>
      </c>
      <c r="G2573" s="278" t="n"/>
      <c r="H2573" s="349" t="inlineStr">
        <is>
          <t>CM</t>
        </is>
      </c>
      <c r="I2573" s="214" t="n"/>
      <c r="J2573" s="214" t="n"/>
      <c r="K2573" s="214" t="n"/>
      <c r="L2573" s="392" t="inlineStr">
        <is>
          <t>Finanzas a otro nivel</t>
        </is>
      </c>
      <c r="M2573" s="254" t="inlineStr">
        <is>
          <t>PAULA OSORNO</t>
        </is>
      </c>
      <c r="N2573" s="214" t="n"/>
      <c r="O2573" s="214" t="n"/>
      <c r="P2573" s="214" t="n"/>
      <c r="Q2573" s="214" t="n"/>
      <c r="R2573" s="573" t="n">
        <v>98698237</v>
      </c>
      <c r="S2573" s="257" t="inlineStr">
        <is>
          <t>Pesos</t>
        </is>
      </c>
      <c r="T2573" s="258" t="inlineStr">
        <is>
          <t>Hipotecario</t>
        </is>
      </c>
      <c r="U2573" s="739" t="n">
        <v>894049</v>
      </c>
      <c r="V2573" s="254" t="n">
        <v>240</v>
      </c>
      <c r="W2573" s="254" t="n">
        <v>237</v>
      </c>
      <c r="X2573" s="739" t="inlineStr">
        <is>
          <t>11.7%</t>
        </is>
      </c>
      <c r="Y2573" s="739" t="n">
        <v>0</v>
      </c>
      <c r="Z2573" s="739" t="n">
        <v>19963</v>
      </c>
      <c r="AA2573" s="739" t="n">
        <v>18910</v>
      </c>
      <c r="AB2573" s="739" t="n">
        <v>12606</v>
      </c>
      <c r="AC2573" s="739" t="n">
        <v>93596</v>
      </c>
      <c r="AD2573" s="739" t="n">
        <v>748974</v>
      </c>
      <c r="AE2573" s="739" t="n">
        <v>80761304</v>
      </c>
      <c r="AF2573" s="3660" t="n">
        <v>500</v>
      </c>
      <c r="AG2573" s="739" t="inlineStr">
        <is>
          <t>$2,800,000</t>
        </is>
      </c>
      <c r="AH2573" s="259" t="inlineStr">
        <is>
          <t>Empleado</t>
        </is>
      </c>
      <c r="AI2573" s="254" t="inlineStr">
        <is>
          <t>carlosam926@hotmail.com</t>
        </is>
      </c>
      <c r="AJ2573" s="254" t="n">
        <v>3154599428</v>
      </c>
      <c r="AK2573" s="254" t="inlineStr">
        <is>
          <t>MEDELLIN</t>
        </is>
      </c>
      <c r="AL2573" s="214" t="n"/>
      <c r="AM2573" s="220" t="n"/>
    </row>
    <row r="2574" ht="18" customHeight="1" thickBot="1">
      <c r="A2574" s="544" t="inlineStr">
        <is>
          <t>YINA CONSTANZA PEREZ MONTES</t>
        </is>
      </c>
      <c r="B2574" s="221" t="n">
        <v>90000339348</v>
      </c>
      <c r="C2574" s="240" t="n">
        <v>46031</v>
      </c>
      <c r="D2574" s="343" t="inlineStr">
        <is>
          <t>Pendiente</t>
        </is>
      </c>
      <c r="E2574" s="240" t="n">
        <v>46031</v>
      </c>
      <c r="F2574" s="241" t="inlineStr">
        <is>
          <t>BANCOLOMBIA</t>
        </is>
      </c>
      <c r="G2574" s="272" t="n"/>
      <c r="H2574" s="344" t="inlineStr">
        <is>
          <t>CM</t>
        </is>
      </c>
      <c r="I2574" s="225" t="n"/>
      <c r="J2574" s="225" t="n"/>
      <c r="K2574" s="225" t="n"/>
      <c r="L2574" s="343" t="inlineStr">
        <is>
          <t>Soluciones Financieras</t>
        </is>
      </c>
      <c r="M2574" s="242" t="inlineStr">
        <is>
          <t>LORENA SALINAS</t>
        </is>
      </c>
      <c r="N2574" s="225" t="n"/>
      <c r="O2574" s="225" t="n"/>
      <c r="P2574" s="225" t="n"/>
      <c r="Q2574" s="473" t="n"/>
      <c r="R2574" s="390" t="inlineStr">
        <is>
          <t>N/A</t>
        </is>
      </c>
      <c r="S2574" s="246" t="inlineStr">
        <is>
          <t>Pesos</t>
        </is>
      </c>
      <c r="T2574" s="247" t="inlineStr">
        <is>
          <t>Hipotecario</t>
        </is>
      </c>
      <c r="U2574" s="741" t="n">
        <v>3231774</v>
      </c>
      <c r="V2574" s="242" t="n">
        <v>240</v>
      </c>
      <c r="W2574" s="242" t="n">
        <v>230</v>
      </c>
      <c r="X2574" s="741" t="inlineStr">
        <is>
          <t>13.4%</t>
        </is>
      </c>
      <c r="Y2574" s="741" t="n">
        <v>0</v>
      </c>
      <c r="Z2574" s="741" t="n">
        <v>107644</v>
      </c>
      <c r="AA2574" s="741" t="n">
        <v>33863</v>
      </c>
      <c r="AB2574" s="741" t="n">
        <v>22574</v>
      </c>
      <c r="AC2574" s="741" t="n">
        <v>272708</v>
      </c>
      <c r="AD2574" s="741" t="n">
        <v>2794984</v>
      </c>
      <c r="AE2574" s="741" t="n">
        <v>263801421</v>
      </c>
      <c r="AF2574" s="3661" t="n">
        <v>100</v>
      </c>
      <c r="AG2574" s="741" t="inlineStr">
        <is>
          <t>$6,000,000</t>
        </is>
      </c>
      <c r="AH2574" s="248" t="inlineStr">
        <is>
          <t>Empleado</t>
        </is>
      </c>
      <c r="AI2574" s="242" t="inlineStr">
        <is>
          <t>j.andreydelosrios@gmail.com</t>
        </is>
      </c>
      <c r="AJ2574" s="242" t="n">
        <v>3208534107</v>
      </c>
      <c r="AK2574" s="242" t="inlineStr">
        <is>
          <t>FLORENCIA</t>
        </is>
      </c>
      <c r="AL2574" s="225" t="n"/>
      <c r="AM2574" s="231" t="n"/>
    </row>
    <row r="2575" ht="18" customHeight="1" thickBot="1">
      <c r="A2575" s="1504" t="inlineStr">
        <is>
          <t>BLANCA RAQUEL SAMACA HERNANDEZ</t>
        </is>
      </c>
      <c r="B2575" s="210" t="n">
        <v>133201200534</v>
      </c>
      <c r="C2575" s="251" t="n">
        <v>46031</v>
      </c>
      <c r="D2575" s="348" t="inlineStr">
        <is>
          <t>Pendiente</t>
        </is>
      </c>
      <c r="E2575" s="251" t="n">
        <v>46031</v>
      </c>
      <c r="F2575" s="259" t="inlineStr">
        <is>
          <t>CAJA SOCIAL</t>
        </is>
      </c>
      <c r="G2575" s="278" t="n"/>
      <c r="H2575" s="349" t="inlineStr">
        <is>
          <t>CM</t>
        </is>
      </c>
      <c r="I2575" s="214" t="n"/>
      <c r="J2575" s="214" t="n"/>
      <c r="K2575" s="214" t="n"/>
      <c r="L2575" s="348" t="inlineStr">
        <is>
          <t>Soluciones Financieras</t>
        </is>
      </c>
      <c r="M2575" s="254" t="inlineStr">
        <is>
          <t>MIRYAM ROA</t>
        </is>
      </c>
      <c r="N2575" s="214" t="n"/>
      <c r="O2575" s="214" t="n"/>
      <c r="P2575" s="214" t="n"/>
      <c r="Q2575" s="335" t="n"/>
      <c r="R2575" s="390" t="inlineStr">
        <is>
          <t>N/A</t>
        </is>
      </c>
      <c r="S2575" s="257" t="inlineStr">
        <is>
          <t>Pesos</t>
        </is>
      </c>
      <c r="T2575" s="258" t="inlineStr">
        <is>
          <t>Hipotecario</t>
        </is>
      </c>
      <c r="U2575" s="739" t="n">
        <v>1198060</v>
      </c>
      <c r="V2575" s="254" t="n">
        <v>172</v>
      </c>
      <c r="W2575" s="254" t="n">
        <v>146</v>
      </c>
      <c r="X2575" s="739" t="inlineStr">
        <is>
          <t>10.8%</t>
        </is>
      </c>
      <c r="Y2575" s="739" t="n">
        <v>0</v>
      </c>
      <c r="Z2575" s="739" t="n">
        <v>60896</v>
      </c>
      <c r="AA2575" s="739" t="n">
        <v>12124</v>
      </c>
      <c r="AB2575" s="739" t="n">
        <v>10900</v>
      </c>
      <c r="AC2575" s="739" t="n">
        <v>319610</v>
      </c>
      <c r="AD2575" s="739" t="n">
        <v>794529</v>
      </c>
      <c r="AE2575" s="739" t="n">
        <v>92570079</v>
      </c>
      <c r="AF2575" s="3660" t="n">
        <v>500</v>
      </c>
      <c r="AG2575" s="739" t="inlineStr">
        <is>
          <t>$2,000,000</t>
        </is>
      </c>
      <c r="AH2575" s="259" t="inlineStr">
        <is>
          <t>Empleado</t>
        </is>
      </c>
      <c r="AI2575" s="254" t="inlineStr">
        <is>
          <t>samacazuma@gmail.com</t>
        </is>
      </c>
      <c r="AJ2575" s="254" t="n">
        <v>3186451668</v>
      </c>
      <c r="AK2575" s="254" t="inlineStr">
        <is>
          <t>TUNJA</t>
        </is>
      </c>
      <c r="AL2575" s="214" t="n"/>
      <c r="AM2575" s="220" t="n"/>
    </row>
    <row r="2576" ht="18" customHeight="1" thickBot="1">
      <c r="A2576" s="548" t="inlineStr">
        <is>
          <t>SANTIAGO MARIN GALLEGO</t>
        </is>
      </c>
      <c r="B2576" s="221" t="n">
        <v>90000170698</v>
      </c>
      <c r="C2576" s="240" t="n">
        <v>46031</v>
      </c>
      <c r="D2576" s="343" t="inlineStr">
        <is>
          <t>Pendiente</t>
        </is>
      </c>
      <c r="E2576" s="240" t="n">
        <v>46031</v>
      </c>
      <c r="F2576" s="241" t="inlineStr">
        <is>
          <t>BANCOLOMBIA</t>
        </is>
      </c>
      <c r="G2576" s="272" t="n"/>
      <c r="H2576" s="344" t="inlineStr">
        <is>
          <t>CM</t>
        </is>
      </c>
      <c r="I2576" s="225" t="n"/>
      <c r="J2576" s="225" t="n"/>
      <c r="K2576" s="225" t="n"/>
      <c r="L2576" s="440" t="inlineStr">
        <is>
          <t>Finanzas a otro nivel</t>
        </is>
      </c>
      <c r="M2576" s="242" t="inlineStr">
        <is>
          <t>PAULA OSORNO</t>
        </is>
      </c>
      <c r="N2576" s="225" t="n"/>
      <c r="O2576" s="225" t="n"/>
      <c r="P2576" s="225" t="n"/>
      <c r="Q2576" s="225" t="n"/>
      <c r="R2576" s="242" t="n">
        <v>1088012385</v>
      </c>
      <c r="S2576" s="246" t="inlineStr">
        <is>
          <t>Pesos</t>
        </is>
      </c>
      <c r="T2576" s="247" t="inlineStr">
        <is>
          <t>Hipotecario</t>
        </is>
      </c>
      <c r="U2576" s="741" t="n">
        <v>248772</v>
      </c>
      <c r="V2576" s="242" t="n">
        <v>240</v>
      </c>
      <c r="W2576" s="242" t="n">
        <v>192</v>
      </c>
      <c r="X2576" s="741" t="inlineStr">
        <is>
          <t>5.6%</t>
        </is>
      </c>
      <c r="Y2576" s="741" t="n">
        <v>94972</v>
      </c>
      <c r="Z2576" s="741" t="n">
        <v>3744</v>
      </c>
      <c r="AA2576" s="741" t="n">
        <v>11295</v>
      </c>
      <c r="AB2576" s="741" t="n">
        <v>7530</v>
      </c>
      <c r="AC2576" s="741" t="n">
        <v>93850</v>
      </c>
      <c r="AD2576" s="741" t="n">
        <v>132353</v>
      </c>
      <c r="AE2576" s="741" t="n">
        <v>29014679</v>
      </c>
      <c r="AF2576" s="3661" t="n">
        <v>350</v>
      </c>
      <c r="AG2576" s="741" t="inlineStr">
        <is>
          <t>$3,500,000</t>
        </is>
      </c>
      <c r="AH2576" s="248" t="inlineStr">
        <is>
          <t>Empleado</t>
        </is>
      </c>
      <c r="AI2576" s="242" t="inlineStr">
        <is>
          <t>maringallegosantiago@gmail.com</t>
        </is>
      </c>
      <c r="AJ2576" s="242" t="n">
        <v>3117860016</v>
      </c>
      <c r="AK2576" s="242" t="inlineStr">
        <is>
          <t>DOSQUEBRADAS</t>
        </is>
      </c>
      <c r="AL2576" s="225" t="n"/>
      <c r="AM2576" s="231" t="n"/>
    </row>
    <row r="2577" ht="18" customHeight="1" thickBot="1">
      <c r="A2577" s="1504" t="inlineStr">
        <is>
          <t>LAURA CATALINA FLOREZ CAMELO</t>
        </is>
      </c>
      <c r="B2577" s="210" t="inlineStr">
        <is>
          <t>570040770085561-1</t>
        </is>
      </c>
      <c r="C2577" s="251" t="n">
        <v>46031</v>
      </c>
      <c r="D2577" s="472" t="inlineStr">
        <is>
          <t>Mora</t>
        </is>
      </c>
      <c r="E2577" s="251" t="n">
        <v>46031</v>
      </c>
      <c r="F2577" s="262" t="inlineStr">
        <is>
          <t>DAVIVIENDA</t>
        </is>
      </c>
      <c r="G2577" s="565" t="n"/>
      <c r="H2577" s="349" t="inlineStr">
        <is>
          <t>CM</t>
        </is>
      </c>
      <c r="I2577" s="214" t="n"/>
      <c r="J2577" s="214" t="n"/>
      <c r="K2577" s="214" t="n"/>
      <c r="L2577" s="348" t="inlineStr">
        <is>
          <t>Soluciones Financieras</t>
        </is>
      </c>
      <c r="M2577" s="254" t="inlineStr">
        <is>
          <t>LORENA SALINAS</t>
        </is>
      </c>
      <c r="N2577" s="214" t="n"/>
      <c r="O2577" s="214" t="n"/>
      <c r="P2577" s="214" t="n"/>
      <c r="Q2577" s="214" t="n"/>
      <c r="R2577" s="573" t="n">
        <v>1015457603</v>
      </c>
      <c r="S2577" s="257" t="inlineStr">
        <is>
          <t>Pesos</t>
        </is>
      </c>
      <c r="T2577" s="258" t="inlineStr">
        <is>
          <t>Hipotecario</t>
        </is>
      </c>
      <c r="U2577" s="739" t="n">
        <v>1701000</v>
      </c>
      <c r="V2577" s="254" t="n">
        <v>180</v>
      </c>
      <c r="W2577" s="254" t="n">
        <v>160</v>
      </c>
      <c r="X2577" s="739" t="inlineStr">
        <is>
          <t>12.5%</t>
        </is>
      </c>
      <c r="Y2577" s="739" t="n">
        <v>0</v>
      </c>
      <c r="Z2577" s="739" t="n">
        <v>82969</v>
      </c>
      <c r="AA2577" s="739" t="n">
        <v>37542</v>
      </c>
      <c r="AB2577" s="739" t="n">
        <v>0</v>
      </c>
      <c r="AC2577" s="739" t="n">
        <v>237081</v>
      </c>
      <c r="AD2577" s="739" t="n">
        <v>1254407</v>
      </c>
      <c r="AE2577" s="739" t="n">
        <v>127347124</v>
      </c>
      <c r="AF2577" s="3660" t="n">
        <v>200</v>
      </c>
      <c r="AG2577" s="739" t="inlineStr">
        <is>
          <t>$18,000,000</t>
        </is>
      </c>
      <c r="AH2577" s="259" t="inlineStr">
        <is>
          <t>Empleado</t>
        </is>
      </c>
      <c r="AI2577" s="254" t="inlineStr">
        <is>
          <t>lauracata1018@gmail.com</t>
        </is>
      </c>
      <c r="AJ2577" s="254" t="n">
        <v>3104410459</v>
      </c>
      <c r="AK2577" s="254" t="inlineStr">
        <is>
          <t>BOGOTA</t>
        </is>
      </c>
      <c r="AL2577" s="214" t="n"/>
      <c r="AM2577" s="220" t="n"/>
    </row>
    <row r="2578" ht="18" customHeight="1" thickBot="1">
      <c r="A2578" s="544" t="inlineStr">
        <is>
          <t>LAURA VALENTINA GOMEZ BENITEZ</t>
        </is>
      </c>
      <c r="B2578" s="221" t="n">
        <v>133201706828</v>
      </c>
      <c r="C2578" s="240" t="n">
        <v>46031</v>
      </c>
      <c r="D2578" s="343" t="inlineStr">
        <is>
          <t>Pendiente</t>
        </is>
      </c>
      <c r="E2578" s="240" t="n">
        <v>46031</v>
      </c>
      <c r="F2578" s="574" t="inlineStr">
        <is>
          <t>CAJA SOCIAL</t>
        </is>
      </c>
      <c r="G2578" s="593" t="inlineStr">
        <is>
          <t>En este momento no me dejó descargar del aplicativo el extracto, sin embargo, este debe ser pagado antes del 13 de enero, el cual ya pagué con un monto de 1.163.000 pesos.</t>
        </is>
      </c>
      <c r="H2578" s="344" t="inlineStr">
        <is>
          <t>CM</t>
        </is>
      </c>
      <c r="I2578" s="225" t="n"/>
      <c r="J2578" s="225" t="n"/>
      <c r="K2578" s="225" t="n"/>
      <c r="L2578" s="440" t="inlineStr">
        <is>
          <t>Finanzas a otro nivel</t>
        </is>
      </c>
      <c r="M2578" s="242" t="inlineStr">
        <is>
          <t>YULY HERNANDEZ</t>
        </is>
      </c>
      <c r="N2578" s="225" t="n"/>
      <c r="O2578" s="225" t="n"/>
      <c r="P2578" s="225" t="n"/>
      <c r="Q2578" s="473" t="n"/>
      <c r="R2578" s="390" t="inlineStr">
        <is>
          <t>N/A</t>
        </is>
      </c>
      <c r="S2578" s="246" t="inlineStr">
        <is>
          <t>Pesos</t>
        </is>
      </c>
      <c r="T2578" s="247" t="inlineStr">
        <is>
          <t>Hipotecario</t>
        </is>
      </c>
      <c r="U2578" s="741" t="n">
        <v>1162700</v>
      </c>
      <c r="V2578" s="242" t="n">
        <v>240</v>
      </c>
      <c r="W2578" s="242" t="n">
        <v>239</v>
      </c>
      <c r="X2578" s="741" t="inlineStr">
        <is>
          <t>11.8%</t>
        </is>
      </c>
      <c r="Y2578" s="741" t="n">
        <v>0</v>
      </c>
      <c r="Z2578" s="741" t="n">
        <v>2190</v>
      </c>
      <c r="AA2578" s="741" t="n">
        <v>3007</v>
      </c>
      <c r="AB2578" s="741" t="n">
        <v>27608</v>
      </c>
      <c r="AC2578" s="741" t="n">
        <v>116385</v>
      </c>
      <c r="AD2578" s="741" t="n">
        <v>966809</v>
      </c>
      <c r="AE2578" s="741" t="n">
        <v>103530000</v>
      </c>
      <c r="AF2578" s="3661" t="n">
        <v>300</v>
      </c>
      <c r="AG2578" s="741" t="inlineStr">
        <is>
          <t>$5,250,000</t>
        </is>
      </c>
      <c r="AH2578" s="248" t="inlineStr">
        <is>
          <t>Empleado</t>
        </is>
      </c>
      <c r="AI2578" s="242" t="inlineStr">
        <is>
          <t>benitezgomez621@gmail.com</t>
        </is>
      </c>
      <c r="AJ2578" s="242" t="n">
        <v>3166251057</v>
      </c>
      <c r="AK2578" s="242" t="inlineStr">
        <is>
          <t>BOGOTA</t>
        </is>
      </c>
      <c r="AL2578" s="225" t="n"/>
      <c r="AM2578" s="231" t="n"/>
      <c r="AO2578" s="1636" t="n"/>
      <c r="AP2578" s="769" t="n"/>
    </row>
    <row r="2579" ht="18" customFormat="1" customHeight="1" s="1314" thickBot="1">
      <c r="A2579" s="1320" t="inlineStr">
        <is>
          <t>GINA PAOLA MATEUS LAVERDE</t>
        </is>
      </c>
      <c r="B2579" s="1321" t="n">
        <v>263803</v>
      </c>
      <c r="C2579" s="1322" t="n">
        <v>46028</v>
      </c>
      <c r="D2579" s="1326" t="inlineStr">
        <is>
          <t>Pendiente</t>
        </is>
      </c>
      <c r="E2579" s="1322" t="n">
        <v>46031</v>
      </c>
      <c r="F2579" s="1456" t="inlineStr">
        <is>
          <t>COLPATRIA</t>
        </is>
      </c>
      <c r="G2579" s="1305" t="n"/>
      <c r="H2579" s="1306" t="inlineStr">
        <is>
          <t>CM</t>
        </is>
      </c>
      <c r="I2579" s="1305" t="n"/>
      <c r="J2579" s="1305" t="n"/>
      <c r="K2579" s="1305" t="n"/>
      <c r="L2579" s="1326" t="inlineStr">
        <is>
          <t>Soluciones Financieras</t>
        </is>
      </c>
      <c r="M2579" s="1307" t="inlineStr">
        <is>
          <t>LORENA SALINAS</t>
        </is>
      </c>
      <c r="N2579" s="1305" t="n"/>
      <c r="O2579" s="1305" t="n"/>
      <c r="P2579" s="1305" t="n"/>
      <c r="Q2579" s="1305" t="n"/>
      <c r="R2579" s="1307" t="n">
        <v>52965184</v>
      </c>
      <c r="S2579" s="1311" t="inlineStr">
        <is>
          <t>Pesos</t>
        </is>
      </c>
      <c r="T2579" s="1368" t="inlineStr">
        <is>
          <t>Leasing H.</t>
        </is>
      </c>
      <c r="U2579" s="1310" t="n">
        <v>5459789</v>
      </c>
      <c r="V2579" s="1307" t="n">
        <v>240</v>
      </c>
      <c r="W2579" s="1307" t="n">
        <v>134</v>
      </c>
      <c r="X2579" s="1310" t="inlineStr">
        <is>
          <t>15.74%</t>
        </is>
      </c>
      <c r="Y2579" s="1310" t="n">
        <v>0</v>
      </c>
      <c r="Z2579" s="1310" t="n">
        <v>127515</v>
      </c>
      <c r="AA2579" s="1310" t="n">
        <v>175117</v>
      </c>
      <c r="AB2579" s="1310" t="n">
        <v>0</v>
      </c>
      <c r="AC2579" s="1310" t="n">
        <v>1840031</v>
      </c>
      <c r="AD2579" s="1310" t="n">
        <v>4057335</v>
      </c>
      <c r="AE2579" s="1310" t="n">
        <v>459245428</v>
      </c>
      <c r="AF2579" s="1310" t="inlineStr">
        <is>
          <t>$1,000,000</t>
        </is>
      </c>
      <c r="AG2579" s="1310" t="inlineStr">
        <is>
          <t>$21,000,000</t>
        </is>
      </c>
      <c r="AH2579" s="1311" t="inlineStr">
        <is>
          <t>Independiente</t>
        </is>
      </c>
      <c r="AI2579" s="1307" t="inlineStr">
        <is>
          <t>ginpaml@gmail.com</t>
        </is>
      </c>
      <c r="AJ2579" s="1307" t="n">
        <v>3113415708</v>
      </c>
      <c r="AK2579" s="1307" t="inlineStr">
        <is>
          <t>COTA</t>
        </is>
      </c>
      <c r="AL2579" s="1305" t="n"/>
      <c r="AM2579" s="1313" t="n"/>
      <c r="AO2579" s="1755" t="n"/>
      <c r="AP2579" s="1589" t="n"/>
    </row>
    <row r="2580" ht="18" customHeight="1" thickBot="1">
      <c r="A2580" s="1691" t="inlineStr">
        <is>
          <t>DANIEL FERNANDO HOYOS BELTRAN</t>
        </is>
      </c>
      <c r="B2580" s="1741" t="inlineStr">
        <is>
          <t>600101840024320-8</t>
        </is>
      </c>
      <c r="C2580" s="1693" t="n">
        <v>46318</v>
      </c>
      <c r="D2580" s="1694" t="inlineStr">
        <is>
          <t>Mora</t>
        </is>
      </c>
      <c r="E2580" s="1693" t="n">
        <v>46030</v>
      </c>
      <c r="F2580" s="1635" t="inlineStr">
        <is>
          <t>DAVIVIENDA</t>
        </is>
      </c>
      <c r="G2580" s="1636" t="n"/>
      <c r="H2580" s="939" t="inlineStr">
        <is>
          <t>CM</t>
        </is>
      </c>
      <c r="I2580" s="1636" t="n"/>
      <c r="J2580" s="1636" t="n"/>
      <c r="K2580" s="1636" t="n"/>
      <c r="L2580" s="1122" t="inlineStr">
        <is>
          <t>Finanzas a otro nivel</t>
        </is>
      </c>
      <c r="M2580" s="1692" t="inlineStr">
        <is>
          <t>NELLY ROA</t>
        </is>
      </c>
      <c r="N2580" s="1636" t="n"/>
      <c r="O2580" s="1636" t="n"/>
      <c r="P2580" s="1695" t="inlineStr">
        <is>
          <t>https://tinyurl.com/yfbdrc76</t>
        </is>
      </c>
      <c r="Q2580" s="763" t="n"/>
      <c r="R2580" s="1696" t="inlineStr">
        <is>
          <t>N/A</t>
        </is>
      </c>
      <c r="S2580" s="941" t="inlineStr">
        <is>
          <t>Pesos</t>
        </is>
      </c>
      <c r="T2580" s="1697" t="inlineStr">
        <is>
          <t>Leasing H.</t>
        </is>
      </c>
      <c r="U2580" s="1698" t="n">
        <v>4581000</v>
      </c>
      <c r="V2580" s="1698" t="n">
        <v>240</v>
      </c>
      <c r="W2580" s="1698" t="n">
        <v>192</v>
      </c>
      <c r="X2580" s="1698" t="inlineStr">
        <is>
          <t>9.2%</t>
        </is>
      </c>
      <c r="Y2580" s="1698" t="n">
        <v>0</v>
      </c>
      <c r="Z2580" s="1698" t="n">
        <v>109594</v>
      </c>
      <c r="AA2580" s="1698" t="n">
        <v>113852</v>
      </c>
      <c r="AB2580" s="1698" t="n">
        <v>0</v>
      </c>
      <c r="AC2580" s="1698" t="n">
        <v>1045194</v>
      </c>
      <c r="AD2580" s="1698" t="n">
        <v>3309805</v>
      </c>
      <c r="AE2580" s="1698" t="n">
        <v>452336676</v>
      </c>
      <c r="AF2580" s="3770" t="n">
        <v>500</v>
      </c>
      <c r="AG2580" s="1698" t="inlineStr">
        <is>
          <t>$20,000,000</t>
        </is>
      </c>
      <c r="AH2580" s="947" t="inlineStr">
        <is>
          <t>Empleado</t>
        </is>
      </c>
      <c r="AI2580" s="1692" t="inlineStr">
        <is>
          <t>susanarojas1104@gmail.com</t>
        </is>
      </c>
      <c r="AJ2580" s="1700" t="n">
        <v>3103834488</v>
      </c>
      <c r="AK2580" s="1692" t="inlineStr">
        <is>
          <t>CALI</t>
        </is>
      </c>
      <c r="AL2580" s="1636" t="n"/>
      <c r="AM2580" s="769" t="n"/>
      <c r="AN2580" s="1692" t="inlineStr">
        <is>
          <t>CALI</t>
        </is>
      </c>
      <c r="AO2580" s="789" t="n"/>
      <c r="AP2580" s="964" t="n"/>
    </row>
    <row r="2581" ht="18" customHeight="1" thickBot="1">
      <c r="A2581" s="1701" t="inlineStr">
        <is>
          <t>KELLY TATIANA SILVA CHAUX</t>
        </is>
      </c>
      <c r="B2581" s="1742" t="inlineStr">
        <is>
          <t>571616310012621-8</t>
        </is>
      </c>
      <c r="C2581" s="1702" t="n">
        <v>46030</v>
      </c>
      <c r="D2581" s="1065" t="inlineStr">
        <is>
          <t>Pendiente</t>
        </is>
      </c>
      <c r="E2581" s="1702" t="n">
        <v>46030</v>
      </c>
      <c r="F2581" s="1703" t="inlineStr">
        <is>
          <t>DAVIVIENDA</t>
        </is>
      </c>
      <c r="G2581" s="1210" t="n"/>
      <c r="H2581" s="1075" t="inlineStr">
        <is>
          <t>CM</t>
        </is>
      </c>
      <c r="I2581" s="978" t="n"/>
      <c r="J2581" s="978" t="n"/>
      <c r="K2581" s="978" t="n"/>
      <c r="L2581" s="978" t="n"/>
      <c r="M2581" s="978" t="n"/>
      <c r="N2581" s="978" t="n"/>
      <c r="O2581" s="978" t="n"/>
      <c r="P2581" s="978" t="n"/>
      <c r="Q2581" s="978" t="n"/>
      <c r="R2581" s="1704" t="n">
        <v>1019100957</v>
      </c>
      <c r="S2581" s="981" t="inlineStr">
        <is>
          <t>Pesos</t>
        </is>
      </c>
      <c r="T2581" s="982" t="inlineStr">
        <is>
          <t>Hipotecario</t>
        </is>
      </c>
      <c r="U2581" s="1705" t="n">
        <v>1964000</v>
      </c>
      <c r="V2581" s="1704" t="n">
        <v>126</v>
      </c>
      <c r="W2581" s="1704" t="n">
        <v>102</v>
      </c>
      <c r="X2581" s="1705" t="inlineStr">
        <is>
          <t>18.3%</t>
        </is>
      </c>
      <c r="Y2581" s="1705" t="n">
        <v>0</v>
      </c>
      <c r="Z2581" s="1705" t="n">
        <v>29538</v>
      </c>
      <c r="AA2581" s="1705" t="n">
        <v>21770</v>
      </c>
      <c r="AB2581" s="1705" t="n">
        <v>0</v>
      </c>
      <c r="AC2581" s="1705" t="n">
        <v>378246</v>
      </c>
      <c r="AD2581" s="1705" t="n">
        <v>1263753</v>
      </c>
      <c r="AE2581" s="1705" t="n">
        <v>90592767</v>
      </c>
      <c r="AF2581" s="3694" t="n">
        <v>200</v>
      </c>
      <c r="AG2581" s="1705" t="inlineStr">
        <is>
          <t>$4,000,000</t>
        </is>
      </c>
      <c r="AH2581" s="979" t="inlineStr">
        <is>
          <t>Empleado</t>
        </is>
      </c>
      <c r="AI2581" s="1704" t="inlineStr">
        <is>
          <t>tatianita.silva1594@gmail.com</t>
        </is>
      </c>
      <c r="AJ2581" s="1704" t="n">
        <v>3229464768</v>
      </c>
      <c r="AK2581" s="1704" t="inlineStr">
        <is>
          <t>IBAGUE</t>
        </is>
      </c>
      <c r="AL2581" s="978" t="n"/>
      <c r="AM2581" s="984" t="n"/>
      <c r="AN2581" s="1704" t="inlineStr">
        <is>
          <t>IBAGUE</t>
        </is>
      </c>
      <c r="AO2581" s="978" t="n"/>
      <c r="AP2581" s="984" t="n"/>
    </row>
    <row r="2582" ht="18" customHeight="1" thickBot="1">
      <c r="A2582" s="1707" t="inlineStr">
        <is>
          <t>DARMELY SANDOVAL BARON</t>
        </is>
      </c>
      <c r="B2582" s="1743" t="inlineStr">
        <is>
          <t>601741600010861-9</t>
        </is>
      </c>
      <c r="C2582" s="1708" t="n">
        <v>46030</v>
      </c>
      <c r="D2582" s="1709" t="inlineStr">
        <is>
          <t>Mora</t>
        </is>
      </c>
      <c r="E2582" s="1710" t="n">
        <v>46030</v>
      </c>
      <c r="F2582" s="953" t="inlineStr">
        <is>
          <t>DAVIVIENDA</t>
        </is>
      </c>
      <c r="G2582" s="789" t="n"/>
      <c r="H2582" s="971" t="inlineStr">
        <is>
          <t>CM</t>
        </is>
      </c>
      <c r="I2582" s="789" t="n"/>
      <c r="J2582" s="789" t="n"/>
      <c r="K2582" s="789" t="n"/>
      <c r="L2582" s="789" t="n"/>
      <c r="M2582" s="789" t="n"/>
      <c r="N2582" s="789" t="n"/>
      <c r="O2582" s="789" t="n"/>
      <c r="P2582" s="789" t="n"/>
      <c r="Q2582" s="789" t="n"/>
      <c r="R2582" s="1711" t="n">
        <v>23560871</v>
      </c>
      <c r="S2582" s="959" t="inlineStr">
        <is>
          <t>Pesos</t>
        </is>
      </c>
      <c r="T2582" s="1712" t="inlineStr">
        <is>
          <t>Leasing H.</t>
        </is>
      </c>
      <c r="U2582" s="1713" t="n">
        <v>998737</v>
      </c>
      <c r="V2582" s="1711" t="n">
        <v>240</v>
      </c>
      <c r="W2582" s="1711" t="n">
        <v>183</v>
      </c>
      <c r="X2582" s="1713" t="inlineStr">
        <is>
          <t>8.7%</t>
        </is>
      </c>
      <c r="Y2582" s="1713" t="n">
        <v>454263</v>
      </c>
      <c r="Z2582" s="1713" t="n">
        <v>60123</v>
      </c>
      <c r="AA2582" s="1713" t="n">
        <v>53466</v>
      </c>
      <c r="AB2582" s="1713" t="n">
        <v>0</v>
      </c>
      <c r="AC2582" s="1713" t="n">
        <v>367908</v>
      </c>
      <c r="AD2582" s="1713" t="n">
        <v>515657</v>
      </c>
      <c r="AE2582" s="1713" t="n">
        <v>139025358</v>
      </c>
      <c r="AF2582" s="3695" t="n">
        <v>300</v>
      </c>
      <c r="AG2582" s="1713" t="inlineStr">
        <is>
          <t>$3,500,000</t>
        </is>
      </c>
      <c r="AH2582" s="973" t="inlineStr">
        <is>
          <t>Empleado</t>
        </is>
      </c>
      <c r="AI2582" s="1711" t="inlineStr">
        <is>
          <t>dasaba19@hotmail.es</t>
        </is>
      </c>
      <c r="AJ2582" s="1711" t="n">
        <v>3124401460</v>
      </c>
      <c r="AK2582" s="1711" t="inlineStr">
        <is>
          <t>CHIQUINQUIRA</t>
        </is>
      </c>
      <c r="AL2582" s="789" t="n"/>
      <c r="AM2582" s="964" t="n"/>
      <c r="AN2582" s="1711" t="inlineStr">
        <is>
          <t>CHIQUINQUIRA</t>
        </is>
      </c>
      <c r="AO2582" s="1210" t="n"/>
      <c r="AP2582" s="964" t="n"/>
    </row>
    <row r="2583" ht="18" customHeight="1" thickBot="1">
      <c r="A2583" s="1715" t="inlineStr">
        <is>
          <t>SANTIAGO SANCHEZ ALBARRACIN</t>
        </is>
      </c>
      <c r="B2583" s="1742" t="inlineStr">
        <is>
          <t>570909660045810-4</t>
        </is>
      </c>
      <c r="C2583" s="1702" t="n">
        <v>46030</v>
      </c>
      <c r="D2583" s="1065" t="inlineStr">
        <is>
          <t>Pendiente</t>
        </is>
      </c>
      <c r="E2583" s="1702" t="n">
        <v>46030</v>
      </c>
      <c r="F2583" s="1703" t="inlineStr">
        <is>
          <t>DAVIVIENDA</t>
        </is>
      </c>
      <c r="G2583" s="1210" t="n"/>
      <c r="H2583" s="1075" t="inlineStr">
        <is>
          <t>CM</t>
        </is>
      </c>
      <c r="I2583" s="978" t="n"/>
      <c r="J2583" s="978" t="n"/>
      <c r="K2583" s="978" t="n"/>
      <c r="L2583" s="978" t="n"/>
      <c r="M2583" s="978" t="n"/>
      <c r="N2583" s="978" t="n"/>
      <c r="O2583" s="978" t="n"/>
      <c r="P2583" s="978" t="n"/>
      <c r="Q2583" s="978" t="n"/>
      <c r="R2583" s="1704" t="n">
        <v>1000805776</v>
      </c>
      <c r="S2583" s="981" t="inlineStr">
        <is>
          <t>Pesos</t>
        </is>
      </c>
      <c r="T2583" s="982" t="inlineStr">
        <is>
          <t>Hipotecario</t>
        </is>
      </c>
      <c r="U2583" s="1705" t="n">
        <v>552691</v>
      </c>
      <c r="V2583" s="1704" t="n">
        <v>240</v>
      </c>
      <c r="W2583" s="1704" t="n">
        <v>212</v>
      </c>
      <c r="X2583" s="1705" t="inlineStr">
        <is>
          <t>10.3%</t>
        </is>
      </c>
      <c r="Y2583" s="1705" t="n">
        <v>242308</v>
      </c>
      <c r="Z2583" s="1705" t="n">
        <v>23761</v>
      </c>
      <c r="AA2583" s="1705" t="n">
        <v>33162</v>
      </c>
      <c r="AB2583" s="1705" t="n">
        <v>0</v>
      </c>
      <c r="AC2583" s="1705" t="n">
        <v>130416</v>
      </c>
      <c r="AD2583" s="1705" t="n">
        <v>365076</v>
      </c>
      <c r="AE2583" s="1705" t="n">
        <v>74072847</v>
      </c>
      <c r="AF2583" s="3694" t="n">
        <v>150</v>
      </c>
      <c r="AG2583" s="1705" t="inlineStr">
        <is>
          <t>$3,600,000</t>
        </is>
      </c>
      <c r="AH2583" s="979" t="inlineStr">
        <is>
          <t>Empleado</t>
        </is>
      </c>
      <c r="AI2583" s="1704" t="inlineStr">
        <is>
          <t>santiagosanchezalbarracin@gmail.com</t>
        </is>
      </c>
      <c r="AJ2583" s="1704" t="n">
        <v>3016840006</v>
      </c>
      <c r="AK2583" s="1704" t="inlineStr">
        <is>
          <t>VILLAVICENCIO</t>
        </is>
      </c>
      <c r="AL2583" s="978" t="n"/>
      <c r="AM2583" s="984" t="n"/>
      <c r="AN2583" s="1704" t="inlineStr">
        <is>
          <t>VILLAVICENCIO</t>
        </is>
      </c>
      <c r="AO2583" s="798" t="n"/>
      <c r="AP2583" s="984" t="n"/>
    </row>
    <row r="2584" ht="18" customHeight="1" thickBot="1">
      <c r="A2584" s="1715" t="inlineStr">
        <is>
          <t>DANNA GISELA RODRIGUEZ RENDON</t>
        </is>
      </c>
      <c r="B2584" s="1744" t="n">
        <v>90000378908</v>
      </c>
      <c r="C2584" s="1710" t="n">
        <v>46030</v>
      </c>
      <c r="D2584" s="1065" t="inlineStr">
        <is>
          <t>Pendiente</t>
        </is>
      </c>
      <c r="E2584" s="1710" t="n">
        <v>46030</v>
      </c>
      <c r="F2584" s="1638" t="inlineStr">
        <is>
          <t>BANCOLOMBIA</t>
        </is>
      </c>
      <c r="G2584" s="1210" t="n"/>
      <c r="H2584" s="1075" t="inlineStr">
        <is>
          <t>CM</t>
        </is>
      </c>
      <c r="I2584" s="1210" t="n"/>
      <c r="J2584" s="1210" t="n"/>
      <c r="K2584" s="1210" t="n"/>
      <c r="L2584" s="1065" t="inlineStr">
        <is>
          <t>Soluciones Financieras</t>
        </is>
      </c>
      <c r="M2584" s="1716" t="inlineStr">
        <is>
          <t>LORENA SALINAS</t>
        </is>
      </c>
      <c r="N2584" s="1210" t="n"/>
      <c r="O2584" s="1210" t="n"/>
      <c r="P2584" s="1210" t="n"/>
      <c r="Q2584" s="1210" t="n"/>
      <c r="R2584" s="1717" t="n">
        <v>1144099530</v>
      </c>
      <c r="S2584" s="981" t="inlineStr">
        <is>
          <t>Pesos</t>
        </is>
      </c>
      <c r="T2584" s="1640" t="inlineStr">
        <is>
          <t>Hipotecario</t>
        </is>
      </c>
      <c r="U2584" s="1718" t="n">
        <v>1197316</v>
      </c>
      <c r="V2584" s="1716" t="n">
        <v>240</v>
      </c>
      <c r="W2584" s="1716" t="n">
        <v>239</v>
      </c>
      <c r="X2584" s="1718" t="inlineStr">
        <is>
          <t>13.4%</t>
        </is>
      </c>
      <c r="Y2584" s="1718" t="n">
        <v>0</v>
      </c>
      <c r="Z2584" s="1718" t="n">
        <v>9428</v>
      </c>
      <c r="AA2584" s="1718" t="n">
        <v>11346</v>
      </c>
      <c r="AB2584" s="1718" t="n">
        <v>7563</v>
      </c>
      <c r="AC2584" s="1718" t="n">
        <v>99225</v>
      </c>
      <c r="AD2584" s="1718" t="n">
        <v>1044158</v>
      </c>
      <c r="AE2584" s="1718" t="n">
        <v>102789223</v>
      </c>
      <c r="AF2584" s="3771" t="n">
        <v>200</v>
      </c>
      <c r="AG2584" s="1718" t="inlineStr">
        <is>
          <t>$3,500,000</t>
        </is>
      </c>
      <c r="AH2584" s="979" t="inlineStr">
        <is>
          <t>Empleado</t>
        </is>
      </c>
      <c r="AI2584" s="1716" t="inlineStr">
        <is>
          <t>dannar0411@gmail.com</t>
        </is>
      </c>
      <c r="AJ2584" s="1716" t="n">
        <v>3027944642</v>
      </c>
      <c r="AK2584" s="1716" t="inlineStr">
        <is>
          <t>CALI</t>
        </is>
      </c>
      <c r="AL2584" s="1210" t="n"/>
      <c r="AM2584" s="964" t="n"/>
      <c r="AN2584" s="1716" t="inlineStr">
        <is>
          <t>CALI</t>
        </is>
      </c>
      <c r="AO2584" s="1210" t="n"/>
      <c r="AP2584" s="964" t="n"/>
    </row>
    <row r="2585" ht="18" customHeight="1" thickBot="1">
      <c r="A2585" s="1707" t="inlineStr">
        <is>
          <t>CRISTIAN BRIAN VASQUEZ JIMENEZ</t>
        </is>
      </c>
      <c r="B2585" s="1745" t="inlineStr">
        <is>
          <t>571212600182956-4</t>
        </is>
      </c>
      <c r="C2585" s="1720" t="n">
        <v>46030</v>
      </c>
      <c r="D2585" s="1065" t="inlineStr">
        <is>
          <t>Pendiente</t>
        </is>
      </c>
      <c r="E2585" s="1702" t="n">
        <v>46030</v>
      </c>
      <c r="F2585" s="953" t="inlineStr">
        <is>
          <t>DAVIVIENDA</t>
        </is>
      </c>
      <c r="G2585" s="789" t="n"/>
      <c r="H2585" s="971" t="inlineStr">
        <is>
          <t>CM</t>
        </is>
      </c>
      <c r="I2585" s="798" t="n"/>
      <c r="J2585" s="798" t="n"/>
      <c r="K2585" s="798" t="n"/>
      <c r="L2585" s="798" t="n"/>
      <c r="M2585" s="798" t="n"/>
      <c r="N2585" s="798" t="n"/>
      <c r="O2585" s="798" t="n"/>
      <c r="P2585" s="798" t="n"/>
      <c r="Q2585" s="1078" t="n"/>
      <c r="R2585" s="1721" t="inlineStr">
        <is>
          <t>N/A</t>
        </is>
      </c>
      <c r="S2585" s="959" t="inlineStr">
        <is>
          <t>Pesos</t>
        </is>
      </c>
      <c r="T2585" s="1722" t="inlineStr">
        <is>
          <t>Hipotecario</t>
        </is>
      </c>
      <c r="U2585" s="1723" t="n">
        <v>1167000</v>
      </c>
      <c r="V2585" s="1724" t="n">
        <v>240</v>
      </c>
      <c r="W2585" s="1724" t="n">
        <v>197</v>
      </c>
      <c r="X2585" s="1723" t="inlineStr">
        <is>
          <t>13.5%</t>
        </is>
      </c>
      <c r="Y2585" s="1723" t="n">
        <v>0</v>
      </c>
      <c r="Z2585" s="1723" t="n">
        <v>30022</v>
      </c>
      <c r="AA2585" s="1723" t="n">
        <v>65024</v>
      </c>
      <c r="AB2585" s="1723" t="n">
        <v>0</v>
      </c>
      <c r="AC2585" s="1723" t="n">
        <v>194378</v>
      </c>
      <c r="AD2585" s="1723" t="n">
        <v>877575</v>
      </c>
      <c r="AE2585" s="1723" t="n">
        <v>129755565</v>
      </c>
      <c r="AF2585" s="3772" t="n">
        <v>200</v>
      </c>
      <c r="AG2585" s="1723" t="inlineStr">
        <is>
          <t>$13,000,000</t>
        </is>
      </c>
      <c r="AH2585" s="973" t="inlineStr">
        <is>
          <t>Empleado</t>
        </is>
      </c>
      <c r="AI2585" s="1724" t="inlineStr">
        <is>
          <t>machetelds@gmail.com</t>
        </is>
      </c>
      <c r="AJ2585" s="1724" t="n">
        <v>34622460456</v>
      </c>
      <c r="AK2585" s="1724" t="inlineStr">
        <is>
          <t>ESPAÑA</t>
        </is>
      </c>
      <c r="AL2585" s="798" t="n"/>
      <c r="AM2585" s="984" t="n"/>
      <c r="AN2585" s="1724" t="inlineStr">
        <is>
          <t>ESPAÑA</t>
        </is>
      </c>
      <c r="AO2585" s="225" t="n"/>
      <c r="AP2585" s="231" t="n"/>
    </row>
    <row r="2586" ht="18" customHeight="1" thickBot="1">
      <c r="A2586" s="1715" t="inlineStr">
        <is>
          <t>MARLY YUSLEY GAMBOA CARDENAS</t>
        </is>
      </c>
      <c r="B2586" s="1744" t="inlineStr">
        <is>
          <t>570606630052566-1</t>
        </is>
      </c>
      <c r="C2586" s="1710" t="n">
        <v>46030</v>
      </c>
      <c r="D2586" s="1065" t="inlineStr">
        <is>
          <t>Pendiente</t>
        </is>
      </c>
      <c r="E2586" s="1710" t="n">
        <v>46030</v>
      </c>
      <c r="F2586" s="1703" t="inlineStr">
        <is>
          <t>DAVIVIENDA</t>
        </is>
      </c>
      <c r="G2586" s="1210" t="n"/>
      <c r="H2586" s="1075" t="inlineStr">
        <is>
          <t>CM</t>
        </is>
      </c>
      <c r="I2586" s="1210" t="n"/>
      <c r="J2586" s="1210" t="n"/>
      <c r="K2586" s="1210" t="n"/>
      <c r="L2586" s="1210" t="n"/>
      <c r="M2586" s="1210" t="n"/>
      <c r="N2586" s="1210" t="n"/>
      <c r="O2586" s="1210" t="n"/>
      <c r="P2586" s="1210" t="n"/>
      <c r="Q2586" s="957" t="n"/>
      <c r="R2586" s="1721" t="inlineStr">
        <is>
          <t>N/A</t>
        </is>
      </c>
      <c r="S2586" s="981" t="inlineStr">
        <is>
          <t>Pesos</t>
        </is>
      </c>
      <c r="T2586" s="1640" t="inlineStr">
        <is>
          <t>Hipotecario</t>
        </is>
      </c>
      <c r="U2586" s="1718" t="n">
        <v>520407</v>
      </c>
      <c r="V2586" s="1716" t="n">
        <v>240</v>
      </c>
      <c r="W2586" s="1716" t="n">
        <v>224</v>
      </c>
      <c r="X2586" s="1718" t="inlineStr">
        <is>
          <t>10.95%</t>
        </is>
      </c>
      <c r="Y2586" s="1718" t="n">
        <v>224592</v>
      </c>
      <c r="Z2586" s="1718" t="n">
        <v>23539</v>
      </c>
      <c r="AA2586" s="1718" t="n">
        <v>25448</v>
      </c>
      <c r="AB2586" s="1718" t="n">
        <v>0</v>
      </c>
      <c r="AC2586" s="1718" t="n">
        <v>98658</v>
      </c>
      <c r="AD2586" s="1718" t="n">
        <v>372439</v>
      </c>
      <c r="AE2586" s="1718" t="n">
        <v>68653451</v>
      </c>
      <c r="AF2586" s="3771" t="n">
        <v>150</v>
      </c>
      <c r="AG2586" s="1718" t="inlineStr">
        <is>
          <t>$2,100,000</t>
        </is>
      </c>
      <c r="AH2586" s="979" t="inlineStr">
        <is>
          <t>Empleado</t>
        </is>
      </c>
      <c r="AI2586" s="1716" t="inlineStr">
        <is>
          <t>marlygamboa25@gmail.com</t>
        </is>
      </c>
      <c r="AJ2586" s="1716" t="n">
        <v>3112287972</v>
      </c>
      <c r="AK2586" s="1716" t="inlineStr">
        <is>
          <t>CUCUTA</t>
        </is>
      </c>
      <c r="AL2586" s="1210" t="n"/>
      <c r="AM2586" s="964" t="n"/>
      <c r="AN2586" s="1716" t="inlineStr">
        <is>
          <t>CUCUTA</t>
        </is>
      </c>
      <c r="AO2586" s="990" t="n"/>
      <c r="AP2586" s="998" t="n"/>
    </row>
    <row r="2587" ht="18" customHeight="1" thickBot="1">
      <c r="A2587" s="1484" t="inlineStr">
        <is>
          <t>DANIEL JESUS GALLON RESTREPO</t>
        </is>
      </c>
      <c r="B2587" s="1747" t="inlineStr">
        <is>
          <t>570303010037156-2</t>
        </is>
      </c>
      <c r="C2587" s="1748" t="n">
        <v>46030</v>
      </c>
      <c r="D2587" s="343" t="inlineStr">
        <is>
          <t>Pendiente</t>
        </is>
      </c>
      <c r="E2587" s="1748" t="n">
        <v>46030</v>
      </c>
      <c r="F2587" s="333" t="inlineStr">
        <is>
          <t>DAVIVIENDA</t>
        </is>
      </c>
      <c r="G2587" s="1224" t="n"/>
      <c r="H2587" s="344" t="inlineStr">
        <is>
          <t>CM</t>
        </is>
      </c>
      <c r="I2587" s="225" t="n"/>
      <c r="J2587" s="225" t="n"/>
      <c r="K2587" s="225" t="n"/>
      <c r="L2587" s="225" t="n"/>
      <c r="M2587" s="225" t="n"/>
      <c r="N2587" s="225" t="n"/>
      <c r="O2587" s="225" t="n"/>
      <c r="P2587" s="225" t="n"/>
      <c r="Q2587" s="225" t="n"/>
      <c r="R2587" s="1749" t="inlineStr">
        <is>
          <t>N/A</t>
        </is>
      </c>
      <c r="S2587" s="246" t="inlineStr">
        <is>
          <t>Pesos</t>
        </is>
      </c>
      <c r="T2587" s="247" t="inlineStr">
        <is>
          <t>Hipotecario</t>
        </is>
      </c>
      <c r="U2587" s="1750" t="n">
        <v>777000</v>
      </c>
      <c r="V2587" s="1751" t="n">
        <v>240</v>
      </c>
      <c r="W2587" s="1751" t="n">
        <v>193</v>
      </c>
      <c r="X2587" s="1750" t="inlineStr">
        <is>
          <t>9.7%</t>
        </is>
      </c>
      <c r="Y2587" s="1750" t="n">
        <v>500000</v>
      </c>
      <c r="Z2587" s="1750" t="n">
        <v>27416</v>
      </c>
      <c r="AA2587" s="1750" t="n">
        <v>54168</v>
      </c>
      <c r="AB2587" s="1750" t="n">
        <v>0</v>
      </c>
      <c r="AC2587" s="1750" t="n">
        <v>267180</v>
      </c>
      <c r="AD2587" s="1750" t="n">
        <v>428235</v>
      </c>
      <c r="AE2587" s="1750" t="n">
        <v>119690876</v>
      </c>
      <c r="AF2587" s="3773" t="n">
        <v>250</v>
      </c>
      <c r="AG2587" s="1750" t="inlineStr">
        <is>
          <t>$6,500,000</t>
        </is>
      </c>
      <c r="AH2587" s="248" t="inlineStr">
        <is>
          <t>Empleado</t>
        </is>
      </c>
      <c r="AI2587" s="1751" t="inlineStr">
        <is>
          <t>dj-gallon@hotmail.com</t>
        </is>
      </c>
      <c r="AJ2587" s="1751" t="n">
        <v>3127541232</v>
      </c>
      <c r="AK2587" s="1751" t="inlineStr">
        <is>
          <t>MEDELLIN</t>
        </is>
      </c>
      <c r="AL2587" s="225" t="n"/>
      <c r="AM2587" s="231" t="n"/>
      <c r="AN2587" s="1751" t="inlineStr">
        <is>
          <t>MEDELLIN</t>
        </is>
      </c>
      <c r="AO2587" s="789" t="n"/>
      <c r="AP2587" s="964" t="n"/>
    </row>
    <row r="2588" ht="18" customHeight="1" thickBot="1">
      <c r="A2588" s="1600" t="inlineStr">
        <is>
          <t>ANA MARIA JARAMILLO PADIERNA</t>
        </is>
      </c>
      <c r="B2588" s="1746" t="n">
        <v>90000359040</v>
      </c>
      <c r="C2588" s="1726" t="n">
        <v>46030</v>
      </c>
      <c r="D2588" s="1606" t="inlineStr">
        <is>
          <t>Pendiente</t>
        </is>
      </c>
      <c r="E2588" s="1727" t="n">
        <v>46030</v>
      </c>
      <c r="F2588" s="1634" t="inlineStr">
        <is>
          <t>BANCOLOMBIA</t>
        </is>
      </c>
      <c r="G2588" s="990" t="n"/>
      <c r="H2588" s="989" t="inlineStr">
        <is>
          <t>CM</t>
        </is>
      </c>
      <c r="I2588" s="990" t="n"/>
      <c r="J2588" s="990" t="n"/>
      <c r="K2588" s="990" t="n"/>
      <c r="L2588" s="990" t="n"/>
      <c r="M2588" s="990" t="n"/>
      <c r="N2588" s="990" t="n"/>
      <c r="O2588" s="990" t="n"/>
      <c r="P2588" s="990" t="n"/>
      <c r="Q2588" s="990" t="n"/>
      <c r="R2588" s="1728" t="inlineStr">
        <is>
          <t>N/A</t>
        </is>
      </c>
      <c r="S2588" s="993" t="inlineStr">
        <is>
          <t>Pesos</t>
        </is>
      </c>
      <c r="T2588" s="994" t="inlineStr">
        <is>
          <t>Hipotecario</t>
        </is>
      </c>
      <c r="U2588" s="1729" t="n">
        <v>1353623</v>
      </c>
      <c r="V2588" s="1730" t="n">
        <v>240</v>
      </c>
      <c r="W2588" s="1730" t="n">
        <v>235</v>
      </c>
      <c r="X2588" s="1731" t="n">
        <v>0.1</v>
      </c>
      <c r="Y2588" s="1729" t="n">
        <v>0</v>
      </c>
      <c r="Z2588" s="1729" t="n">
        <v>14395</v>
      </c>
      <c r="AA2588" s="1729" t="n">
        <v>18910</v>
      </c>
      <c r="AB2588" s="1729" t="n">
        <v>12606</v>
      </c>
      <c r="AC2588" s="1729" t="n">
        <v>218341</v>
      </c>
      <c r="AD2588" s="1729" t="n">
        <v>1089370</v>
      </c>
      <c r="AE2588" s="1729" t="n">
        <v>136853784</v>
      </c>
      <c r="AF2588" s="3774" t="n">
        <v>300</v>
      </c>
      <c r="AG2588" s="1729" t="inlineStr">
        <is>
          <t>$5,600,000</t>
        </is>
      </c>
      <c r="AH2588" s="997" t="inlineStr">
        <is>
          <t>Empleado</t>
        </is>
      </c>
      <c r="AI2588" s="1730" t="inlineStr">
        <is>
          <t>anmajapa@hotmail.com</t>
        </is>
      </c>
      <c r="AJ2588" s="1730" t="n">
        <v>3126378447</v>
      </c>
      <c r="AK2588" s="1730" t="inlineStr">
        <is>
          <t>MEDELLIN</t>
        </is>
      </c>
      <c r="AL2588" s="990" t="n"/>
      <c r="AM2588" s="998" t="n"/>
      <c r="AN2588" s="1730" t="inlineStr">
        <is>
          <t>MEDELLIN</t>
        </is>
      </c>
      <c r="AO2588" s="1210" t="n"/>
      <c r="AP2588" s="964" t="n"/>
    </row>
    <row r="2589" ht="18" customHeight="1" thickBot="1">
      <c r="A2589" s="1733" t="inlineStr">
        <is>
          <t>DAISSY CAROLINA BARON GALINDO</t>
        </is>
      </c>
      <c r="B2589" s="1743" t="inlineStr">
        <is>
          <t>570040770129297-0</t>
        </is>
      </c>
      <c r="C2589" s="1708" t="n">
        <v>46030</v>
      </c>
      <c r="D2589" s="1065" t="inlineStr">
        <is>
          <t>Pendiente</t>
        </is>
      </c>
      <c r="E2589" s="1710" t="n">
        <v>46030</v>
      </c>
      <c r="F2589" s="953" t="inlineStr">
        <is>
          <t>DAVIVIENDA</t>
        </is>
      </c>
      <c r="G2589" s="789" t="n"/>
      <c r="H2589" s="971" t="inlineStr">
        <is>
          <t>CM</t>
        </is>
      </c>
      <c r="I2589" s="789" t="n"/>
      <c r="J2589" s="789" t="n"/>
      <c r="K2589" s="789" t="n"/>
      <c r="L2589" s="1734" t="inlineStr">
        <is>
          <t>Soluciones Financieras</t>
        </is>
      </c>
      <c r="M2589" s="1711" t="inlineStr">
        <is>
          <t>LORENA SALINAS</t>
        </is>
      </c>
      <c r="N2589" s="789" t="n"/>
      <c r="O2589" s="789" t="n"/>
      <c r="P2589" s="789" t="n"/>
      <c r="Q2589" s="789" t="n"/>
      <c r="R2589" s="1711" t="n">
        <v>1099282535</v>
      </c>
      <c r="S2589" s="959" t="inlineStr">
        <is>
          <t>Pesos</t>
        </is>
      </c>
      <c r="T2589" s="960" t="inlineStr">
        <is>
          <t>Hipotecario</t>
        </is>
      </c>
      <c r="U2589" s="1713" t="n">
        <v>1594000</v>
      </c>
      <c r="V2589" s="1711" t="n">
        <v>180</v>
      </c>
      <c r="W2589" s="1711" t="n">
        <v>178</v>
      </c>
      <c r="X2589" s="1713" t="inlineStr">
        <is>
          <t>12.5%</t>
        </is>
      </c>
      <c r="Y2589" s="1713" t="n">
        <v>0</v>
      </c>
      <c r="Z2589" s="1713" t="n">
        <v>29528</v>
      </c>
      <c r="AA2589" s="1713" t="n">
        <v>46586</v>
      </c>
      <c r="AB2589" s="1713" t="n">
        <v>0</v>
      </c>
      <c r="AC2589" s="1713" t="n">
        <v>267991</v>
      </c>
      <c r="AD2589" s="1713" t="n">
        <v>1249894</v>
      </c>
      <c r="AE2589" s="1713" t="n">
        <v>127299335</v>
      </c>
      <c r="AF2589" s="3695" t="n">
        <v>800</v>
      </c>
      <c r="AG2589" s="1713" t="inlineStr">
        <is>
          <t>$3,800,000</t>
        </is>
      </c>
      <c r="AH2589" s="973" t="inlineStr">
        <is>
          <t>Empleado</t>
        </is>
      </c>
      <c r="AI2589" s="1711" t="inlineStr">
        <is>
          <t>carlos.anaya13@hotmail.com</t>
        </is>
      </c>
      <c r="AJ2589" s="1711" t="n">
        <v>3125483458</v>
      </c>
      <c r="AK2589" s="1711" t="inlineStr">
        <is>
          <t>BOGOTA</t>
        </is>
      </c>
      <c r="AL2589" s="789" t="n"/>
      <c r="AM2589" s="964" t="n"/>
      <c r="AN2589" s="1711" t="inlineStr">
        <is>
          <t>BOGOTA</t>
        </is>
      </c>
      <c r="AO2589" s="978" t="n"/>
      <c r="AP2589" s="984" t="n"/>
    </row>
    <row r="2590" ht="18" customHeight="1" thickBot="1">
      <c r="A2590" s="1599" t="inlineStr">
        <is>
          <t>LAURA PAOLA LUNA GONZALEZ</t>
        </is>
      </c>
      <c r="B2590" s="1637" t="inlineStr">
        <is>
          <t>570404820019190-3</t>
        </is>
      </c>
      <c r="C2590" s="1603" t="n">
        <v>46384</v>
      </c>
      <c r="D2590" s="1065" t="inlineStr">
        <is>
          <t>Actualizar</t>
        </is>
      </c>
      <c r="E2590" s="1735" t="n">
        <v>46031</v>
      </c>
      <c r="F2590" s="1703" t="inlineStr">
        <is>
          <t>DAVIVIENDA</t>
        </is>
      </c>
      <c r="G2590" s="1210" t="n"/>
      <c r="H2590" s="1075" t="inlineStr">
        <is>
          <t>CM</t>
        </is>
      </c>
      <c r="I2590" s="1210" t="n"/>
      <c r="J2590" s="1210" t="n"/>
      <c r="K2590" s="1736" t="n">
        <v>46024</v>
      </c>
      <c r="L2590" s="1072" t="inlineStr">
        <is>
          <t>Guardianes Del Ahorro</t>
        </is>
      </c>
      <c r="M2590" s="1211" t="inlineStr">
        <is>
          <t>JUAN CARLOS HIDALGO</t>
        </is>
      </c>
      <c r="N2590" s="1210" t="n"/>
      <c r="O2590" s="1210" t="n"/>
      <c r="P2590" s="1737" t="inlineStr">
        <is>
          <t>https://tinyurl.com/mvwpt4hm</t>
        </is>
      </c>
      <c r="Q2590" s="1210" t="n"/>
      <c r="R2590" s="1210" t="n"/>
      <c r="S2590" s="981" t="inlineStr">
        <is>
          <t>Pesos</t>
        </is>
      </c>
      <c r="T2590" s="1640" t="inlineStr">
        <is>
          <t>Hipotecario</t>
        </is>
      </c>
      <c r="U2590" s="1212" t="n">
        <v>1148000</v>
      </c>
      <c r="V2590" s="1211" t="n">
        <v>240</v>
      </c>
      <c r="W2590" s="1211" t="n">
        <v>200</v>
      </c>
      <c r="X2590" s="1212" t="inlineStr">
        <is>
          <t>20.67%</t>
        </is>
      </c>
      <c r="Y2590" s="1212" t="n">
        <v>295327</v>
      </c>
      <c r="Z2590" s="1212" t="n">
        <v>33033</v>
      </c>
      <c r="AA2590" s="1212" t="n">
        <v>30324</v>
      </c>
      <c r="AB2590" s="1210" t="n"/>
      <c r="AC2590" s="1212" t="n">
        <v>131342</v>
      </c>
      <c r="AD2590" s="1212" t="n">
        <v>953390</v>
      </c>
      <c r="AE2590" s="1212" t="n">
        <v>90211423</v>
      </c>
      <c r="AF2590" s="3775" t="n">
        <v>150</v>
      </c>
      <c r="AG2590" s="1212" t="inlineStr">
        <is>
          <t>$3,500,000</t>
        </is>
      </c>
      <c r="AH2590" s="1072" t="inlineStr">
        <is>
          <t>Vis Davivienda</t>
        </is>
      </c>
      <c r="AI2590" s="1211" t="inlineStr">
        <is>
          <t>lplunag@gmail.com</t>
        </is>
      </c>
      <c r="AJ2590" s="1211" t="n">
        <v>3173044414</v>
      </c>
      <c r="AK2590" s="1211" t="inlineStr">
        <is>
          <t>BUCARAMANGA</t>
        </is>
      </c>
      <c r="AL2590" s="1210" t="n"/>
      <c r="AM2590" s="964" t="n"/>
      <c r="AN2590" s="1211" t="inlineStr">
        <is>
          <t>BUCARAMANGA</t>
        </is>
      </c>
      <c r="AO2590" s="1210" t="n"/>
      <c r="AP2590" s="964" t="n"/>
    </row>
    <row r="2591" ht="18" customHeight="1" thickBot="1">
      <c r="A2591" s="1599" t="inlineStr">
        <is>
          <t>JOHNNY DEIVY AGUDELO RIOS</t>
        </is>
      </c>
      <c r="B2591" s="974" t="n">
        <v>133200931323</v>
      </c>
      <c r="C2591" s="975" t="n">
        <v>46031</v>
      </c>
      <c r="D2591" s="1065" t="inlineStr">
        <is>
          <t>Pendiente</t>
        </is>
      </c>
      <c r="E2591" s="975" t="n">
        <v>46031</v>
      </c>
      <c r="F2591" s="979" t="inlineStr">
        <is>
          <t>CAJA SOCIAL</t>
        </is>
      </c>
      <c r="G2591" s="1605" t="n"/>
      <c r="H2591" s="1075" t="inlineStr">
        <is>
          <t>CM</t>
        </is>
      </c>
      <c r="I2591" s="978" t="n"/>
      <c r="J2591" s="978" t="n"/>
      <c r="K2591" s="978" t="n"/>
      <c r="L2591" s="978" t="n"/>
      <c r="M2591" s="978" t="n"/>
      <c r="N2591" s="1738" t="n"/>
      <c r="O2591" s="978" t="n"/>
      <c r="P2591" s="978" t="n"/>
      <c r="Q2591" s="978" t="n"/>
      <c r="R2591" s="980" t="n">
        <v>1033699635</v>
      </c>
      <c r="S2591" s="981" t="inlineStr">
        <is>
          <t>Pesos</t>
        </is>
      </c>
      <c r="T2591" s="982" t="inlineStr">
        <is>
          <t>Hipotecario</t>
        </is>
      </c>
      <c r="U2591" s="983" t="n">
        <v>1783520</v>
      </c>
      <c r="V2591" s="980" t="n">
        <v>76</v>
      </c>
      <c r="W2591" s="980" t="n">
        <v>31</v>
      </c>
      <c r="X2591" s="983" t="inlineStr">
        <is>
          <t>10.4%</t>
        </is>
      </c>
      <c r="Y2591" s="983" t="n">
        <v>0</v>
      </c>
      <c r="Z2591" s="983" t="n">
        <v>18076</v>
      </c>
      <c r="AA2591" s="983" t="n">
        <v>22792</v>
      </c>
      <c r="AB2591" s="983" t="n">
        <v>20492</v>
      </c>
      <c r="AC2591" s="983" t="n">
        <v>1323022</v>
      </c>
      <c r="AD2591" s="983" t="n">
        <v>399137</v>
      </c>
      <c r="AE2591" s="983" t="n">
        <v>48210385</v>
      </c>
      <c r="AF2591" s="3651" t="n">
        <v>200</v>
      </c>
      <c r="AG2591" s="983" t="inlineStr">
        <is>
          <t>$7,000,000</t>
        </is>
      </c>
      <c r="AH2591" s="979" t="inlineStr">
        <is>
          <t>Empleado</t>
        </is>
      </c>
      <c r="AI2591" s="980" t="inlineStr">
        <is>
          <t>johnnyd300@hotmail.com</t>
        </is>
      </c>
      <c r="AJ2591" s="980" t="n">
        <v>3105583019</v>
      </c>
      <c r="AK2591" s="980" t="inlineStr">
        <is>
          <t>MEDELLIN</t>
        </is>
      </c>
      <c r="AL2591" s="978" t="n"/>
      <c r="AM2591" s="984" t="n"/>
      <c r="AN2591" s="980" t="inlineStr">
        <is>
          <t>MEDELLIN</t>
        </is>
      </c>
    </row>
    <row r="2592" ht="18" customHeight="1" thickBot="1">
      <c r="A2592" s="1739" t="inlineStr">
        <is>
          <t>CESAR ANTONIO CONTRERAS ROMERO</t>
        </is>
      </c>
      <c r="B2592" s="1637" t="n">
        <v>958166982</v>
      </c>
      <c r="C2592" s="1603" t="n">
        <v>46031</v>
      </c>
      <c r="D2592" s="1740" t="inlineStr">
        <is>
          <t>pendiente por CRM</t>
        </is>
      </c>
      <c r="E2592" s="1603" t="n">
        <v>46031</v>
      </c>
      <c r="F2592" s="976" t="inlineStr">
        <is>
          <t>BANCO DE BOGOTA</t>
        </is>
      </c>
      <c r="G2592" s="1607" t="n"/>
      <c r="H2592" s="977" t="inlineStr">
        <is>
          <t>PROPIO</t>
        </is>
      </c>
      <c r="I2592" s="1210" t="n"/>
      <c r="J2592" s="1210" t="n"/>
      <c r="K2592" s="1736" t="n">
        <v>46032</v>
      </c>
      <c r="L2592" s="1639" t="inlineStr">
        <is>
          <t>Finanzas a otro nivel</t>
        </is>
      </c>
      <c r="M2592" s="1211" t="inlineStr">
        <is>
          <t>YULY HERNANDEZ</t>
        </is>
      </c>
      <c r="N2592" s="1210" t="n"/>
      <c r="O2592" s="1210" t="n"/>
      <c r="P2592" s="1210" t="n"/>
      <c r="Q2592" s="1210" t="n"/>
      <c r="R2592" s="1211" t="n">
        <v>1069716175</v>
      </c>
      <c r="S2592" s="981" t="inlineStr">
        <is>
          <t>Pesos</t>
        </is>
      </c>
      <c r="T2592" s="1640" t="inlineStr">
        <is>
          <t>Hipotecario</t>
        </is>
      </c>
      <c r="U2592" s="1212" t="n">
        <v>0</v>
      </c>
      <c r="V2592" s="1211" t="n">
        <v>240</v>
      </c>
      <c r="W2592" s="1211" t="n">
        <v>222</v>
      </c>
      <c r="X2592" s="1212" t="inlineStr">
        <is>
          <t>11.48%</t>
        </is>
      </c>
      <c r="Y2592" s="1212" t="n">
        <v>0</v>
      </c>
      <c r="Z2592" s="1212" t="n">
        <v>37752</v>
      </c>
      <c r="AA2592" s="1212" t="n">
        <v>32360</v>
      </c>
      <c r="AB2592" s="1212" t="n">
        <v>0</v>
      </c>
      <c r="AC2592" s="1212" t="n">
        <v>106380</v>
      </c>
      <c r="AD2592" s="1212" t="n">
        <v>1223507</v>
      </c>
      <c r="AE2592" s="1212" t="n">
        <v>122233279</v>
      </c>
      <c r="AF2592" s="1211" t="inlineStr">
        <is>
          <t>$300.000 a $600.000</t>
        </is>
      </c>
      <c r="AG2592" s="1212" t="inlineStr">
        <is>
          <t>$5,160,000</t>
        </is>
      </c>
      <c r="AH2592" s="979" t="inlineStr">
        <is>
          <t>Empleado</t>
        </is>
      </c>
      <c r="AI2592" s="1211" t="inlineStr">
        <is>
          <t>ceancoro@gmail.com</t>
        </is>
      </c>
      <c r="AJ2592" s="1211" t="n">
        <v>3005097258</v>
      </c>
      <c r="AK2592" s="1210" t="n"/>
      <c r="AL2592" s="1210" t="n"/>
      <c r="AM2592" s="964" t="n"/>
      <c r="AN2592" s="1210" t="n"/>
    </row>
    <row r="2593" ht="18" customHeight="1" thickBot="1">
      <c r="A2593" s="1773" t="inlineStr">
        <is>
          <t>LUISA FERNANDA GONZALEZ JUEZ</t>
        </is>
      </c>
      <c r="B2593" s="1795" t="n">
        <v>133201632807</v>
      </c>
      <c r="C2593" s="1775" t="n">
        <v>46031</v>
      </c>
      <c r="D2593" s="758" t="inlineStr">
        <is>
          <t>Pendiente</t>
        </is>
      </c>
      <c r="E2593" s="1775" t="n">
        <v>46031</v>
      </c>
      <c r="F2593" s="760" t="inlineStr">
        <is>
          <t>CAJA SOCIAL</t>
        </is>
      </c>
      <c r="G2593" s="1535" t="n"/>
      <c r="H2593" s="762" t="inlineStr">
        <is>
          <t>CM</t>
        </is>
      </c>
      <c r="I2593" s="761" t="n"/>
      <c r="J2593" s="761" t="n"/>
      <c r="K2593" s="761" t="n"/>
      <c r="L2593" s="758" t="inlineStr">
        <is>
          <t>Soluciones Financieras</t>
        </is>
      </c>
      <c r="M2593" s="1776" t="inlineStr">
        <is>
          <t>MIRYAM ROA</t>
        </is>
      </c>
      <c r="N2593" s="761" t="n"/>
      <c r="O2593" s="761" t="n"/>
      <c r="P2593" s="761" t="n"/>
      <c r="Q2593" s="763" t="n"/>
      <c r="R2593" s="1696" t="inlineStr">
        <is>
          <t>N/A</t>
        </is>
      </c>
      <c r="S2593" s="765" t="inlineStr">
        <is>
          <t>Pesos</t>
        </is>
      </c>
      <c r="T2593" s="766" t="inlineStr">
        <is>
          <t>Hipotecario</t>
        </is>
      </c>
      <c r="U2593" s="1777" t="n">
        <v>586860</v>
      </c>
      <c r="V2593" s="1776" t="n">
        <v>240</v>
      </c>
      <c r="W2593" s="1776" t="n">
        <v>232</v>
      </c>
      <c r="X2593" s="1778" t="n">
        <v>0.1</v>
      </c>
      <c r="Y2593" s="1777" t="n">
        <v>0</v>
      </c>
      <c r="Z2593" s="1777" t="n">
        <v>45314</v>
      </c>
      <c r="AA2593" s="1777" t="n">
        <v>61408</v>
      </c>
      <c r="AB2593" s="1777" t="n">
        <v>55210</v>
      </c>
      <c r="AC2593" s="1777" t="n">
        <v>145068</v>
      </c>
      <c r="AD2593" s="1777" t="n">
        <v>1110261</v>
      </c>
      <c r="AE2593" s="1777" t="n">
        <v>97355648</v>
      </c>
      <c r="AF2593" s="3776" t="n">
        <v>300</v>
      </c>
      <c r="AG2593" s="1777" t="inlineStr">
        <is>
          <t>$3,000,000</t>
        </is>
      </c>
      <c r="AH2593" s="760" t="inlineStr">
        <is>
          <t>Empleado</t>
        </is>
      </c>
      <c r="AI2593" s="1776" t="inlineStr">
        <is>
          <t>lgonzalezjuez@gmail.com</t>
        </is>
      </c>
      <c r="AJ2593" s="1776" t="n">
        <v>3118762045</v>
      </c>
      <c r="AK2593" s="1776" t="inlineStr">
        <is>
          <t>BOGOTA</t>
        </is>
      </c>
      <c r="AL2593" s="761" t="n"/>
      <c r="AM2593" s="769" t="n"/>
    </row>
    <row r="2594" ht="18" customHeight="1" thickBot="1">
      <c r="A2594" s="1701" t="inlineStr">
        <is>
          <t>LEIDY TATIANA ORTIZ RAMIREZ</t>
        </is>
      </c>
      <c r="B2594" s="1742" t="n">
        <v>134200241509</v>
      </c>
      <c r="C2594" s="1702" t="n">
        <v>46031</v>
      </c>
      <c r="D2594" s="1065" t="inlineStr">
        <is>
          <t>Pendiente</t>
        </is>
      </c>
      <c r="E2594" s="1702" t="n">
        <v>46031</v>
      </c>
      <c r="F2594" s="979" t="inlineStr">
        <is>
          <t>CAJA SOCIAL</t>
        </is>
      </c>
      <c r="G2594" s="1780" t="n"/>
      <c r="H2594" s="1075" t="inlineStr">
        <is>
          <t>CM</t>
        </is>
      </c>
      <c r="I2594" s="978" t="n"/>
      <c r="J2594" s="978" t="n"/>
      <c r="K2594" s="978" t="n"/>
      <c r="L2594" s="1065" t="inlineStr">
        <is>
          <t>Soluciones Financieras</t>
        </is>
      </c>
      <c r="M2594" s="1704" t="inlineStr">
        <is>
          <t>LORENA SALINAS</t>
        </is>
      </c>
      <c r="N2594" s="978" t="n"/>
      <c r="O2594" s="978" t="n"/>
      <c r="P2594" s="978" t="n"/>
      <c r="Q2594" s="1078" t="n"/>
      <c r="R2594" s="1721" t="inlineStr">
        <is>
          <t>N/A</t>
        </is>
      </c>
      <c r="S2594" s="981" t="inlineStr">
        <is>
          <t>Pesos</t>
        </is>
      </c>
      <c r="T2594" s="982" t="inlineStr">
        <is>
          <t>Hipotecario</t>
        </is>
      </c>
      <c r="U2594" s="1705" t="n">
        <v>1044920</v>
      </c>
      <c r="V2594" s="1704" t="n">
        <v>180</v>
      </c>
      <c r="W2594" s="1704" t="n">
        <v>170</v>
      </c>
      <c r="X2594" s="1705" t="inlineStr">
        <is>
          <t>10.8%</t>
        </is>
      </c>
      <c r="Y2594" s="1705" t="n">
        <v>0</v>
      </c>
      <c r="Z2594" s="1705" t="n">
        <v>18980</v>
      </c>
      <c r="AA2594" s="1705" t="n">
        <v>18767</v>
      </c>
      <c r="AB2594" s="1705" t="n">
        <v>16873</v>
      </c>
      <c r="AC2594" s="1705" t="n">
        <v>229861</v>
      </c>
      <c r="AD2594" s="1705" t="n">
        <v>760439</v>
      </c>
      <c r="AE2594" s="1705" t="n">
        <v>88598204</v>
      </c>
      <c r="AF2594" s="3694" t="n">
        <v>400</v>
      </c>
      <c r="AG2594" s="1705" t="inlineStr">
        <is>
          <t>$6,700,000</t>
        </is>
      </c>
      <c r="AH2594" s="979" t="inlineStr">
        <is>
          <t>Empleado</t>
        </is>
      </c>
      <c r="AI2594" s="1704" t="inlineStr">
        <is>
          <t>leidytortiz@gmail.com</t>
        </is>
      </c>
      <c r="AJ2594" s="1704" t="n">
        <v>3186508745</v>
      </c>
      <c r="AK2594" s="1704" t="inlineStr">
        <is>
          <t>PIEDECUESTA</t>
        </is>
      </c>
      <c r="AL2594" s="978" t="n"/>
      <c r="AM2594" s="984" t="n"/>
    </row>
    <row r="2595" ht="18" customHeight="1" thickBot="1">
      <c r="A2595" s="1733" t="inlineStr">
        <is>
          <t>PIEDAD ENSUEÑO MARTINEZ PATIÑO</t>
        </is>
      </c>
      <c r="B2595" s="1796" t="inlineStr">
        <is>
          <t>600303960011127-4</t>
        </is>
      </c>
      <c r="C2595" s="1708" t="n">
        <v>46031</v>
      </c>
      <c r="D2595" s="1734" t="inlineStr">
        <is>
          <t>Pendiente</t>
        </is>
      </c>
      <c r="E2595" s="1708" t="n">
        <v>46031</v>
      </c>
      <c r="F2595" s="953" t="inlineStr">
        <is>
          <t>DAVIVIENDA</t>
        </is>
      </c>
      <c r="G2595" s="990" t="n"/>
      <c r="H2595" s="971" t="inlineStr">
        <is>
          <t>CM</t>
        </is>
      </c>
      <c r="I2595" s="789" t="n"/>
      <c r="J2595" s="789" t="n"/>
      <c r="K2595" s="789" t="n"/>
      <c r="L2595" s="955" t="inlineStr">
        <is>
          <t>Finanzas a otro nivel</t>
        </is>
      </c>
      <c r="M2595" s="1711" t="inlineStr">
        <is>
          <t>PAULA OSORNO</t>
        </is>
      </c>
      <c r="N2595" s="789" t="n"/>
      <c r="O2595" s="789" t="n"/>
      <c r="P2595" s="789" t="n"/>
      <c r="Q2595" s="957" t="n"/>
      <c r="R2595" s="1721" t="inlineStr">
        <is>
          <t>N/A</t>
        </is>
      </c>
      <c r="S2595" s="959" t="inlineStr">
        <is>
          <t>Pesos</t>
        </is>
      </c>
      <c r="T2595" s="960" t="inlineStr">
        <is>
          <t>Hipotecario</t>
        </is>
      </c>
      <c r="U2595" s="1713" t="n">
        <v>3743000</v>
      </c>
      <c r="V2595" s="1711" t="n">
        <v>347</v>
      </c>
      <c r="W2595" s="1711" t="n">
        <v>232</v>
      </c>
      <c r="X2595" s="1713" t="inlineStr">
        <is>
          <t>10.3%</t>
        </is>
      </c>
      <c r="Y2595" s="1713" t="n">
        <v>0</v>
      </c>
      <c r="Z2595" s="1713" t="n">
        <v>0</v>
      </c>
      <c r="AA2595" s="1713" t="n">
        <v>67186</v>
      </c>
      <c r="AB2595" s="1713" t="n">
        <v>0</v>
      </c>
      <c r="AC2595" s="1713" t="n">
        <v>1072791</v>
      </c>
      <c r="AD2595" s="1713" t="n">
        <v>6176241</v>
      </c>
      <c r="AE2595" s="1713" t="n">
        <v>386363207</v>
      </c>
      <c r="AF2595" s="3695" t="n">
        <v>300</v>
      </c>
      <c r="AG2595" s="1713" t="inlineStr">
        <is>
          <t>$20,000,000</t>
        </is>
      </c>
      <c r="AH2595" s="973" t="inlineStr">
        <is>
          <t>Empleado</t>
        </is>
      </c>
      <c r="AI2595" s="1711" t="inlineStr">
        <is>
          <t>piedadmartinez2003@hotmail.com</t>
        </is>
      </c>
      <c r="AJ2595" s="1711" t="n">
        <v>3148620814</v>
      </c>
      <c r="AK2595" s="1711" t="inlineStr">
        <is>
          <t>MEDELLIN</t>
        </is>
      </c>
      <c r="AL2595" s="789" t="n"/>
      <c r="AM2595" s="964" t="n"/>
    </row>
    <row r="2596" ht="18" customHeight="1" thickBot="1">
      <c r="A2596" s="1701" t="inlineStr">
        <is>
          <t>ANTONIO BERNAL</t>
        </is>
      </c>
      <c r="B2596" s="1742" t="n">
        <v>90000231652</v>
      </c>
      <c r="C2596" s="1702" t="n">
        <v>46031</v>
      </c>
      <c r="D2596" s="1065" t="inlineStr">
        <is>
          <t>Pendiente</t>
        </is>
      </c>
      <c r="E2596" s="1702" t="n">
        <v>46031</v>
      </c>
      <c r="F2596" s="1638" t="inlineStr">
        <is>
          <t>BANCOLOMBIA</t>
        </is>
      </c>
      <c r="G2596" s="1780" t="n"/>
      <c r="H2596" s="1075" t="inlineStr">
        <is>
          <t>CM</t>
        </is>
      </c>
      <c r="I2596" s="978" t="n"/>
      <c r="J2596" s="978" t="n"/>
      <c r="K2596" s="978" t="n"/>
      <c r="L2596" s="1065" t="inlineStr">
        <is>
          <t>Soluciones Financieras</t>
        </is>
      </c>
      <c r="M2596" s="1704" t="inlineStr">
        <is>
          <t>MIRYAM ROA</t>
        </is>
      </c>
      <c r="N2596" s="978" t="n"/>
      <c r="O2596" s="978" t="n"/>
      <c r="P2596" s="978" t="n"/>
      <c r="Q2596" s="1078" t="n"/>
      <c r="R2596" s="1721" t="inlineStr">
        <is>
          <t>N/A</t>
        </is>
      </c>
      <c r="S2596" s="981" t="inlineStr">
        <is>
          <t>Pesos</t>
        </is>
      </c>
      <c r="T2596" s="982" t="inlineStr">
        <is>
          <t>Hipotecario</t>
        </is>
      </c>
      <c r="U2596" s="1705" t="n">
        <v>4228858</v>
      </c>
      <c r="V2596" s="1704" t="n">
        <v>256</v>
      </c>
      <c r="W2596" s="1704" t="n">
        <v>223</v>
      </c>
      <c r="X2596" s="1705" t="inlineStr">
        <is>
          <t>16.25%</t>
        </is>
      </c>
      <c r="Y2596" s="1705" t="n">
        <v>0</v>
      </c>
      <c r="Z2596" s="1705" t="n">
        <v>253607</v>
      </c>
      <c r="AA2596" s="1705" t="n">
        <v>0</v>
      </c>
      <c r="AB2596" s="1705" t="n">
        <v>0</v>
      </c>
      <c r="AC2596" s="1705" t="n">
        <v>239196</v>
      </c>
      <c r="AD2596" s="1705" t="n">
        <v>3735601</v>
      </c>
      <c r="AE2596" s="1705" t="n">
        <v>335486151</v>
      </c>
      <c r="AF2596" s="1705" t="inlineStr">
        <is>
          <t>$2,000,000</t>
        </is>
      </c>
      <c r="AG2596" s="1705" t="inlineStr">
        <is>
          <t>$2,500,000</t>
        </is>
      </c>
      <c r="AH2596" s="979" t="inlineStr">
        <is>
          <t>Empleado</t>
        </is>
      </c>
      <c r="AI2596" s="1704" t="inlineStr">
        <is>
          <t>procomtunja@yahoo.com</t>
        </is>
      </c>
      <c r="AJ2596" s="1704" t="n">
        <v>3115323406</v>
      </c>
      <c r="AK2596" s="1704" t="inlineStr">
        <is>
          <t>TUNJA</t>
        </is>
      </c>
      <c r="AL2596" s="978" t="n"/>
      <c r="AM2596" s="984" t="n"/>
    </row>
    <row r="2597" ht="18" customHeight="1" thickBot="1">
      <c r="A2597" s="1733" t="inlineStr">
        <is>
          <t>ROBERTO CARLOS ARBOLEDA MONSALVE</t>
        </is>
      </c>
      <c r="B2597" s="1743" t="n">
        <v>90000372729</v>
      </c>
      <c r="C2597" s="1708" t="n">
        <v>46031</v>
      </c>
      <c r="D2597" s="1734" t="inlineStr">
        <is>
          <t>Pendiente</t>
        </is>
      </c>
      <c r="E2597" s="1708" t="n">
        <v>46031</v>
      </c>
      <c r="F2597" s="1781" t="inlineStr">
        <is>
          <t>BANCOLOMBIA</t>
        </is>
      </c>
      <c r="G2597" s="990" t="n"/>
      <c r="H2597" s="971" t="inlineStr">
        <is>
          <t>CM</t>
        </is>
      </c>
      <c r="I2597" s="789" t="n"/>
      <c r="J2597" s="789" t="n"/>
      <c r="K2597" s="789" t="n"/>
      <c r="L2597" s="955" t="inlineStr">
        <is>
          <t>Finanzas a otro nivel</t>
        </is>
      </c>
      <c r="M2597" s="1711" t="inlineStr">
        <is>
          <t>PAULA OSORNO</t>
        </is>
      </c>
      <c r="N2597" s="789" t="n"/>
      <c r="O2597" s="789" t="n"/>
      <c r="P2597" s="789" t="n"/>
      <c r="Q2597" s="789" t="n"/>
      <c r="R2597" s="1782" t="n">
        <v>98698237</v>
      </c>
      <c r="S2597" s="959" t="inlineStr">
        <is>
          <t>Pesos</t>
        </is>
      </c>
      <c r="T2597" s="960" t="inlineStr">
        <is>
          <t>Hipotecario</t>
        </is>
      </c>
      <c r="U2597" s="1713" t="n">
        <v>894049</v>
      </c>
      <c r="V2597" s="1711" t="n">
        <v>240</v>
      </c>
      <c r="W2597" s="1711" t="n">
        <v>237</v>
      </c>
      <c r="X2597" s="1713" t="inlineStr">
        <is>
          <t>11.7%</t>
        </is>
      </c>
      <c r="Y2597" s="1713" t="n">
        <v>0</v>
      </c>
      <c r="Z2597" s="1713" t="n">
        <v>19963</v>
      </c>
      <c r="AA2597" s="1713" t="n">
        <v>18910</v>
      </c>
      <c r="AB2597" s="1713" t="n">
        <v>12606</v>
      </c>
      <c r="AC2597" s="1713" t="n">
        <v>93596</v>
      </c>
      <c r="AD2597" s="1713" t="n">
        <v>748974</v>
      </c>
      <c r="AE2597" s="1713" t="n">
        <v>80761304</v>
      </c>
      <c r="AF2597" s="3695" t="n">
        <v>500</v>
      </c>
      <c r="AG2597" s="1713" t="inlineStr">
        <is>
          <t>$2,800,000</t>
        </is>
      </c>
      <c r="AH2597" s="973" t="inlineStr">
        <is>
          <t>Empleado</t>
        </is>
      </c>
      <c r="AI2597" s="1711" t="inlineStr">
        <is>
          <t>carlosam926@hotmail.com</t>
        </is>
      </c>
      <c r="AJ2597" s="1711" t="n">
        <v>3154599428</v>
      </c>
      <c r="AK2597" s="1711" t="inlineStr">
        <is>
          <t>MEDELLIN</t>
        </is>
      </c>
      <c r="AL2597" s="789" t="n"/>
      <c r="AM2597" s="964" t="n"/>
    </row>
    <row r="2598" ht="18" customHeight="1" thickBot="1">
      <c r="A2598" s="1701" t="inlineStr">
        <is>
          <t>YINA CONSTANZA PEREZ MONTES</t>
        </is>
      </c>
      <c r="B2598" s="1742" t="n">
        <v>90000339348</v>
      </c>
      <c r="C2598" s="1702" t="n">
        <v>46031</v>
      </c>
      <c r="D2598" s="1065" t="inlineStr">
        <is>
          <t>Pendiente</t>
        </is>
      </c>
      <c r="E2598" s="1702" t="n">
        <v>46031</v>
      </c>
      <c r="F2598" s="1638" t="inlineStr">
        <is>
          <t>BANCOLOMBIA</t>
        </is>
      </c>
      <c r="G2598" s="1780" t="n"/>
      <c r="H2598" s="1075" t="inlineStr">
        <is>
          <t>CM</t>
        </is>
      </c>
      <c r="I2598" s="978" t="n"/>
      <c r="J2598" s="978" t="n"/>
      <c r="K2598" s="978" t="n"/>
      <c r="L2598" s="1065" t="inlineStr">
        <is>
          <t>Soluciones Financieras</t>
        </is>
      </c>
      <c r="M2598" s="1704" t="inlineStr">
        <is>
          <t>LORENA SALINAS</t>
        </is>
      </c>
      <c r="N2598" s="978" t="n"/>
      <c r="O2598" s="978" t="n"/>
      <c r="P2598" s="978" t="n"/>
      <c r="Q2598" s="1078" t="n"/>
      <c r="R2598" s="1721" t="inlineStr">
        <is>
          <t>N/A</t>
        </is>
      </c>
      <c r="S2598" s="981" t="inlineStr">
        <is>
          <t>Pesos</t>
        </is>
      </c>
      <c r="T2598" s="982" t="inlineStr">
        <is>
          <t>Hipotecario</t>
        </is>
      </c>
      <c r="U2598" s="1705" t="n">
        <v>3231774</v>
      </c>
      <c r="V2598" s="1704" t="n">
        <v>240</v>
      </c>
      <c r="W2598" s="1704" t="n">
        <v>230</v>
      </c>
      <c r="X2598" s="1705" t="inlineStr">
        <is>
          <t>13.4%</t>
        </is>
      </c>
      <c r="Y2598" s="1705" t="n">
        <v>0</v>
      </c>
      <c r="Z2598" s="1705" t="n">
        <v>107644</v>
      </c>
      <c r="AA2598" s="1705" t="n">
        <v>33863</v>
      </c>
      <c r="AB2598" s="1705" t="n">
        <v>22574</v>
      </c>
      <c r="AC2598" s="1705" t="n">
        <v>272708</v>
      </c>
      <c r="AD2598" s="1705" t="n">
        <v>2794984</v>
      </c>
      <c r="AE2598" s="1705" t="n">
        <v>263801421</v>
      </c>
      <c r="AF2598" s="3694" t="n">
        <v>100</v>
      </c>
      <c r="AG2598" s="1705" t="inlineStr">
        <is>
          <t>$6,000,000</t>
        </is>
      </c>
      <c r="AH2598" s="979" t="inlineStr">
        <is>
          <t>Empleado</t>
        </is>
      </c>
      <c r="AI2598" s="1704" t="inlineStr">
        <is>
          <t>j.andreydelosrios@gmail.com</t>
        </is>
      </c>
      <c r="AJ2598" s="1704" t="n">
        <v>3208534107</v>
      </c>
      <c r="AK2598" s="1704" t="inlineStr">
        <is>
          <t>FLORENCIA</t>
        </is>
      </c>
      <c r="AL2598" s="978" t="n"/>
      <c r="AM2598" s="984" t="n"/>
    </row>
    <row r="2599" ht="18" customHeight="1" thickBot="1">
      <c r="A2599" s="1733" t="inlineStr">
        <is>
          <t>BLANCA RAQUEL SAMACA HERNANDEZ</t>
        </is>
      </c>
      <c r="B2599" s="1743" t="n">
        <v>133201200534</v>
      </c>
      <c r="C2599" s="1708" t="n">
        <v>46031</v>
      </c>
      <c r="D2599" s="1734" t="inlineStr">
        <is>
          <t>Pendiente</t>
        </is>
      </c>
      <c r="E2599" s="1708" t="n">
        <v>46031</v>
      </c>
      <c r="F2599" s="973" t="inlineStr">
        <is>
          <t>CAJA SOCIAL</t>
        </is>
      </c>
      <c r="G2599" s="990" t="n"/>
      <c r="H2599" s="971" t="inlineStr">
        <is>
          <t>CM</t>
        </is>
      </c>
      <c r="I2599" s="789" t="n"/>
      <c r="J2599" s="789" t="n"/>
      <c r="K2599" s="789" t="n"/>
      <c r="L2599" s="1734" t="inlineStr">
        <is>
          <t>Soluciones Financieras</t>
        </is>
      </c>
      <c r="M2599" s="1711" t="inlineStr">
        <is>
          <t>MIRYAM ROA</t>
        </is>
      </c>
      <c r="N2599" s="789" t="n"/>
      <c r="O2599" s="789" t="n"/>
      <c r="P2599" s="789" t="n"/>
      <c r="Q2599" s="957" t="n"/>
      <c r="R2599" s="1721" t="inlineStr">
        <is>
          <t>N/A</t>
        </is>
      </c>
      <c r="S2599" s="959" t="inlineStr">
        <is>
          <t>Pesos</t>
        </is>
      </c>
      <c r="T2599" s="960" t="inlineStr">
        <is>
          <t>Hipotecario</t>
        </is>
      </c>
      <c r="U2599" s="1713" t="n">
        <v>1198060</v>
      </c>
      <c r="V2599" s="1711" t="n">
        <v>172</v>
      </c>
      <c r="W2599" s="1711" t="n">
        <v>146</v>
      </c>
      <c r="X2599" s="1713" t="inlineStr">
        <is>
          <t>10.8%</t>
        </is>
      </c>
      <c r="Y2599" s="1713" t="n">
        <v>0</v>
      </c>
      <c r="Z2599" s="1713" t="n">
        <v>60896</v>
      </c>
      <c r="AA2599" s="1713" t="n">
        <v>12124</v>
      </c>
      <c r="AB2599" s="1713" t="n">
        <v>10900</v>
      </c>
      <c r="AC2599" s="1713" t="n">
        <v>319610</v>
      </c>
      <c r="AD2599" s="1713" t="n">
        <v>794529</v>
      </c>
      <c r="AE2599" s="1713" t="n">
        <v>92570079</v>
      </c>
      <c r="AF2599" s="3695" t="n">
        <v>500</v>
      </c>
      <c r="AG2599" s="1713" t="inlineStr">
        <is>
          <t>$2,000,000</t>
        </is>
      </c>
      <c r="AH2599" s="973" t="inlineStr">
        <is>
          <t>Empleado</t>
        </is>
      </c>
      <c r="AI2599" s="1711" t="inlineStr">
        <is>
          <t>samacazuma@gmail.com</t>
        </is>
      </c>
      <c r="AJ2599" s="1711" t="n">
        <v>3186451668</v>
      </c>
      <c r="AK2599" s="1711" t="inlineStr">
        <is>
          <t>TUNJA</t>
        </is>
      </c>
      <c r="AL2599" s="789" t="n"/>
      <c r="AM2599" s="964" t="n"/>
    </row>
    <row r="2600" ht="18" customHeight="1" thickBot="1">
      <c r="A2600" s="1701" t="inlineStr">
        <is>
          <t>SANTIAGO MARIN GALLEGO</t>
        </is>
      </c>
      <c r="B2600" s="1742" t="n">
        <v>90000170698</v>
      </c>
      <c r="C2600" s="1702" t="n">
        <v>46031</v>
      </c>
      <c r="D2600" s="1065" t="inlineStr">
        <is>
          <t>Pendiente</t>
        </is>
      </c>
      <c r="E2600" s="1702" t="n">
        <v>46031</v>
      </c>
      <c r="F2600" s="1638" t="inlineStr">
        <is>
          <t>BANCOLOMBIA</t>
        </is>
      </c>
      <c r="G2600" s="1780" t="n"/>
      <c r="H2600" s="1075" t="inlineStr">
        <is>
          <t>CM</t>
        </is>
      </c>
      <c r="I2600" s="978" t="n"/>
      <c r="J2600" s="978" t="n"/>
      <c r="K2600" s="978" t="n"/>
      <c r="L2600" s="1639" t="inlineStr">
        <is>
          <t>Finanzas a otro nivel</t>
        </is>
      </c>
      <c r="M2600" s="1704" t="inlineStr">
        <is>
          <t>PAULA OSORNO</t>
        </is>
      </c>
      <c r="N2600" s="978" t="n"/>
      <c r="O2600" s="978" t="n"/>
      <c r="P2600" s="978" t="n"/>
      <c r="Q2600" s="978" t="n"/>
      <c r="R2600" s="1704" t="n">
        <v>1088012385</v>
      </c>
      <c r="S2600" s="981" t="inlineStr">
        <is>
          <t>Pesos</t>
        </is>
      </c>
      <c r="T2600" s="982" t="inlineStr">
        <is>
          <t>Hipotecario</t>
        </is>
      </c>
      <c r="U2600" s="1705" t="n">
        <v>248772</v>
      </c>
      <c r="V2600" s="1704" t="n">
        <v>240</v>
      </c>
      <c r="W2600" s="1704" t="n">
        <v>192</v>
      </c>
      <c r="X2600" s="1705" t="inlineStr">
        <is>
          <t>5.6%</t>
        </is>
      </c>
      <c r="Y2600" s="1705" t="n">
        <v>94972</v>
      </c>
      <c r="Z2600" s="1705" t="n">
        <v>3744</v>
      </c>
      <c r="AA2600" s="1705" t="n">
        <v>11295</v>
      </c>
      <c r="AB2600" s="1705" t="n">
        <v>7530</v>
      </c>
      <c r="AC2600" s="1705" t="n">
        <v>93850</v>
      </c>
      <c r="AD2600" s="1705" t="n">
        <v>132353</v>
      </c>
      <c r="AE2600" s="1705" t="n">
        <v>29014679</v>
      </c>
      <c r="AF2600" s="3694" t="n">
        <v>350</v>
      </c>
      <c r="AG2600" s="1705" t="inlineStr">
        <is>
          <t>$3,500,000</t>
        </is>
      </c>
      <c r="AH2600" s="979" t="inlineStr">
        <is>
          <t>Empleado</t>
        </is>
      </c>
      <c r="AI2600" s="1704" t="inlineStr">
        <is>
          <t>maringallegosantiago@gmail.com</t>
        </is>
      </c>
      <c r="AJ2600" s="1704" t="n">
        <v>3117860016</v>
      </c>
      <c r="AK2600" s="1704" t="inlineStr">
        <is>
          <t>DOSQUEBRADAS</t>
        </is>
      </c>
      <c r="AL2600" s="978" t="n"/>
      <c r="AM2600" s="984" t="n"/>
    </row>
    <row r="2601" ht="18" customHeight="1" thickBot="1">
      <c r="A2601" s="1733" t="inlineStr">
        <is>
          <t>LAURA CATALINA FLOREZ CAMELO</t>
        </is>
      </c>
      <c r="B2601" s="1743" t="inlineStr">
        <is>
          <t>570040770085561-1</t>
        </is>
      </c>
      <c r="C2601" s="1708" t="n">
        <v>46031</v>
      </c>
      <c r="D2601" s="1783" t="inlineStr">
        <is>
          <t>Mora</t>
        </is>
      </c>
      <c r="E2601" s="1708" t="n">
        <v>46031</v>
      </c>
      <c r="F2601" s="953" t="inlineStr">
        <is>
          <t>DAVIVIENDA</t>
        </is>
      </c>
      <c r="G2601" s="1074" t="n"/>
      <c r="H2601" s="971" t="inlineStr">
        <is>
          <t>CM</t>
        </is>
      </c>
      <c r="I2601" s="789" t="n"/>
      <c r="J2601" s="789" t="n"/>
      <c r="K2601" s="789" t="n"/>
      <c r="L2601" s="1734" t="inlineStr">
        <is>
          <t>Soluciones Financieras</t>
        </is>
      </c>
      <c r="M2601" s="1711" t="inlineStr">
        <is>
          <t>LORENA SALINAS</t>
        </is>
      </c>
      <c r="N2601" s="789" t="n"/>
      <c r="O2601" s="789" t="n"/>
      <c r="P2601" s="789" t="n"/>
      <c r="Q2601" s="789" t="n"/>
      <c r="R2601" s="1782" t="n">
        <v>1015457603</v>
      </c>
      <c r="S2601" s="959" t="inlineStr">
        <is>
          <t>Pesos</t>
        </is>
      </c>
      <c r="T2601" s="960" t="inlineStr">
        <is>
          <t>Hipotecario</t>
        </is>
      </c>
      <c r="U2601" s="1713" t="n">
        <v>1701000</v>
      </c>
      <c r="V2601" s="1711" t="n">
        <v>180</v>
      </c>
      <c r="W2601" s="1711" t="n">
        <v>160</v>
      </c>
      <c r="X2601" s="1713" t="inlineStr">
        <is>
          <t>12.5%</t>
        </is>
      </c>
      <c r="Y2601" s="1713" t="n">
        <v>0</v>
      </c>
      <c r="Z2601" s="1713" t="n">
        <v>82969</v>
      </c>
      <c r="AA2601" s="1713" t="n">
        <v>37542</v>
      </c>
      <c r="AB2601" s="1713" t="n">
        <v>0</v>
      </c>
      <c r="AC2601" s="1713" t="n">
        <v>237081</v>
      </c>
      <c r="AD2601" s="1713" t="n">
        <v>1254407</v>
      </c>
      <c r="AE2601" s="1713" t="n">
        <v>127347124</v>
      </c>
      <c r="AF2601" s="3695" t="n">
        <v>200</v>
      </c>
      <c r="AG2601" s="1713" t="inlineStr">
        <is>
          <t>$18,000,000</t>
        </is>
      </c>
      <c r="AH2601" s="973" t="inlineStr">
        <is>
          <t>Empleado</t>
        </is>
      </c>
      <c r="AI2601" s="1711" t="inlineStr">
        <is>
          <t>lauracata1018@gmail.com</t>
        </is>
      </c>
      <c r="AJ2601" s="1711" t="n">
        <v>3104410459</v>
      </c>
      <c r="AK2601" s="1711" t="inlineStr">
        <is>
          <t>BOGOTA</t>
        </is>
      </c>
      <c r="AL2601" s="789" t="n"/>
      <c r="AM2601" s="964" t="n"/>
    </row>
    <row r="2602" ht="18" customHeight="1" thickBot="1">
      <c r="A2602" s="1701" t="inlineStr">
        <is>
          <t>LAURA VALENTINA GOMEZ BENITEZ</t>
        </is>
      </c>
      <c r="B2602" s="1742" t="n">
        <v>133201706828</v>
      </c>
      <c r="C2602" s="1702" t="n">
        <v>46031</v>
      </c>
      <c r="D2602" s="1065" t="inlineStr">
        <is>
          <t>Pendiente</t>
        </is>
      </c>
      <c r="E2602" s="1702" t="n">
        <v>46031</v>
      </c>
      <c r="F2602" s="969" t="inlineStr">
        <is>
          <t>CAJA SOCIAL</t>
        </is>
      </c>
      <c r="G2602" s="1784" t="inlineStr">
        <is>
          <t>En este momento no me dejó descargar del aplicativo el extracto, sin embargo, este debe ser pagado antes del 13 de enero, el cual ya pagué con un monto de 1.163.000 pesos.</t>
        </is>
      </c>
      <c r="H2602" s="1075" t="inlineStr">
        <is>
          <t>CM</t>
        </is>
      </c>
      <c r="I2602" s="978" t="n"/>
      <c r="J2602" s="978" t="n"/>
      <c r="K2602" s="978" t="n"/>
      <c r="L2602" s="1639" t="inlineStr">
        <is>
          <t>Finanzas a otro nivel</t>
        </is>
      </c>
      <c r="M2602" s="1704" t="inlineStr">
        <is>
          <t>YULY HERNANDEZ</t>
        </is>
      </c>
      <c r="N2602" s="978" t="n"/>
      <c r="O2602" s="978" t="n"/>
      <c r="P2602" s="978" t="n"/>
      <c r="Q2602" s="1078" t="n"/>
      <c r="R2602" s="1721" t="inlineStr">
        <is>
          <t>N/A</t>
        </is>
      </c>
      <c r="S2602" s="981" t="inlineStr">
        <is>
          <t>Pesos</t>
        </is>
      </c>
      <c r="T2602" s="982" t="inlineStr">
        <is>
          <t>Hipotecario</t>
        </is>
      </c>
      <c r="U2602" s="1705" t="n">
        <v>1162700</v>
      </c>
      <c r="V2602" s="1704" t="n">
        <v>240</v>
      </c>
      <c r="W2602" s="1704" t="n">
        <v>239</v>
      </c>
      <c r="X2602" s="1705" t="inlineStr">
        <is>
          <t>11.8%</t>
        </is>
      </c>
      <c r="Y2602" s="1705" t="n">
        <v>0</v>
      </c>
      <c r="Z2602" s="1705" t="n">
        <v>2190</v>
      </c>
      <c r="AA2602" s="1705" t="n">
        <v>3007</v>
      </c>
      <c r="AB2602" s="1705" t="n">
        <v>27608</v>
      </c>
      <c r="AC2602" s="1705" t="n">
        <v>116385</v>
      </c>
      <c r="AD2602" s="1705" t="n">
        <v>966809</v>
      </c>
      <c r="AE2602" s="1705" t="n">
        <v>103530000</v>
      </c>
      <c r="AF2602" s="3694" t="n">
        <v>300</v>
      </c>
      <c r="AG2602" s="1705" t="inlineStr">
        <is>
          <t>$5,250,000</t>
        </is>
      </c>
      <c r="AH2602" s="979" t="inlineStr">
        <is>
          <t>Empleado</t>
        </is>
      </c>
      <c r="AI2602" s="1704" t="inlineStr">
        <is>
          <t>benitezgomez621@gmail.com</t>
        </is>
      </c>
      <c r="AJ2602" s="1704" t="n">
        <v>3166251057</v>
      </c>
      <c r="AK2602" s="1704" t="inlineStr">
        <is>
          <t>BOGOTA</t>
        </is>
      </c>
      <c r="AL2602" s="978" t="n"/>
      <c r="AM2602" s="984" t="n"/>
    </row>
    <row r="2603" ht="18" customHeight="1" thickBot="1">
      <c r="A2603" s="1733" t="inlineStr">
        <is>
          <t>GINA PAOLA MATEUS LAVERDE</t>
        </is>
      </c>
      <c r="B2603" s="1797" t="n">
        <v>263803</v>
      </c>
      <c r="C2603" s="1708" t="n">
        <v>46028</v>
      </c>
      <c r="D2603" s="1734" t="inlineStr">
        <is>
          <t>Pendiente</t>
        </is>
      </c>
      <c r="E2603" s="1708" t="n">
        <v>46031</v>
      </c>
      <c r="F2603" s="1785" t="inlineStr">
        <is>
          <t>COLPATRIA</t>
        </is>
      </c>
      <c r="G2603" s="990" t="n"/>
      <c r="H2603" s="971" t="inlineStr">
        <is>
          <t>CM</t>
        </is>
      </c>
      <c r="I2603" s="789" t="n"/>
      <c r="J2603" s="789" t="n"/>
      <c r="K2603" s="789" t="n"/>
      <c r="L2603" s="1734" t="inlineStr">
        <is>
          <t>Soluciones Financieras</t>
        </is>
      </c>
      <c r="M2603" s="1711" t="inlineStr">
        <is>
          <t>LORENA SALINAS</t>
        </is>
      </c>
      <c r="N2603" s="789" t="n"/>
      <c r="O2603" s="789" t="n"/>
      <c r="P2603" s="789" t="n"/>
      <c r="Q2603" s="789" t="n"/>
      <c r="R2603" s="1782" t="n">
        <v>52965184</v>
      </c>
      <c r="S2603" s="959" t="inlineStr">
        <is>
          <t>Pesos</t>
        </is>
      </c>
      <c r="T2603" s="1712" t="inlineStr">
        <is>
          <t>Leasing H.</t>
        </is>
      </c>
      <c r="U2603" s="1713" t="n">
        <v>5459789</v>
      </c>
      <c r="V2603" s="1711" t="n">
        <v>240</v>
      </c>
      <c r="W2603" s="1711" t="n">
        <v>134</v>
      </c>
      <c r="X2603" s="1713" t="inlineStr">
        <is>
          <t>15.74%</t>
        </is>
      </c>
      <c r="Y2603" s="1713" t="n">
        <v>0</v>
      </c>
      <c r="Z2603" s="1713" t="n">
        <v>127515</v>
      </c>
      <c r="AA2603" s="1713" t="n">
        <v>175117</v>
      </c>
      <c r="AB2603" s="1713" t="n">
        <v>0</v>
      </c>
      <c r="AC2603" s="1713" t="n">
        <v>1840031</v>
      </c>
      <c r="AD2603" s="1713" t="n">
        <v>4057335</v>
      </c>
      <c r="AE2603" s="1713" t="n">
        <v>459245428</v>
      </c>
      <c r="AF2603" s="1713" t="inlineStr">
        <is>
          <t>$1,000,000</t>
        </is>
      </c>
      <c r="AG2603" s="1713" t="inlineStr">
        <is>
          <t>$21,000,000</t>
        </is>
      </c>
      <c r="AH2603" s="959" t="inlineStr">
        <is>
          <t>Independiente</t>
        </is>
      </c>
      <c r="AI2603" s="1711" t="inlineStr">
        <is>
          <t>ginpaml@gmail.com</t>
        </is>
      </c>
      <c r="AJ2603" s="1711" t="n">
        <v>3113415708</v>
      </c>
      <c r="AK2603" s="1711" t="inlineStr">
        <is>
          <t>COTA</t>
        </is>
      </c>
      <c r="AL2603" s="789" t="n"/>
      <c r="AM2603" s="964" t="n"/>
    </row>
    <row r="2604" ht="18" customHeight="1" thickBot="1">
      <c r="A2604" s="1628" t="inlineStr">
        <is>
          <t>ROBINSON DANILO SALAMANCA TRIANA</t>
        </is>
      </c>
      <c r="B2604" s="1798" t="n">
        <v>1056670858</v>
      </c>
      <c r="C2604" s="975" t="n">
        <v>46032</v>
      </c>
      <c r="D2604" s="1065" t="inlineStr">
        <is>
          <t>Pendiente</t>
        </is>
      </c>
      <c r="E2604" s="975" t="n">
        <v>46032</v>
      </c>
      <c r="F2604" s="1602" t="inlineStr">
        <is>
          <t>BANCO DE BOGOTA</t>
        </is>
      </c>
      <c r="G2604" s="1780" t="n"/>
      <c r="H2604" s="1075" t="inlineStr">
        <is>
          <t>CM</t>
        </is>
      </c>
      <c r="I2604" s="978" t="n"/>
      <c r="J2604" s="978" t="n"/>
      <c r="K2604" s="978" t="n"/>
      <c r="L2604" s="1065" t="inlineStr">
        <is>
          <t>Soluciones Financieras</t>
        </is>
      </c>
      <c r="M2604" s="980" t="inlineStr">
        <is>
          <t>MIRYAM ROA</t>
        </is>
      </c>
      <c r="N2604" s="978" t="n"/>
      <c r="O2604" s="978" t="n"/>
      <c r="P2604" s="978" t="n"/>
      <c r="Q2604" s="1078" t="n"/>
      <c r="R2604" s="958" t="inlineStr">
        <is>
          <t>N/A</t>
        </is>
      </c>
      <c r="S2604" s="981" t="inlineStr">
        <is>
          <t>Pesos</t>
        </is>
      </c>
      <c r="T2604" s="982" t="inlineStr">
        <is>
          <t>Hipotecario</t>
        </is>
      </c>
      <c r="U2604" s="983" t="n">
        <v>2077244</v>
      </c>
      <c r="V2604" s="980" t="n">
        <v>240</v>
      </c>
      <c r="W2604" s="980" t="n">
        <v>231</v>
      </c>
      <c r="X2604" s="983" t="inlineStr">
        <is>
          <t>12.01%</t>
        </is>
      </c>
      <c r="Y2604" s="983" t="n">
        <v>0</v>
      </c>
      <c r="Z2604" s="983" t="n">
        <v>31295</v>
      </c>
      <c r="AA2604" s="983" t="n">
        <v>45153</v>
      </c>
      <c r="AB2604" s="983" t="n">
        <v>0</v>
      </c>
      <c r="AC2604" s="983" t="n">
        <v>223185</v>
      </c>
      <c r="AD2604" s="983" t="n">
        <v>1777408</v>
      </c>
      <c r="AE2604" s="983" t="n">
        <v>188238733</v>
      </c>
      <c r="AF2604" s="3651" t="n">
        <v>400</v>
      </c>
      <c r="AG2604" s="983" t="inlineStr">
        <is>
          <t>$7,000,000</t>
        </is>
      </c>
      <c r="AH2604" s="979" t="inlineStr">
        <is>
          <t>Empleado</t>
        </is>
      </c>
      <c r="AI2604" s="980" t="inlineStr">
        <is>
          <t>danilosala97@gmail.com</t>
        </is>
      </c>
      <c r="AJ2604" s="980" t="n">
        <v>3232278320</v>
      </c>
      <c r="AK2604" s="980" t="inlineStr">
        <is>
          <t>BOGOTA</t>
        </is>
      </c>
      <c r="AL2604" s="978" t="n"/>
      <c r="AM2604" s="984" t="n"/>
    </row>
    <row r="2605" ht="18" customHeight="1" thickBot="1">
      <c r="A2605" s="1080" t="inlineStr">
        <is>
          <t>JOHN ALEXANDER SILVA ALVAREZ</t>
        </is>
      </c>
      <c r="B2605" s="949" t="n">
        <v>90000371118</v>
      </c>
      <c r="C2605" s="950" t="n">
        <v>46032</v>
      </c>
      <c r="D2605" s="1734" t="inlineStr">
        <is>
          <t>Pendiente</t>
        </is>
      </c>
      <c r="E2605" s="950" t="n">
        <v>46032</v>
      </c>
      <c r="F2605" s="1781" t="inlineStr">
        <is>
          <t>BANCOLOMBIA</t>
        </is>
      </c>
      <c r="G2605" s="990" t="n"/>
      <c r="H2605" s="971" t="inlineStr">
        <is>
          <t>CM</t>
        </is>
      </c>
      <c r="I2605" s="789" t="n"/>
      <c r="J2605" s="789" t="n"/>
      <c r="K2605" s="789" t="n"/>
      <c r="L2605" s="1734" t="inlineStr">
        <is>
          <t>Soluciones Financieras</t>
        </is>
      </c>
      <c r="M2605" s="956" t="inlineStr">
        <is>
          <t>LORENA SALINAS</t>
        </is>
      </c>
      <c r="N2605" s="789" t="n"/>
      <c r="O2605" s="789" t="n"/>
      <c r="P2605" s="789" t="n"/>
      <c r="Q2605" s="789" t="n"/>
      <c r="R2605" s="956" t="n">
        <v>79905548</v>
      </c>
      <c r="S2605" s="959" t="inlineStr">
        <is>
          <t>Pesos</t>
        </is>
      </c>
      <c r="T2605" s="960" t="inlineStr">
        <is>
          <t>Hipotecario</t>
        </is>
      </c>
      <c r="U2605" s="961" t="n">
        <v>575790</v>
      </c>
      <c r="V2605" s="956" t="n">
        <v>240</v>
      </c>
      <c r="W2605" s="956" t="n">
        <v>200</v>
      </c>
      <c r="X2605" s="961" t="inlineStr">
        <is>
          <t>7.72%</t>
        </is>
      </c>
      <c r="Y2605" s="961" t="n">
        <v>198999</v>
      </c>
      <c r="Z2605" s="961" t="n">
        <v>22289</v>
      </c>
      <c r="AA2605" s="961" t="n">
        <v>12732</v>
      </c>
      <c r="AB2605" s="961" t="n">
        <v>8487</v>
      </c>
      <c r="AC2605" s="961" t="n">
        <v>153536</v>
      </c>
      <c r="AD2605" s="961" t="n">
        <v>378746</v>
      </c>
      <c r="AE2605" s="961" t="n">
        <v>61042366</v>
      </c>
      <c r="AF2605" s="3650" t="n">
        <v>200</v>
      </c>
      <c r="AG2605" s="961" t="inlineStr">
        <is>
          <t>$2,100,000</t>
        </is>
      </c>
      <c r="AH2605" s="973" t="inlineStr">
        <is>
          <t>Empleado</t>
        </is>
      </c>
      <c r="AI2605" s="956" t="inlineStr">
        <is>
          <t>jasajmsq@hotmail.com</t>
        </is>
      </c>
      <c r="AJ2605" s="956" t="n">
        <v>3138611629</v>
      </c>
      <c r="AK2605" s="956" t="inlineStr">
        <is>
          <t>MADRID</t>
        </is>
      </c>
      <c r="AL2605" s="789" t="n"/>
      <c r="AM2605" s="964" t="n"/>
    </row>
    <row r="2606" ht="18" customHeight="1" thickBot="1">
      <c r="A2606" s="1601" t="inlineStr">
        <is>
          <t>ANGELA DURLEY MARIN SUAREZ</t>
        </is>
      </c>
      <c r="B2606" s="974" t="n">
        <v>90000136975</v>
      </c>
      <c r="C2606" s="975" t="n">
        <v>46032</v>
      </c>
      <c r="D2606" s="1065" t="inlineStr">
        <is>
          <t>Pendiente</t>
        </is>
      </c>
      <c r="E2606" s="975" t="n">
        <v>46032</v>
      </c>
      <c r="F2606" s="1638" t="inlineStr">
        <is>
          <t>BANCOLOMBIA</t>
        </is>
      </c>
      <c r="G2606" s="1780" t="n"/>
      <c r="H2606" s="1075" t="inlineStr">
        <is>
          <t>CM</t>
        </is>
      </c>
      <c r="I2606" s="978" t="n"/>
      <c r="J2606" s="978" t="n"/>
      <c r="K2606" s="978" t="n"/>
      <c r="L2606" s="1639" t="inlineStr">
        <is>
          <t>Finanzas a otro nivel</t>
        </is>
      </c>
      <c r="M2606" s="980" t="inlineStr">
        <is>
          <t>YULY HERNANDEZ</t>
        </is>
      </c>
      <c r="N2606" s="978" t="n"/>
      <c r="O2606" s="978" t="n"/>
      <c r="P2606" s="978" t="n"/>
      <c r="Q2606" s="978" t="n"/>
      <c r="R2606" s="980" t="n">
        <v>1090498632</v>
      </c>
      <c r="S2606" s="981" t="inlineStr">
        <is>
          <t>Pesos</t>
        </is>
      </c>
      <c r="T2606" s="982" t="inlineStr">
        <is>
          <t>Hipotecario</t>
        </is>
      </c>
      <c r="U2606" s="983" t="n">
        <v>318894</v>
      </c>
      <c r="V2606" s="980" t="n">
        <v>240</v>
      </c>
      <c r="W2606" s="980" t="n">
        <v>195</v>
      </c>
      <c r="X2606" s="983" t="inlineStr">
        <is>
          <t>5.6%</t>
        </is>
      </c>
      <c r="Y2606" s="983" t="n">
        <v>127795</v>
      </c>
      <c r="Z2606" s="983" t="n">
        <v>4440</v>
      </c>
      <c r="AA2606" s="983" t="n">
        <v>7000</v>
      </c>
      <c r="AB2606" s="983" t="n">
        <v>4666</v>
      </c>
      <c r="AC2606" s="983" t="n">
        <v>124699</v>
      </c>
      <c r="AD2606" s="983" t="n">
        <v>178089</v>
      </c>
      <c r="AE2606" s="983" t="n">
        <v>38934607</v>
      </c>
      <c r="AF2606" s="3651" t="n">
        <v>130</v>
      </c>
      <c r="AG2606" s="983" t="inlineStr">
        <is>
          <t>$2,700,000</t>
        </is>
      </c>
      <c r="AH2606" s="979" t="inlineStr">
        <is>
          <t>Empleado</t>
        </is>
      </c>
      <c r="AI2606" s="980" t="inlineStr">
        <is>
          <t>yeferson20dmd@gmail.com</t>
        </is>
      </c>
      <c r="AJ2606" s="980" t="n">
        <v>3142781466</v>
      </c>
      <c r="AK2606" s="980" t="inlineStr">
        <is>
          <t>CUCUTA</t>
        </is>
      </c>
      <c r="AL2606" s="978" t="n"/>
      <c r="AM2606" s="984" t="n"/>
    </row>
    <row r="2607" ht="18" customHeight="1" thickBot="1">
      <c r="A2607" s="1600" t="inlineStr">
        <is>
          <t>JOHNY OSWALDO MURIEL AGUDELO</t>
        </is>
      </c>
      <c r="B2607" s="949" t="n">
        <v>90000167502</v>
      </c>
      <c r="C2607" s="950" t="n">
        <v>46032</v>
      </c>
      <c r="D2607" s="1783" t="inlineStr">
        <is>
          <t>Mora</t>
        </is>
      </c>
      <c r="E2607" s="950" t="n">
        <v>46032</v>
      </c>
      <c r="F2607" s="1781" t="inlineStr">
        <is>
          <t>BANCOLOMBIA</t>
        </is>
      </c>
      <c r="G2607" s="990" t="n"/>
      <c r="H2607" s="971" t="inlineStr">
        <is>
          <t>CM</t>
        </is>
      </c>
      <c r="I2607" s="789" t="n"/>
      <c r="J2607" s="789" t="n"/>
      <c r="K2607" s="789" t="n"/>
      <c r="L2607" s="955" t="inlineStr">
        <is>
          <t>Finanzas a otro nivel</t>
        </is>
      </c>
      <c r="M2607" s="956" t="inlineStr">
        <is>
          <t>PAULA OSORNO</t>
        </is>
      </c>
      <c r="N2607" s="789" t="n"/>
      <c r="O2607" s="789" t="n"/>
      <c r="P2607" s="789" t="n"/>
      <c r="Q2607" s="789" t="n"/>
      <c r="R2607" s="1077" t="n">
        <v>71265892</v>
      </c>
      <c r="S2607" s="959" t="inlineStr">
        <is>
          <t>Pesos</t>
        </is>
      </c>
      <c r="T2607" s="960" t="inlineStr">
        <is>
          <t>Hipotecario</t>
        </is>
      </c>
      <c r="U2607" s="961" t="n">
        <v>3074229</v>
      </c>
      <c r="V2607" s="956" t="n">
        <v>300</v>
      </c>
      <c r="W2607" s="956" t="n">
        <v>216</v>
      </c>
      <c r="X2607" s="962" t="n">
        <v>0.1</v>
      </c>
      <c r="Y2607" s="961" t="n">
        <v>0</v>
      </c>
      <c r="Z2607" s="961" t="n">
        <v>144437</v>
      </c>
      <c r="AA2607" s="961" t="n">
        <v>58177</v>
      </c>
      <c r="AB2607" s="961" t="n">
        <v>38783</v>
      </c>
      <c r="AC2607" s="961" t="n">
        <v>484815</v>
      </c>
      <c r="AD2607" s="961" t="n">
        <v>2327429</v>
      </c>
      <c r="AE2607" s="961" t="n">
        <v>293636017</v>
      </c>
      <c r="AF2607" s="961" t="inlineStr">
        <is>
          <t>$1,000,000</t>
        </is>
      </c>
      <c r="AG2607" s="961" t="inlineStr">
        <is>
          <t>$17,000,000</t>
        </is>
      </c>
      <c r="AH2607" s="973" t="inlineStr">
        <is>
          <t>Empleado</t>
        </is>
      </c>
      <c r="AI2607" s="956" t="inlineStr">
        <is>
          <t>carolbotero@gmail.com</t>
        </is>
      </c>
      <c r="AJ2607" s="956" t="n">
        <v>3176419014</v>
      </c>
      <c r="AK2607" s="956" t="inlineStr">
        <is>
          <t>ENVIGADO</t>
        </is>
      </c>
      <c r="AL2607" s="789" t="n"/>
      <c r="AM2607" s="964" t="n"/>
    </row>
    <row r="2608" ht="18" customHeight="1" thickBot="1">
      <c r="A2608" s="1601" t="inlineStr">
        <is>
          <t>ANGELA RUIZ ROTTA</t>
        </is>
      </c>
      <c r="B2608" s="974" t="n">
        <v>1154685355</v>
      </c>
      <c r="C2608" s="975" t="n">
        <v>46032</v>
      </c>
      <c r="D2608" s="1065" t="inlineStr">
        <is>
          <t>Pendiente</t>
        </is>
      </c>
      <c r="E2608" s="975" t="n">
        <v>46035</v>
      </c>
      <c r="F2608" s="1602" t="inlineStr">
        <is>
          <t>BANCO DE BOGOTA</t>
        </is>
      </c>
      <c r="G2608" s="1780" t="n"/>
      <c r="H2608" s="1075" t="inlineStr">
        <is>
          <t>CM</t>
        </is>
      </c>
      <c r="I2608" s="980" t="inlineStr">
        <is>
          <t>Falta perfilamiento - Bogota</t>
        </is>
      </c>
      <c r="J2608" s="978" t="n"/>
      <c r="K2608" s="978" t="n"/>
      <c r="L2608" s="1065" t="inlineStr">
        <is>
          <t>Soluciones Financieras</t>
        </is>
      </c>
      <c r="M2608" s="980" t="inlineStr">
        <is>
          <t>MIRYAM ROA</t>
        </is>
      </c>
      <c r="N2608" s="978" t="n"/>
      <c r="O2608" s="978" t="n"/>
      <c r="P2608" s="978" t="n"/>
      <c r="Q2608" s="1078" t="n"/>
      <c r="R2608" s="958" t="inlineStr">
        <is>
          <t>N/A</t>
        </is>
      </c>
      <c r="S2608" s="981" t="inlineStr">
        <is>
          <t>Pesos</t>
        </is>
      </c>
      <c r="T2608" s="982" t="inlineStr">
        <is>
          <t>Hipotecario</t>
        </is>
      </c>
      <c r="U2608" s="983" t="n">
        <v>978203</v>
      </c>
      <c r="V2608" s="980" t="n">
        <v>240</v>
      </c>
      <c r="W2608" s="980" t="n">
        <v>239</v>
      </c>
      <c r="X2608" s="983" t="inlineStr">
        <is>
          <t>12.95%</t>
        </is>
      </c>
      <c r="Y2608" s="983" t="n">
        <v>0</v>
      </c>
      <c r="Z2608" s="983" t="n">
        <v>19046</v>
      </c>
      <c r="AA2608" s="983" t="n">
        <v>43066</v>
      </c>
      <c r="AB2608" s="983" t="n">
        <v>21700</v>
      </c>
      <c r="AC2608" s="983" t="n">
        <v>78391</v>
      </c>
      <c r="AD2608" s="983" t="n">
        <v>816000</v>
      </c>
      <c r="AE2608" s="983" t="n">
        <v>80546212</v>
      </c>
      <c r="AF2608" s="3651" t="n">
        <v>300</v>
      </c>
      <c r="AG2608" s="983" t="inlineStr">
        <is>
          <t>$6,000,000</t>
        </is>
      </c>
      <c r="AH2608" s="979" t="inlineStr">
        <is>
          <t>Empleado</t>
        </is>
      </c>
      <c r="AI2608" s="980" t="inlineStr">
        <is>
          <t>ingangelaruiz@gmail.com</t>
        </is>
      </c>
      <c r="AJ2608" s="980" t="n">
        <v>3125109884</v>
      </c>
      <c r="AK2608" s="980" t="inlineStr">
        <is>
          <t>ZIPAQUIRA</t>
        </is>
      </c>
      <c r="AL2608" s="978" t="n"/>
      <c r="AM2608" s="984" t="n"/>
    </row>
    <row r="2609" ht="18" customHeight="1" thickBot="1">
      <c r="A2609" s="1600" t="inlineStr">
        <is>
          <t>ANGGIE KATERINE PINZON GOMEZ</t>
        </is>
      </c>
      <c r="B2609" s="985" t="inlineStr">
        <is>
          <t>570047700037501-6</t>
        </is>
      </c>
      <c r="C2609" s="950" t="n">
        <v>46033</v>
      </c>
      <c r="D2609" s="1734" t="inlineStr">
        <is>
          <t>Pendiente</t>
        </is>
      </c>
      <c r="E2609" s="950" t="n">
        <v>46033</v>
      </c>
      <c r="F2609" s="953" t="inlineStr">
        <is>
          <t>DAVIVIENDA</t>
        </is>
      </c>
      <c r="G2609" s="990" t="n"/>
      <c r="H2609" s="971" t="inlineStr">
        <is>
          <t>CM</t>
        </is>
      </c>
      <c r="I2609" s="789" t="n"/>
      <c r="J2609" s="789" t="n"/>
      <c r="K2609" s="789" t="n"/>
      <c r="L2609" s="1785" t="inlineStr">
        <is>
          <t>Visionarios</t>
        </is>
      </c>
      <c r="M2609" s="956" t="inlineStr">
        <is>
          <t>PAOLA HERNANDEZ</t>
        </is>
      </c>
      <c r="N2609" s="789" t="n"/>
      <c r="O2609" s="789" t="n"/>
      <c r="P2609" s="789" t="n"/>
      <c r="Q2609" s="957" t="n"/>
      <c r="R2609" s="958" t="inlineStr">
        <is>
          <t>N/A</t>
        </is>
      </c>
      <c r="S2609" s="959" t="inlineStr">
        <is>
          <t>Pesos</t>
        </is>
      </c>
      <c r="T2609" s="960" t="inlineStr">
        <is>
          <t>Hipotecario</t>
        </is>
      </c>
      <c r="U2609" s="961" t="n">
        <v>1422000</v>
      </c>
      <c r="V2609" s="956" t="n">
        <v>240</v>
      </c>
      <c r="W2609" s="956" t="n">
        <v>229</v>
      </c>
      <c r="X2609" s="961" t="inlineStr">
        <is>
          <t>11.2%</t>
        </is>
      </c>
      <c r="Y2609" s="961" t="n">
        <v>0</v>
      </c>
      <c r="Z2609" s="961" t="n">
        <v>28787</v>
      </c>
      <c r="AA2609" s="961" t="n">
        <v>34808</v>
      </c>
      <c r="AB2609" s="961" t="n">
        <v>0</v>
      </c>
      <c r="AC2609" s="961" t="n">
        <v>177684</v>
      </c>
      <c r="AD2609" s="961" t="n">
        <v>1180720</v>
      </c>
      <c r="AE2609" s="961" t="n">
        <v>132761408</v>
      </c>
      <c r="AF2609" s="3650" t="n">
        <v>100</v>
      </c>
      <c r="AG2609" s="961" t="inlineStr">
        <is>
          <t>$2,000,000</t>
        </is>
      </c>
      <c r="AH2609" s="973" t="inlineStr">
        <is>
          <t>Empleado</t>
        </is>
      </c>
      <c r="AI2609" s="956" t="inlineStr">
        <is>
          <t>kate14021@hotmail.es</t>
        </is>
      </c>
      <c r="AJ2609" s="956" t="n">
        <v>61451979351</v>
      </c>
      <c r="AK2609" s="956" t="inlineStr">
        <is>
          <t>SOACHA</t>
        </is>
      </c>
      <c r="AL2609" s="789" t="n"/>
      <c r="AM2609" s="964" t="n"/>
    </row>
    <row r="2610" ht="18" customHeight="1" thickBot="1">
      <c r="A2610" s="1601" t="inlineStr">
        <is>
          <t>ALVARO ANDRES OJEDA OSORIO</t>
        </is>
      </c>
      <c r="B2610" s="1798" t="inlineStr">
        <is>
          <t>600045700081135-5</t>
        </is>
      </c>
      <c r="C2610" s="975" t="n">
        <v>46033</v>
      </c>
      <c r="D2610" s="1065" t="inlineStr">
        <is>
          <t>Pendiente</t>
        </is>
      </c>
      <c r="E2610" s="975" t="n">
        <v>46033</v>
      </c>
      <c r="F2610" s="1703" t="inlineStr">
        <is>
          <t>DAVIVIENDA</t>
        </is>
      </c>
      <c r="G2610" s="1780" t="n"/>
      <c r="H2610" s="1075" t="inlineStr">
        <is>
          <t>CM</t>
        </is>
      </c>
      <c r="I2610" s="978" t="n"/>
      <c r="J2610" s="978" t="n"/>
      <c r="K2610" s="978" t="n"/>
      <c r="L2610" s="1071" t="inlineStr">
        <is>
          <t>Visionarios</t>
        </is>
      </c>
      <c r="M2610" s="980" t="inlineStr">
        <is>
          <t>PAOLA HERNANDEZ</t>
        </is>
      </c>
      <c r="N2610" s="978" t="n"/>
      <c r="O2610" s="978" t="n"/>
      <c r="P2610" s="978" t="n"/>
      <c r="Q2610" s="1078" t="n"/>
      <c r="R2610" s="958" t="inlineStr">
        <is>
          <t>N/A</t>
        </is>
      </c>
      <c r="S2610" s="981" t="inlineStr">
        <is>
          <t>Pesos</t>
        </is>
      </c>
      <c r="T2610" s="1079" t="inlineStr">
        <is>
          <t>Leasing H.</t>
        </is>
      </c>
      <c r="U2610" s="983" t="n">
        <v>2276000</v>
      </c>
      <c r="V2610" s="980" t="n">
        <v>240</v>
      </c>
      <c r="W2610" s="980" t="n">
        <v>233</v>
      </c>
      <c r="X2610" s="983" t="inlineStr">
        <is>
          <t>11.6%</t>
        </is>
      </c>
      <c r="Y2610" s="983" t="n">
        <v>0</v>
      </c>
      <c r="Z2610" s="983" t="n">
        <v>0</v>
      </c>
      <c r="AA2610" s="983" t="n">
        <v>0</v>
      </c>
      <c r="AB2610" s="983" t="n">
        <v>0</v>
      </c>
      <c r="AC2610" s="983" t="n">
        <v>287787</v>
      </c>
      <c r="AD2610" s="983" t="n">
        <v>1988212</v>
      </c>
      <c r="AE2610" s="983" t="n">
        <v>218232011</v>
      </c>
      <c r="AF2610" s="3651" t="n">
        <v>200</v>
      </c>
      <c r="AG2610" s="983" t="inlineStr">
        <is>
          <t>$8,000,000</t>
        </is>
      </c>
      <c r="AH2610" s="979" t="inlineStr">
        <is>
          <t>Empleado</t>
        </is>
      </c>
      <c r="AI2610" s="980" t="inlineStr">
        <is>
          <t>damarismgc18@hotmail.com</t>
        </is>
      </c>
      <c r="AJ2610" s="980" t="n">
        <v>3008033835</v>
      </c>
      <c r="AK2610" s="980" t="inlineStr">
        <is>
          <t>BOGOTA</t>
        </is>
      </c>
      <c r="AL2610" s="978" t="n"/>
      <c r="AM2610" s="984" t="n"/>
    </row>
    <row r="2611" ht="18" customHeight="1" thickBot="1">
      <c r="A2611" s="1600" t="inlineStr">
        <is>
          <t>VIVIANA ESCARRAGA RUIZ</t>
        </is>
      </c>
      <c r="B2611" s="1799" t="inlineStr">
        <is>
          <t>600000480114634-0</t>
        </is>
      </c>
      <c r="C2611" s="950" t="n">
        <v>46033</v>
      </c>
      <c r="D2611" s="1734" t="inlineStr">
        <is>
          <t>Pendiente</t>
        </is>
      </c>
      <c r="E2611" s="950" t="n">
        <v>46033</v>
      </c>
      <c r="F2611" s="953" t="inlineStr">
        <is>
          <t>DAVIVIENDA</t>
        </is>
      </c>
      <c r="G2611" s="1074" t="n"/>
      <c r="H2611" s="971" t="inlineStr">
        <is>
          <t>CM</t>
        </is>
      </c>
      <c r="I2611" s="789" t="n"/>
      <c r="J2611" s="789" t="n"/>
      <c r="K2611" s="789" t="n"/>
      <c r="L2611" s="1785" t="inlineStr">
        <is>
          <t>Visionarios</t>
        </is>
      </c>
      <c r="M2611" s="956" t="inlineStr">
        <is>
          <t>PAOLA HERNANDEZ</t>
        </is>
      </c>
      <c r="N2611" s="789" t="n"/>
      <c r="O2611" s="789" t="n"/>
      <c r="P2611" s="789" t="n"/>
      <c r="Q2611" s="789" t="n"/>
      <c r="R2611" s="956" t="n">
        <v>1233500100</v>
      </c>
      <c r="S2611" s="959" t="inlineStr">
        <is>
          <t>Pesos</t>
        </is>
      </c>
      <c r="T2611" s="960" t="inlineStr">
        <is>
          <t>Hipotecario</t>
        </is>
      </c>
      <c r="U2611" s="961" t="n">
        <v>1428000</v>
      </c>
      <c r="V2611" s="956" t="n">
        <v>240</v>
      </c>
      <c r="W2611" s="956" t="n">
        <v>227</v>
      </c>
      <c r="X2611" s="961" t="inlineStr">
        <is>
          <t>10.95%</t>
        </is>
      </c>
      <c r="Y2611" s="961" t="n">
        <v>0</v>
      </c>
      <c r="Z2611" s="961" t="n">
        <v>251968</v>
      </c>
      <c r="AA2611" s="961" t="n">
        <v>62788</v>
      </c>
      <c r="AB2611" s="961" t="n">
        <v>0</v>
      </c>
      <c r="AC2611" s="961" t="n">
        <v>349864</v>
      </c>
      <c r="AD2611" s="961" t="n">
        <v>2194234</v>
      </c>
      <c r="AE2611" s="961" t="n">
        <v>126046365</v>
      </c>
      <c r="AF2611" s="3650" t="n">
        <v>100</v>
      </c>
      <c r="AG2611" s="961" t="inlineStr">
        <is>
          <t>$1,800,000</t>
        </is>
      </c>
      <c r="AH2611" s="973" t="inlineStr">
        <is>
          <t>Empleado</t>
        </is>
      </c>
      <c r="AI2611" s="956" t="inlineStr">
        <is>
          <t>escarragaruiz111@gmail.com</t>
        </is>
      </c>
      <c r="AJ2611" s="956" t="n">
        <v>3103562370</v>
      </c>
      <c r="AK2611" s="956" t="inlineStr">
        <is>
          <t>BOGOTA</t>
        </is>
      </c>
      <c r="AL2611" s="789" t="n"/>
      <c r="AM2611" s="964" t="n"/>
    </row>
    <row r="2612" ht="18" customHeight="1" thickBot="1">
      <c r="A2612" s="1774" t="inlineStr">
        <is>
          <t>LUZ ESPERANZA VALCARCEL VELASCO</t>
        </is>
      </c>
      <c r="B2612" s="974" t="inlineStr">
        <is>
          <t>600606680076971-5</t>
        </is>
      </c>
      <c r="C2612" s="975" t="n">
        <v>46034</v>
      </c>
      <c r="D2612" s="1065" t="inlineStr">
        <is>
          <t>Pendiente</t>
        </is>
      </c>
      <c r="E2612" s="975" t="n">
        <v>46034</v>
      </c>
      <c r="F2612" s="1786" t="inlineStr">
        <is>
          <t>DAVIVIENDA</t>
        </is>
      </c>
      <c r="G2612" s="970" t="inlineStr">
        <is>
          <t>Se envía extracto al correo el 12 de Enero, la vivienda NO es de interes social</t>
        </is>
      </c>
      <c r="H2612" s="1075" t="inlineStr">
        <is>
          <t>CM</t>
        </is>
      </c>
      <c r="I2612" s="978" t="n"/>
      <c r="J2612" s="978" t="n"/>
      <c r="K2612" s="978" t="n"/>
      <c r="L2612" s="1065" t="inlineStr">
        <is>
          <t>Soluciones Financieras</t>
        </is>
      </c>
      <c r="M2612" s="980" t="inlineStr">
        <is>
          <t>LORENA SALINAS</t>
        </is>
      </c>
      <c r="N2612" s="978" t="n"/>
      <c r="O2612" s="978" t="n"/>
      <c r="P2612" s="978" t="n"/>
      <c r="Q2612" s="978" t="n"/>
      <c r="R2612" s="980" t="n">
        <v>60400960</v>
      </c>
      <c r="S2612" s="981" t="inlineStr">
        <is>
          <t>Pesos</t>
        </is>
      </c>
      <c r="T2612" s="1079" t="inlineStr">
        <is>
          <t>Leasing H.</t>
        </is>
      </c>
      <c r="U2612" s="983" t="n">
        <v>2341000</v>
      </c>
      <c r="V2612" s="980" t="n">
        <v>180</v>
      </c>
      <c r="W2612" s="980" t="n">
        <v>178</v>
      </c>
      <c r="X2612" s="983" t="inlineStr">
        <is>
          <t>12.9%</t>
        </is>
      </c>
      <c r="Y2612" s="983" t="n">
        <v>0</v>
      </c>
      <c r="Z2612" s="983" t="n">
        <v>279398</v>
      </c>
      <c r="AA2612" s="983" t="n">
        <v>0</v>
      </c>
      <c r="AB2612" s="983" t="n">
        <v>0</v>
      </c>
      <c r="AC2612" s="983" t="n">
        <v>336540</v>
      </c>
      <c r="AD2612" s="983" t="n">
        <v>1727589</v>
      </c>
      <c r="AE2612" s="983" t="n">
        <v>169999495</v>
      </c>
      <c r="AF2612" s="3651" t="n">
        <v>500</v>
      </c>
      <c r="AG2612" s="983" t="inlineStr">
        <is>
          <t>$5,000,000</t>
        </is>
      </c>
      <c r="AH2612" s="979" t="inlineStr">
        <is>
          <t>Empleado</t>
        </is>
      </c>
      <c r="AI2612" s="980" t="inlineStr">
        <is>
          <t>valcarcelluz46@gmail.com</t>
        </is>
      </c>
      <c r="AJ2612" s="980" t="n">
        <v>3052644385</v>
      </c>
      <c r="AK2612" s="980" t="inlineStr">
        <is>
          <t>VILLA DEL ROSARIO</t>
        </is>
      </c>
      <c r="AL2612" s="978" t="n"/>
      <c r="AM2612" s="984" t="n"/>
    </row>
    <row r="2613" ht="18" customHeight="1" thickBot="1">
      <c r="A2613" s="1760" t="inlineStr">
        <is>
          <t>LUIS ALBERTO CRUZ TRUJILLO</t>
        </is>
      </c>
      <c r="B2613" s="985" t="n">
        <v>90000367948</v>
      </c>
      <c r="C2613" s="950" t="n">
        <v>46035</v>
      </c>
      <c r="D2613" s="1734" t="inlineStr">
        <is>
          <t>Pendiente</t>
        </is>
      </c>
      <c r="E2613" s="950" t="n">
        <v>46035</v>
      </c>
      <c r="F2613" s="1787" t="inlineStr">
        <is>
          <t>BANCOLOMBIA</t>
        </is>
      </c>
      <c r="G2613" s="970" t="inlineStr">
        <is>
          <t>Cliente referido (CM) 
Buenos días, solicito su colaboración con la elaboración del estudio financiero del cliente del asunto para su crédito de Bancolombia. Este sería el tercer proceso de reducción.
Está en capacidad de incrementar a capital $600.000
Gracias
Paula O.</t>
        </is>
      </c>
      <c r="H2613" s="971" t="inlineStr">
        <is>
          <t>CM</t>
        </is>
      </c>
      <c r="I2613" s="789" t="n"/>
      <c r="J2613" s="789" t="n"/>
      <c r="K2613" s="789" t="n"/>
      <c r="L2613" s="955" t="inlineStr">
        <is>
          <t>Finanzas a otro nivel</t>
        </is>
      </c>
      <c r="M2613" s="956" t="inlineStr">
        <is>
          <t>PAULA OSORNO</t>
        </is>
      </c>
      <c r="N2613" s="789" t="n"/>
      <c r="O2613" s="789" t="n"/>
      <c r="P2613" s="789" t="n"/>
      <c r="Q2613" s="789" t="n"/>
      <c r="R2613" s="956" t="n">
        <v>86050018</v>
      </c>
      <c r="S2613" s="959" t="inlineStr">
        <is>
          <t>Pesos</t>
        </is>
      </c>
      <c r="T2613" s="960" t="inlineStr">
        <is>
          <t>Hipotecario</t>
        </is>
      </c>
      <c r="U2613" s="961" t="n">
        <v>2043284</v>
      </c>
      <c r="V2613" s="956" t="n">
        <v>240</v>
      </c>
      <c r="W2613" s="956" t="n">
        <v>237</v>
      </c>
      <c r="X2613" s="961" t="inlineStr">
        <is>
          <t>12.3%</t>
        </is>
      </c>
      <c r="Y2613" s="961" t="n">
        <v>0</v>
      </c>
      <c r="Z2613" s="961" t="n">
        <v>65504</v>
      </c>
      <c r="AA2613" s="961" t="n">
        <v>26674</v>
      </c>
      <c r="AB2613" s="961" t="n">
        <v>17781</v>
      </c>
      <c r="AC2613" s="961" t="n">
        <v>193698</v>
      </c>
      <c r="AD2613" s="961" t="n">
        <v>1739626</v>
      </c>
      <c r="AE2613" s="961" t="n">
        <v>180455907</v>
      </c>
      <c r="AF2613" s="3650" t="n">
        <v>600</v>
      </c>
      <c r="AG2613" s="961" t="inlineStr">
        <is>
          <t>$4,500,000</t>
        </is>
      </c>
      <c r="AH2613" s="973" t="inlineStr">
        <is>
          <t>Empleado</t>
        </is>
      </c>
      <c r="AI2613" s="956" t="inlineStr">
        <is>
          <t>luisalbertocruz1506@gmail.com</t>
        </is>
      </c>
      <c r="AJ2613" s="956" t="n">
        <v>3207503197</v>
      </c>
      <c r="AK2613" s="956" t="inlineStr">
        <is>
          <t>MEDELLIN</t>
        </is>
      </c>
      <c r="AL2613" s="789" t="n"/>
      <c r="AM2613" s="964" t="n"/>
    </row>
    <row r="2614" ht="18" customHeight="1" thickBot="1">
      <c r="A2614" s="544" t="inlineStr">
        <is>
          <t>CHRISTIAN FELIPE LONDOÑO MUÑOZ</t>
        </is>
      </c>
      <c r="B2614" s="873" t="inlineStr">
        <is>
          <t>570808410045497-2</t>
        </is>
      </c>
      <c r="C2614" s="240" t="n">
        <v>46035</v>
      </c>
      <c r="D2614" s="343" t="inlineStr">
        <is>
          <t>Pendiente</t>
        </is>
      </c>
      <c r="E2614" s="240" t="n">
        <v>46035</v>
      </c>
      <c r="F2614" s="569" t="inlineStr">
        <is>
          <t>DAVIVIENDA</t>
        </is>
      </c>
      <c r="G2614" s="593" t="inlineStr">
        <is>
          <t>Buenos días, envío extracto solicitado para que puedan elaborar el estudio financiero.
Gracias
Paula O.</t>
        </is>
      </c>
      <c r="H2614" s="344" t="inlineStr">
        <is>
          <t>CM</t>
        </is>
      </c>
      <c r="I2614" s="225" t="n"/>
      <c r="J2614" s="225" t="n"/>
      <c r="K2614" s="225" t="n"/>
      <c r="L2614" s="440" t="inlineStr">
        <is>
          <t>Finanzas a otro nivel</t>
        </is>
      </c>
      <c r="M2614" s="242" t="inlineStr">
        <is>
          <t>PAULA OSORNO</t>
        </is>
      </c>
      <c r="N2614" s="225" t="n"/>
      <c r="O2614" s="225" t="n"/>
      <c r="P2614" s="225" t="n"/>
      <c r="Q2614" s="225" t="n"/>
      <c r="R2614" s="242" t="n">
        <v>1053807915</v>
      </c>
      <c r="S2614" s="246" t="inlineStr">
        <is>
          <t>Pesos</t>
        </is>
      </c>
      <c r="T2614" s="247" t="inlineStr">
        <is>
          <t>Hipotecario</t>
        </is>
      </c>
      <c r="U2614" s="741" t="n">
        <v>585602</v>
      </c>
      <c r="V2614" s="242" t="n">
        <v>240</v>
      </c>
      <c r="W2614" s="242" t="n">
        <v>214</v>
      </c>
      <c r="X2614" s="811" t="n">
        <v>0.14</v>
      </c>
      <c r="Y2614" s="741" t="n">
        <v>195397</v>
      </c>
      <c r="Z2614" s="741" t="n">
        <v>20349</v>
      </c>
      <c r="AA2614" s="741" t="n">
        <v>34460</v>
      </c>
      <c r="AB2614" s="741" t="n">
        <v>0</v>
      </c>
      <c r="AC2614" s="741" t="n">
        <v>71428</v>
      </c>
      <c r="AD2614" s="741" t="n">
        <v>459131</v>
      </c>
      <c r="AE2614" s="741" t="n">
        <v>59741353</v>
      </c>
      <c r="AF2614" s="3661" t="n">
        <v>600</v>
      </c>
      <c r="AG2614" s="741" t="inlineStr">
        <is>
          <t>$5,200,000</t>
        </is>
      </c>
      <c r="AH2614" s="248" t="inlineStr">
        <is>
          <t>Empleado</t>
        </is>
      </c>
      <c r="AI2614" s="242" t="inlineStr">
        <is>
          <t>pipelon121@gmail.com</t>
        </is>
      </c>
      <c r="AJ2614" s="242" t="n">
        <v>3122693807</v>
      </c>
      <c r="AK2614" s="242" t="inlineStr">
        <is>
          <t>MANIZALES</t>
        </is>
      </c>
      <c r="AL2614" s="225" t="n"/>
      <c r="AM2614" s="231" t="n"/>
    </row>
    <row r="2615" ht="18" customHeight="1" thickBot="1">
      <c r="A2615" s="1080" t="inlineStr">
        <is>
          <t>SANDRA MILENA PATIÑO CAICEDO</t>
        </is>
      </c>
      <c r="B2615" s="949" t="inlineStr">
        <is>
          <t>600339830023415-2</t>
        </is>
      </c>
      <c r="C2615" s="950" t="n">
        <v>46035</v>
      </c>
      <c r="D2615" s="1788" t="inlineStr">
        <is>
          <t>En revision</t>
        </is>
      </c>
      <c r="E2615" s="950" t="n">
        <v>46035</v>
      </c>
      <c r="F2615" s="1786" t="inlineStr">
        <is>
          <t>DAVIVIENDA</t>
        </is>
      </c>
      <c r="G2615" s="970" t="inlineStr">
        <is>
          <t>Buenos días, solicito su colaboración con la actualización del estudio financiero para la cliente del asunto ya que desea revisar opciones para realizar un segundo proceso de reducción.
Está en capacidad de incrementar a capital $700.000
Demuestra ingresos totales de $14.000.000
Gracias
Paula O.</t>
        </is>
      </c>
      <c r="H2615" s="954" t="inlineStr">
        <is>
          <t>PROPIO</t>
        </is>
      </c>
      <c r="I2615" s="1074" t="n"/>
      <c r="J2615" s="789" t="n"/>
      <c r="K2615" s="789" t="n"/>
      <c r="L2615" s="955" t="inlineStr">
        <is>
          <t>Finanzas a otro nivel</t>
        </is>
      </c>
      <c r="M2615" s="956" t="inlineStr">
        <is>
          <t>PAULA OSORNO</t>
        </is>
      </c>
      <c r="N2615" s="789" t="n"/>
      <c r="O2615" s="789" t="n"/>
      <c r="P2615" s="789" t="n"/>
      <c r="Q2615" s="789" t="n"/>
      <c r="R2615" s="956" t="n">
        <v>29874853</v>
      </c>
      <c r="S2615" s="959" t="inlineStr">
        <is>
          <t>Pesos</t>
        </is>
      </c>
      <c r="T2615" s="1712" t="inlineStr">
        <is>
          <t>Leasing H.</t>
        </is>
      </c>
      <c r="U2615" s="961" t="n">
        <v>2797000</v>
      </c>
      <c r="V2615" s="956" t="n">
        <v>132</v>
      </c>
      <c r="W2615" s="956" t="n">
        <v>111</v>
      </c>
      <c r="X2615" s="961" t="inlineStr">
        <is>
          <t>10.75%</t>
        </is>
      </c>
      <c r="Y2615" s="961" t="n">
        <v>0</v>
      </c>
      <c r="Z2615" s="961" t="n">
        <v>249486</v>
      </c>
      <c r="AA2615" s="961" t="n">
        <v>76908</v>
      </c>
      <c r="AB2615" s="961" t="n">
        <v>0</v>
      </c>
      <c r="AC2615" s="961" t="n">
        <v>943106</v>
      </c>
      <c r="AD2615" s="961" t="n">
        <v>1615547</v>
      </c>
      <c r="AE2615" s="961" t="n">
        <v>190173638</v>
      </c>
      <c r="AF2615" s="3650" t="n">
        <v>700</v>
      </c>
      <c r="AG2615" s="961" t="inlineStr">
        <is>
          <t>$14,000,000</t>
        </is>
      </c>
      <c r="AH2615" s="973" t="inlineStr">
        <is>
          <t>Empleado</t>
        </is>
      </c>
      <c r="AI2615" s="956" t="inlineStr">
        <is>
          <t>sandrampc1405@gmail.com</t>
        </is>
      </c>
      <c r="AJ2615" s="956" t="n">
        <v>3193766137</v>
      </c>
      <c r="AK2615" s="956" t="inlineStr">
        <is>
          <t>MEDELLIN</t>
        </is>
      </c>
      <c r="AL2615" s="789" t="n"/>
      <c r="AM2615" s="964" t="n"/>
    </row>
    <row r="2616" ht="18" customHeight="1" thickBot="1">
      <c r="A2616" s="1601" t="inlineStr">
        <is>
          <t>LUZ HAYDA ORTIZ GARCIA</t>
        </is>
      </c>
      <c r="B2616" s="974" t="n">
        <v>224110000752</v>
      </c>
      <c r="C2616" s="975" t="n">
        <v>46035</v>
      </c>
      <c r="D2616" s="1740" t="inlineStr">
        <is>
          <t>pendiente por CRM</t>
        </is>
      </c>
      <c r="E2616" s="975" t="n">
        <v>46035</v>
      </c>
      <c r="F2616" s="1071" t="inlineStr">
        <is>
          <t>COLPATRIA</t>
        </is>
      </c>
      <c r="G2616" s="1780" t="n"/>
      <c r="H2616" s="1789" t="inlineStr">
        <is>
          <t>PROPIO</t>
        </is>
      </c>
      <c r="I2616" s="1790" t="inlineStr">
        <is>
          <t>Por favor recordar a la cliente que debe estar al dia y si tuvo reportes, tener paz y salvos para poder realizar proceso de reduccion. Adicional, validar ingresos</t>
        </is>
      </c>
      <c r="J2616" s="1791" t="inlineStr">
        <is>
          <t>Pendiente Yenny</t>
        </is>
      </c>
      <c r="K2616" s="1064" t="n">
        <v>46036</v>
      </c>
      <c r="L2616" s="981" t="inlineStr">
        <is>
          <t>Lideres del futuro</t>
        </is>
      </c>
      <c r="M2616" s="980" t="inlineStr">
        <is>
          <t>PABLO MONTOYA</t>
        </is>
      </c>
      <c r="N2616" s="975" t="n">
        <v>46036</v>
      </c>
      <c r="O2616" s="978" t="n"/>
      <c r="P2616" s="1061" t="inlineStr">
        <is>
          <t>https://tinyurl.com/453n6va5</t>
        </is>
      </c>
      <c r="Q2616" s="978" t="n"/>
      <c r="R2616" s="980" t="n">
        <v>52853107</v>
      </c>
      <c r="S2616" s="981" t="inlineStr">
        <is>
          <t>Pesos</t>
        </is>
      </c>
      <c r="T2616" s="982" t="inlineStr">
        <is>
          <t>Hipotecario</t>
        </is>
      </c>
      <c r="U2616" s="983" t="n">
        <v>2107238</v>
      </c>
      <c r="V2616" s="980" t="n">
        <v>240</v>
      </c>
      <c r="W2616" s="980" t="n">
        <v>162</v>
      </c>
      <c r="X2616" s="983" t="inlineStr">
        <is>
          <t>11.29%</t>
        </is>
      </c>
      <c r="Y2616" s="983" t="n">
        <v>0</v>
      </c>
      <c r="Z2616" s="983" t="n">
        <v>93762</v>
      </c>
      <c r="AA2616" s="983" t="n">
        <v>0</v>
      </c>
      <c r="AB2616" s="983" t="n">
        <v>0</v>
      </c>
      <c r="AC2616" s="983" t="n">
        <v>594781</v>
      </c>
      <c r="AD2616" s="983" t="n">
        <v>1414811</v>
      </c>
      <c r="AE2616" s="983" t="n">
        <v>72658018</v>
      </c>
      <c r="AF2616" s="980" t="inlineStr">
        <is>
          <t>$50.000 a $300.000</t>
        </is>
      </c>
      <c r="AG2616" s="983" t="inlineStr">
        <is>
          <t>$3,150,000</t>
        </is>
      </c>
      <c r="AH2616" s="981" t="inlineStr">
        <is>
          <t>Independiente</t>
        </is>
      </c>
      <c r="AI2616" s="980" t="inlineStr">
        <is>
          <t>aydaventas@gmail.com</t>
        </is>
      </c>
      <c r="AJ2616" s="980" t="n">
        <v>3125643672</v>
      </c>
      <c r="AK2616" s="978" t="n"/>
      <c r="AL2616" s="978" t="n"/>
      <c r="AM2616" s="984" t="n"/>
    </row>
    <row r="2617" ht="18" customHeight="1" thickBot="1">
      <c r="A2617" s="1600" t="inlineStr">
        <is>
          <t>PAOLA ANDREA SOTTO CANO</t>
        </is>
      </c>
      <c r="B2617" s="949" t="inlineStr">
        <is>
          <t>190-003110</t>
        </is>
      </c>
      <c r="C2617" s="950" t="n">
        <v>46035</v>
      </c>
      <c r="D2617" s="1792" t="inlineStr">
        <is>
          <t>pendiente por CRM</t>
        </is>
      </c>
      <c r="E2617" s="950" t="n">
        <v>46035</v>
      </c>
      <c r="F2617" s="1793" t="inlineStr">
        <is>
          <t>OCCIDENTE</t>
        </is>
      </c>
      <c r="G2617" s="990" t="n"/>
      <c r="H2617" s="954" t="inlineStr">
        <is>
          <t>PROPIO</t>
        </is>
      </c>
      <c r="I2617" s="789" t="n"/>
      <c r="J2617" s="789" t="n"/>
      <c r="K2617" s="1794" t="n">
        <v>46036</v>
      </c>
      <c r="L2617" s="955" t="inlineStr">
        <is>
          <t>Finanzas a otro nivel</t>
        </is>
      </c>
      <c r="M2617" s="956" t="inlineStr">
        <is>
          <t>MIREYA TOLOZA</t>
        </is>
      </c>
      <c r="N2617" s="950" t="n">
        <v>46036</v>
      </c>
      <c r="O2617" s="789" t="n"/>
      <c r="P2617" s="1068" t="inlineStr">
        <is>
          <t>https://tinyurl.com/4z9t9esj</t>
        </is>
      </c>
      <c r="Q2617" s="789" t="n"/>
      <c r="R2617" s="956" t="n">
        <v>36310172</v>
      </c>
      <c r="S2617" s="959" t="inlineStr">
        <is>
          <t>Pesos</t>
        </is>
      </c>
      <c r="T2617" s="960" t="inlineStr">
        <is>
          <t>Hipotecario</t>
        </is>
      </c>
      <c r="U2617" s="961" t="n">
        <v>884743</v>
      </c>
      <c r="V2617" s="956" t="n">
        <v>243</v>
      </c>
      <c r="W2617" s="956" t="n">
        <v>118</v>
      </c>
      <c r="X2617" s="962" t="n">
        <v>0.1</v>
      </c>
      <c r="Y2617" s="961" t="n">
        <v>0</v>
      </c>
      <c r="Z2617" s="961" t="n">
        <v>20747</v>
      </c>
      <c r="AA2617" s="961" t="n">
        <v>14214</v>
      </c>
      <c r="AB2617" s="961" t="n">
        <v>0</v>
      </c>
      <c r="AC2617" s="961" t="n">
        <v>332775</v>
      </c>
      <c r="AD2617" s="961" t="n">
        <v>516754</v>
      </c>
      <c r="AE2617" s="961" t="n">
        <v>64803795</v>
      </c>
      <c r="AF2617" s="956" t="inlineStr">
        <is>
          <t>$300.000 a $600.000</t>
        </is>
      </c>
      <c r="AG2617" s="961" t="inlineStr">
        <is>
          <t>$7,200,000</t>
        </is>
      </c>
      <c r="AH2617" s="973" t="inlineStr">
        <is>
          <t>Empleado</t>
        </is>
      </c>
      <c r="AI2617" s="956" t="inlineStr">
        <is>
          <t>psotto7c@hotmail.com</t>
        </is>
      </c>
      <c r="AJ2617" s="956" t="n">
        <v>3175181888</v>
      </c>
      <c r="AK2617" s="789" t="n"/>
      <c r="AL2617" s="789" t="n"/>
      <c r="AM2617" s="964" t="n"/>
    </row>
    <row r="2618" ht="18" customHeight="1" thickBot="1">
      <c r="A2618" s="1601" t="inlineStr">
        <is>
          <t>NUVIA CARVAJALINO SERRANO</t>
        </is>
      </c>
      <c r="B2618" s="974" t="inlineStr">
        <is>
          <t>600030780193766-1</t>
        </is>
      </c>
      <c r="C2618" s="975" t="n">
        <v>46035</v>
      </c>
      <c r="D2618" s="1740" t="inlineStr">
        <is>
          <t>pendiente por CRM</t>
        </is>
      </c>
      <c r="E2618" s="975" t="n">
        <v>46035</v>
      </c>
      <c r="F2618" s="1703" t="inlineStr">
        <is>
          <t>DAVIVIENDA</t>
        </is>
      </c>
      <c r="G2618" s="1780" t="n"/>
      <c r="H2618" s="977" t="inlineStr">
        <is>
          <t>PROPIO</t>
        </is>
      </c>
      <c r="I2618" s="978" t="n"/>
      <c r="J2618" s="978" t="n"/>
      <c r="K2618" s="1064" t="n">
        <v>46036</v>
      </c>
      <c r="L2618" s="1639" t="inlineStr">
        <is>
          <t>Finanzas a otro nivel</t>
        </is>
      </c>
      <c r="M2618" s="980" t="inlineStr">
        <is>
          <t>Sandra Patricia Tinjaca Martinez</t>
        </is>
      </c>
      <c r="N2618" s="975" t="n">
        <v>46036</v>
      </c>
      <c r="O2618" s="978" t="n"/>
      <c r="P2618" s="1061" t="inlineStr">
        <is>
          <t>https://tinyurl.com/3hbhwcjf</t>
        </is>
      </c>
      <c r="Q2618" s="978" t="n"/>
      <c r="R2618" s="980" t="n">
        <v>37330401</v>
      </c>
      <c r="S2618" s="981" t="inlineStr">
        <is>
          <t>Pesos</t>
        </is>
      </c>
      <c r="T2618" s="1079" t="inlineStr">
        <is>
          <t>Leasing H.</t>
        </is>
      </c>
      <c r="U2618" s="983" t="n">
        <v>3014000</v>
      </c>
      <c r="V2618" s="980" t="n">
        <v>240</v>
      </c>
      <c r="W2618" s="980" t="n">
        <v>212</v>
      </c>
      <c r="X2618" s="1067" t="n">
        <v>0.12</v>
      </c>
      <c r="Y2618" s="983" t="n">
        <v>0</v>
      </c>
      <c r="Z2618" s="983" t="n">
        <v>78109</v>
      </c>
      <c r="AA2618" s="983" t="n">
        <v>81990</v>
      </c>
      <c r="AB2618" s="983" t="n">
        <v>0</v>
      </c>
      <c r="AC2618" s="983" t="n">
        <v>383800</v>
      </c>
      <c r="AD2618" s="983" t="n">
        <v>2468199</v>
      </c>
      <c r="AE2618" s="983" t="n">
        <v>260054337</v>
      </c>
      <c r="AF2618" s="980" t="inlineStr">
        <is>
          <t>$300.000 a $600.000</t>
        </is>
      </c>
      <c r="AG2618" s="983" t="inlineStr">
        <is>
          <t>$29,836,809</t>
        </is>
      </c>
      <c r="AH2618" s="979" t="inlineStr">
        <is>
          <t>Empleado</t>
        </is>
      </c>
      <c r="AI2618" s="980" t="inlineStr">
        <is>
          <t>nuvia.carvajalino@gmail.com</t>
        </is>
      </c>
      <c r="AJ2618" s="980" t="n">
        <v>3202766295</v>
      </c>
      <c r="AK2618" s="978" t="n"/>
      <c r="AL2618" s="978" t="n"/>
      <c r="AM2618" s="984" t="n"/>
    </row>
    <row r="2619" ht="18" customHeight="1" thickBot="1">
      <c r="A2619" s="1600" t="inlineStr">
        <is>
          <t>LIZZET KATHERINE ROBLES VANEGA</t>
        </is>
      </c>
      <c r="B2619" s="949" t="n">
        <v>133201456837</v>
      </c>
      <c r="C2619" s="950" t="n">
        <v>46035</v>
      </c>
      <c r="D2619" s="1792" t="inlineStr">
        <is>
          <t>pendiente por CRM</t>
        </is>
      </c>
      <c r="E2619" s="950" t="n">
        <v>46035</v>
      </c>
      <c r="F2619" s="973" t="inlineStr">
        <is>
          <t>CAJA SOCIAL</t>
        </is>
      </c>
      <c r="G2619" s="990" t="n"/>
      <c r="H2619" s="954" t="inlineStr">
        <is>
          <t>PROPIO</t>
        </is>
      </c>
      <c r="I2619" s="789" t="n"/>
      <c r="J2619" s="789" t="n"/>
      <c r="K2619" s="1794" t="n">
        <v>46036</v>
      </c>
      <c r="L2619" s="1734" t="inlineStr">
        <is>
          <t>Soluciones Financieras</t>
        </is>
      </c>
      <c r="M2619" s="956" t="inlineStr">
        <is>
          <t>LORENA SALINAS</t>
        </is>
      </c>
      <c r="N2619" s="950" t="n">
        <v>46036</v>
      </c>
      <c r="O2619" s="789" t="n"/>
      <c r="P2619" s="1068" t="inlineStr">
        <is>
          <t>https://tinyurl.com/38ync2f9</t>
        </is>
      </c>
      <c r="Q2619" s="789" t="n"/>
      <c r="R2619" s="956" t="n">
        <v>1456837</v>
      </c>
      <c r="S2619" s="959" t="inlineStr">
        <is>
          <t>Pesos</t>
        </is>
      </c>
      <c r="T2619" s="960" t="inlineStr">
        <is>
          <t>Hipotecario</t>
        </is>
      </c>
      <c r="U2619" s="961" t="n">
        <v>598760</v>
      </c>
      <c r="V2619" s="956" t="n">
        <v>170</v>
      </c>
      <c r="W2619" s="956" t="n">
        <v>151</v>
      </c>
      <c r="X2619" s="962" t="n">
        <v>0.12</v>
      </c>
      <c r="Y2619" s="961" t="n">
        <v>0</v>
      </c>
      <c r="Z2619" s="961" t="n">
        <v>10491</v>
      </c>
      <c r="AA2619" s="961" t="n">
        <v>13157</v>
      </c>
      <c r="AB2619" s="961" t="n">
        <v>7369</v>
      </c>
      <c r="AC2619" s="961" t="n">
        <v>135216</v>
      </c>
      <c r="AD2619" s="961" t="n">
        <v>432526</v>
      </c>
      <c r="AE2619" s="961" t="n">
        <v>45582867</v>
      </c>
      <c r="AF2619" s="956" t="inlineStr">
        <is>
          <t>$50.000 a $300.000</t>
        </is>
      </c>
      <c r="AG2619" s="961" t="inlineStr">
        <is>
          <t>$3,500,000</t>
        </is>
      </c>
      <c r="AH2619" s="973" t="inlineStr">
        <is>
          <t>Empleado</t>
        </is>
      </c>
      <c r="AI2619" s="956" t="inlineStr">
        <is>
          <t>katherita_20@hotmail.com</t>
        </is>
      </c>
      <c r="AJ2619" s="956" t="n">
        <v>3125079451</v>
      </c>
      <c r="AK2619" s="789" t="n"/>
      <c r="AL2619" s="789" t="n"/>
      <c r="AM2619" s="964" t="n"/>
    </row>
    <row r="2620" ht="18" customHeight="1" thickBot="1">
      <c r="A2620" s="1601" t="inlineStr">
        <is>
          <t>JUAN DAVID SALAZAR GONZALEZ</t>
        </is>
      </c>
      <c r="B2620" s="974" t="n">
        <v>90000230430</v>
      </c>
      <c r="C2620" s="975" t="n">
        <v>46035</v>
      </c>
      <c r="D2620" s="1740" t="inlineStr">
        <is>
          <t>pendiente por CRM</t>
        </is>
      </c>
      <c r="E2620" s="975" t="n">
        <v>46035</v>
      </c>
      <c r="F2620" s="1638" t="inlineStr">
        <is>
          <t>BANCOLOMBIA</t>
        </is>
      </c>
      <c r="G2620" s="1780" t="n"/>
      <c r="H2620" s="977" t="inlineStr">
        <is>
          <t>PROPIO</t>
        </is>
      </c>
      <c r="I2620" s="978" t="n"/>
      <c r="J2620" s="978" t="n"/>
      <c r="K2620" s="1064" t="n">
        <v>46036</v>
      </c>
      <c r="L2620" s="1072" t="inlineStr">
        <is>
          <t>Guardianes Del Ahorro</t>
        </is>
      </c>
      <c r="M2620" s="980" t="inlineStr">
        <is>
          <t>Mile Johanna López Román</t>
        </is>
      </c>
      <c r="N2620" s="975" t="n">
        <v>46036</v>
      </c>
      <c r="O2620" s="978" t="n"/>
      <c r="P2620" s="1061" t="inlineStr">
        <is>
          <t>https://tinyurl.com/58h2tscr</t>
        </is>
      </c>
      <c r="Q2620" s="978" t="n"/>
      <c r="R2620" s="980" t="n">
        <v>1087990527</v>
      </c>
      <c r="S2620" s="981" t="inlineStr">
        <is>
          <t>Pesos</t>
        </is>
      </c>
      <c r="T2620" s="982" t="inlineStr">
        <is>
          <t>Hipotecario</t>
        </is>
      </c>
      <c r="U2620" s="983" t="n">
        <v>1605313</v>
      </c>
      <c r="V2620" s="980" t="n">
        <v>240</v>
      </c>
      <c r="W2620" s="980" t="n">
        <v>218</v>
      </c>
      <c r="X2620" s="983" t="inlineStr">
        <is>
          <t>12.59%</t>
        </is>
      </c>
      <c r="Y2620" s="983" t="n">
        <v>0</v>
      </c>
      <c r="Z2620" s="983" t="n">
        <v>21016</v>
      </c>
      <c r="AA2620" s="983" t="n">
        <v>21334</v>
      </c>
      <c r="AB2620" s="983" t="n">
        <v>14222</v>
      </c>
      <c r="AC2620" s="983" t="n">
        <v>177871</v>
      </c>
      <c r="AD2620" s="983" t="n">
        <v>1370869</v>
      </c>
      <c r="AE2620" s="983" t="n">
        <v>138260742</v>
      </c>
      <c r="AF2620" s="980" t="inlineStr">
        <is>
          <t>$50.000 a $300.000</t>
        </is>
      </c>
      <c r="AG2620" s="983" t="inlineStr">
        <is>
          <t>$16,000,000</t>
        </is>
      </c>
      <c r="AH2620" s="979" t="inlineStr">
        <is>
          <t>Empleado</t>
        </is>
      </c>
      <c r="AI2620" s="980" t="inlineStr">
        <is>
          <t>Judasago2017@gmail.com</t>
        </is>
      </c>
      <c r="AJ2620" s="980" t="n">
        <v>3219935020</v>
      </c>
      <c r="AK2620" s="978" t="n"/>
      <c r="AL2620" s="978" t="n"/>
      <c r="AM2620" s="984" t="n"/>
    </row>
    <row r="2621" ht="18" customHeight="1" thickBot="1">
      <c r="A2621" s="1600" t="inlineStr">
        <is>
          <t>CATALINA SUAREZ GOMEZ</t>
        </is>
      </c>
      <c r="B2621" s="949" t="n">
        <v>90000388573</v>
      </c>
      <c r="C2621" s="950" t="n">
        <v>46034</v>
      </c>
      <c r="D2621" s="1734" t="inlineStr">
        <is>
          <t>Pendiente</t>
        </is>
      </c>
      <c r="E2621" s="950" t="n">
        <v>46034</v>
      </c>
      <c r="F2621" s="1781" t="inlineStr">
        <is>
          <t>BANCOLOMBIA</t>
        </is>
      </c>
      <c r="G2621" s="990" t="n"/>
      <c r="H2621" s="971" t="inlineStr">
        <is>
          <t>CM</t>
        </is>
      </c>
      <c r="I2621" s="789" t="n"/>
      <c r="J2621" s="789" t="n"/>
      <c r="K2621" s="789" t="n"/>
      <c r="L2621" s="1785" t="inlineStr">
        <is>
          <t>Visionarios</t>
        </is>
      </c>
      <c r="M2621" s="956" t="inlineStr">
        <is>
          <t>PAOLA HERNANDEZ</t>
        </is>
      </c>
      <c r="N2621" s="789" t="n"/>
      <c r="O2621" s="789" t="n"/>
      <c r="P2621" s="789" t="n"/>
      <c r="Q2621" s="789" t="n"/>
      <c r="R2621" s="1077" t="n">
        <v>1233894927</v>
      </c>
      <c r="S2621" s="959" t="inlineStr">
        <is>
          <t>Pesos</t>
        </is>
      </c>
      <c r="T2621" s="960" t="inlineStr">
        <is>
          <t>Hipotecario</t>
        </is>
      </c>
      <c r="U2621" s="961" t="n">
        <v>878334</v>
      </c>
      <c r="V2621" s="956" t="n">
        <v>240</v>
      </c>
      <c r="W2621" s="956" t="n">
        <v>240</v>
      </c>
      <c r="X2621" s="961" t="inlineStr">
        <is>
          <t>10.8%</t>
        </is>
      </c>
      <c r="Y2621" s="961" t="n">
        <v>0</v>
      </c>
      <c r="Z2621" s="961" t="n">
        <v>7488</v>
      </c>
      <c r="AA2621" s="961" t="n">
        <v>11346</v>
      </c>
      <c r="AB2621" s="961" t="n">
        <v>7563</v>
      </c>
      <c r="AC2621" s="961" t="n">
        <v>0</v>
      </c>
      <c r="AD2621" s="961" t="n">
        <v>0</v>
      </c>
      <c r="AE2621" s="961" t="n">
        <v>86710531</v>
      </c>
      <c r="AF2621" s="3650" t="n">
        <v>300</v>
      </c>
      <c r="AG2621" s="961" t="inlineStr">
        <is>
          <t>$4,000,000</t>
        </is>
      </c>
      <c r="AH2621" s="973" t="inlineStr">
        <is>
          <t>Empleado</t>
        </is>
      </c>
      <c r="AI2621" s="956" t="inlineStr">
        <is>
          <t>catasuarezg@hotmail.com</t>
        </is>
      </c>
      <c r="AJ2621" s="956" t="n">
        <v>3107982339</v>
      </c>
      <c r="AK2621" s="956" t="inlineStr">
        <is>
          <t>BOGOTA</t>
        </is>
      </c>
      <c r="AL2621" s="789" t="n"/>
      <c r="AM2621" s="964" t="n"/>
    </row>
    <row r="2622" ht="18" customHeight="1" thickBot="1">
      <c r="A2622" s="1800" t="inlineStr">
        <is>
          <t>JOHN ALEXANDER SILVA ALVAREZ</t>
        </is>
      </c>
      <c r="B2622" s="1803" t="n">
        <v>90000371118</v>
      </c>
      <c r="C2622" s="1804" t="n">
        <v>46032</v>
      </c>
      <c r="D2622" s="723" t="inlineStr">
        <is>
          <t>Pendiente</t>
        </is>
      </c>
      <c r="E2622" s="1804" t="n">
        <v>46032</v>
      </c>
      <c r="F2622" s="1805" t="inlineStr">
        <is>
          <t>BANCOLOMBIA</t>
        </is>
      </c>
      <c r="G2622" s="1806" t="n"/>
      <c r="H2622" s="1807" t="inlineStr">
        <is>
          <t>CM</t>
        </is>
      </c>
      <c r="I2622" s="1806" t="n"/>
      <c r="J2622" s="1806" t="n"/>
      <c r="K2622" s="1806" t="n"/>
      <c r="L2622" s="723" t="inlineStr">
        <is>
          <t>Soluciones Financieras</t>
        </is>
      </c>
      <c r="M2622" s="1808" t="inlineStr">
        <is>
          <t>LORENA SALINAS</t>
        </is>
      </c>
      <c r="N2622" s="1806" t="n"/>
      <c r="O2622" s="1806" t="n"/>
      <c r="P2622" s="1809" t="n"/>
      <c r="Q2622" s="1806" t="n"/>
      <c r="R2622" s="1808" t="n">
        <v>79905548</v>
      </c>
      <c r="S2622" s="724" t="inlineStr">
        <is>
          <t>Pesos</t>
        </is>
      </c>
      <c r="T2622" s="1810" t="inlineStr">
        <is>
          <t>Hipotecario</t>
        </is>
      </c>
      <c r="U2622" s="1811" t="n">
        <v>575790</v>
      </c>
      <c r="V2622" s="1808" t="n">
        <v>240</v>
      </c>
      <c r="W2622" s="1808" t="n">
        <v>200</v>
      </c>
      <c r="X2622" s="1811" t="inlineStr">
        <is>
          <t>7.72%</t>
        </is>
      </c>
      <c r="Y2622" s="1811" t="n">
        <v>198999</v>
      </c>
      <c r="Z2622" s="1811" t="n">
        <v>22289</v>
      </c>
      <c r="AA2622" s="1811" t="n">
        <v>12732</v>
      </c>
      <c r="AB2622" s="1811" t="n">
        <v>8487</v>
      </c>
      <c r="AC2622" s="1811" t="n">
        <v>153536</v>
      </c>
      <c r="AD2622" s="1811" t="n">
        <v>378746</v>
      </c>
      <c r="AE2622" s="1811" t="n">
        <v>61042366</v>
      </c>
      <c r="AF2622" s="3777" t="n">
        <v>200</v>
      </c>
      <c r="AG2622" s="1811" t="inlineStr">
        <is>
          <t>$2,100,000</t>
        </is>
      </c>
      <c r="AH2622" s="1813" t="inlineStr">
        <is>
          <t>Empleado</t>
        </is>
      </c>
      <c r="AI2622" s="1808" t="inlineStr">
        <is>
          <t>jasajmsq@hotmail.com</t>
        </is>
      </c>
      <c r="AJ2622" s="1808" t="n">
        <v>3138611629</v>
      </c>
      <c r="AK2622" s="1808" t="inlineStr">
        <is>
          <t>MADRID</t>
        </is>
      </c>
      <c r="AL2622" s="1806" t="n"/>
      <c r="AM2622" s="761" t="n"/>
    </row>
    <row r="2623" ht="18" customHeight="1" thickBot="1">
      <c r="A2623" s="1801" t="inlineStr">
        <is>
          <t>ANGELA DURLEY MARIN SUAREZ</t>
        </is>
      </c>
      <c r="B2623" s="1814" t="n">
        <v>90000136975</v>
      </c>
      <c r="C2623" s="1815" t="n">
        <v>46032</v>
      </c>
      <c r="D2623" s="786" t="inlineStr">
        <is>
          <t>Pendiente</t>
        </is>
      </c>
      <c r="E2623" s="1815" t="n">
        <v>46032</v>
      </c>
      <c r="F2623" s="1816" t="inlineStr">
        <is>
          <t>BANCOLOMBIA</t>
        </is>
      </c>
      <c r="G2623" s="784" t="n"/>
      <c r="H2623" s="801" t="inlineStr">
        <is>
          <t>CM</t>
        </is>
      </c>
      <c r="I2623" s="793" t="n"/>
      <c r="J2623" s="793" t="n"/>
      <c r="K2623" s="793" t="n"/>
      <c r="L2623" s="800" t="inlineStr">
        <is>
          <t>Finanzas a otro nivel</t>
        </is>
      </c>
      <c r="M2623" s="1817" t="inlineStr">
        <is>
          <t>YULY HERNANDEZ</t>
        </is>
      </c>
      <c r="N2623" s="793" t="n"/>
      <c r="O2623" s="793" t="n"/>
      <c r="P2623" s="1818" t="n"/>
      <c r="Q2623" s="793" t="n"/>
      <c r="R2623" s="1817" t="n">
        <v>1090498632</v>
      </c>
      <c r="S2623" s="787" t="inlineStr">
        <is>
          <t>Pesos</t>
        </is>
      </c>
      <c r="T2623" s="796" t="inlineStr">
        <is>
          <t>Hipotecario</t>
        </is>
      </c>
      <c r="U2623" s="1819" t="n">
        <v>318894</v>
      </c>
      <c r="V2623" s="1817" t="n">
        <v>240</v>
      </c>
      <c r="W2623" s="1817" t="n">
        <v>195</v>
      </c>
      <c r="X2623" s="1819" t="inlineStr">
        <is>
          <t>5.6%</t>
        </is>
      </c>
      <c r="Y2623" s="1819" t="n">
        <v>127795</v>
      </c>
      <c r="Z2623" s="1819" t="n">
        <v>4440</v>
      </c>
      <c r="AA2623" s="1819" t="n">
        <v>7000</v>
      </c>
      <c r="AB2623" s="1819" t="n">
        <v>4666</v>
      </c>
      <c r="AC2623" s="1819" t="n">
        <v>124699</v>
      </c>
      <c r="AD2623" s="1819" t="n">
        <v>178089</v>
      </c>
      <c r="AE2623" s="1819" t="n">
        <v>38934607</v>
      </c>
      <c r="AF2623" s="3679" t="n">
        <v>130</v>
      </c>
      <c r="AG2623" s="1819" t="inlineStr">
        <is>
          <t>$2,700,000</t>
        </is>
      </c>
      <c r="AH2623" s="783" t="inlineStr">
        <is>
          <t>Empleado</t>
        </is>
      </c>
      <c r="AI2623" s="1817" t="inlineStr">
        <is>
          <t>yeferson20dmd@gmail.com</t>
        </is>
      </c>
      <c r="AJ2623" s="1817" t="n">
        <v>3142781466</v>
      </c>
      <c r="AK2623" s="1817" t="inlineStr">
        <is>
          <t>CUCUTA</t>
        </is>
      </c>
      <c r="AL2623" s="793" t="n"/>
      <c r="AM2623" s="798" t="n"/>
    </row>
    <row r="2624" ht="18" customHeight="1" thickBot="1">
      <c r="A2624" s="1801" t="inlineStr">
        <is>
          <t>JOHNY OSWALDO MURIEL AGUDELO</t>
        </is>
      </c>
      <c r="B2624" s="1821" t="n">
        <v>90000167502</v>
      </c>
      <c r="C2624" s="1822" t="n">
        <v>46032</v>
      </c>
      <c r="D2624" s="782" t="inlineStr">
        <is>
          <t>Mora</t>
        </is>
      </c>
      <c r="E2624" s="1822" t="n">
        <v>46032</v>
      </c>
      <c r="F2624" s="1816" t="inlineStr">
        <is>
          <t>BANCOLOMBIA</t>
        </is>
      </c>
      <c r="G2624" s="784" t="n"/>
      <c r="H2624" s="801" t="inlineStr">
        <is>
          <t>CM</t>
        </is>
      </c>
      <c r="I2624" s="784" t="n"/>
      <c r="J2624" s="784" t="n"/>
      <c r="K2624" s="784" t="n"/>
      <c r="L2624" s="800" t="inlineStr">
        <is>
          <t>Finanzas a otro nivel</t>
        </is>
      </c>
      <c r="M2624" s="1823" t="inlineStr">
        <is>
          <t>PAULA OSORNO</t>
        </is>
      </c>
      <c r="N2624" s="784" t="n"/>
      <c r="O2624" s="784" t="n"/>
      <c r="P2624" s="784" t="n"/>
      <c r="Q2624" s="784" t="n"/>
      <c r="R2624" s="1823" t="n">
        <v>71265892</v>
      </c>
      <c r="S2624" s="787" t="inlineStr">
        <is>
          <t>Pesos</t>
        </is>
      </c>
      <c r="T2624" s="788" t="inlineStr">
        <is>
          <t>Hipotecario</t>
        </is>
      </c>
      <c r="U2624" s="1824" t="n">
        <v>3074229</v>
      </c>
      <c r="V2624" s="1823" t="n">
        <v>300</v>
      </c>
      <c r="W2624" s="1823" t="n">
        <v>216</v>
      </c>
      <c r="X2624" s="1825" t="n">
        <v>0.1</v>
      </c>
      <c r="Y2624" s="1824" t="n">
        <v>0</v>
      </c>
      <c r="Z2624" s="1824" t="n">
        <v>144437</v>
      </c>
      <c r="AA2624" s="1824" t="n">
        <v>58177</v>
      </c>
      <c r="AB2624" s="1824" t="n">
        <v>38783</v>
      </c>
      <c r="AC2624" s="1824" t="n">
        <v>484815</v>
      </c>
      <c r="AD2624" s="1824" t="n">
        <v>2327429</v>
      </c>
      <c r="AE2624" s="1824" t="n">
        <v>293636017</v>
      </c>
      <c r="AF2624" s="1824" t="inlineStr">
        <is>
          <t>$1,000,000</t>
        </is>
      </c>
      <c r="AG2624" s="1824" t="inlineStr">
        <is>
          <t>$17,000,000</t>
        </is>
      </c>
      <c r="AH2624" s="783" t="inlineStr">
        <is>
          <t>Empleado</t>
        </is>
      </c>
      <c r="AI2624" s="1823" t="inlineStr">
        <is>
          <t>carolbotero@gmail.com</t>
        </is>
      </c>
      <c r="AJ2624" s="1823" t="n">
        <v>3176419014</v>
      </c>
      <c r="AK2624" s="1823" t="inlineStr">
        <is>
          <t>ENVIGADO</t>
        </is>
      </c>
      <c r="AL2624" s="784" t="n"/>
      <c r="AM2624" s="789" t="n"/>
    </row>
    <row r="2625" ht="18" customHeight="1" thickBot="1">
      <c r="A2625" s="1801" t="inlineStr">
        <is>
          <t>ANGGIE KATERINE PINZON GOMEZ</t>
        </is>
      </c>
      <c r="B2625" s="1814" t="inlineStr">
        <is>
          <t>570047700037501-6</t>
        </is>
      </c>
      <c r="C2625" s="1815" t="n">
        <v>46033</v>
      </c>
      <c r="D2625" s="786" t="inlineStr">
        <is>
          <t>Pendiente</t>
        </is>
      </c>
      <c r="E2625" s="1815" t="n">
        <v>46033</v>
      </c>
      <c r="F2625" s="792" t="inlineStr">
        <is>
          <t>DAVIVIENDA</t>
        </is>
      </c>
      <c r="G2625" s="784" t="n"/>
      <c r="H2625" s="801" t="inlineStr">
        <is>
          <t>CM</t>
        </is>
      </c>
      <c r="I2625" s="793" t="n"/>
      <c r="J2625" s="793" t="n"/>
      <c r="K2625" s="793" t="n"/>
      <c r="L2625" s="1826" t="inlineStr">
        <is>
          <t>Visionarios</t>
        </is>
      </c>
      <c r="M2625" s="1817" t="inlineStr">
        <is>
          <t>PAOLA HERNANDEZ</t>
        </is>
      </c>
      <c r="N2625" s="793" t="n"/>
      <c r="O2625" s="793" t="n"/>
      <c r="P2625" s="793" t="n"/>
      <c r="Q2625" s="793" t="n"/>
      <c r="R2625" s="1827" t="inlineStr">
        <is>
          <t>N/A</t>
        </is>
      </c>
      <c r="S2625" s="787" t="inlineStr">
        <is>
          <t>Pesos</t>
        </is>
      </c>
      <c r="T2625" s="796" t="inlineStr">
        <is>
          <t>Hipotecario</t>
        </is>
      </c>
      <c r="U2625" s="1819" t="n">
        <v>1422000</v>
      </c>
      <c r="V2625" s="1817" t="n">
        <v>240</v>
      </c>
      <c r="W2625" s="1817" t="n">
        <v>229</v>
      </c>
      <c r="X2625" s="1819" t="inlineStr">
        <is>
          <t>11.2%</t>
        </is>
      </c>
      <c r="Y2625" s="1819" t="n">
        <v>0</v>
      </c>
      <c r="Z2625" s="1819" t="n">
        <v>28787</v>
      </c>
      <c r="AA2625" s="1819" t="n">
        <v>34808</v>
      </c>
      <c r="AB2625" s="1819" t="n">
        <v>0</v>
      </c>
      <c r="AC2625" s="1819" t="n">
        <v>177684</v>
      </c>
      <c r="AD2625" s="1819" t="n">
        <v>1180720</v>
      </c>
      <c r="AE2625" s="1819" t="n">
        <v>132761408</v>
      </c>
      <c r="AF2625" s="3679" t="n">
        <v>100</v>
      </c>
      <c r="AG2625" s="1819" t="inlineStr">
        <is>
          <t>$2,000,000</t>
        </is>
      </c>
      <c r="AH2625" s="783" t="inlineStr">
        <is>
          <t>Empleado</t>
        </is>
      </c>
      <c r="AI2625" s="1817" t="inlineStr">
        <is>
          <t>kate14021@hotmail.es</t>
        </is>
      </c>
      <c r="AJ2625" s="1817" t="n">
        <v>61451979351</v>
      </c>
      <c r="AK2625" s="1817" t="inlineStr">
        <is>
          <t>SOACHA</t>
        </is>
      </c>
      <c r="AL2625" s="793" t="n"/>
      <c r="AM2625" s="798" t="n"/>
    </row>
    <row r="2626" ht="18" customHeight="1" thickBot="1">
      <c r="A2626" s="1801" t="inlineStr">
        <is>
          <t>ALVARO ANDRES OJEDA OSORIO</t>
        </is>
      </c>
      <c r="B2626" s="1828" t="inlineStr">
        <is>
          <t>600045700081135-5</t>
        </is>
      </c>
      <c r="C2626" s="1822" t="n">
        <v>46033</v>
      </c>
      <c r="D2626" s="786" t="inlineStr">
        <is>
          <t>Pendiente</t>
        </is>
      </c>
      <c r="E2626" s="1822" t="n">
        <v>46033</v>
      </c>
      <c r="F2626" s="792" t="inlineStr">
        <is>
          <t>DAVIVIENDA</t>
        </is>
      </c>
      <c r="G2626" s="1829" t="n"/>
      <c r="H2626" s="801" t="inlineStr">
        <is>
          <t>CM</t>
        </is>
      </c>
      <c r="I2626" s="784" t="n"/>
      <c r="J2626" s="784" t="n"/>
      <c r="K2626" s="784" t="n"/>
      <c r="L2626" s="1826" t="inlineStr">
        <is>
          <t>Visionarios</t>
        </is>
      </c>
      <c r="M2626" s="1823" t="inlineStr">
        <is>
          <t>PAOLA HERNANDEZ</t>
        </is>
      </c>
      <c r="N2626" s="784" t="n"/>
      <c r="O2626" s="784" t="n"/>
      <c r="P2626" s="784" t="n"/>
      <c r="Q2626" s="784" t="n"/>
      <c r="R2626" s="1827" t="inlineStr">
        <is>
          <t>N/A</t>
        </is>
      </c>
      <c r="S2626" s="787" t="inlineStr">
        <is>
          <t>Pesos</t>
        </is>
      </c>
      <c r="T2626" s="1830" t="inlineStr">
        <is>
          <t>Leasing H.</t>
        </is>
      </c>
      <c r="U2626" s="1824" t="n">
        <v>2276000</v>
      </c>
      <c r="V2626" s="1823" t="n">
        <v>240</v>
      </c>
      <c r="W2626" s="1823" t="n">
        <v>233</v>
      </c>
      <c r="X2626" s="1824" t="inlineStr">
        <is>
          <t>11.6%</t>
        </is>
      </c>
      <c r="Y2626" s="1824" t="n">
        <v>0</v>
      </c>
      <c r="Z2626" s="1824" t="n">
        <v>0</v>
      </c>
      <c r="AA2626" s="1824" t="n">
        <v>0</v>
      </c>
      <c r="AB2626" s="1824" t="n">
        <v>0</v>
      </c>
      <c r="AC2626" s="1824" t="n">
        <v>287787</v>
      </c>
      <c r="AD2626" s="1824" t="n">
        <v>1988212</v>
      </c>
      <c r="AE2626" s="1824" t="n">
        <v>218232011</v>
      </c>
      <c r="AF2626" s="3680" t="n">
        <v>200</v>
      </c>
      <c r="AG2626" s="1824" t="inlineStr">
        <is>
          <t>$8,000,000</t>
        </is>
      </c>
      <c r="AH2626" s="783" t="inlineStr">
        <is>
          <t>Empleado</t>
        </is>
      </c>
      <c r="AI2626" s="1823" t="inlineStr">
        <is>
          <t>damarismgc18@hotmail.com</t>
        </is>
      </c>
      <c r="AJ2626" s="1823" t="n">
        <v>3008033835</v>
      </c>
      <c r="AK2626" s="1823" t="inlineStr">
        <is>
          <t>BOGOTA</t>
        </is>
      </c>
      <c r="AL2626" s="784" t="n"/>
      <c r="AM2626" s="789" t="n"/>
    </row>
    <row r="2627" ht="18" customHeight="1" thickBot="1">
      <c r="A2627" s="1802" t="inlineStr">
        <is>
          <t>VIVIANA ESCARRAGA RUIZ</t>
        </is>
      </c>
      <c r="B2627" s="1832" t="inlineStr">
        <is>
          <t>600000480114634-0</t>
        </is>
      </c>
      <c r="C2627" s="1833" t="n">
        <v>46033</v>
      </c>
      <c r="D2627" s="1834" t="inlineStr">
        <is>
          <t>Pendiente</t>
        </is>
      </c>
      <c r="E2627" s="1815" t="n">
        <v>46033</v>
      </c>
      <c r="F2627" s="1835" t="inlineStr">
        <is>
          <t>DAVIVIENDA</t>
        </is>
      </c>
      <c r="G2627" s="1829" t="n"/>
      <c r="H2627" s="1836" t="inlineStr">
        <is>
          <t>CM</t>
        </is>
      </c>
      <c r="I2627" s="1837" t="n"/>
      <c r="J2627" s="1837" t="n"/>
      <c r="K2627" s="1837" t="n"/>
      <c r="L2627" s="1838" t="inlineStr">
        <is>
          <t>Visionarios</t>
        </is>
      </c>
      <c r="M2627" s="1839" t="inlineStr">
        <is>
          <t>PAOLA HERNANDEZ</t>
        </is>
      </c>
      <c r="N2627" s="1837" t="n"/>
      <c r="O2627" s="1837" t="n"/>
      <c r="P2627" s="1837" t="n"/>
      <c r="Q2627" s="1837" t="n"/>
      <c r="R2627" s="1839" t="n">
        <v>1233500100</v>
      </c>
      <c r="S2627" s="1840" t="inlineStr">
        <is>
          <t>Pesos</t>
        </is>
      </c>
      <c r="T2627" s="1841" t="inlineStr">
        <is>
          <t>Hipotecario</t>
        </is>
      </c>
      <c r="U2627" s="1842" t="n">
        <v>1428000</v>
      </c>
      <c r="V2627" s="1839" t="n">
        <v>240</v>
      </c>
      <c r="W2627" s="1839" t="n">
        <v>227</v>
      </c>
      <c r="X2627" s="1842" t="inlineStr">
        <is>
          <t>10.95%</t>
        </is>
      </c>
      <c r="Y2627" s="1842" t="n">
        <v>0</v>
      </c>
      <c r="Z2627" s="1842" t="n">
        <v>251968</v>
      </c>
      <c r="AA2627" s="1842" t="n">
        <v>62788</v>
      </c>
      <c r="AB2627" s="1842" t="n">
        <v>0</v>
      </c>
      <c r="AC2627" s="1842" t="n">
        <v>349864</v>
      </c>
      <c r="AD2627" s="1842" t="n">
        <v>2194234</v>
      </c>
      <c r="AE2627" s="1842" t="n">
        <v>126046365</v>
      </c>
      <c r="AF2627" s="3687" t="n">
        <v>100</v>
      </c>
      <c r="AG2627" s="1842" t="inlineStr">
        <is>
          <t>$1,800,000</t>
        </is>
      </c>
      <c r="AH2627" s="1844" t="inlineStr">
        <is>
          <t>Empleado</t>
        </is>
      </c>
      <c r="AI2627" s="1839" t="inlineStr">
        <is>
          <t>escarragaruiz111@gmail.com</t>
        </is>
      </c>
      <c r="AJ2627" s="1839" t="n">
        <v>3103562370</v>
      </c>
      <c r="AK2627" s="1839" t="inlineStr">
        <is>
          <t>BOGOTA</t>
        </is>
      </c>
      <c r="AL2627" s="1837" t="n"/>
      <c r="AM2627" s="1845" t="n"/>
    </row>
    <row r="2628" ht="18" customHeight="1" thickBot="1">
      <c r="A2628" s="1801" t="inlineStr">
        <is>
          <t>CATALINA SUAREZ GOMEZ</t>
        </is>
      </c>
      <c r="B2628" s="1821" t="n">
        <v>90000388573</v>
      </c>
      <c r="C2628" s="1822" t="n">
        <v>46034</v>
      </c>
      <c r="D2628" s="786" t="inlineStr">
        <is>
          <t>Pendiente</t>
        </is>
      </c>
      <c r="E2628" s="1822" t="n">
        <v>46034</v>
      </c>
      <c r="F2628" s="1816" t="inlineStr">
        <is>
          <t>BANCOLOMBIA</t>
        </is>
      </c>
      <c r="G2628" s="784" t="n"/>
      <c r="H2628" s="801" t="inlineStr">
        <is>
          <t>CM</t>
        </is>
      </c>
      <c r="I2628" s="784" t="n"/>
      <c r="J2628" s="784" t="n"/>
      <c r="K2628" s="784" t="n"/>
      <c r="L2628" s="1826" t="inlineStr">
        <is>
          <t>Visionarios</t>
        </is>
      </c>
      <c r="M2628" s="1823" t="inlineStr">
        <is>
          <t>PAOLA HERNANDEZ</t>
        </is>
      </c>
      <c r="N2628" s="784" t="n"/>
      <c r="O2628" s="784" t="n"/>
      <c r="P2628" s="784" t="n"/>
      <c r="Q2628" s="784" t="n"/>
      <c r="R2628" s="1823" t="n">
        <v>1233894927</v>
      </c>
      <c r="S2628" s="787" t="inlineStr">
        <is>
          <t>Pesos</t>
        </is>
      </c>
      <c r="T2628" s="788" t="inlineStr">
        <is>
          <t>Hipotecario</t>
        </is>
      </c>
      <c r="U2628" s="1824" t="n">
        <v>878334</v>
      </c>
      <c r="V2628" s="1823" t="n">
        <v>240</v>
      </c>
      <c r="W2628" s="1823" t="n">
        <v>240</v>
      </c>
      <c r="X2628" s="1824" t="inlineStr">
        <is>
          <t>10.8%</t>
        </is>
      </c>
      <c r="Y2628" s="1824" t="n">
        <v>0</v>
      </c>
      <c r="Z2628" s="1824" t="n">
        <v>7488</v>
      </c>
      <c r="AA2628" s="1824" t="n">
        <v>11346</v>
      </c>
      <c r="AB2628" s="1824" t="n">
        <v>7563</v>
      </c>
      <c r="AC2628" s="1824" t="n">
        <v>0</v>
      </c>
      <c r="AD2628" s="1824" t="n">
        <v>0</v>
      </c>
      <c r="AE2628" s="1824" t="n">
        <v>86710531</v>
      </c>
      <c r="AF2628" s="3680" t="n">
        <v>300</v>
      </c>
      <c r="AG2628" s="1824" t="inlineStr">
        <is>
          <t>$4,000,000</t>
        </is>
      </c>
      <c r="AH2628" s="783" t="inlineStr">
        <is>
          <t>Empleado</t>
        </is>
      </c>
      <c r="AI2628" s="1823" t="inlineStr">
        <is>
          <t>catasuarezg@hotmail.com</t>
        </is>
      </c>
      <c r="AJ2628" s="1823" t="n">
        <v>3107982339</v>
      </c>
      <c r="AK2628" s="1823" t="inlineStr">
        <is>
          <t>BOGOTA</t>
        </is>
      </c>
      <c r="AL2628" s="784" t="n"/>
      <c r="AM2628" s="789" t="n"/>
    </row>
    <row r="2629" ht="18" customHeight="1" thickBot="1">
      <c r="A2629" s="1889" t="inlineStr">
        <is>
          <t>JOHANNA ESPINOSA</t>
        </is>
      </c>
      <c r="B2629" s="1890" t="n"/>
      <c r="C2629" s="1891" t="n">
        <v>46034</v>
      </c>
      <c r="D2629" s="1892" t="inlineStr">
        <is>
          <t>Otro Extracto</t>
        </is>
      </c>
      <c r="E2629" s="1891" t="n">
        <v>46034</v>
      </c>
      <c r="F2629" s="947" t="inlineStr">
        <is>
          <t>CAJA SOCIAL</t>
        </is>
      </c>
      <c r="G2629" s="1893" t="n"/>
      <c r="H2629" s="939" t="inlineStr">
        <is>
          <t>CM</t>
        </is>
      </c>
      <c r="I2629" s="1894" t="inlineStr">
        <is>
          <t>Enviar extraco con nombre y numero de credito</t>
        </is>
      </c>
      <c r="J2629" s="1895" t="inlineStr">
        <is>
          <t>Pendiente Yenny</t>
        </is>
      </c>
      <c r="K2629" s="938" t="n"/>
      <c r="L2629" s="938" t="n"/>
      <c r="M2629" s="938" t="n"/>
      <c r="N2629" s="938" t="n"/>
      <c r="O2629" s="938" t="n"/>
      <c r="P2629" s="938" t="n"/>
      <c r="Q2629" s="1112" t="n"/>
      <c r="R2629" s="1696" t="inlineStr">
        <is>
          <t>N/A</t>
        </is>
      </c>
      <c r="S2629" s="941" t="inlineStr">
        <is>
          <t>Pesos</t>
        </is>
      </c>
      <c r="T2629" s="942" t="inlineStr">
        <is>
          <t>Hipotecario</t>
        </is>
      </c>
      <c r="U2629" s="1896" t="n">
        <v>723909</v>
      </c>
      <c r="V2629" s="1894" t="n">
        <v>180</v>
      </c>
      <c r="W2629" s="1894" t="n">
        <v>176</v>
      </c>
      <c r="X2629" s="1896" t="inlineStr">
        <is>
          <t>6.8%</t>
        </is>
      </c>
      <c r="Y2629" s="1896" t="n">
        <v>244761</v>
      </c>
      <c r="Z2629" s="1896" t="n">
        <v>16136</v>
      </c>
      <c r="AA2629" s="1896" t="n">
        <v>29054</v>
      </c>
      <c r="AB2629" s="1896" t="n">
        <v>26122</v>
      </c>
      <c r="AC2629" s="1896" t="n">
        <v>255647</v>
      </c>
      <c r="AD2629" s="1896" t="n">
        <v>641710</v>
      </c>
      <c r="AE2629" s="1896" t="n">
        <v>74765182</v>
      </c>
      <c r="AF2629" s="3778" t="n">
        <v>200</v>
      </c>
      <c r="AG2629" s="1896" t="inlineStr">
        <is>
          <t>$2,600,000</t>
        </is>
      </c>
      <c r="AH2629" s="947" t="inlineStr">
        <is>
          <t>Empleado</t>
        </is>
      </c>
      <c r="AI2629" s="1894" t="inlineStr">
        <is>
          <t>johanna_07364@hotmail.com</t>
        </is>
      </c>
      <c r="AJ2629" s="1894" t="n">
        <v>3045902714</v>
      </c>
      <c r="AK2629" s="938" t="n"/>
      <c r="AL2629" s="938" t="n"/>
      <c r="AM2629" s="948" t="n"/>
    </row>
    <row r="2630" ht="18" customHeight="1" thickBot="1">
      <c r="A2630" s="1733" t="inlineStr">
        <is>
          <t>JENNIFER RONCANCIO PINEDA</t>
        </is>
      </c>
      <c r="B2630" s="1743" t="n">
        <v>90000373851</v>
      </c>
      <c r="C2630" s="1708" t="n">
        <v>46036</v>
      </c>
      <c r="D2630" s="1734" t="inlineStr">
        <is>
          <t>Pendiente</t>
        </is>
      </c>
      <c r="E2630" s="1708" t="n">
        <v>46036</v>
      </c>
      <c r="F2630" s="1781" t="inlineStr">
        <is>
          <t>BANCOLOMBIA</t>
        </is>
      </c>
      <c r="G2630" s="990" t="n"/>
      <c r="H2630" s="1898" t="inlineStr">
        <is>
          <t>VK 30%</t>
        </is>
      </c>
      <c r="I2630" s="789" t="n"/>
      <c r="J2630" s="789" t="n"/>
      <c r="K2630" s="789" t="n"/>
      <c r="L2630" s="1734" t="inlineStr">
        <is>
          <t>Soluciones Financieras</t>
        </is>
      </c>
      <c r="M2630" s="1711" t="inlineStr">
        <is>
          <t>LORENA SALINAS</t>
        </is>
      </c>
      <c r="N2630" s="789" t="n"/>
      <c r="O2630" s="789" t="n"/>
      <c r="P2630" s="789" t="n"/>
      <c r="Q2630" s="789" t="n"/>
      <c r="R2630" s="1711" t="n">
        <v>373851</v>
      </c>
      <c r="S2630" s="959" t="inlineStr">
        <is>
          <t>Pesos</t>
        </is>
      </c>
      <c r="T2630" s="960" t="inlineStr">
        <is>
          <t>Hipotecario</t>
        </is>
      </c>
      <c r="U2630" s="1713" t="n">
        <v>1273512</v>
      </c>
      <c r="V2630" s="1711" t="n">
        <v>240</v>
      </c>
      <c r="W2630" s="1711" t="n">
        <v>239</v>
      </c>
      <c r="X2630" s="1713" t="inlineStr">
        <is>
          <t>11.2%</t>
        </is>
      </c>
      <c r="Y2630" s="1713" t="n">
        <v>0</v>
      </c>
      <c r="Z2630" s="1713" t="n">
        <v>11434</v>
      </c>
      <c r="AA2630" s="1713" t="n">
        <v>7138</v>
      </c>
      <c r="AB2630" s="1713" t="n">
        <v>4758</v>
      </c>
      <c r="AC2630" s="1713" t="n">
        <v>149581</v>
      </c>
      <c r="AD2630" s="1713" t="n">
        <v>1100600</v>
      </c>
      <c r="AE2630" s="1713" t="n">
        <v>124588640</v>
      </c>
      <c r="AF2630" s="1711" t="inlineStr">
        <is>
          <t>$200.000 EN ADELANTE</t>
        </is>
      </c>
      <c r="AG2630" s="1713" t="inlineStr">
        <is>
          <t>$5,000,000</t>
        </is>
      </c>
      <c r="AH2630" s="973" t="inlineStr">
        <is>
          <t>Empleado</t>
        </is>
      </c>
      <c r="AI2630" s="1711" t="inlineStr">
        <is>
          <t>jennirpineda084@gmail.com</t>
        </is>
      </c>
      <c r="AJ2630" s="1782" t="n">
        <v>3105343093</v>
      </c>
      <c r="AK2630" s="789" t="n"/>
      <c r="AL2630" s="789" t="n"/>
      <c r="AM2630" s="964" t="n"/>
    </row>
    <row r="2631" ht="18" customHeight="1" thickBot="1">
      <c r="A2631" s="1701" t="inlineStr">
        <is>
          <t>WILLIAM RENE HIGUERA MORALES</t>
        </is>
      </c>
      <c r="B2631" s="1742" t="n">
        <v>658000924</v>
      </c>
      <c r="C2631" s="1702" t="n">
        <v>46036</v>
      </c>
      <c r="D2631" s="1065" t="inlineStr">
        <is>
          <t>Pendiente</t>
        </is>
      </c>
      <c r="E2631" s="1702" t="n">
        <v>46036</v>
      </c>
      <c r="F2631" s="1602" t="inlineStr">
        <is>
          <t>BANCO DE BOGOTA</t>
        </is>
      </c>
      <c r="G2631" s="1780" t="n"/>
      <c r="H2631" s="977" t="inlineStr">
        <is>
          <t>PROPIO</t>
        </is>
      </c>
      <c r="I2631" s="978" t="n"/>
      <c r="J2631" s="978" t="n"/>
      <c r="K2631" s="978" t="n"/>
      <c r="L2631" s="1639" t="inlineStr">
        <is>
          <t>Finanzas a otro nivel</t>
        </is>
      </c>
      <c r="M2631" s="1704" t="inlineStr">
        <is>
          <t>CAROLINA MORA</t>
        </is>
      </c>
      <c r="N2631" s="978" t="n"/>
      <c r="O2631" s="978" t="n"/>
      <c r="P2631" s="978" t="n"/>
      <c r="Q2631" s="978" t="n"/>
      <c r="R2631" s="1704" t="n">
        <v>74380980</v>
      </c>
      <c r="S2631" s="981" t="inlineStr">
        <is>
          <t>Pesos</t>
        </is>
      </c>
      <c r="T2631" s="982" t="inlineStr">
        <is>
          <t>Hipotecario</t>
        </is>
      </c>
      <c r="U2631" s="1705" t="n">
        <v>1059728</v>
      </c>
      <c r="V2631" s="1704" t="n">
        <v>240</v>
      </c>
      <c r="W2631" s="1704" t="n">
        <v>190</v>
      </c>
      <c r="X2631" s="1899" t="n">
        <v>0.12</v>
      </c>
      <c r="Y2631" s="1705" t="n">
        <v>0</v>
      </c>
      <c r="Z2631" s="1705" t="n">
        <v>28778</v>
      </c>
      <c r="AA2631" s="1705" t="n">
        <v>31153</v>
      </c>
      <c r="AB2631" s="1705" t="n">
        <v>61777</v>
      </c>
      <c r="AC2631" s="1705" t="n">
        <v>24018</v>
      </c>
      <c r="AD2631" s="1705" t="n">
        <v>914001</v>
      </c>
      <c r="AE2631" s="1705" t="n">
        <v>83233851</v>
      </c>
      <c r="AF2631" s="1704" t="inlineStr">
        <is>
          <t>$50.000 a $300.000</t>
        </is>
      </c>
      <c r="AG2631" s="1705" t="inlineStr">
        <is>
          <t>$8,000,000</t>
        </is>
      </c>
      <c r="AH2631" s="979" t="inlineStr">
        <is>
          <t>Empleado</t>
        </is>
      </c>
      <c r="AI2631" s="1900" t="inlineStr">
        <is>
          <t>renedescartes1984@yahoo.es</t>
        </is>
      </c>
      <c r="AJ2631" s="1721" t="n">
        <v>3124666441</v>
      </c>
      <c r="AK2631" s="978" t="n"/>
      <c r="AL2631" s="978" t="n"/>
      <c r="AM2631" s="984" t="n"/>
    </row>
    <row r="2632" ht="18" customHeight="1" thickBot="1">
      <c r="A2632" s="1733" t="inlineStr">
        <is>
          <t>MARIA ROSARIA BALDISSERA SALGUERO</t>
        </is>
      </c>
      <c r="B2632" s="1743" t="n">
        <v>204119062108</v>
      </c>
      <c r="C2632" s="1708" t="n">
        <v>46036</v>
      </c>
      <c r="D2632" s="1734" t="inlineStr">
        <is>
          <t>Pendiente</t>
        </is>
      </c>
      <c r="E2632" s="1708" t="n">
        <v>46036</v>
      </c>
      <c r="F2632" s="1785" t="inlineStr">
        <is>
          <t>COLPATRIA</t>
        </is>
      </c>
      <c r="G2632" s="990" t="n"/>
      <c r="H2632" s="971" t="inlineStr">
        <is>
          <t>CM</t>
        </is>
      </c>
      <c r="I2632" s="789" t="n"/>
      <c r="J2632" s="789" t="n"/>
      <c r="K2632" s="789" t="n"/>
      <c r="L2632" s="1734" t="inlineStr">
        <is>
          <t>Soluciones Financieras</t>
        </is>
      </c>
      <c r="M2632" s="1711" t="inlineStr">
        <is>
          <t>LORENA SALINAS</t>
        </is>
      </c>
      <c r="N2632" s="789" t="n"/>
      <c r="O2632" s="789" t="n"/>
      <c r="P2632" s="789" t="n"/>
      <c r="Q2632" s="789" t="n"/>
      <c r="R2632" s="1711" t="n">
        <v>9062108</v>
      </c>
      <c r="S2632" s="959" t="inlineStr">
        <is>
          <t>Pesos</t>
        </is>
      </c>
      <c r="T2632" s="960" t="inlineStr">
        <is>
          <t>Hipotecario</t>
        </is>
      </c>
      <c r="U2632" s="1713" t="n">
        <v>857930</v>
      </c>
      <c r="V2632" s="1711" t="n">
        <v>240</v>
      </c>
      <c r="W2632" s="1711" t="n">
        <v>164</v>
      </c>
      <c r="X2632" s="1713" t="inlineStr">
        <is>
          <t>11.29%</t>
        </is>
      </c>
      <c r="Y2632" s="1713" t="n">
        <v>0</v>
      </c>
      <c r="Z2632" s="1713" t="n">
        <v>48112</v>
      </c>
      <c r="AA2632" s="1713" t="n">
        <v>0</v>
      </c>
      <c r="AB2632" s="1713" t="n">
        <v>0</v>
      </c>
      <c r="AC2632" s="1713" t="n">
        <v>231187</v>
      </c>
      <c r="AD2632" s="1713" t="n">
        <v>578631</v>
      </c>
      <c r="AE2632" s="1713" t="n">
        <v>75566013</v>
      </c>
      <c r="AF2632" s="1711" t="inlineStr">
        <is>
          <t>$100.000 EN ADELANTE</t>
        </is>
      </c>
      <c r="AG2632" s="1713" t="inlineStr">
        <is>
          <t>$8,000,000</t>
        </is>
      </c>
      <c r="AH2632" s="973" t="inlineStr">
        <is>
          <t>Empleado</t>
        </is>
      </c>
      <c r="AI2632" s="1711" t="inlineStr">
        <is>
          <t>baldisseramaria29@gmail.com</t>
        </is>
      </c>
      <c r="AJ2632" s="1711" t="n">
        <v>3108100202</v>
      </c>
      <c r="AK2632" s="789" t="n"/>
      <c r="AL2632" s="789" t="n"/>
      <c r="AM2632" s="964" t="n"/>
    </row>
    <row r="2633" ht="18" customHeight="1" thickBot="1">
      <c r="A2633" s="1701" t="inlineStr">
        <is>
          <t>LAURA MARCELA BARRERA SANTANA</t>
        </is>
      </c>
      <c r="B2633" s="1742" t="inlineStr">
        <is>
          <t>570040770102820-0</t>
        </is>
      </c>
      <c r="C2633" s="1702" t="n">
        <v>46036</v>
      </c>
      <c r="D2633" s="1065" t="inlineStr">
        <is>
          <t>Pendiente</t>
        </is>
      </c>
      <c r="E2633" s="1702" t="n">
        <v>46036</v>
      </c>
      <c r="F2633" s="1703" t="inlineStr">
        <is>
          <t>DAVIVIENDA</t>
        </is>
      </c>
      <c r="G2633" s="1780" t="n"/>
      <c r="H2633" s="977" t="inlineStr">
        <is>
          <t>PROPIO</t>
        </is>
      </c>
      <c r="I2633" s="978" t="n"/>
      <c r="J2633" s="978" t="n"/>
      <c r="K2633" s="978" t="n"/>
      <c r="L2633" s="1065" t="inlineStr">
        <is>
          <t>Soluciones Financieras</t>
        </is>
      </c>
      <c r="M2633" s="1704" t="inlineStr">
        <is>
          <t>LORENA SALINAS</t>
        </is>
      </c>
      <c r="N2633" s="978" t="n"/>
      <c r="O2633" s="978" t="n"/>
      <c r="P2633" s="978" t="n"/>
      <c r="Q2633" s="978" t="n"/>
      <c r="R2633" s="1704" t="n">
        <v>1028200</v>
      </c>
      <c r="S2633" s="981" t="inlineStr">
        <is>
          <t>Pesos</t>
        </is>
      </c>
      <c r="T2633" s="982" t="inlineStr">
        <is>
          <t>Hipotecario</t>
        </is>
      </c>
      <c r="U2633" s="1705" t="n">
        <v>1698000</v>
      </c>
      <c r="V2633" s="1704" t="n">
        <v>240</v>
      </c>
      <c r="W2633" s="1704" t="n">
        <v>227</v>
      </c>
      <c r="X2633" s="1705" t="inlineStr">
        <is>
          <t>10.95%</t>
        </is>
      </c>
      <c r="Y2633" s="1705" t="n">
        <v>0</v>
      </c>
      <c r="Z2633" s="1705" t="n">
        <v>36098</v>
      </c>
      <c r="AA2633" s="1705" t="n">
        <v>70578</v>
      </c>
      <c r="AB2633" s="1705" t="n">
        <v>0</v>
      </c>
      <c r="AC2633" s="1705" t="n">
        <v>226658</v>
      </c>
      <c r="AD2633" s="1705" t="n">
        <v>1364665</v>
      </c>
      <c r="AE2633" s="1705" t="n">
        <v>157538521</v>
      </c>
      <c r="AF2633" s="1704" t="inlineStr">
        <is>
          <t>DE $500.000 A $1.000.000</t>
        </is>
      </c>
      <c r="AG2633" s="1705" t="inlineStr">
        <is>
          <t>$9,500,000</t>
        </is>
      </c>
      <c r="AH2633" s="1072" t="inlineStr">
        <is>
          <t>Vis Davivienda</t>
        </is>
      </c>
      <c r="AI2633" s="1704" t="inlineStr">
        <is>
          <t>laumarcelab13@gmail.com</t>
        </is>
      </c>
      <c r="AJ2633" s="1704" t="n">
        <v>3132537272</v>
      </c>
      <c r="AK2633" s="978" t="n"/>
      <c r="AL2633" s="978" t="n"/>
      <c r="AM2633" s="984" t="n"/>
    </row>
    <row r="2634" ht="18" customHeight="1" thickBot="1">
      <c r="A2634" s="1733" t="inlineStr">
        <is>
          <t>JHON EDWIN TABORDA LOPEZ</t>
        </is>
      </c>
      <c r="B2634" s="1743" t="n">
        <v>90000374772</v>
      </c>
      <c r="C2634" s="1708" t="n">
        <v>46036</v>
      </c>
      <c r="D2634" s="1734" t="inlineStr">
        <is>
          <t>Pendiente</t>
        </is>
      </c>
      <c r="E2634" s="1708" t="n">
        <v>46036</v>
      </c>
      <c r="F2634" s="1781" t="inlineStr">
        <is>
          <t>BANCOLOMBIA</t>
        </is>
      </c>
      <c r="G2634" s="990" t="n"/>
      <c r="H2634" s="971" t="inlineStr">
        <is>
          <t>CM</t>
        </is>
      </c>
      <c r="I2634" s="789" t="n"/>
      <c r="J2634" s="789" t="n"/>
      <c r="K2634" s="789" t="n"/>
      <c r="L2634" s="789" t="n"/>
      <c r="M2634" s="789" t="n"/>
      <c r="N2634" s="789" t="n"/>
      <c r="O2634" s="789" t="n"/>
      <c r="P2634" s="789" t="n"/>
      <c r="Q2634" s="789" t="n"/>
      <c r="R2634" s="1711" t="n">
        <v>1088265173</v>
      </c>
      <c r="S2634" s="959" t="inlineStr">
        <is>
          <t>Pesos</t>
        </is>
      </c>
      <c r="T2634" s="960" t="inlineStr">
        <is>
          <t>Hipotecario</t>
        </is>
      </c>
      <c r="U2634" s="1713" t="n">
        <v>1269829</v>
      </c>
      <c r="V2634" s="1711" t="n">
        <v>240</v>
      </c>
      <c r="W2634" s="1711" t="n">
        <v>238</v>
      </c>
      <c r="X2634" s="1901" t="n">
        <v>0.13</v>
      </c>
      <c r="Y2634" s="1713" t="n">
        <v>0</v>
      </c>
      <c r="Z2634" s="1713" t="n">
        <v>17154</v>
      </c>
      <c r="AA2634" s="1713" t="n">
        <v>11769</v>
      </c>
      <c r="AB2634" s="1713" t="n">
        <v>7846</v>
      </c>
      <c r="AC2634" s="1713" t="n">
        <v>108103</v>
      </c>
      <c r="AD2634" s="1713" t="n">
        <v>1124957</v>
      </c>
      <c r="AE2634" s="1713" t="n">
        <v>110546207</v>
      </c>
      <c r="AF2634" s="3695" t="n">
        <v>300</v>
      </c>
      <c r="AG2634" s="1713" t="inlineStr">
        <is>
          <t>$40,000,000</t>
        </is>
      </c>
      <c r="AH2634" s="973" t="inlineStr">
        <is>
          <t>Empleado</t>
        </is>
      </c>
      <c r="AI2634" s="1711" t="inlineStr">
        <is>
          <t>edwintaborda8568@gmail.com</t>
        </is>
      </c>
      <c r="AJ2634" s="1711" t="n">
        <v>34641853580</v>
      </c>
      <c r="AK2634" s="1711" t="inlineStr">
        <is>
          <t>BARCELONA</t>
        </is>
      </c>
      <c r="AL2634" s="789" t="n"/>
      <c r="AM2634" s="964" t="n"/>
    </row>
    <row r="2635" ht="18" customHeight="1" thickBot="1">
      <c r="A2635" s="1701" t="inlineStr">
        <is>
          <t>ANA MARIA RAMIREZ RODRIGUEZ</t>
        </is>
      </c>
      <c r="B2635" s="1742" t="n">
        <v>90000172538</v>
      </c>
      <c r="C2635" s="1702" t="n">
        <v>46036</v>
      </c>
      <c r="D2635" s="1065" t="inlineStr">
        <is>
          <t>Pendiente</t>
        </is>
      </c>
      <c r="E2635" s="1702" t="n">
        <v>46036</v>
      </c>
      <c r="F2635" s="1638" t="inlineStr">
        <is>
          <t>BANCOLOMBIA</t>
        </is>
      </c>
      <c r="G2635" s="1780" t="n"/>
      <c r="H2635" s="1075" t="inlineStr">
        <is>
          <t>CM</t>
        </is>
      </c>
      <c r="I2635" s="978" t="n"/>
      <c r="J2635" s="978" t="n"/>
      <c r="K2635" s="978" t="n"/>
      <c r="L2635" s="978" t="n"/>
      <c r="M2635" s="978" t="n"/>
      <c r="N2635" s="978" t="n"/>
      <c r="O2635" s="978" t="n"/>
      <c r="P2635" s="978" t="n"/>
      <c r="Q2635" s="978" t="n"/>
      <c r="R2635" s="1704" t="n">
        <v>53134012</v>
      </c>
      <c r="S2635" s="981" t="inlineStr">
        <is>
          <t>Pesos</t>
        </is>
      </c>
      <c r="T2635" s="982" t="inlineStr">
        <is>
          <t>Hipotecario</t>
        </is>
      </c>
      <c r="U2635" s="1705" t="n">
        <v>721037</v>
      </c>
      <c r="V2635" s="1704" t="n">
        <v>300</v>
      </c>
      <c r="W2635" s="1704" t="n">
        <v>242</v>
      </c>
      <c r="X2635" s="1705" t="inlineStr">
        <is>
          <t>9.86%</t>
        </is>
      </c>
      <c r="Y2635" s="1705" t="n">
        <v>240</v>
      </c>
      <c r="Z2635" s="1705" t="n">
        <v>14906</v>
      </c>
      <c r="AA2635" s="1705" t="n">
        <v>14078</v>
      </c>
      <c r="AB2635" s="1705" t="n">
        <v>9385</v>
      </c>
      <c r="AC2635" s="1705" t="n">
        <v>53385</v>
      </c>
      <c r="AD2635" s="1705" t="n">
        <v>578134</v>
      </c>
      <c r="AE2635" s="1705" t="n">
        <v>73918930</v>
      </c>
      <c r="AF2635" s="3694" t="n">
        <v>200</v>
      </c>
      <c r="AG2635" s="1705" t="inlineStr">
        <is>
          <t>$2,000,000</t>
        </is>
      </c>
      <c r="AH2635" s="979" t="inlineStr">
        <is>
          <t>Empleado</t>
        </is>
      </c>
      <c r="AI2635" s="1704" t="inlineStr">
        <is>
          <t>anamariaramirezyza@gmail.com</t>
        </is>
      </c>
      <c r="AJ2635" s="1704" t="n">
        <v>3102464941</v>
      </c>
      <c r="AK2635" s="1704" t="inlineStr">
        <is>
          <t>BOGOTA</t>
        </is>
      </c>
      <c r="AL2635" s="978" t="n"/>
      <c r="AM2635" s="984" t="n"/>
    </row>
    <row r="2636" ht="18" customHeight="1" thickBot="1">
      <c r="A2636" s="1733" t="inlineStr">
        <is>
          <t>JUAN SEBASTIAN ROJAS ALARCON</t>
        </is>
      </c>
      <c r="B2636" s="1743" t="inlineStr">
        <is>
          <t>570707980023119-2</t>
        </is>
      </c>
      <c r="C2636" s="1708" t="n">
        <v>46036</v>
      </c>
      <c r="D2636" s="1734" t="inlineStr">
        <is>
          <t>Pendiente</t>
        </is>
      </c>
      <c r="E2636" s="1708" t="n">
        <v>46036</v>
      </c>
      <c r="F2636" s="953" t="inlineStr">
        <is>
          <t>DAVIVIENDA</t>
        </is>
      </c>
      <c r="G2636" s="990" t="n"/>
      <c r="H2636" s="971" t="inlineStr">
        <is>
          <t>CM</t>
        </is>
      </c>
      <c r="I2636" s="789" t="n"/>
      <c r="J2636" s="789" t="n"/>
      <c r="K2636" s="789" t="n"/>
      <c r="L2636" s="789" t="n"/>
      <c r="M2636" s="789" t="n"/>
      <c r="N2636" s="789" t="n"/>
      <c r="O2636" s="789" t="n"/>
      <c r="P2636" s="789" t="n"/>
      <c r="Q2636" s="789" t="n"/>
      <c r="R2636" s="1782" t="n">
        <v>1075262818</v>
      </c>
      <c r="S2636" s="959" t="inlineStr">
        <is>
          <t>Pesos</t>
        </is>
      </c>
      <c r="T2636" s="960" t="inlineStr">
        <is>
          <t>Hipotecario</t>
        </is>
      </c>
      <c r="U2636" s="1713" t="n">
        <v>722065</v>
      </c>
      <c r="V2636" s="1711" t="n">
        <v>240</v>
      </c>
      <c r="W2636" s="1711" t="n">
        <v>215</v>
      </c>
      <c r="X2636" s="1901" t="n">
        <v>0.12</v>
      </c>
      <c r="Y2636" s="1713" t="n">
        <v>284934</v>
      </c>
      <c r="Z2636" s="1713" t="n">
        <v>19531</v>
      </c>
      <c r="AA2636" s="1713" t="n">
        <v>32974</v>
      </c>
      <c r="AB2636" s="1713" t="n">
        <v>0</v>
      </c>
      <c r="AC2636" s="1713" t="n">
        <v>130134</v>
      </c>
      <c r="AD2636" s="1713" t="n">
        <v>539001</v>
      </c>
      <c r="AE2636" s="1713" t="n">
        <v>87106485</v>
      </c>
      <c r="AF2636" s="3695" t="n">
        <v>278</v>
      </c>
      <c r="AG2636" s="1713" t="inlineStr">
        <is>
          <t>$2,900,000</t>
        </is>
      </c>
      <c r="AH2636" s="973" t="inlineStr">
        <is>
          <t>Empleado</t>
        </is>
      </c>
      <c r="AI2636" s="1711" t="inlineStr">
        <is>
          <t>sebas9775@hotmail.com</t>
        </is>
      </c>
      <c r="AJ2636" s="1711" t="n">
        <v>3168303557</v>
      </c>
      <c r="AK2636" s="1711" t="inlineStr">
        <is>
          <t>NEIVA</t>
        </is>
      </c>
      <c r="AL2636" s="789" t="n"/>
      <c r="AM2636" s="964" t="n"/>
    </row>
    <row r="2637" ht="18" customHeight="1" thickBot="1">
      <c r="A2637" s="1701" t="inlineStr">
        <is>
          <t>SERGIO MAURICIO MAURY FUENTES</t>
        </is>
      </c>
      <c r="B2637" s="1742" t="inlineStr">
        <is>
          <t>600202710029684-5</t>
        </is>
      </c>
      <c r="C2637" s="1702" t="n">
        <v>46036</v>
      </c>
      <c r="D2637" s="1065" t="inlineStr">
        <is>
          <t>Pendiente</t>
        </is>
      </c>
      <c r="E2637" s="1702" t="n">
        <v>46036</v>
      </c>
      <c r="F2637" s="1703" t="inlineStr">
        <is>
          <t>DAVIVIENDA</t>
        </is>
      </c>
      <c r="G2637" s="1780" t="n"/>
      <c r="H2637" s="1075" t="inlineStr">
        <is>
          <t>CM</t>
        </is>
      </c>
      <c r="I2637" s="978" t="n"/>
      <c r="J2637" s="978" t="n"/>
      <c r="K2637" s="978" t="n"/>
      <c r="L2637" s="978" t="n"/>
      <c r="M2637" s="978" t="n"/>
      <c r="N2637" s="978" t="n"/>
      <c r="O2637" s="978" t="n"/>
      <c r="P2637" s="978" t="n"/>
      <c r="Q2637" s="1078" t="n"/>
      <c r="R2637" s="1721" t="inlineStr">
        <is>
          <t>N/A</t>
        </is>
      </c>
      <c r="S2637" s="981" t="inlineStr">
        <is>
          <t>Pesos</t>
        </is>
      </c>
      <c r="T2637" s="1079" t="inlineStr">
        <is>
          <t>Leasing H.</t>
        </is>
      </c>
      <c r="U2637" s="1705" t="n">
        <v>5061000</v>
      </c>
      <c r="V2637" s="1704" t="n">
        <v>240</v>
      </c>
      <c r="W2637" s="1704" t="n">
        <v>201</v>
      </c>
      <c r="X2637" s="1705" t="inlineStr">
        <is>
          <t>11.5%</t>
        </is>
      </c>
      <c r="Y2637" s="1705" t="n">
        <v>0</v>
      </c>
      <c r="Z2637" s="1705" t="n">
        <v>0</v>
      </c>
      <c r="AA2637" s="1705" t="n">
        <v>157242</v>
      </c>
      <c r="AB2637" s="1705" t="n">
        <v>0</v>
      </c>
      <c r="AC2637" s="1705" t="n">
        <v>785401</v>
      </c>
      <c r="AD2637" s="1705" t="n">
        <v>4151417</v>
      </c>
      <c r="AE2637" s="1705" t="n">
        <v>451981948</v>
      </c>
      <c r="AF2637" s="3694" t="n">
        <v>300</v>
      </c>
      <c r="AG2637" s="1705" t="inlineStr">
        <is>
          <t>$30,000,000</t>
        </is>
      </c>
      <c r="AH2637" s="979" t="inlineStr">
        <is>
          <t>Empleado</t>
        </is>
      </c>
      <c r="AI2637" s="1704" t="inlineStr">
        <is>
          <t>smauryf@hotmail.com</t>
        </is>
      </c>
      <c r="AJ2637" s="1704" t="n">
        <v>3016364591</v>
      </c>
      <c r="AK2637" s="1704" t="inlineStr">
        <is>
          <t>BARRANQUILLA</t>
        </is>
      </c>
      <c r="AL2637" s="978" t="n"/>
      <c r="AM2637" s="984" t="n"/>
    </row>
    <row r="2638" ht="18" customHeight="1" thickBot="1">
      <c r="A2638" s="2633" t="inlineStr">
        <is>
          <t>ANDRES ALMEYDA ORTIZ</t>
        </is>
      </c>
      <c r="B2638" s="2302" t="inlineStr">
        <is>
          <t>600404220009623-3</t>
        </is>
      </c>
      <c r="C2638" s="2682" t="n">
        <v>46120</v>
      </c>
      <c r="D2638" s="2653" t="inlineStr">
        <is>
          <t>Pendiente</t>
        </is>
      </c>
      <c r="E2638" s="2682" t="n">
        <v>46120</v>
      </c>
      <c r="F2638" s="2325" t="inlineStr">
        <is>
          <t>DAVIVIENDA</t>
        </is>
      </c>
      <c r="G2638" s="2269" t="n"/>
      <c r="H2638" s="3073" t="inlineStr">
        <is>
          <t>VK 30%</t>
        </is>
      </c>
      <c r="I2638" s="2269" t="n"/>
      <c r="J2638" s="2269" t="n"/>
      <c r="K2638" s="2269" t="n"/>
      <c r="L2638" s="2269" t="n"/>
      <c r="M2638" s="2269" t="n"/>
      <c r="N2638" s="2269" t="n"/>
      <c r="O2638" s="2269" t="n"/>
      <c r="P2638" s="2269" t="n"/>
      <c r="Q2638" s="2851" t="n"/>
      <c r="R2638" s="2389" t="inlineStr">
        <is>
          <t>N/A</t>
        </is>
      </c>
      <c r="S2638" s="2270" t="inlineStr">
        <is>
          <t>Pesos</t>
        </is>
      </c>
      <c r="T2638" s="2874" t="inlineStr">
        <is>
          <t>Leasing H.</t>
        </is>
      </c>
      <c r="U2638" s="2689" t="n">
        <v>976737</v>
      </c>
      <c r="V2638" s="2689" t="n">
        <v>120</v>
      </c>
      <c r="W2638" s="2689" t="n">
        <v>86</v>
      </c>
      <c r="X2638" s="2688" t="n">
        <v>8.4</v>
      </c>
      <c r="Y2638" s="2689" t="n">
        <v>454263</v>
      </c>
      <c r="Z2638" s="2689" t="n">
        <v>0</v>
      </c>
      <c r="AA2638" s="2689" t="n">
        <v>0</v>
      </c>
      <c r="AB2638" s="2689" t="n">
        <v>0</v>
      </c>
      <c r="AC2638" s="2689" t="n">
        <v>784186</v>
      </c>
      <c r="AD2638" s="2689" t="n">
        <v>179696</v>
      </c>
      <c r="AE2638" s="2689" t="n">
        <v>93217666</v>
      </c>
      <c r="AF2638" s="2269" t="n"/>
      <c r="AG2638" s="2269" t="n"/>
      <c r="AH2638" s="2269" t="n"/>
      <c r="AI2638" s="2688" t="inlineStr">
        <is>
          <t>aaoalmeyda@hotmail.com</t>
        </is>
      </c>
      <c r="AJ2638" s="2689" t="n">
        <v>3023570420</v>
      </c>
      <c r="AK2638" s="2688" t="inlineStr">
        <is>
          <t>BUCARAMANGA</t>
        </is>
      </c>
      <c r="AL2638" s="2269" t="n"/>
      <c r="AM2638" s="2691" t="n"/>
    </row>
    <row r="2639" ht="18" customHeight="1" thickBot="1">
      <c r="AI2639" s="1711" t="inlineStr">
        <is>
          <t>zabalaunad@gmail.com</t>
        </is>
      </c>
      <c r="AJ2639" s="1713" t="n">
        <v>3212193042</v>
      </c>
      <c r="AK2639" s="789" t="n"/>
      <c r="AL2639" s="789" t="n"/>
      <c r="AM2639" s="964" t="n"/>
      <c r="AN2639" s="789" t="n"/>
      <c r="AO2639" s="789" t="n"/>
      <c r="AP2639" s="964" t="n"/>
    </row>
    <row r="2640" ht="18" customHeight="1" thickBot="1">
      <c r="AI2640" s="1704" t="inlineStr">
        <is>
          <t>edilen23@hotmail.com</t>
        </is>
      </c>
      <c r="AJ2640" s="1705" t="n">
        <v>3124531169</v>
      </c>
      <c r="AK2640" s="978" t="n"/>
      <c r="AL2640" s="978" t="n"/>
      <c r="AM2640" s="984" t="n"/>
      <c r="AN2640" s="978" t="n"/>
      <c r="AO2640" s="978" t="n"/>
      <c r="AP2640" s="984" t="n"/>
    </row>
    <row r="2641" ht="18" customHeight="1" thickBot="1">
      <c r="AI2641" s="1711" t="inlineStr">
        <is>
          <t>edwardh@outlook.es</t>
        </is>
      </c>
      <c r="AJ2641" s="1713" t="n">
        <v>3003686655</v>
      </c>
      <c r="AK2641" s="789" t="n"/>
      <c r="AL2641" s="789" t="n"/>
      <c r="AM2641" s="964" t="n"/>
      <c r="AN2641" s="789" t="n"/>
      <c r="AO2641" s="789" t="n"/>
      <c r="AP2641" s="964" t="n"/>
    </row>
    <row r="2642" ht="18" customHeight="1" thickBot="1">
      <c r="AI2642" s="2049" t="inlineStr">
        <is>
          <t>larieth@gmail.com</t>
        </is>
      </c>
      <c r="AJ2642" s="2048" t="n">
        <v>3167421617</v>
      </c>
      <c r="AK2642" s="978" t="n"/>
      <c r="AL2642" s="978" t="n"/>
      <c r="AM2642" s="984" t="n"/>
      <c r="AN2642" s="978" t="n"/>
      <c r="AO2642" s="978" t="n"/>
      <c r="AP2642" s="984" t="n"/>
    </row>
    <row r="2643" ht="18" customHeight="1" thickBot="1">
      <c r="AI2643" s="1721" t="inlineStr">
        <is>
          <t>nata108c@gmail.com</t>
        </is>
      </c>
      <c r="AJ2643" s="2050" t="n">
        <v>3177144251</v>
      </c>
      <c r="AK2643" s="789" t="n"/>
      <c r="AL2643" s="789" t="n"/>
      <c r="AM2643" s="964" t="n"/>
      <c r="AN2643" s="789" t="n"/>
      <c r="AO2643" s="789" t="n"/>
      <c r="AP2643" s="964" t="n"/>
    </row>
    <row r="2644" ht="18" customHeight="1" thickBot="1">
      <c r="AI2644" s="1704" t="inlineStr">
        <is>
          <t>frajaca53@gmail.com</t>
        </is>
      </c>
      <c r="AJ2644" s="1705" t="n">
        <v>3108301821</v>
      </c>
      <c r="AK2644" s="978" t="n"/>
      <c r="AL2644" s="978" t="n"/>
      <c r="AM2644" s="984" t="n"/>
      <c r="AN2644" s="978" t="n"/>
      <c r="AO2644" s="978" t="n"/>
      <c r="AP2644" s="984" t="n"/>
    </row>
    <row r="2645" ht="18" customHeight="1" thickBot="1">
      <c r="AI2645" s="1711" t="inlineStr">
        <is>
          <t>crislopez57@gmail.com</t>
        </is>
      </c>
      <c r="AJ2645" s="1713" t="n">
        <v>3015047510</v>
      </c>
      <c r="AK2645" s="789" t="n"/>
      <c r="AL2645" s="789" t="n"/>
      <c r="AM2645" s="964" t="n"/>
      <c r="AN2645" s="789" t="n"/>
      <c r="AO2645" s="789" t="n"/>
      <c r="AP2645" s="964" t="n"/>
    </row>
    <row r="2646" ht="18" customHeight="1" thickBot="1">
      <c r="AI2646" s="1704" t="inlineStr">
        <is>
          <t>Jhonmurillo@gmail.com</t>
        </is>
      </c>
      <c r="AJ2646" s="1705" t="n">
        <v>3117834128</v>
      </c>
      <c r="AK2646" s="978" t="n"/>
      <c r="AL2646" s="978" t="n"/>
      <c r="AM2646" s="984" t="n"/>
      <c r="AN2646" s="978" t="n"/>
      <c r="AO2646" s="978" t="n"/>
      <c r="AP2646" s="984" t="n"/>
    </row>
    <row r="2647" ht="18" customHeight="1" thickBot="1">
      <c r="AI2647" s="1711" t="inlineStr">
        <is>
          <t>mariapagos06@gmail.com</t>
        </is>
      </c>
      <c r="AJ2647" s="1711" t="inlineStr">
        <is>
          <t>318 3033937</t>
        </is>
      </c>
      <c r="AK2647" s="1711" t="inlineStr">
        <is>
          <t>BOGOTA</t>
        </is>
      </c>
      <c r="AL2647" s="789" t="n"/>
      <c r="AM2647" s="964" t="n"/>
      <c r="AN2647" s="1711" t="inlineStr">
        <is>
          <t>BOGOTA</t>
        </is>
      </c>
      <c r="AO2647" s="789" t="n"/>
      <c r="AP2647" s="964" t="n"/>
    </row>
    <row r="2648" ht="18" customHeight="1" thickBot="1">
      <c r="AI2648" s="1704" t="inlineStr">
        <is>
          <t>dmrinconro@gmail.com</t>
        </is>
      </c>
      <c r="AJ2648" s="1704" t="inlineStr">
        <is>
          <t>310 7525457</t>
        </is>
      </c>
      <c r="AK2648" s="1704" t="inlineStr">
        <is>
          <t>BOGOTA</t>
        </is>
      </c>
      <c r="AL2648" s="978" t="n"/>
      <c r="AM2648" s="984" t="n"/>
      <c r="AN2648" s="1704" t="inlineStr">
        <is>
          <t>BOGOTA</t>
        </is>
      </c>
      <c r="AO2648" s="978" t="n"/>
      <c r="AP2648" s="984" t="n"/>
    </row>
    <row r="2649" ht="18" customHeight="1" thickBot="1">
      <c r="AI2649" s="1711" t="inlineStr">
        <is>
          <t>riverosenrique19@gmail.com</t>
        </is>
      </c>
      <c r="AJ2649" s="1711" t="inlineStr">
        <is>
          <t>318 3651581</t>
        </is>
      </c>
      <c r="AK2649" s="1711" t="inlineStr">
        <is>
          <t>BOGOTA</t>
        </is>
      </c>
      <c r="AL2649" s="789" t="n"/>
      <c r="AM2649" s="964" t="n"/>
      <c r="AN2649" s="1711" t="inlineStr">
        <is>
          <t>BOGOTA</t>
        </is>
      </c>
      <c r="AO2649" s="789" t="n"/>
      <c r="AP2649" s="964" t="n"/>
    </row>
    <row r="2650">
      <c r="A2650" t="inlineStr">
        <is>
          <t>PINEDA GOMEZ LEIDY CAROLIN</t>
        </is>
      </c>
      <c r="B2650" t="inlineStr">
        <is>
          <t>0132209692571</t>
        </is>
      </c>
      <c r="F2650" t="inlineStr">
        <is>
          <t>CAJA SOCIAL</t>
        </is>
      </c>
      <c r="R2650" t="inlineStr">
        <is>
          <t>1022370192</t>
        </is>
      </c>
      <c r="S2650" t="inlineStr">
        <is>
          <t>PESOS</t>
        </is>
      </c>
      <c r="T2650" t="inlineStr">
        <is>
          <t>Hipotecario</t>
        </is>
      </c>
      <c r="U2650" t="n">
        <v>634310</v>
      </c>
      <c r="V2650" t="n">
        <v>360</v>
      </c>
      <c r="W2650" t="n">
        <v>272</v>
      </c>
      <c r="X2650" t="n">
        <v>0.0795</v>
      </c>
      <c r="Y2650" t="n">
        <v>0</v>
      </c>
      <c r="Z2650" t="n">
        <v>16262</v>
      </c>
      <c r="AA2650" t="n">
        <v>18593</v>
      </c>
      <c r="AB2650" t="n">
        <v>10414</v>
      </c>
      <c r="AC2650" t="n">
        <v>98193</v>
      </c>
      <c r="AD2650" t="n">
        <v>490848</v>
      </c>
      <c r="AE2650" t="n">
        <v>72154161</v>
      </c>
      <c r="AF2650" t="inlineStr">
        <is>
          <t>200000</t>
        </is>
      </c>
      <c r="AG2650" t="inlineStr">
        <is>
          <t>5000000</t>
        </is>
      </c>
      <c r="AH2650" t="inlineStr">
        <is>
          <t>Empleado</t>
        </is>
      </c>
    </row>
    <row r="2651">
      <c r="A2651" t="inlineStr">
        <is>
          <t>MAGDA LILIANA ESCALANTE</t>
        </is>
      </c>
      <c r="B2651" t="inlineStr">
        <is>
          <t>20411907985</t>
        </is>
      </c>
      <c r="F2651" t="inlineStr">
        <is>
          <t>COLPATRIA</t>
        </is>
      </c>
      <c r="R2651" t="inlineStr">
        <is>
          <t>52988550</t>
        </is>
      </c>
      <c r="S2651" t="inlineStr">
        <is>
          <t>PESOS</t>
        </is>
      </c>
      <c r="T2651" t="inlineStr">
        <is>
          <t>Hipotecario</t>
        </is>
      </c>
      <c r="U2651" t="n">
        <v>1746531</v>
      </c>
      <c r="V2651" t="n">
        <v>240</v>
      </c>
      <c r="W2651" t="n">
        <v>235</v>
      </c>
      <c r="X2651" t="n">
        <v>0.1148</v>
      </c>
      <c r="Y2651" t="n">
        <v>0</v>
      </c>
      <c r="Z2651" t="n">
        <v>30</v>
      </c>
      <c r="AA2651" t="n">
        <v>68933</v>
      </c>
      <c r="AB2651" t="n">
        <v>0</v>
      </c>
      <c r="AC2651" t="n">
        <v>31077</v>
      </c>
      <c r="AD2651" t="n">
        <v>1641710</v>
      </c>
      <c r="AE2651" t="n">
        <v>167403591</v>
      </c>
      <c r="AF2651" t="inlineStr">
        <is>
          <t>300000</t>
        </is>
      </c>
      <c r="AG2651" t="inlineStr">
        <is>
          <t>10000000</t>
        </is>
      </c>
      <c r="AH2651" t="inlineStr">
        <is>
          <t>Empleado</t>
        </is>
      </c>
    </row>
    <row r="2652">
      <c r="A2652" t="inlineStr">
        <is>
          <t>PAOLA ANDREA VELAZCO CASTANO</t>
        </is>
      </c>
      <c r="B2652" t="inlineStr">
        <is>
          <t>9000036436</t>
        </is>
      </c>
      <c r="F2652" t="inlineStr">
        <is>
          <t>BANCOLOMBIA</t>
        </is>
      </c>
      <c r="R2652" t="inlineStr">
        <is>
          <t>1107074257</t>
        </is>
      </c>
      <c r="S2652" t="inlineStr">
        <is>
          <t>PESOS</t>
        </is>
      </c>
      <c r="T2652" t="inlineStr">
        <is>
          <t>Hipotecario</t>
        </is>
      </c>
      <c r="U2652" t="n">
        <v>1500425</v>
      </c>
      <c r="V2652" t="n">
        <v>252</v>
      </c>
      <c r="W2652" t="n">
        <v>234</v>
      </c>
      <c r="X2652" t="n">
        <v>0.105</v>
      </c>
      <c r="Y2652" t="n">
        <v>16826</v>
      </c>
      <c r="Z2652" t="n">
        <v>18183</v>
      </c>
      <c r="AA2652" t="n">
        <v>11217</v>
      </c>
      <c r="AB2652" t="n">
        <v>0</v>
      </c>
      <c r="AC2652" t="n">
        <v>206000</v>
      </c>
      <c r="AD2652" t="n">
        <v>1265000</v>
      </c>
      <c r="AE2652" t="n">
        <v>151349256</v>
      </c>
      <c r="AF2652" t="inlineStr">
        <is>
          <t>200000</t>
        </is>
      </c>
      <c r="AG2652" t="inlineStr">
        <is>
          <t>5800000</t>
        </is>
      </c>
      <c r="AH2652" t="inlineStr">
        <is>
          <t>Empleado</t>
        </is>
      </c>
    </row>
    <row r="2653">
      <c r="A2653" t="inlineStr">
        <is>
          <t>MARYSABEL GUILLEN MENDEZ</t>
        </is>
      </c>
      <c r="B2653" t="inlineStr">
        <is>
          <t>01053601065</t>
        </is>
      </c>
      <c r="F2653" t="inlineStr">
        <is>
          <t>BANCO DE BOGOTA</t>
        </is>
      </c>
      <c r="S2653" t="inlineStr">
        <is>
          <t>PESOS</t>
        </is>
      </c>
      <c r="T2653" t="inlineStr">
        <is>
          <t>Leasing Habitacional</t>
        </is>
      </c>
      <c r="U2653" t="n">
        <v>2115123</v>
      </c>
      <c r="V2653" t="n">
        <v>180</v>
      </c>
      <c r="W2653" t="n">
        <v>162</v>
      </c>
      <c r="X2653" t="n">
        <v>0.1135</v>
      </c>
      <c r="Y2653" t="n">
        <v>0</v>
      </c>
      <c r="Z2653" t="n">
        <v>39380</v>
      </c>
      <c r="AA2653" t="n">
        <v>56450</v>
      </c>
      <c r="AB2653" t="n">
        <v>0</v>
      </c>
      <c r="AC2653" t="n">
        <v>46341</v>
      </c>
      <c r="AD2653" t="n">
        <v>1972852</v>
      </c>
      <c r="AE2653" t="n">
        <v>174457844</v>
      </c>
      <c r="AF2653" t="inlineStr">
        <is>
          <t>500000</t>
        </is>
      </c>
      <c r="AG2653" t="inlineStr">
        <is>
          <t>8000000</t>
        </is>
      </c>
      <c r="AH2653" t="inlineStr">
        <is>
          <t>Independiente</t>
        </is>
      </c>
    </row>
    <row r="2654">
      <c r="A2654" t="inlineStr">
        <is>
          <t>PORRAS ACEVEDO FABIAN AUGUST</t>
        </is>
      </c>
      <c r="B2654" t="inlineStr">
        <is>
          <t>0199201683999</t>
        </is>
      </c>
      <c r="F2654" t="inlineStr">
        <is>
          <t>CAJA SOCIAL</t>
        </is>
      </c>
      <c r="S2654" t="inlineStr">
        <is>
          <t>PESOS</t>
        </is>
      </c>
      <c r="T2654" t="inlineStr">
        <is>
          <t>Hipotecario</t>
        </is>
      </c>
      <c r="U2654" t="n">
        <v>940850</v>
      </c>
      <c r="V2654" t="n">
        <v>180</v>
      </c>
      <c r="W2654" t="n">
        <v>168</v>
      </c>
      <c r="X2654" t="n">
        <v>0.1</v>
      </c>
      <c r="Y2654" t="n">
        <v>0</v>
      </c>
      <c r="Z2654" t="n">
        <v>19765</v>
      </c>
      <c r="AA2654" t="n">
        <v>0</v>
      </c>
      <c r="AB2654" t="n">
        <v>0</v>
      </c>
      <c r="AC2654" t="n">
        <v>240666</v>
      </c>
      <c r="AD2654" t="n">
        <v>680419</v>
      </c>
      <c r="AE2654" t="n">
        <v>85328204</v>
      </c>
      <c r="AF2654" t="inlineStr">
        <is>
          <t>100000</t>
        </is>
      </c>
      <c r="AG2654" t="inlineStr">
        <is>
          <t>3200000</t>
        </is>
      </c>
      <c r="AH2654" t="inlineStr">
        <is>
          <t>Empleado</t>
        </is>
      </c>
    </row>
    <row r="2655">
      <c r="A2655" t="inlineStr">
        <is>
          <t>SARA CAROLINA GIRON PANTOJA</t>
        </is>
      </c>
      <c r="B2655" t="inlineStr">
        <is>
          <t>1140869643306</t>
        </is>
      </c>
      <c r="F2655" t="inlineStr">
        <is>
          <t>FNA (Fondo Nacional del Ahorro)</t>
        </is>
      </c>
      <c r="S2655" t="inlineStr">
        <is>
          <t>PESOS</t>
        </is>
      </c>
      <c r="T2655" t="inlineStr">
        <is>
          <t>Hipotecario</t>
        </is>
      </c>
      <c r="U2655" t="n">
        <v>1325514</v>
      </c>
      <c r="V2655" t="n">
        <v>240</v>
      </c>
      <c r="W2655" t="n">
        <v>216</v>
      </c>
      <c r="X2655" t="n">
        <v>0.135</v>
      </c>
      <c r="Y2655" t="n">
        <v>4160</v>
      </c>
      <c r="Z2655" t="n">
        <v>33213</v>
      </c>
      <c r="AA2655" t="n">
        <v>15592</v>
      </c>
      <c r="AB2655" t="n">
        <v>0</v>
      </c>
      <c r="AC2655" t="n">
        <v>115759</v>
      </c>
      <c r="AD2655" t="n">
        <v>1165259</v>
      </c>
      <c r="AE2655" t="n">
        <v>109725309</v>
      </c>
      <c r="AF2655" t="inlineStr">
        <is>
          <t>100000</t>
        </is>
      </c>
      <c r="AG2655" t="inlineStr">
        <is>
          <t>3500000</t>
        </is>
      </c>
      <c r="AH2655" t="inlineStr">
        <is>
          <t>Empleado</t>
        </is>
      </c>
    </row>
    <row r="2656">
      <c r="A2656" t="inlineStr">
        <is>
          <t>ANA ROCIO GOMEZ GALINDO</t>
        </is>
      </c>
      <c r="B2656" t="inlineStr">
        <is>
          <t>900000503092</t>
        </is>
      </c>
      <c r="F2656" t="inlineStr">
        <is>
          <t>BANCOLOMBIA</t>
        </is>
      </c>
      <c r="R2656" t="inlineStr">
        <is>
          <t>1015430302</t>
        </is>
      </c>
      <c r="S2656" t="inlineStr">
        <is>
          <t>PESOS</t>
        </is>
      </c>
      <c r="T2656" t="inlineStr">
        <is>
          <t>Hipotecario</t>
        </is>
      </c>
      <c r="U2656" t="n">
        <v>320877</v>
      </c>
      <c r="V2656" t="n">
        <v>360</v>
      </c>
      <c r="W2656" t="n">
        <v>195</v>
      </c>
      <c r="X2656" t="n">
        <v>0.1235</v>
      </c>
      <c r="Y2656" t="n">
        <v>0</v>
      </c>
      <c r="Z2656" t="n">
        <v>9083</v>
      </c>
      <c r="AA2656" t="n">
        <v>8543</v>
      </c>
      <c r="AB2656" t="n">
        <v>5049</v>
      </c>
      <c r="AC2656" t="n">
        <v>45138</v>
      </c>
      <c r="AD2656" t="n">
        <v>253064</v>
      </c>
      <c r="AE2656" t="n">
        <v>25951807</v>
      </c>
      <c r="AF2656" t="inlineStr">
        <is>
          <t>0</t>
        </is>
      </c>
      <c r="AG2656" t="inlineStr">
        <is>
          <t>2317000</t>
        </is>
      </c>
      <c r="AH2656" t="inlineStr">
        <is>
          <t>Empleado</t>
        </is>
      </c>
    </row>
    <row r="2657">
      <c r="A2657" t="inlineStr">
        <is>
          <t>CARLOS MARIO FONSECA GOMEZ</t>
        </is>
      </c>
      <c r="B2657" t="inlineStr">
        <is>
          <t>800004024083</t>
        </is>
      </c>
      <c r="F2657" t="inlineStr">
        <is>
          <t>BANCOLOMBIA</t>
        </is>
      </c>
      <c r="R2657" t="inlineStr">
        <is>
          <t>1032489007</t>
        </is>
      </c>
      <c r="S2657" t="inlineStr">
        <is>
          <t>PESOS</t>
        </is>
      </c>
      <c r="T2657" t="inlineStr">
        <is>
          <t>Hipotecario</t>
        </is>
      </c>
      <c r="U2657" t="n">
        <v>1916496</v>
      </c>
      <c r="V2657" t="n">
        <v>360</v>
      </c>
      <c r="W2657" t="n">
        <v>291</v>
      </c>
      <c r="X2657" t="n">
        <v>0.1419</v>
      </c>
      <c r="Y2657" t="n">
        <v>0</v>
      </c>
      <c r="Z2657" t="n">
        <v>176194</v>
      </c>
      <c r="AA2657" t="n">
        <v>25111</v>
      </c>
      <c r="AB2657" t="n">
        <v>14480</v>
      </c>
      <c r="AC2657" t="n">
        <v>68100</v>
      </c>
      <c r="AD2657" t="n">
        <v>1632610</v>
      </c>
      <c r="AE2657" t="n">
        <v>146828581</v>
      </c>
      <c r="AF2657" t="inlineStr">
        <is>
          <t>800000</t>
        </is>
      </c>
      <c r="AG2657" t="inlineStr">
        <is>
          <t>15500000</t>
        </is>
      </c>
      <c r="AH2657" t="inlineStr">
        <is>
          <t>Empleado</t>
        </is>
      </c>
    </row>
    <row r="2658">
      <c r="A2658" t="inlineStr">
        <is>
          <t>MARIA FERNANDA GUIZA BARRAGAN</t>
        </is>
      </c>
      <c r="B2658" t="inlineStr">
        <is>
          <t>304280100529</t>
        </is>
      </c>
      <c r="F2658" t="inlineStr">
        <is>
          <t>COLPATRIA</t>
        </is>
      </c>
      <c r="R2658" t="inlineStr">
        <is>
          <t>1015471556</t>
        </is>
      </c>
      <c r="S2658" t="inlineStr">
        <is>
          <t>PESOS</t>
        </is>
      </c>
      <c r="T2658" t="inlineStr">
        <is>
          <t>Hipotecario</t>
        </is>
      </c>
      <c r="U2658" t="n">
        <v>849261</v>
      </c>
      <c r="V2658" t="n">
        <v>300</v>
      </c>
      <c r="W2658" t="n">
        <v>281</v>
      </c>
      <c r="X2658" t="n">
        <v>0.1389</v>
      </c>
      <c r="Y2658" t="n">
        <v>0</v>
      </c>
      <c r="Z2658" t="n">
        <v>34471</v>
      </c>
      <c r="AA2658" t="n">
        <v>18561</v>
      </c>
      <c r="AB2658" t="n">
        <v>0</v>
      </c>
      <c r="AC2658" t="n">
        <v>147194</v>
      </c>
      <c r="AD2658" t="n">
        <v>649035</v>
      </c>
      <c r="AE2658" t="n">
        <v>59558025</v>
      </c>
      <c r="AF2658" t="inlineStr">
        <is>
          <t>200000</t>
        </is>
      </c>
      <c r="AG2658" t="inlineStr">
        <is>
          <t>6350000</t>
        </is>
      </c>
      <c r="AH2658" t="inlineStr">
        <is>
          <t>Empleado</t>
        </is>
      </c>
    </row>
    <row r="2659">
      <c r="A2659" t="inlineStr">
        <is>
          <t>SANDY VANESSA GARCIA LEAL</t>
        </is>
      </c>
      <c r="B2659" t="inlineStr">
        <is>
          <t>5700067500178941</t>
        </is>
      </c>
      <c r="F2659" t="inlineStr">
        <is>
          <t>DAVIVIENDA</t>
        </is>
      </c>
      <c r="S2659" t="inlineStr">
        <is>
          <t>PESOS</t>
        </is>
      </c>
      <c r="T2659" t="inlineStr">
        <is>
          <t>Hipotecario</t>
        </is>
      </c>
      <c r="U2659" t="n">
        <v>296000</v>
      </c>
      <c r="V2659" t="n">
        <v>240</v>
      </c>
      <c r="W2659" t="n">
        <v>130</v>
      </c>
      <c r="X2659" t="n">
        <v>0.1275</v>
      </c>
      <c r="Y2659" t="n">
        <v>38587</v>
      </c>
      <c r="Z2659" t="n">
        <v>25536</v>
      </c>
      <c r="AA2659" t="n">
        <v>0</v>
      </c>
      <c r="AB2659" t="n">
        <v>0</v>
      </c>
      <c r="AC2659" t="n">
        <v>73708</v>
      </c>
      <c r="AD2659" t="n">
        <v>196756</v>
      </c>
      <c r="AE2659" t="n">
        <v>19576947</v>
      </c>
      <c r="AF2659" t="inlineStr">
        <is>
          <t>200000</t>
        </is>
      </c>
      <c r="AG2659" t="inlineStr">
        <is>
          <t>8000000</t>
        </is>
      </c>
      <c r="AH2659" t="inlineStr">
        <is>
          <t>Empleado</t>
        </is>
      </c>
    </row>
    <row r="2660">
      <c r="A2660" t="inlineStr">
        <is>
          <t>JULIETH VALENCIA RAMIREZ</t>
        </is>
      </c>
      <c r="B2660" t="inlineStr">
        <is>
          <t>57000036012039029</t>
        </is>
      </c>
      <c r="F2660" t="inlineStr">
        <is>
          <t>DAVIVIENDA</t>
        </is>
      </c>
      <c r="S2660" t="inlineStr">
        <is>
          <t>PESOS</t>
        </is>
      </c>
      <c r="T2660" t="inlineStr">
        <is>
          <t>Hipotecario</t>
        </is>
      </c>
      <c r="U2660" t="n">
        <v>1633000</v>
      </c>
      <c r="V2660" t="n">
        <v>240</v>
      </c>
      <c r="W2660" t="n">
        <v>238</v>
      </c>
      <c r="X2660" t="n">
        <v>0.131</v>
      </c>
      <c r="Y2660" t="n">
        <v>241731</v>
      </c>
      <c r="Z2660" t="n">
        <v>32610</v>
      </c>
      <c r="AA2660" t="n">
        <v>42885</v>
      </c>
      <c r="AB2660" t="n">
        <v>0</v>
      </c>
      <c r="AC2660" t="n">
        <v>135546</v>
      </c>
      <c r="AD2660" t="n">
        <v>1421959</v>
      </c>
      <c r="AE2660" t="n">
        <v>137902742</v>
      </c>
      <c r="AF2660" t="inlineStr">
        <is>
          <t>500000</t>
        </is>
      </c>
      <c r="AG2660" t="inlineStr">
        <is>
          <t>4000000</t>
        </is>
      </c>
      <c r="AH2660" t="inlineStr">
        <is>
          <t>Empleado</t>
        </is>
      </c>
    </row>
    <row r="2661">
      <c r="A2661" t="inlineStr">
        <is>
          <t>NADYA STEPHANIA MAYORGA VEGA</t>
        </is>
      </c>
      <c r="B2661" t="inlineStr">
        <is>
          <t>5704677013085</t>
        </is>
      </c>
      <c r="F2661" t="inlineStr">
        <is>
          <t>DAVIVIENDA</t>
        </is>
      </c>
      <c r="S2661" t="inlineStr">
        <is>
          <t>PESOS</t>
        </is>
      </c>
      <c r="T2661" t="inlineStr">
        <is>
          <t>Hipotecario</t>
        </is>
      </c>
      <c r="U2661" t="n">
        <v>1097888</v>
      </c>
      <c r="V2661" t="n">
        <v>240</v>
      </c>
      <c r="W2661" t="n">
        <v>230</v>
      </c>
      <c r="X2661" t="n">
        <v>0.113</v>
      </c>
      <c r="Y2661" t="n">
        <v>0</v>
      </c>
      <c r="Z2661" t="n">
        <v>21958</v>
      </c>
      <c r="AA2661" t="n">
        <v>16468</v>
      </c>
      <c r="AB2661" t="n">
        <v>0</v>
      </c>
      <c r="AC2661" t="n">
        <v>136122</v>
      </c>
      <c r="AD2661" t="n">
        <v>923340</v>
      </c>
      <c r="AE2661" t="n">
        <v>103034038</v>
      </c>
      <c r="AF2661" t="inlineStr">
        <is>
          <t>170000</t>
        </is>
      </c>
      <c r="AG2661" t="inlineStr">
        <is>
          <t>3150000</t>
        </is>
      </c>
      <c r="AH2661" t="inlineStr">
        <is>
          <t>Empleado</t>
        </is>
      </c>
    </row>
    <row r="2662">
      <c r="A2662" t="inlineStr">
        <is>
          <t>ARLY VARGAS HURTADO</t>
        </is>
      </c>
      <c r="B2662" t="inlineStr">
        <is>
          <t>01155582588</t>
        </is>
      </c>
      <c r="F2662" t="inlineStr">
        <is>
          <t>BANCO DE BOGOTA</t>
        </is>
      </c>
      <c r="R2662" t="inlineStr">
        <is>
          <t>79751785</t>
        </is>
      </c>
      <c r="S2662" t="inlineStr">
        <is>
          <t>PESOS</t>
        </is>
      </c>
      <c r="T2662" t="inlineStr">
        <is>
          <t>Hipotecario</t>
        </is>
      </c>
      <c r="U2662" t="n">
        <v>1355328</v>
      </c>
      <c r="V2662" t="n">
        <v>360</v>
      </c>
      <c r="W2662" t="n">
        <v>357</v>
      </c>
      <c r="X2662" t="n">
        <v>0.12549</v>
      </c>
      <c r="Y2662" t="n">
        <v>0</v>
      </c>
      <c r="Z2662" t="n">
        <v>83095</v>
      </c>
      <c r="AA2662" t="n">
        <v>34671</v>
      </c>
      <c r="AB2662" t="n">
        <v>0</v>
      </c>
      <c r="AC2662" t="n">
        <v>85286</v>
      </c>
      <c r="AD2662" t="n">
        <v>1119716</v>
      </c>
      <c r="AE2662" t="n">
        <v>113100000</v>
      </c>
      <c r="AF2662" t="inlineStr">
        <is>
          <t>500000</t>
        </is>
      </c>
      <c r="AG2662" t="inlineStr">
        <is>
          <t>5000000</t>
        </is>
      </c>
      <c r="AH2662" t="inlineStr">
        <is>
          <t>Empleado</t>
        </is>
      </c>
    </row>
  </sheetData>
  <conditionalFormatting sqref="A1:B2 A47:A48 A69 A75 A79 A80:B85 A103:B103 A398 A667 A826 A908 A1089 A1139 A1159:A1160 A1182 A1192 A1240:A1241 A1353 A1367 A1400:A1401 A1471:A1472 A1670 A1722 A1781 A1874 A1892 A1930 A1933:A1935 A1970 A2072 A2174:A2176 A2210:A2211 A2243:A2244 A2252:A2253 A2256 A2262 A2277:A2281 A2284:A2285 A2298 A2301 A2310 A2315:A2316 A2325:A2339 A2345:A2346 A2349 A2360:A2363 A2368 A2372:A2373 A2381:A2382 A2407:A2412 A2426:A2428 A2449:B2450 A2451:A2452 A2496 A2510 A2650:B1048576 B1924">
    <cfRule type="duplicateValues" priority="17" dxfId="0"/>
  </conditionalFormatting>
  <dataValidations count="1">
    <dataValidation sqref="Q1 Q80:Q85 Q103" showDropDown="0" showInputMessage="0" showErrorMessage="1" allowBlank="1" type="list">
      <formula1>"EMPLEADO,INDEPENDIENTE,EMP/INDP,DAVIVIENDA"</formula1>
    </dataValidation>
  </dataValidations>
  <hyperlinks>
    <hyperlink xmlns:r="http://schemas.openxmlformats.org/officeDocument/2006/relationships" ref="C10" r:id="rId1"/>
    <hyperlink xmlns:r="http://schemas.openxmlformats.org/officeDocument/2006/relationships" ref="C11" r:id="rId2"/>
    <hyperlink xmlns:r="http://schemas.openxmlformats.org/officeDocument/2006/relationships" ref="P11" r:id="rId3"/>
    <hyperlink xmlns:r="http://schemas.openxmlformats.org/officeDocument/2006/relationships" ref="C13" r:id="rId4"/>
    <hyperlink xmlns:r="http://schemas.openxmlformats.org/officeDocument/2006/relationships" ref="P53" r:id="rId5"/>
    <hyperlink xmlns:r="http://schemas.openxmlformats.org/officeDocument/2006/relationships" ref="P62" r:id="rId6"/>
    <hyperlink xmlns:r="http://schemas.openxmlformats.org/officeDocument/2006/relationships" ref="Q95" r:id="rId7"/>
    <hyperlink xmlns:r="http://schemas.openxmlformats.org/officeDocument/2006/relationships" ref="Q96" r:id="rId8"/>
    <hyperlink xmlns:r="http://schemas.openxmlformats.org/officeDocument/2006/relationships" ref="Q97" r:id="rId9"/>
    <hyperlink xmlns:r="http://schemas.openxmlformats.org/officeDocument/2006/relationships" ref="Q102" display="https://api-na1.hubspot.com/form-integrations/v1/uploaded-files/signed-url-redirect/181640633697?portalId=21065449&amp;sign=1WeZHHQ2uUFXTyAF-1ZZef5FkCo%3D&amp;conversionId=7b1fb9a0-e6f8-4ed2-87e5-5f16bea45b57&amp;filename=7b1fb9a0-e6f8-4ed2-87e5-5f16bea45b57-extracto_del_credito-Extracto-Credito-Davivienda-Oct-2024.pdf" r:id="rId10"/>
    <hyperlink xmlns:r="http://schemas.openxmlformats.org/officeDocument/2006/relationships" ref="Q109" display="https://api-na1.hubspot.com/form-integrations/v1/uploaded-files/signed-url-redirect/181747285119?portalId=21065449&amp;sign=iWsD1DpAtTvUtgPQ06bEkYdR7ys%3D&amp;conversionId=53f4ed63-608c-4487-a15b-ce6133fa705e&amp;filename=53f4ed63-608c-4487-a15b-ce6133fa705e-extracto_del_credito-2024092022510480185015.pdf" r:id="rId11"/>
    <hyperlink xmlns:r="http://schemas.openxmlformats.org/officeDocument/2006/relationships" ref="Q110" r:id="rId12"/>
    <hyperlink xmlns:r="http://schemas.openxmlformats.org/officeDocument/2006/relationships" ref="Q111" r:id="rId13"/>
    <hyperlink xmlns:r="http://schemas.openxmlformats.org/officeDocument/2006/relationships" ref="P203" r:id="rId14"/>
    <hyperlink xmlns:r="http://schemas.openxmlformats.org/officeDocument/2006/relationships" ref="P242" r:id="rId15"/>
    <hyperlink xmlns:r="http://schemas.openxmlformats.org/officeDocument/2006/relationships" ref="P266" r:id="rId16"/>
    <hyperlink xmlns:r="http://schemas.openxmlformats.org/officeDocument/2006/relationships" ref="P267" r:id="rId17"/>
    <hyperlink xmlns:r="http://schemas.openxmlformats.org/officeDocument/2006/relationships" ref="Q317" display="https://api-na1.hubspot.com/form-integrations/v1/uploaded-files/signed-url-redirect/178804873376?portalId=21065449&amp;sign=_UmNCCJkcUOXwxqxhBHv6nrTVoA%3D&amp;conversionId=f6930d44-4936-4670-9605-6c8444b0bc0f&amp;filename=f6930d44-4936-4670-9605-6c8444b0bc0f-extracto_del_credito-inbound3832551708546280516.pdf" r:id="rId18"/>
    <hyperlink xmlns:r="http://schemas.openxmlformats.org/officeDocument/2006/relationships" ref="P360" r:id="rId19"/>
    <hyperlink xmlns:r="http://schemas.openxmlformats.org/officeDocument/2006/relationships" ref="P389" r:id="rId20"/>
    <hyperlink xmlns:r="http://schemas.openxmlformats.org/officeDocument/2006/relationships" ref="P390" r:id="rId21"/>
    <hyperlink xmlns:r="http://schemas.openxmlformats.org/officeDocument/2006/relationships" ref="P453" r:id="rId22"/>
    <hyperlink xmlns:r="http://schemas.openxmlformats.org/officeDocument/2006/relationships" ref="P883" r:id="rId23"/>
    <hyperlink xmlns:r="http://schemas.openxmlformats.org/officeDocument/2006/relationships" ref="P886" r:id="rId24"/>
    <hyperlink xmlns:r="http://schemas.openxmlformats.org/officeDocument/2006/relationships" ref="P1058" r:id="rId25"/>
    <hyperlink xmlns:r="http://schemas.openxmlformats.org/officeDocument/2006/relationships" ref="P1071" r:id="rId26"/>
    <hyperlink xmlns:r="http://schemas.openxmlformats.org/officeDocument/2006/relationships" ref="P1091" r:id="rId27"/>
    <hyperlink xmlns:r="http://schemas.openxmlformats.org/officeDocument/2006/relationships" ref="P1092" r:id="rId28"/>
    <hyperlink xmlns:r="http://schemas.openxmlformats.org/officeDocument/2006/relationships" ref="P1112" r:id="rId29"/>
    <hyperlink xmlns:r="http://schemas.openxmlformats.org/officeDocument/2006/relationships" ref="P1113" r:id="rId30"/>
    <hyperlink xmlns:r="http://schemas.openxmlformats.org/officeDocument/2006/relationships" ref="P1128" r:id="rId31"/>
    <hyperlink xmlns:r="http://schemas.openxmlformats.org/officeDocument/2006/relationships" ref="P1181" r:id="rId32"/>
    <hyperlink xmlns:r="http://schemas.openxmlformats.org/officeDocument/2006/relationships" ref="P1226" r:id="rId33"/>
    <hyperlink xmlns:r="http://schemas.openxmlformats.org/officeDocument/2006/relationships" ref="P1267" r:id="rId34"/>
    <hyperlink xmlns:r="http://schemas.openxmlformats.org/officeDocument/2006/relationships" ref="P1283" r:id="rId35"/>
    <hyperlink xmlns:r="http://schemas.openxmlformats.org/officeDocument/2006/relationships" ref="P1295" r:id="rId36"/>
    <hyperlink xmlns:r="http://schemas.openxmlformats.org/officeDocument/2006/relationships" ref="P1297" r:id="rId37"/>
    <hyperlink xmlns:r="http://schemas.openxmlformats.org/officeDocument/2006/relationships" ref="P1298" r:id="rId38"/>
    <hyperlink xmlns:r="http://schemas.openxmlformats.org/officeDocument/2006/relationships" ref="P1300" r:id="rId39"/>
    <hyperlink xmlns:r="http://schemas.openxmlformats.org/officeDocument/2006/relationships" ref="P1336" r:id="rId40"/>
    <hyperlink xmlns:r="http://schemas.openxmlformats.org/officeDocument/2006/relationships" ref="P1350" r:id="rId41"/>
    <hyperlink xmlns:r="http://schemas.openxmlformats.org/officeDocument/2006/relationships" ref="P1357" r:id="rId42"/>
    <hyperlink xmlns:r="http://schemas.openxmlformats.org/officeDocument/2006/relationships" ref="P1358" r:id="rId43"/>
    <hyperlink xmlns:r="http://schemas.openxmlformats.org/officeDocument/2006/relationships" ref="P1432" r:id="rId44"/>
    <hyperlink xmlns:r="http://schemas.openxmlformats.org/officeDocument/2006/relationships" ref="P1468" r:id="rId45"/>
    <hyperlink xmlns:r="http://schemas.openxmlformats.org/officeDocument/2006/relationships" ref="P1498" r:id="rId46"/>
    <hyperlink xmlns:r="http://schemas.openxmlformats.org/officeDocument/2006/relationships" ref="P1499" r:id="rId47"/>
    <hyperlink xmlns:r="http://schemas.openxmlformats.org/officeDocument/2006/relationships" ref="P1580" r:id="rId48"/>
    <hyperlink xmlns:r="http://schemas.openxmlformats.org/officeDocument/2006/relationships" ref="P1596" r:id="rId49"/>
    <hyperlink xmlns:r="http://schemas.openxmlformats.org/officeDocument/2006/relationships" ref="P1644" r:id="rId50"/>
    <hyperlink xmlns:r="http://schemas.openxmlformats.org/officeDocument/2006/relationships" ref="P1650" r:id="rId51"/>
    <hyperlink xmlns:r="http://schemas.openxmlformats.org/officeDocument/2006/relationships" ref="P1712" r:id="rId52"/>
    <hyperlink xmlns:r="http://schemas.openxmlformats.org/officeDocument/2006/relationships" ref="P1730" r:id="rId53"/>
    <hyperlink xmlns:r="http://schemas.openxmlformats.org/officeDocument/2006/relationships" ref="P1749" r:id="rId54"/>
    <hyperlink xmlns:r="http://schemas.openxmlformats.org/officeDocument/2006/relationships" ref="P1765" r:id="rId55"/>
    <hyperlink xmlns:r="http://schemas.openxmlformats.org/officeDocument/2006/relationships" ref="P1838" r:id="rId56"/>
    <hyperlink xmlns:r="http://schemas.openxmlformats.org/officeDocument/2006/relationships" ref="P1841" r:id="rId57"/>
    <hyperlink xmlns:r="http://schemas.openxmlformats.org/officeDocument/2006/relationships" ref="P1857" r:id="rId58"/>
    <hyperlink xmlns:r="http://schemas.openxmlformats.org/officeDocument/2006/relationships" ref="P1872" r:id="rId59"/>
    <hyperlink xmlns:r="http://schemas.openxmlformats.org/officeDocument/2006/relationships" ref="P1893" r:id="rId60"/>
    <hyperlink xmlns:r="http://schemas.openxmlformats.org/officeDocument/2006/relationships" ref="P1894" r:id="rId61"/>
    <hyperlink xmlns:r="http://schemas.openxmlformats.org/officeDocument/2006/relationships" ref="P1898" r:id="rId62"/>
    <hyperlink xmlns:r="http://schemas.openxmlformats.org/officeDocument/2006/relationships" ref="P1909" r:id="rId63"/>
    <hyperlink xmlns:r="http://schemas.openxmlformats.org/officeDocument/2006/relationships" ref="P1910" r:id="rId64"/>
    <hyperlink xmlns:r="http://schemas.openxmlformats.org/officeDocument/2006/relationships" ref="P1911" r:id="rId65"/>
    <hyperlink xmlns:r="http://schemas.openxmlformats.org/officeDocument/2006/relationships" ref="P1912" r:id="rId66"/>
    <hyperlink xmlns:r="http://schemas.openxmlformats.org/officeDocument/2006/relationships" ref="P1913" r:id="rId67"/>
    <hyperlink xmlns:r="http://schemas.openxmlformats.org/officeDocument/2006/relationships" ref="P1920" r:id="rId68"/>
    <hyperlink xmlns:r="http://schemas.openxmlformats.org/officeDocument/2006/relationships" ref="P1945" r:id="rId69"/>
    <hyperlink xmlns:r="http://schemas.openxmlformats.org/officeDocument/2006/relationships" ref="P1947" r:id="rId70"/>
    <hyperlink xmlns:r="http://schemas.openxmlformats.org/officeDocument/2006/relationships" ref="P1948" r:id="rId71"/>
    <hyperlink xmlns:r="http://schemas.openxmlformats.org/officeDocument/2006/relationships" ref="P1949" r:id="rId72"/>
    <hyperlink xmlns:r="http://schemas.openxmlformats.org/officeDocument/2006/relationships" ref="P1972" r:id="rId73"/>
    <hyperlink xmlns:r="http://schemas.openxmlformats.org/officeDocument/2006/relationships" ref="P1976" r:id="rId74"/>
    <hyperlink xmlns:r="http://schemas.openxmlformats.org/officeDocument/2006/relationships" ref="P1983" r:id="rId75"/>
    <hyperlink xmlns:r="http://schemas.openxmlformats.org/officeDocument/2006/relationships" ref="P2074" r:id="rId76"/>
    <hyperlink xmlns:r="http://schemas.openxmlformats.org/officeDocument/2006/relationships" ref="AI2194" display="mailto:maryluz1104@gmail.com" r:id="rId77"/>
    <hyperlink xmlns:r="http://schemas.openxmlformats.org/officeDocument/2006/relationships" ref="P2216" r:id="rId78"/>
    <hyperlink xmlns:r="http://schemas.openxmlformats.org/officeDocument/2006/relationships" ref="P2218" r:id="rId79"/>
    <hyperlink xmlns:r="http://schemas.openxmlformats.org/officeDocument/2006/relationships" ref="P2245" r:id="rId80"/>
    <hyperlink xmlns:r="http://schemas.openxmlformats.org/officeDocument/2006/relationships" ref="P2279" r:id="rId81"/>
    <hyperlink xmlns:r="http://schemas.openxmlformats.org/officeDocument/2006/relationships" ref="P2286" r:id="rId82"/>
    <hyperlink xmlns:r="http://schemas.openxmlformats.org/officeDocument/2006/relationships" ref="P2287" r:id="rId83"/>
    <hyperlink xmlns:r="http://schemas.openxmlformats.org/officeDocument/2006/relationships" ref="P2303" r:id="rId84"/>
    <hyperlink xmlns:r="http://schemas.openxmlformats.org/officeDocument/2006/relationships" ref="Q2303" r:id="rId85"/>
    <hyperlink xmlns:r="http://schemas.openxmlformats.org/officeDocument/2006/relationships" ref="P2349" r:id="rId86"/>
    <hyperlink xmlns:r="http://schemas.openxmlformats.org/officeDocument/2006/relationships" ref="P2388" r:id="rId87"/>
    <hyperlink xmlns:r="http://schemas.openxmlformats.org/officeDocument/2006/relationships" ref="P2397" r:id="rId88"/>
    <hyperlink xmlns:r="http://schemas.openxmlformats.org/officeDocument/2006/relationships" ref="P2398" r:id="rId89"/>
    <hyperlink xmlns:r="http://schemas.openxmlformats.org/officeDocument/2006/relationships" ref="P2399" r:id="rId90"/>
    <hyperlink xmlns:r="http://schemas.openxmlformats.org/officeDocument/2006/relationships" ref="P2428" r:id="rId91"/>
    <hyperlink xmlns:r="http://schemas.openxmlformats.org/officeDocument/2006/relationships" ref="P2462" r:id="rId92"/>
    <hyperlink xmlns:r="http://schemas.openxmlformats.org/officeDocument/2006/relationships" ref="P2469" r:id="rId93"/>
    <hyperlink xmlns:r="http://schemas.openxmlformats.org/officeDocument/2006/relationships" ref="P2470" r:id="rId94"/>
    <hyperlink xmlns:r="http://schemas.openxmlformats.org/officeDocument/2006/relationships" ref="P2500" r:id="rId95"/>
    <hyperlink xmlns:r="http://schemas.openxmlformats.org/officeDocument/2006/relationships" ref="P2510" r:id="rId96"/>
    <hyperlink xmlns:r="http://schemas.openxmlformats.org/officeDocument/2006/relationships" ref="P2521" r:id="rId97"/>
    <hyperlink xmlns:r="http://schemas.openxmlformats.org/officeDocument/2006/relationships" ref="P2522" r:id="rId98"/>
    <hyperlink xmlns:r="http://schemas.openxmlformats.org/officeDocument/2006/relationships" ref="P2590" r:id="rId99"/>
    <hyperlink xmlns:r="http://schemas.openxmlformats.org/officeDocument/2006/relationships" ref="P2616" r:id="rId100"/>
    <hyperlink xmlns:r="http://schemas.openxmlformats.org/officeDocument/2006/relationships" ref="P2617" r:id="rId101"/>
    <hyperlink xmlns:r="http://schemas.openxmlformats.org/officeDocument/2006/relationships" ref="P2618" r:id="rId102"/>
    <hyperlink xmlns:r="http://schemas.openxmlformats.org/officeDocument/2006/relationships" ref="P2619" r:id="rId103"/>
    <hyperlink xmlns:r="http://schemas.openxmlformats.org/officeDocument/2006/relationships" ref="P2620" r:id="rId104"/>
  </hyperlinks>
  <pageMargins left="0.7" right="0.7" top="0.75" bottom="0.75" header="0.3" footer="0.3"/>
  <pageSetup orientation="portrait"/>
  <legacyDrawing xmlns:r="http://schemas.openxmlformats.org/officeDocument/2006/relationships" r:id="anysvml"/>
  <tableParts count="1">
    <tablePart xmlns:r="http://schemas.openxmlformats.org/officeDocument/2006/relationships" r:id="rId105"/>
  </tableParts>
</worksheet>
</file>

<file path=xl/worksheets/sheet2.xml><?xml version="1.0" encoding="utf-8"?>
<worksheet xmlns="http://schemas.openxmlformats.org/spreadsheetml/2006/main">
  <sheetPr codeName="Hoja2">
    <tabColor rgb="FFF9D745"/>
    <outlinePr summaryBelow="1" summaryRight="1"/>
    <pageSetUpPr/>
  </sheetPr>
  <dimension ref="A1:M378"/>
  <sheetViews>
    <sheetView zoomScale="130" zoomScaleNormal="130" zoomScalePageLayoutView="145" workbookViewId="0">
      <selection activeCell="B25" sqref="B25"/>
    </sheetView>
  </sheetViews>
  <sheetFormatPr baseColWidth="10" defaultColWidth="11.42578125" defaultRowHeight="14.25" customHeight="1"/>
  <cols>
    <col width="13.5703125" bestFit="1" customWidth="1" style="91" min="1" max="1"/>
    <col width="19.85546875" bestFit="1" customWidth="1" style="91" min="2" max="2"/>
    <col width="14.85546875" customWidth="1" style="91" min="3" max="3"/>
    <col width="16.5703125" bestFit="1" customWidth="1" style="104" min="4" max="4"/>
    <col width="11.5703125" customWidth="1" style="77" min="5" max="5"/>
    <col width="14.42578125" bestFit="1" customWidth="1" style="3779" min="6" max="6"/>
    <col width="14.42578125" customWidth="1" style="3779" min="7" max="7"/>
    <col width="13.140625" bestFit="1" customWidth="1" style="3779" min="8" max="8"/>
    <col width="13.85546875" customWidth="1" style="3779" min="9" max="9"/>
    <col width="15.85546875" bestFit="1" customWidth="1" style="3779" min="10" max="10"/>
    <col width="13.5703125" bestFit="1" customWidth="1" style="3779" min="11" max="11"/>
    <col width="2" customWidth="1" style="77" min="12" max="12"/>
    <col width="18" bestFit="1" customWidth="1" style="77" min="13" max="13"/>
    <col width="11.42578125" customWidth="1" style="77" min="14" max="16384"/>
  </cols>
  <sheetData>
    <row r="1" ht="14.25" customHeight="1">
      <c r="A1" s="3469" t="inlineStr">
        <is>
          <t>DATA PESOS</t>
        </is>
      </c>
      <c r="B1" s="3780" t="n"/>
      <c r="C1" s="3780" t="n"/>
      <c r="D1" s="3780" t="n"/>
      <c r="E1" s="3471">
        <f>(TODAY())</f>
        <v/>
      </c>
      <c r="F1" s="3780" t="n"/>
      <c r="G1" s="129" t="inlineStr">
        <is>
          <t xml:space="preserve">SISTEMA </t>
        </is>
      </c>
      <c r="H1" s="3463" t="inlineStr">
        <is>
          <t>PESOS</t>
        </is>
      </c>
      <c r="I1" s="3780" t="n"/>
      <c r="J1" s="75" t="inlineStr">
        <is>
          <t>CUOTA MENSUAL</t>
        </is>
      </c>
      <c r="K1" s="3781">
        <f>B5</f>
        <v/>
      </c>
    </row>
    <row r="2" ht="14.25" customHeight="1">
      <c r="A2" s="78" t="inlineStr">
        <is>
          <t>CREDITO N°</t>
        </is>
      </c>
      <c r="B2" s="78" t="inlineStr">
        <is>
          <t>600404220009623-3</t>
        </is>
      </c>
      <c r="C2" s="3472" t="inlineStr">
        <is>
          <t>SIMULADOR</t>
        </is>
      </c>
      <c r="D2" s="3780" t="n"/>
      <c r="E2" s="3463">
        <f>B2</f>
        <v/>
      </c>
      <c r="F2" s="3780" t="n"/>
      <c r="G2" s="129" t="inlineStr">
        <is>
          <t>DINERO PAGADO</t>
        </is>
      </c>
      <c r="H2" s="3782">
        <f>G5*K1</f>
        <v/>
      </c>
      <c r="I2" s="3780" t="n"/>
      <c r="J2" s="75" t="inlineStr">
        <is>
          <t>INTERES MENSUAL</t>
        </is>
      </c>
      <c r="K2" s="3781">
        <f>B14</f>
        <v/>
      </c>
      <c r="L2" s="79" t="n"/>
    </row>
    <row r="3" ht="24" customHeight="1">
      <c r="A3" s="120" t="inlineStr">
        <is>
          <t>Titular</t>
        </is>
      </c>
      <c r="B3" s="80">
        <f>INDEX(Tabla_BD[#All],MATCH(B2,Tabla_BD[[#All],['# Crédito]],0),1)</f>
        <v/>
      </c>
      <c r="C3" s="3780" t="n"/>
      <c r="D3" s="3780" t="n"/>
      <c r="E3" s="3468">
        <f>B3</f>
        <v/>
      </c>
      <c r="F3" s="3780" t="n"/>
      <c r="G3" s="129" t="inlineStr">
        <is>
          <t>FRECH</t>
        </is>
      </c>
      <c r="H3" s="3782">
        <f>B9</f>
        <v/>
      </c>
      <c r="I3" s="3780" t="n"/>
      <c r="J3" s="75" t="inlineStr">
        <is>
          <t>CAPITAL MENSUAL</t>
        </is>
      </c>
      <c r="K3" s="3781">
        <f>B13</f>
        <v/>
      </c>
    </row>
    <row r="4" ht="14.25" customHeight="1">
      <c r="A4" s="81" t="inlineStr">
        <is>
          <t>Banco</t>
        </is>
      </c>
      <c r="B4" s="3783">
        <f>INDEX(Tabla_BD[#All],MATCH(B2,Tabla_BD[[#All],['# Crédito]],0),6)</f>
        <v/>
      </c>
      <c r="C4" s="3780" t="n"/>
      <c r="D4" s="3780" t="n"/>
      <c r="E4" s="3463">
        <f>B4</f>
        <v/>
      </c>
      <c r="F4" s="3780" t="n"/>
      <c r="G4" s="130">
        <f>B6</f>
        <v/>
      </c>
      <c r="H4" s="82" t="inlineStr">
        <is>
          <t>PLAZO TOTAL</t>
        </is>
      </c>
      <c r="I4" s="83" t="inlineStr">
        <is>
          <t>PENDIENTES</t>
        </is>
      </c>
      <c r="J4" s="83" t="inlineStr">
        <is>
          <t>PAGAS</t>
        </is>
      </c>
      <c r="K4" s="84" t="n"/>
    </row>
    <row r="5" ht="23.25" customHeight="1">
      <c r="A5" s="3784" t="inlineStr">
        <is>
          <t>Cuota</t>
        </is>
      </c>
      <c r="B5" s="3785">
        <f>INDEX(Tabla_BD[#All],MATCH(B2,Tabla_BD[[#All],['# Crédito]],0),21)</f>
        <v/>
      </c>
      <c r="C5" s="3786">
        <f>K19-B9</f>
        <v/>
      </c>
      <c r="D5" s="3780" t="n"/>
      <c r="F5" s="3779" t="inlineStr">
        <is>
          <t>PAGAS</t>
        </is>
      </c>
      <c r="G5" s="130">
        <f>G4-G9</f>
        <v/>
      </c>
      <c r="H5" s="87">
        <f>G4</f>
        <v/>
      </c>
      <c r="I5" s="87">
        <f>G9</f>
        <v/>
      </c>
      <c r="J5" s="88">
        <f>H5-I5</f>
        <v/>
      </c>
    </row>
    <row r="6" ht="14.25" customHeight="1">
      <c r="A6" s="89" t="inlineStr">
        <is>
          <t>Plazo Total</t>
        </is>
      </c>
      <c r="B6" s="89">
        <f>INDEX(Tabla_BD[#All],MATCH(B2,Tabla_BD[[#All],['# Crédito]],0),22)</f>
        <v/>
      </c>
      <c r="C6" s="3787">
        <f>B6/12</f>
        <v/>
      </c>
      <c r="D6" s="118" t="inlineStr">
        <is>
          <t>CUOTAS PAG</t>
        </is>
      </c>
      <c r="E6" s="92" t="inlineStr">
        <is>
          <t>TASA E.A</t>
        </is>
      </c>
      <c r="G6" s="131">
        <f>B8</f>
        <v/>
      </c>
      <c r="H6" s="93" t="inlineStr">
        <is>
          <t>PROYECCIONES</t>
        </is>
      </c>
      <c r="I6" s="94" t="inlineStr">
        <is>
          <t>AÑOS</t>
        </is>
      </c>
      <c r="J6" s="95" t="inlineStr">
        <is>
          <t>MESES</t>
        </is>
      </c>
      <c r="K6" s="96" t="n">
        <v>12</v>
      </c>
      <c r="M6" s="77" t="inlineStr">
        <is>
          <t>VARIACION Cta</t>
        </is>
      </c>
    </row>
    <row r="7" ht="14.25" customHeight="1">
      <c r="A7" s="97" t="inlineStr">
        <is>
          <t>Plazo Pendiente</t>
        </is>
      </c>
      <c r="B7" s="97">
        <f>INDEX(Tabla_BD[#All],MATCH(B2,Tabla_BD[[#All],['# Crédito]],0),23)</f>
        <v/>
      </c>
      <c r="C7" s="3788">
        <f>B7/12</f>
        <v/>
      </c>
      <c r="D7" s="138">
        <f>J5</f>
        <v/>
      </c>
      <c r="E7" s="92" t="inlineStr">
        <is>
          <t>SALDO CAPITAL</t>
        </is>
      </c>
      <c r="G7" s="3789">
        <f>B15</f>
        <v/>
      </c>
      <c r="H7" s="99" t="inlineStr">
        <is>
          <t>OPCION 1</t>
        </is>
      </c>
      <c r="I7" s="3790">
        <f>B16</f>
        <v/>
      </c>
      <c r="J7" s="101">
        <f>I7*K6</f>
        <v/>
      </c>
      <c r="K7" s="101" t="n"/>
      <c r="M7" s="3791">
        <f>(K1+H3)-K19</f>
        <v/>
      </c>
    </row>
    <row r="8" ht="14.25" customHeight="1">
      <c r="A8" s="103" t="inlineStr">
        <is>
          <t>Tasa Cobrada</t>
        </is>
      </c>
      <c r="B8" s="103">
        <f>INDEX(Tabla_BD[#All],MATCH(B2,Tabla_BD[[#All],['# Crédito]],0),24)</f>
        <v/>
      </c>
      <c r="C8" s="3462" t="inlineStr">
        <is>
          <t>DECIMAL COLPATRIA</t>
        </is>
      </c>
      <c r="D8" s="118" t="inlineStr">
        <is>
          <t>PLAZO T.N.</t>
        </is>
      </c>
      <c r="E8" s="92" t="inlineStr">
        <is>
          <t>TASA DE INTERES MES</t>
        </is>
      </c>
      <c r="G8" s="3792">
        <f>K14</f>
        <v/>
      </c>
      <c r="H8" s="99" t="inlineStr">
        <is>
          <t>OPCION 2</t>
        </is>
      </c>
      <c r="I8" s="3790">
        <f>B17</f>
        <v/>
      </c>
      <c r="J8" s="101">
        <f>I8*K6</f>
        <v/>
      </c>
      <c r="K8" s="101" t="n"/>
    </row>
    <row r="9" ht="14.25" customHeight="1">
      <c r="A9" s="3784" t="inlineStr">
        <is>
          <t>Frech</t>
        </is>
      </c>
      <c r="B9" s="3784">
        <f>INDEX(Tabla_BD[#All],MATCH(B2,Tabla_BD[[#All],['# Crédito]],0),25)</f>
        <v/>
      </c>
      <c r="C9" s="3780" t="n"/>
      <c r="D9" s="3793">
        <f>(D7/12)+B21</f>
        <v/>
      </c>
      <c r="E9" s="92" t="inlineStr">
        <is>
          <t>PLAZO PENDIENTE</t>
        </is>
      </c>
      <c r="G9" s="3794">
        <f>B7</f>
        <v/>
      </c>
      <c r="H9" s="99" t="inlineStr">
        <is>
          <t>OPCION 3</t>
        </is>
      </c>
      <c r="I9" s="3790">
        <f>B18</f>
        <v/>
      </c>
      <c r="J9" s="101">
        <f>I9*K6</f>
        <v/>
      </c>
      <c r="K9" s="101" t="n"/>
    </row>
    <row r="10" ht="15.75" customHeight="1" thickBot="1">
      <c r="A10" s="3795" t="inlineStr">
        <is>
          <t>Seguro de Vida</t>
        </is>
      </c>
      <c r="B10" s="3795">
        <f>INDEX(Tabla_BD[#All],MATCH(B2,Tabla_BD[[#All],['# Crédito]],0),26)</f>
        <v/>
      </c>
      <c r="C10" s="3796">
        <f>SUM(B10+B11+B12+B13+B14)</f>
        <v/>
      </c>
      <c r="D10" s="3780" t="n"/>
      <c r="E10" s="92" t="inlineStr">
        <is>
          <t>Edad Cliente</t>
        </is>
      </c>
      <c r="G10" s="3797" t="n">
        <v>0</v>
      </c>
      <c r="H10" s="99" t="inlineStr">
        <is>
          <t>OPCION 4</t>
        </is>
      </c>
      <c r="I10" s="3790">
        <f>B19</f>
        <v/>
      </c>
      <c r="J10" s="101">
        <f>I10*K6</f>
        <v/>
      </c>
      <c r="K10" s="101" t="n"/>
    </row>
    <row r="11" ht="14.25" customHeight="1">
      <c r="A11" s="3784" t="inlineStr">
        <is>
          <t>Seguro Incendio</t>
        </is>
      </c>
      <c r="B11" s="3784">
        <f>INDEX(Tabla_BD[#All],MATCH(B2,Tabla_BD[[#All],['# Crédito]],0),27)</f>
        <v/>
      </c>
      <c r="C11" s="3798" t="inlineStr">
        <is>
          <t>SUMA CUOTA</t>
        </is>
      </c>
      <c r="D11" s="3799" t="inlineStr">
        <is>
          <t>DIF.SIMULA</t>
        </is>
      </c>
      <c r="E11" s="92" t="inlineStr">
        <is>
          <t>Valor Inmueble</t>
        </is>
      </c>
      <c r="G11" s="3789" t="n">
        <v>0</v>
      </c>
      <c r="H11" s="99" t="inlineStr">
        <is>
          <t>OPCION 5</t>
        </is>
      </c>
      <c r="I11" s="3790">
        <f>B20</f>
        <v/>
      </c>
      <c r="J11" s="101">
        <f>I11*K6</f>
        <v/>
      </c>
      <c r="K11" s="101" t="n"/>
    </row>
    <row r="12" ht="14.25" customHeight="1" thickBot="1">
      <c r="A12" s="3795" t="inlineStr">
        <is>
          <t>Seguro Terremoto</t>
        </is>
      </c>
      <c r="B12" s="3795">
        <f>INDEX(Tabla_BD[#All],MATCH(B2,Tabla_BD[[#All],['# Crédito]],0),28)</f>
        <v/>
      </c>
      <c r="C12" s="3800">
        <f>B5-C10</f>
        <v/>
      </c>
      <c r="D12" s="3801">
        <f>B24</f>
        <v/>
      </c>
      <c r="E12" s="92" t="inlineStr">
        <is>
          <t>Total seguros</t>
        </is>
      </c>
      <c r="G12" s="3789">
        <f>G13+G14</f>
        <v/>
      </c>
      <c r="H12" s="99" t="inlineStr">
        <is>
          <t>OPCION 6</t>
        </is>
      </c>
      <c r="I12" s="3790">
        <f>B21</f>
        <v/>
      </c>
      <c r="J12" s="101">
        <f>I12*K6</f>
        <v/>
      </c>
      <c r="K12" s="101" t="n"/>
    </row>
    <row r="13" ht="14.25" customHeight="1">
      <c r="A13" s="3802" t="inlineStr">
        <is>
          <t>Capital Extracto</t>
        </is>
      </c>
      <c r="B13" s="3802">
        <f>INDEX(Tabla_BD[#All],MATCH(B2,Tabla_BD[[#All],['# Crédito]],0),29)</f>
        <v/>
      </c>
      <c r="C13" s="3803">
        <f>G19</f>
        <v/>
      </c>
      <c r="D13" s="3466">
        <f>IF(OR(B4=B33, B23=A32), 0.39, 0.29)</f>
        <v/>
      </c>
      <c r="E13" s="92" t="inlineStr">
        <is>
          <t>Seguro de Vida</t>
        </is>
      </c>
      <c r="G13" s="3789">
        <f>B10</f>
        <v/>
      </c>
    </row>
    <row r="14" ht="14.25" customHeight="1">
      <c r="A14" s="3804" t="inlineStr">
        <is>
          <t>Intereses Extracto</t>
        </is>
      </c>
      <c r="B14" s="3804">
        <f>INDEX(Tabla_BD[#All],MATCH(B2,Tabla_BD[[#All],['# Crédito]],0),30)</f>
        <v/>
      </c>
      <c r="C14" s="3805">
        <f>H19</f>
        <v/>
      </c>
      <c r="D14" s="3780" t="n"/>
      <c r="E14" s="92" t="inlineStr">
        <is>
          <t>Incendio y Terremoto sin iva</t>
        </is>
      </c>
      <c r="G14" s="3789">
        <f>(B11+B12)</f>
        <v/>
      </c>
      <c r="H14" s="3463" t="inlineStr">
        <is>
          <t>TASA NOMINAL MV</t>
        </is>
      </c>
      <c r="I14" s="3780" t="n"/>
      <c r="J14" s="3780" t="n"/>
      <c r="K14" s="3792">
        <f>+(1+K16)^(0.0833333333333333)-1</f>
        <v/>
      </c>
    </row>
    <row r="15" ht="14.25" customHeight="1">
      <c r="A15" s="3784" t="inlineStr">
        <is>
          <t>Saldo Capital</t>
        </is>
      </c>
      <c r="B15" s="3784">
        <f>INDEX(Tabla_BD[#All],MATCH(B2,Tabla_BD[[#All],['# Crédito]],0),31)</f>
        <v/>
      </c>
      <c r="C15" s="119" t="inlineStr">
        <is>
          <t>ABONO EFECT</t>
        </is>
      </c>
      <c r="D15" s="119" t="inlineStr">
        <is>
          <t>INGRES. REQU</t>
        </is>
      </c>
      <c r="E15" s="92" t="inlineStr">
        <is>
          <t>VALOR CUOTA MAS SEGURO</t>
        </is>
      </c>
      <c r="G15" s="3789">
        <f>+K19-H3</f>
        <v/>
      </c>
      <c r="H15" s="3463" t="inlineStr">
        <is>
          <t>TASA NOMINAL ANUAL MES VENCIDO</t>
        </is>
      </c>
      <c r="I15" s="3780" t="n"/>
      <c r="J15" s="3780" t="n"/>
      <c r="K15" s="3792">
        <f>+K14*12</f>
        <v/>
      </c>
    </row>
    <row r="16" ht="14.25" customHeight="1">
      <c r="A16" s="3788" t="inlineStr">
        <is>
          <t>OPCION 1</t>
        </is>
      </c>
      <c r="B16" s="3788" t="n">
        <v>13.5</v>
      </c>
      <c r="C16" s="3806">
        <f>ESTUDIO!I11</f>
        <v/>
      </c>
      <c r="D16" s="3807">
        <f>ESTUDIO!I15</f>
        <v/>
      </c>
      <c r="E16" s="125" t="n"/>
      <c r="H16" s="3463" t="inlineStr">
        <is>
          <t>TASA EFECTIVA ANUAL</t>
        </is>
      </c>
      <c r="I16" s="3780" t="n"/>
      <c r="J16" s="3780" t="n"/>
      <c r="K16" s="131">
        <f>G6</f>
        <v/>
      </c>
    </row>
    <row r="17" ht="14.25" customFormat="1" customHeight="1" s="114">
      <c r="A17" s="3808" t="inlineStr">
        <is>
          <t>OPCION 2</t>
        </is>
      </c>
      <c r="B17" s="3808" t="n">
        <v>12</v>
      </c>
      <c r="C17" s="3809">
        <f>ESTUDIO!L11</f>
        <v/>
      </c>
      <c r="D17" s="3810">
        <f>ESTUDIO!L15</f>
        <v/>
      </c>
      <c r="E17" s="112" t="inlineStr">
        <is>
          <t>MES</t>
        </is>
      </c>
      <c r="F17" s="3811" t="inlineStr">
        <is>
          <t>SALDO K</t>
        </is>
      </c>
      <c r="G17" s="3811" t="inlineStr">
        <is>
          <t>ABONO CAPITAL</t>
        </is>
      </c>
      <c r="H17" s="3811" t="inlineStr">
        <is>
          <t>VLR INTERESES</t>
        </is>
      </c>
      <c r="I17" s="3811" t="inlineStr">
        <is>
          <t>VLR CUOTA 
SIN SEGURO</t>
        </is>
      </c>
      <c r="J17" s="3811" t="inlineStr">
        <is>
          <t>SEGURO</t>
        </is>
      </c>
      <c r="K17" s="3811" t="inlineStr">
        <is>
          <t>VLR CUOTA
 MAS SEGURO</t>
        </is>
      </c>
    </row>
    <row r="18" ht="14.25" customHeight="1">
      <c r="A18" s="3788" t="inlineStr">
        <is>
          <t>OPCION 3</t>
        </is>
      </c>
      <c r="B18" s="3788" t="n">
        <v>11</v>
      </c>
      <c r="C18" s="3806">
        <f>ESTUDIO!O11</f>
        <v/>
      </c>
      <c r="D18" s="3807">
        <f>ESTUDIO!O15</f>
        <v/>
      </c>
      <c r="E18" s="115" t="n">
        <v>0</v>
      </c>
      <c r="F18" s="3812">
        <f>G7</f>
        <v/>
      </c>
      <c r="G18" s="3812" t="n"/>
      <c r="H18" s="3812" t="n"/>
      <c r="I18" s="3812" t="n"/>
      <c r="J18" s="3812" t="n"/>
      <c r="K18" s="3812" t="n"/>
    </row>
    <row r="19" ht="14.25" customHeight="1">
      <c r="A19" s="3808" t="inlineStr">
        <is>
          <t>OPCION 4</t>
        </is>
      </c>
      <c r="B19" s="3808" t="n">
        <v>10</v>
      </c>
      <c r="C19" s="3809">
        <f>ESTUDIO!I39</f>
        <v/>
      </c>
      <c r="D19" s="3810">
        <f>ESTUDIO!I43</f>
        <v/>
      </c>
      <c r="E19" s="115" t="n">
        <v>1</v>
      </c>
      <c r="F19" s="3812">
        <f>+IF(F18-G19&lt;0,0,F18-G19)</f>
        <v/>
      </c>
      <c r="G19" s="3813">
        <f>I19-H19</f>
        <v/>
      </c>
      <c r="H19" s="3813">
        <f>F18*$G$8</f>
        <v/>
      </c>
      <c r="I19" s="3812">
        <f>IF(ROUND(F18,0)=0,0,PMT($G$8,$G$9,-$G$7))</f>
        <v/>
      </c>
      <c r="J19" s="3812">
        <f>+IF(ROUND(F18,0)=0,0,+$G$13+$G$14)</f>
        <v/>
      </c>
      <c r="K19" s="3812">
        <f>+J19+I19</f>
        <v/>
      </c>
    </row>
    <row r="20" ht="14.25" customHeight="1">
      <c r="A20" s="3788" t="inlineStr">
        <is>
          <t>OPCION 5</t>
        </is>
      </c>
      <c r="B20" s="3788" t="n">
        <v>9</v>
      </c>
      <c r="C20" s="3806">
        <f>ESTUDIO!L39</f>
        <v/>
      </c>
      <c r="D20" s="3807">
        <f>ESTUDIO!L43</f>
        <v/>
      </c>
      <c r="E20" s="115" t="n">
        <v>2</v>
      </c>
      <c r="F20" s="3812">
        <f>+IF(F19-G20&lt;0,0,F19-G20)</f>
        <v/>
      </c>
      <c r="G20" s="3812">
        <f>I20-H20</f>
        <v/>
      </c>
      <c r="H20" s="3812">
        <f>F19*$G$8</f>
        <v/>
      </c>
      <c r="I20" s="3812">
        <f>IF(ROUND(F19,0)=0,0,PMT($G$8,$G$9,-$G$7))</f>
        <v/>
      </c>
      <c r="J20" s="3812">
        <f>+IF(ROUND(F19,0)=0,0,+$G$13+$G$14)</f>
        <v/>
      </c>
      <c r="K20" s="3812">
        <f>+J20+I20</f>
        <v/>
      </c>
    </row>
    <row r="21" ht="14.25" customHeight="1">
      <c r="A21" s="3808" t="inlineStr">
        <is>
          <t>OPCION 6</t>
        </is>
      </c>
      <c r="B21" s="3808" t="n">
        <v>8.5</v>
      </c>
      <c r="C21" s="3809">
        <f>ESTUDIO!O39</f>
        <v/>
      </c>
      <c r="D21" s="3810">
        <f>ESTUDIO!O43</f>
        <v/>
      </c>
      <c r="E21" s="115" t="n">
        <v>3</v>
      </c>
      <c r="F21" s="3812">
        <f>+IF(F20-G21&lt;0,0,F20-G21)</f>
        <v/>
      </c>
      <c r="G21" s="3812">
        <f>I21-H21</f>
        <v/>
      </c>
      <c r="H21" s="3812">
        <f>F20*$G$8</f>
        <v/>
      </c>
      <c r="I21" s="3812">
        <f>IF(ROUND(F20,0)=0,0,PMT($G$8,$G$9,-$G$7))</f>
        <v/>
      </c>
      <c r="J21" s="3812">
        <f>+IF(ROUND(F20,0)=0,0,+$G$13+$G$14)</f>
        <v/>
      </c>
      <c r="K21" s="3812">
        <f>+J21+I21</f>
        <v/>
      </c>
    </row>
    <row r="22" ht="27" customFormat="1" customHeight="1" s="92">
      <c r="A22" s="3788" t="inlineStr">
        <is>
          <t>COLSULTOR</t>
        </is>
      </c>
      <c r="B22" s="3814">
        <f>INDEX(Tabla_BD[#All],MATCH(B2,Tabla_BD[[#All],['# Crédito]],0),13)</f>
        <v/>
      </c>
      <c r="C22" s="3815" t="inlineStr">
        <is>
          <t xml:space="preserve">EL VALOR DE INGRESOS DEBE SER EL RESULTADO INDICADO EN EL FORMATO DE PERFILAMIENTO (INGRESOS TOTALES) </t>
        </is>
      </c>
      <c r="D22" s="3780" t="n"/>
      <c r="E22" s="3812" t="n">
        <v>4</v>
      </c>
      <c r="F22" s="3812">
        <f>+IF(F21-G22&lt;0,0,F21-G22)</f>
        <v/>
      </c>
      <c r="G22" s="3812">
        <f>I22-H22</f>
        <v/>
      </c>
      <c r="H22" s="3812">
        <f>F21*$G$8</f>
        <v/>
      </c>
      <c r="I22" s="3812">
        <f>IF(ROUND(F21,0)=0,0,PMT($G$8,$G$9,-$G$7))</f>
        <v/>
      </c>
      <c r="J22" s="3812">
        <f>+IF(ROUND(F21,0)=0,0,+$G$13+$G$14)</f>
        <v/>
      </c>
      <c r="K22" s="77">
        <f>+J22+I22</f>
        <v/>
      </c>
      <c r="L22" s="77" t="n"/>
    </row>
    <row r="23" ht="14.25" customHeight="1">
      <c r="A23" s="157" t="inlineStr">
        <is>
          <t>ACTIVIDAD ECON</t>
        </is>
      </c>
      <c r="B23" s="169">
        <f>INDEX(Tabla_BD[#All],MATCH(B2,Tabla_BD[[#All],['# Crédito]],0),34)</f>
        <v/>
      </c>
      <c r="C23" s="3780" t="n"/>
      <c r="D23" s="3780" t="n"/>
      <c r="E23" s="115" t="n">
        <v>5</v>
      </c>
      <c r="F23" s="3812">
        <f>+IF(F22-G23&lt;0,0,F22-G23)</f>
        <v/>
      </c>
      <c r="G23" s="3812">
        <f>I23-H23</f>
        <v/>
      </c>
      <c r="H23" s="3812">
        <f>F22*$G$8</f>
        <v/>
      </c>
      <c r="I23" s="3812">
        <f>IF(ROUND(F22,0)=0,0,PMT($G$8,$G$9,-$G$7))</f>
        <v/>
      </c>
      <c r="J23" s="3812">
        <f>+IF(ROUND(F22,0)=0,0,+$G$13+$G$14)</f>
        <v/>
      </c>
      <c r="K23" s="3812">
        <f>+J23+I23</f>
        <v/>
      </c>
    </row>
    <row r="24" hidden="1" ht="14.25" customHeight="1">
      <c r="A24" s="3816" t="inlineStr">
        <is>
          <t>DIFERNCIA</t>
        </is>
      </c>
      <c r="B24" s="3817">
        <f>M7</f>
        <v/>
      </c>
      <c r="C24" s="3780" t="n"/>
      <c r="D24" s="3780" t="n"/>
      <c r="E24" s="115" t="n">
        <v>6</v>
      </c>
      <c r="F24" s="3812">
        <f>+IF(F23-G24&lt;0,0,F23-G24)</f>
        <v/>
      </c>
      <c r="G24" s="3812">
        <f>I24-H24</f>
        <v/>
      </c>
      <c r="H24" s="3812">
        <f>F23*$G$8</f>
        <v/>
      </c>
      <c r="I24" s="3812">
        <f>IF(ROUND(F23,0)=0,0,PMT($G$8,$G$9,-$G$7))</f>
        <v/>
      </c>
      <c r="J24" s="3812">
        <f>+IF(ROUND(F23,0)=0,0,+$G$13+$G$14)</f>
        <v/>
      </c>
      <c r="K24" s="3812">
        <f>+J24+I24</f>
        <v/>
      </c>
    </row>
    <row r="25" ht="14.25" customHeight="1">
      <c r="A25" s="3818" t="inlineStr">
        <is>
          <t>ABONO EFECTIVO</t>
        </is>
      </c>
      <c r="B25" s="3817">
        <f>INDEX(Tabla_BD[#All],MATCH(B2,Tabla_BD[[#All],['# Crédito]],0),32)</f>
        <v/>
      </c>
      <c r="C25" s="3780" t="n"/>
      <c r="D25" s="3780" t="n"/>
      <c r="E25" s="115" t="n">
        <v>7</v>
      </c>
      <c r="F25" s="3812">
        <f>+IF(F24-G25&lt;0,0,F24-G25)</f>
        <v/>
      </c>
      <c r="G25" s="3812">
        <f>I25-H25</f>
        <v/>
      </c>
      <c r="H25" s="3812">
        <f>F24*$G$8</f>
        <v/>
      </c>
      <c r="I25" s="3812">
        <f>IF(ROUND(F24,0)=0,0,PMT($G$8,$G$9,-$G$7))</f>
        <v/>
      </c>
      <c r="J25" s="3812">
        <f>+IF(ROUND(F24,0)=0,0,+$G$13+$G$14)</f>
        <v/>
      </c>
      <c r="K25" s="3812">
        <f>+J25+I25</f>
        <v/>
      </c>
    </row>
    <row r="26" ht="14.25" customHeight="1">
      <c r="A26" s="3819" t="inlineStr">
        <is>
          <t>INGRESOS</t>
        </is>
      </c>
      <c r="B26" s="3820">
        <f>INDEX(Tabla_BD[#All],MATCH(B2,Tabla_BD[[#All],['# Crédito]],0),33)</f>
        <v/>
      </c>
      <c r="C26" s="3780" t="n"/>
      <c r="D26" s="3780" t="n"/>
      <c r="E26" s="115" t="n">
        <v>8</v>
      </c>
      <c r="F26" s="3812">
        <f>+IF(F25-G26&lt;0,0,F25-G26)</f>
        <v/>
      </c>
      <c r="G26" s="3812">
        <f>I26-H26</f>
        <v/>
      </c>
      <c r="H26" s="3812">
        <f>F25*$G$8</f>
        <v/>
      </c>
      <c r="I26" s="3812">
        <f>IF(ROUND(F25,0)=0,0,PMT($G$8,$G$9,-$G$7))</f>
        <v/>
      </c>
      <c r="J26" s="3812">
        <f>+IF(ROUND(F25,0)=0,0,+$G$13+$G$14)</f>
        <v/>
      </c>
      <c r="K26" s="3812">
        <f>+J26+I26</f>
        <v/>
      </c>
    </row>
    <row r="27" ht="14.25" customHeight="1">
      <c r="C27" s="3821" t="n"/>
      <c r="D27" s="3780" t="n"/>
      <c r="E27" s="115" t="n">
        <v>9</v>
      </c>
      <c r="F27" s="3812">
        <f>+IF(F26-G27&lt;0,0,F26-G27)</f>
        <v/>
      </c>
      <c r="G27" s="3812">
        <f>I27-H27</f>
        <v/>
      </c>
      <c r="H27" s="3812">
        <f>F26*$G$8</f>
        <v/>
      </c>
      <c r="I27" s="3812">
        <f>IF(ROUND(F26,0)=0,0,PMT($G$8,$G$9,-$G$7))</f>
        <v/>
      </c>
      <c r="J27" s="3812">
        <f>+IF(ROUND(F26,0)=0,0,+$G$13+$G$14)</f>
        <v/>
      </c>
      <c r="K27" s="3812">
        <f>+J27+I27</f>
        <v/>
      </c>
    </row>
    <row r="28" ht="14.25" customHeight="1">
      <c r="C28" s="3780" t="n"/>
      <c r="D28" s="3780" t="n"/>
      <c r="E28" s="115" t="n">
        <v>10</v>
      </c>
      <c r="F28" s="3812">
        <f>+IF(F27-G28&lt;0,0,F27-G28)</f>
        <v/>
      </c>
      <c r="G28" s="3812">
        <f>I28-H28</f>
        <v/>
      </c>
      <c r="H28" s="3812">
        <f>F27*$G$8</f>
        <v/>
      </c>
      <c r="I28" s="3812">
        <f>IF(ROUND(F27,0)=0,0,PMT($G$8,$G$9,-$G$7))</f>
        <v/>
      </c>
      <c r="J28" s="3812">
        <f>+IF(ROUND(F27,0)=0,0,+$G$13+$G$14)</f>
        <v/>
      </c>
      <c r="K28" s="3812">
        <f>+J28+I28</f>
        <v/>
      </c>
    </row>
    <row r="29" ht="14.25" customHeight="1">
      <c r="E29" s="115" t="n">
        <v>11</v>
      </c>
      <c r="F29" s="3812">
        <f>+IF(F28-G29&lt;0,0,F28-G29)</f>
        <v/>
      </c>
      <c r="G29" s="3812">
        <f>I29-H29</f>
        <v/>
      </c>
      <c r="H29" s="3812">
        <f>F28*$G$8</f>
        <v/>
      </c>
      <c r="I29" s="3812">
        <f>IF(ROUND(F28,0)=0,0,PMT($G$8,$G$9,-$G$7))</f>
        <v/>
      </c>
      <c r="J29" s="3812">
        <f>+IF(ROUND(F28,0)=0,0,+$G$13+$G$14)</f>
        <v/>
      </c>
      <c r="K29" s="3812">
        <f>+J29+I29</f>
        <v/>
      </c>
    </row>
    <row r="30" ht="14.25" customHeight="1">
      <c r="E30" s="115" t="n">
        <v>12</v>
      </c>
      <c r="F30" s="3812">
        <f>+IF(F29-G30&lt;0,0,F29-G30)</f>
        <v/>
      </c>
      <c r="G30" s="3812">
        <f>I30-H30</f>
        <v/>
      </c>
      <c r="H30" s="3812">
        <f>F29*$G$8</f>
        <v/>
      </c>
      <c r="I30" s="3812">
        <f>IF(ROUND(F29,0)=0,0,PMT($G$8,$G$9,-$G$7))</f>
        <v/>
      </c>
      <c r="J30" s="3812">
        <f>+IF(ROUND(F29,0)=0,0,+$G$13+$G$14)</f>
        <v/>
      </c>
      <c r="K30" s="3812">
        <f>+J30+I30</f>
        <v/>
      </c>
    </row>
    <row r="31" ht="14.25" customHeight="1">
      <c r="E31" s="115" t="n">
        <v>13</v>
      </c>
      <c r="F31" s="3812">
        <f>+IF(F30-G31&lt;0,0,F30-G31)</f>
        <v/>
      </c>
      <c r="G31" s="3812">
        <f>I31-H31</f>
        <v/>
      </c>
      <c r="H31" s="3812">
        <f>F30*$G$8</f>
        <v/>
      </c>
      <c r="I31" s="3812">
        <f>IF(ROUND(F30,0)=0,0,PMT($G$8,$G$9,-$G$7))</f>
        <v/>
      </c>
      <c r="J31" s="3812">
        <f>+IF(ROUND(F30,0)=0,0,+$G$13+$G$14)</f>
        <v/>
      </c>
      <c r="K31" s="3812">
        <f>+J31+I31</f>
        <v/>
      </c>
    </row>
    <row r="32" ht="14.25" customHeight="1">
      <c r="A32" s="3463" t="inlineStr">
        <is>
          <t>VIS DAVIVIENDA</t>
        </is>
      </c>
      <c r="B32" s="92" t="n"/>
      <c r="C32" s="92" t="n"/>
      <c r="E32" s="115" t="n">
        <v>14</v>
      </c>
      <c r="F32" s="3812">
        <f>+IF(F31-G32&lt;0,0,F31-G32)</f>
        <v/>
      </c>
      <c r="G32" s="3812">
        <f>I32-H32</f>
        <v/>
      </c>
      <c r="H32" s="3812">
        <f>F31*$G$8</f>
        <v/>
      </c>
      <c r="I32" s="3812">
        <f>IF(ROUND(F31,0)=0,0,PMT($G$8,$G$9,-$G$7))</f>
        <v/>
      </c>
      <c r="J32" s="3812">
        <f>+IF(ROUND(F31,0)=0,0,+$G$13+$G$14)</f>
        <v/>
      </c>
      <c r="K32" s="3812">
        <f>+J32+I32</f>
        <v/>
      </c>
    </row>
    <row r="33" ht="14.25" customHeight="1">
      <c r="A33" s="92" t="n"/>
      <c r="B33" s="92" t="inlineStr">
        <is>
          <t>BANCO DE BOGOTA</t>
        </is>
      </c>
      <c r="C33" s="92" t="n"/>
      <c r="E33" s="115" t="n">
        <v>15</v>
      </c>
      <c r="F33" s="3812">
        <f>+IF(F32-G33&lt;0,0,F32-G33)</f>
        <v/>
      </c>
      <c r="G33" s="3812">
        <f>I33-H33</f>
        <v/>
      </c>
      <c r="H33" s="3812">
        <f>F32*$G$8</f>
        <v/>
      </c>
      <c r="I33" s="3812">
        <f>IF(ROUND(F32,0)=0,0,PMT($G$8,$G$9,-$G$7))</f>
        <v/>
      </c>
      <c r="J33" s="3812">
        <f>+IF(ROUND(F32,0)=0,0,+$G$13+$G$14)</f>
        <v/>
      </c>
      <c r="K33" s="3812">
        <f>+J33+I33</f>
        <v/>
      </c>
    </row>
    <row r="34" ht="14.25" customHeight="1">
      <c r="E34" s="115" t="n">
        <v>16</v>
      </c>
      <c r="F34" s="3812">
        <f>+IF(F33-G34&lt;0,0,F33-G34)</f>
        <v/>
      </c>
      <c r="G34" s="3812">
        <f>I34-H34</f>
        <v/>
      </c>
      <c r="H34" s="3812">
        <f>F33*$G$8</f>
        <v/>
      </c>
      <c r="I34" s="3812">
        <f>IF(ROUND(F33,0)=0,0,PMT($G$8,$G$9,-$G$7))</f>
        <v/>
      </c>
      <c r="J34" s="3812">
        <f>+IF(ROUND(F33,0)=0,0,+$G$13+$G$14)</f>
        <v/>
      </c>
      <c r="K34" s="3812">
        <f>+J34+I34</f>
        <v/>
      </c>
    </row>
    <row r="35" ht="14.25" customHeight="1">
      <c r="E35" s="115" t="n">
        <v>17</v>
      </c>
      <c r="F35" s="3812">
        <f>+IF(F34-G35&lt;0,0,F34-G35)</f>
        <v/>
      </c>
      <c r="G35" s="3812">
        <f>I35-H35</f>
        <v/>
      </c>
      <c r="H35" s="3812">
        <f>F34*$G$8</f>
        <v/>
      </c>
      <c r="I35" s="3812">
        <f>IF(ROUND(F34,0)=0,0,PMT($G$8,$G$9,-$G$7))</f>
        <v/>
      </c>
      <c r="J35" s="3812">
        <f>+IF(ROUND(F34,0)=0,0,+$G$13+$G$14)</f>
        <v/>
      </c>
      <c r="K35" s="3812">
        <f>+J35+I35</f>
        <v/>
      </c>
    </row>
    <row r="36" ht="14.25" customHeight="1">
      <c r="E36" s="115" t="n">
        <v>18</v>
      </c>
      <c r="F36" s="3812">
        <f>+IF(F35-G36&lt;0,0,F35-G36)</f>
        <v/>
      </c>
      <c r="G36" s="3812">
        <f>I36-H36</f>
        <v/>
      </c>
      <c r="H36" s="3812">
        <f>F35*$G$8</f>
        <v/>
      </c>
      <c r="I36" s="3812">
        <f>IF(ROUND(F35,0)=0,0,PMT($G$8,$G$9,-$G$7))</f>
        <v/>
      </c>
      <c r="J36" s="3812">
        <f>+IF(ROUND(F35,0)=0,0,+$G$13+$G$14)</f>
        <v/>
      </c>
      <c r="K36" s="3812">
        <f>+J36+I36</f>
        <v/>
      </c>
    </row>
    <row r="37" ht="14.25" customHeight="1">
      <c r="E37" s="115" t="n">
        <v>19</v>
      </c>
      <c r="F37" s="3812">
        <f>+IF(F36-G37&lt;0,0,F36-G37)</f>
        <v/>
      </c>
      <c r="G37" s="3812">
        <f>I37-H37</f>
        <v/>
      </c>
      <c r="H37" s="3812">
        <f>F36*$G$8</f>
        <v/>
      </c>
      <c r="I37" s="3812">
        <f>IF(ROUND(F36,0)=0,0,PMT($G$8,$G$9,-$G$7))</f>
        <v/>
      </c>
      <c r="J37" s="3812">
        <f>+IF(ROUND(F36,0)=0,0,+$G$13+$G$14)</f>
        <v/>
      </c>
      <c r="K37" s="3812">
        <f>+J37+I37</f>
        <v/>
      </c>
    </row>
    <row r="38" ht="14.25" customHeight="1">
      <c r="E38" s="115" t="n">
        <v>20</v>
      </c>
      <c r="F38" s="3812">
        <f>+IF(F37-G38&lt;0,0,F37-G38)</f>
        <v/>
      </c>
      <c r="G38" s="3812">
        <f>I38-H38</f>
        <v/>
      </c>
      <c r="H38" s="3812">
        <f>F37*$G$8</f>
        <v/>
      </c>
      <c r="I38" s="3812">
        <f>IF(ROUND(F37,0)=0,0,PMT($G$8,$G$9,-$G$7))</f>
        <v/>
      </c>
      <c r="J38" s="3812">
        <f>+IF(ROUND(F37,0)=0,0,+$G$13+$G$14)</f>
        <v/>
      </c>
      <c r="K38" s="3812">
        <f>+J38+I38</f>
        <v/>
      </c>
    </row>
    <row r="39" ht="14.25" customHeight="1">
      <c r="E39" s="115" t="n">
        <v>21</v>
      </c>
      <c r="F39" s="3812">
        <f>+IF(F38-G39&lt;0,0,F38-G39)</f>
        <v/>
      </c>
      <c r="G39" s="3812">
        <f>I39-H39</f>
        <v/>
      </c>
      <c r="H39" s="3812">
        <f>F38*$G$8</f>
        <v/>
      </c>
      <c r="I39" s="3812">
        <f>IF(ROUND(F38,0)=0,0,PMT($G$8,$G$9,-$G$7))</f>
        <v/>
      </c>
      <c r="J39" s="3812">
        <f>+IF(ROUND(F38,0)=0,0,+$G$13+$G$14)</f>
        <v/>
      </c>
      <c r="K39" s="3812">
        <f>+J39+I39</f>
        <v/>
      </c>
    </row>
    <row r="40" ht="14.25" customHeight="1">
      <c r="E40" s="115" t="n">
        <v>22</v>
      </c>
      <c r="F40" s="3812">
        <f>+IF(F39-G40&lt;0,0,F39-G40)</f>
        <v/>
      </c>
      <c r="G40" s="3812">
        <f>I40-H40</f>
        <v/>
      </c>
      <c r="H40" s="3812">
        <f>F39*$G$8</f>
        <v/>
      </c>
      <c r="I40" s="3812">
        <f>IF(ROUND(F39,0)=0,0,PMT($G$8,$G$9,-$G$7))</f>
        <v/>
      </c>
      <c r="J40" s="3812">
        <f>+IF(ROUND(F39,0)=0,0,+$G$13+$G$14)</f>
        <v/>
      </c>
      <c r="K40" s="3812">
        <f>+J40+I40</f>
        <v/>
      </c>
    </row>
    <row r="41" ht="14.25" customHeight="1">
      <c r="E41" s="115" t="n">
        <v>23</v>
      </c>
      <c r="F41" s="3812">
        <f>+IF(F40-G41&lt;0,0,F40-G41)</f>
        <v/>
      </c>
      <c r="G41" s="3812">
        <f>I41-H41</f>
        <v/>
      </c>
      <c r="H41" s="3812">
        <f>F40*$G$8</f>
        <v/>
      </c>
      <c r="I41" s="3812">
        <f>IF(ROUND(F40,0)=0,0,PMT($G$8,$G$9,-$G$7))</f>
        <v/>
      </c>
      <c r="J41" s="3812">
        <f>+IF(ROUND(F40,0)=0,0,+$G$13+$G$14)</f>
        <v/>
      </c>
      <c r="K41" s="3812">
        <f>+J41+I41</f>
        <v/>
      </c>
    </row>
    <row r="42" ht="14.25" customHeight="1">
      <c r="E42" s="115" t="n">
        <v>24</v>
      </c>
      <c r="F42" s="3812">
        <f>+IF(F41-G42&lt;0,0,F41-G42)</f>
        <v/>
      </c>
      <c r="G42" s="3812">
        <f>I42-H42</f>
        <v/>
      </c>
      <c r="H42" s="3812">
        <f>F41*$G$8</f>
        <v/>
      </c>
      <c r="I42" s="3812">
        <f>IF(ROUND(F41,0)=0,0,PMT($G$8,$G$9,-$G$7))</f>
        <v/>
      </c>
      <c r="J42" s="3812">
        <f>+IF(ROUND(F41,0)=0,0,+$G$13+$G$14)</f>
        <v/>
      </c>
      <c r="K42" s="3812">
        <f>+J42+I42</f>
        <v/>
      </c>
    </row>
    <row r="43" ht="14.25" customHeight="1">
      <c r="E43" s="115" t="n">
        <v>25</v>
      </c>
      <c r="F43" s="3812">
        <f>+IF(F42-G43&lt;0,0,F42-G43)</f>
        <v/>
      </c>
      <c r="G43" s="3812">
        <f>I43-H43</f>
        <v/>
      </c>
      <c r="H43" s="3812">
        <f>F42*$G$8</f>
        <v/>
      </c>
      <c r="I43" s="3812">
        <f>IF(ROUND(F42,0)=0,0,PMT($G$8,$G$9,-$G$7))</f>
        <v/>
      </c>
      <c r="J43" s="3812">
        <f>+IF(ROUND(F42,0)=0,0,+$G$13+$G$14)</f>
        <v/>
      </c>
      <c r="K43" s="3812">
        <f>+J43+I43</f>
        <v/>
      </c>
    </row>
    <row r="44" ht="14.25" customHeight="1">
      <c r="E44" s="115" t="n">
        <v>26</v>
      </c>
      <c r="F44" s="3812">
        <f>+IF(F43-G44&lt;0,0,F43-G44)</f>
        <v/>
      </c>
      <c r="G44" s="3812">
        <f>I44-H44</f>
        <v/>
      </c>
      <c r="H44" s="3812">
        <f>F43*$G$8</f>
        <v/>
      </c>
      <c r="I44" s="3812">
        <f>IF(ROUND(F43,0)=0,0,PMT($G$8,$G$9,-$G$7))</f>
        <v/>
      </c>
      <c r="J44" s="3812">
        <f>+IF(ROUND(F43,0)=0,0,+$G$13+$G$14)</f>
        <v/>
      </c>
      <c r="K44" s="3812">
        <f>+J44+I44</f>
        <v/>
      </c>
    </row>
    <row r="45" ht="14.25" customHeight="1">
      <c r="E45" s="115" t="n">
        <v>27</v>
      </c>
      <c r="F45" s="3812">
        <f>+IF(F44-G45&lt;0,0,F44-G45)</f>
        <v/>
      </c>
      <c r="G45" s="3812">
        <f>I45-H45</f>
        <v/>
      </c>
      <c r="H45" s="3812">
        <f>F44*$G$8</f>
        <v/>
      </c>
      <c r="I45" s="3812">
        <f>IF(ROUND(F44,0)=0,0,PMT($G$8,$G$9,-$G$7))</f>
        <v/>
      </c>
      <c r="J45" s="3812">
        <f>+IF(ROUND(F44,0)=0,0,+$G$13+$G$14)</f>
        <v/>
      </c>
      <c r="K45" s="3812">
        <f>+J45+I45</f>
        <v/>
      </c>
    </row>
    <row r="46" ht="14.25" customHeight="1">
      <c r="E46" s="115" t="n">
        <v>28</v>
      </c>
      <c r="F46" s="3812">
        <f>+IF(F45-G46&lt;0,0,F45-G46)</f>
        <v/>
      </c>
      <c r="G46" s="3812">
        <f>I46-H46</f>
        <v/>
      </c>
      <c r="H46" s="3812">
        <f>F45*$G$8</f>
        <v/>
      </c>
      <c r="I46" s="3812">
        <f>IF(ROUND(F45,0)=0,0,PMT($G$8,$G$9,-$G$7))</f>
        <v/>
      </c>
      <c r="J46" s="3812">
        <f>+IF(ROUND(F45,0)=0,0,+$G$13+$G$14)</f>
        <v/>
      </c>
      <c r="K46" s="3812">
        <f>+J46+I46</f>
        <v/>
      </c>
    </row>
    <row r="47" ht="14.25" customHeight="1">
      <c r="E47" s="115" t="n">
        <v>29</v>
      </c>
      <c r="F47" s="3812">
        <f>+IF(F46-G47&lt;0,0,F46-G47)</f>
        <v/>
      </c>
      <c r="G47" s="3812">
        <f>I47-H47</f>
        <v/>
      </c>
      <c r="H47" s="3812">
        <f>F46*$G$8</f>
        <v/>
      </c>
      <c r="I47" s="3812">
        <f>IF(ROUND(F46,0)=0,0,PMT($G$8,$G$9,-$G$7))</f>
        <v/>
      </c>
      <c r="J47" s="3812">
        <f>+IF(ROUND(F46,0)=0,0,+$G$13+$G$14)</f>
        <v/>
      </c>
      <c r="K47" s="3812">
        <f>+J47+I47</f>
        <v/>
      </c>
    </row>
    <row r="48" ht="14.25" customHeight="1">
      <c r="E48" s="115" t="n">
        <v>30</v>
      </c>
      <c r="F48" s="3812">
        <f>+IF(F47-G48&lt;0,0,F47-G48)</f>
        <v/>
      </c>
      <c r="G48" s="3812">
        <f>I48-H48</f>
        <v/>
      </c>
      <c r="H48" s="3812">
        <f>F47*$G$8</f>
        <v/>
      </c>
      <c r="I48" s="3812">
        <f>IF(ROUND(F47,0)=0,0,PMT($G$8,$G$9,-$G$7))</f>
        <v/>
      </c>
      <c r="J48" s="3812">
        <f>+IF(ROUND(F47,0)=0,0,+$G$13+$G$14)</f>
        <v/>
      </c>
      <c r="K48" s="3812">
        <f>+J48+I48</f>
        <v/>
      </c>
    </row>
    <row r="49" ht="14.25" customHeight="1">
      <c r="E49" s="115" t="n">
        <v>31</v>
      </c>
      <c r="F49" s="3812">
        <f>+IF(F48-G49&lt;0,0,F48-G49)</f>
        <v/>
      </c>
      <c r="G49" s="3812">
        <f>I49-H49</f>
        <v/>
      </c>
      <c r="H49" s="3812">
        <f>F48*$G$8</f>
        <v/>
      </c>
      <c r="I49" s="3812">
        <f>IF(ROUND(F48,0)=0,0,PMT($G$8,$G$9,-$G$7))</f>
        <v/>
      </c>
      <c r="J49" s="3812">
        <f>+IF(ROUND(F48,0)=0,0,+$G$13+$G$14)</f>
        <v/>
      </c>
      <c r="K49" s="3812">
        <f>+J49+I49</f>
        <v/>
      </c>
    </row>
    <row r="50" ht="14.25" customHeight="1">
      <c r="E50" s="115" t="n">
        <v>32</v>
      </c>
      <c r="F50" s="3812">
        <f>+IF(F49-G50&lt;0,0,F49-G50)</f>
        <v/>
      </c>
      <c r="G50" s="3812">
        <f>I50-H50</f>
        <v/>
      </c>
      <c r="H50" s="3812">
        <f>F49*$G$8</f>
        <v/>
      </c>
      <c r="I50" s="3812">
        <f>IF(ROUND(F49,0)=0,0,PMT($G$8,$G$9,-$G$7))</f>
        <v/>
      </c>
      <c r="J50" s="3812">
        <f>+IF(ROUND(F49,0)=0,0,+$G$13+$G$14)</f>
        <v/>
      </c>
      <c r="K50" s="3812">
        <f>+J50+I50</f>
        <v/>
      </c>
    </row>
    <row r="51" ht="14.25" customHeight="1">
      <c r="E51" s="115" t="n">
        <v>33</v>
      </c>
      <c r="F51" s="3812">
        <f>+IF(F50-G51&lt;0,0,F50-G51)</f>
        <v/>
      </c>
      <c r="G51" s="3812">
        <f>I51-H51</f>
        <v/>
      </c>
      <c r="H51" s="3812">
        <f>F50*$G$8</f>
        <v/>
      </c>
      <c r="I51" s="3812">
        <f>IF(ROUND(F50,0)=0,0,PMT($G$8,$G$9,-$G$7))</f>
        <v/>
      </c>
      <c r="J51" s="3812">
        <f>+IF(ROUND(F50,0)=0,0,+$G$13+$G$14)</f>
        <v/>
      </c>
      <c r="K51" s="3812">
        <f>+J51+I51</f>
        <v/>
      </c>
    </row>
    <row r="52" ht="14.25" customHeight="1">
      <c r="E52" s="115" t="n">
        <v>34</v>
      </c>
      <c r="F52" s="3812">
        <f>+IF(F51-G52&lt;0,0,F51-G52)</f>
        <v/>
      </c>
      <c r="G52" s="3812">
        <f>I52-H52</f>
        <v/>
      </c>
      <c r="H52" s="3812">
        <f>F51*$G$8</f>
        <v/>
      </c>
      <c r="I52" s="3812">
        <f>IF(ROUND(F51,0)=0,0,PMT($G$8,$G$9,-$G$7))</f>
        <v/>
      </c>
      <c r="J52" s="3812">
        <f>+IF(ROUND(F51,0)=0,0,+$G$13+$G$14)</f>
        <v/>
      </c>
      <c r="K52" s="3812">
        <f>+J52+I52</f>
        <v/>
      </c>
    </row>
    <row r="53" ht="14.25" customHeight="1">
      <c r="E53" s="115" t="n">
        <v>35</v>
      </c>
      <c r="F53" s="3812">
        <f>+IF(F52-G53&lt;0,0,F52-G53)</f>
        <v/>
      </c>
      <c r="G53" s="3812">
        <f>I53-H53</f>
        <v/>
      </c>
      <c r="H53" s="3812">
        <f>F52*$G$8</f>
        <v/>
      </c>
      <c r="I53" s="3812">
        <f>IF(ROUND(F52,0)=0,0,PMT($G$8,$G$9,-$G$7))</f>
        <v/>
      </c>
      <c r="J53" s="3812">
        <f>+IF(ROUND(F52,0)=0,0,+$G$13+$G$14)</f>
        <v/>
      </c>
      <c r="K53" s="3812">
        <f>+J53+I53</f>
        <v/>
      </c>
    </row>
    <row r="54" ht="14.25" customHeight="1">
      <c r="E54" s="115" t="n">
        <v>36</v>
      </c>
      <c r="F54" s="3812">
        <f>+IF(F53-G54&lt;0,0,F53-G54)</f>
        <v/>
      </c>
      <c r="G54" s="3812">
        <f>I54-H54</f>
        <v/>
      </c>
      <c r="H54" s="3812">
        <f>F53*$G$8</f>
        <v/>
      </c>
      <c r="I54" s="3812">
        <f>IF(ROUND(F53,0)=0,0,PMT($G$8,$G$9,-$G$7))</f>
        <v/>
      </c>
      <c r="J54" s="3812">
        <f>+IF(ROUND(F53,0)=0,0,+$G$13+$G$14)</f>
        <v/>
      </c>
      <c r="K54" s="3812">
        <f>+J54+I54</f>
        <v/>
      </c>
    </row>
    <row r="55" ht="14.25" customHeight="1">
      <c r="E55" s="115" t="n">
        <v>37</v>
      </c>
      <c r="F55" s="3812">
        <f>+IF(F54-G55&lt;0,0,F54-G55)</f>
        <v/>
      </c>
      <c r="G55" s="3812">
        <f>I55-H55</f>
        <v/>
      </c>
      <c r="H55" s="3812">
        <f>F54*$G$8</f>
        <v/>
      </c>
      <c r="I55" s="3812">
        <f>IF(ROUND(F54,0)=0,0,PMT($G$8,$G$9,-$G$7))</f>
        <v/>
      </c>
      <c r="J55" s="3812">
        <f>+IF(ROUND(F54,0)=0,0,+$G$13+$G$14)</f>
        <v/>
      </c>
      <c r="K55" s="3812">
        <f>+J55+I55</f>
        <v/>
      </c>
    </row>
    <row r="56" ht="14.25" customHeight="1">
      <c r="E56" s="115" t="n">
        <v>38</v>
      </c>
      <c r="F56" s="3812">
        <f>+IF(F55-G56&lt;0,0,F55-G56)</f>
        <v/>
      </c>
      <c r="G56" s="3812">
        <f>I56-H56</f>
        <v/>
      </c>
      <c r="H56" s="3812">
        <f>F55*$G$8</f>
        <v/>
      </c>
      <c r="I56" s="3812">
        <f>IF(ROUND(F55,0)=0,0,PMT($G$8,$G$9,-$G$7))</f>
        <v/>
      </c>
      <c r="J56" s="3812">
        <f>+IF(ROUND(F55,0)=0,0,+$G$13+$G$14)</f>
        <v/>
      </c>
      <c r="K56" s="3812">
        <f>+J56+I56</f>
        <v/>
      </c>
    </row>
    <row r="57" ht="14.25" customHeight="1">
      <c r="E57" s="115" t="n">
        <v>39</v>
      </c>
      <c r="F57" s="3812">
        <f>+IF(F56-G57&lt;0,0,F56-G57)</f>
        <v/>
      </c>
      <c r="G57" s="3812">
        <f>I57-H57</f>
        <v/>
      </c>
      <c r="H57" s="3812">
        <f>F56*$G$8</f>
        <v/>
      </c>
      <c r="I57" s="3812">
        <f>IF(ROUND(F56,0)=0,0,PMT($G$8,$G$9,-$G$7))</f>
        <v/>
      </c>
      <c r="J57" s="3812">
        <f>+IF(ROUND(F56,0)=0,0,+$G$13+$G$14)</f>
        <v/>
      </c>
      <c r="K57" s="3812">
        <f>+J57+I57</f>
        <v/>
      </c>
    </row>
    <row r="58" ht="14.25" customHeight="1">
      <c r="E58" s="115" t="n">
        <v>40</v>
      </c>
      <c r="F58" s="3812">
        <f>+IF(F57-G58&lt;0,0,F57-G58)</f>
        <v/>
      </c>
      <c r="G58" s="3812">
        <f>I58-H58</f>
        <v/>
      </c>
      <c r="H58" s="3812">
        <f>F57*$G$8</f>
        <v/>
      </c>
      <c r="I58" s="3812">
        <f>IF(ROUND(F57,0)=0,0,PMT($G$8,$G$9,-$G$7))</f>
        <v/>
      </c>
      <c r="J58" s="3812">
        <f>+IF(ROUND(F57,0)=0,0,+$G$13+$G$14)</f>
        <v/>
      </c>
      <c r="K58" s="3812">
        <f>+J58+I58</f>
        <v/>
      </c>
    </row>
    <row r="59" ht="14.25" customHeight="1">
      <c r="E59" s="115" t="n">
        <v>41</v>
      </c>
      <c r="F59" s="3812">
        <f>+IF(F58-G59&lt;0,0,F58-G59)</f>
        <v/>
      </c>
      <c r="G59" s="3812">
        <f>I59-H59</f>
        <v/>
      </c>
      <c r="H59" s="3812">
        <f>F58*$G$8</f>
        <v/>
      </c>
      <c r="I59" s="3812">
        <f>IF(ROUND(F58,0)=0,0,PMT($G$8,$G$9,-$G$7))</f>
        <v/>
      </c>
      <c r="J59" s="3812">
        <f>+IF(ROUND(F58,0)=0,0,+$G$13+$G$14)</f>
        <v/>
      </c>
      <c r="K59" s="3812">
        <f>+J59+I59</f>
        <v/>
      </c>
    </row>
    <row r="60" ht="14.25" customHeight="1">
      <c r="E60" s="115" t="n">
        <v>42</v>
      </c>
      <c r="F60" s="3812">
        <f>+IF(F59-G60&lt;0,0,F59-G60)</f>
        <v/>
      </c>
      <c r="G60" s="3812">
        <f>I60-H60</f>
        <v/>
      </c>
      <c r="H60" s="3812">
        <f>F59*$G$8</f>
        <v/>
      </c>
      <c r="I60" s="3812">
        <f>IF(ROUND(F59,0)=0,0,PMT($G$8,$G$9,-$G$7))</f>
        <v/>
      </c>
      <c r="J60" s="3812">
        <f>+IF(ROUND(F59,0)=0,0,+$G$13+$G$14)</f>
        <v/>
      </c>
      <c r="K60" s="3812">
        <f>+J60+I60</f>
        <v/>
      </c>
    </row>
    <row r="61" ht="14.25" customHeight="1">
      <c r="E61" s="115" t="n">
        <v>43</v>
      </c>
      <c r="F61" s="3812">
        <f>+IF(F60-G61&lt;0,0,F60-G61)</f>
        <v/>
      </c>
      <c r="G61" s="3812">
        <f>I61-H61</f>
        <v/>
      </c>
      <c r="H61" s="3812">
        <f>F60*$G$8</f>
        <v/>
      </c>
      <c r="I61" s="3812">
        <f>IF(ROUND(F60,0)=0,0,PMT($G$8,$G$9,-$G$7))</f>
        <v/>
      </c>
      <c r="J61" s="3812">
        <f>+IF(ROUND(F60,0)=0,0,+$G$13+$G$14)</f>
        <v/>
      </c>
      <c r="K61" s="3812">
        <f>+J61+I61</f>
        <v/>
      </c>
    </row>
    <row r="62" ht="14.25" customHeight="1">
      <c r="E62" s="115" t="n">
        <v>44</v>
      </c>
      <c r="F62" s="3812">
        <f>+IF(F61-G62&lt;0,0,F61-G62)</f>
        <v/>
      </c>
      <c r="G62" s="3812">
        <f>I62-H62</f>
        <v/>
      </c>
      <c r="H62" s="3812">
        <f>F61*$G$8</f>
        <v/>
      </c>
      <c r="I62" s="3812">
        <f>IF(ROUND(F61,0)=0,0,PMT($G$8,$G$9,-$G$7))</f>
        <v/>
      </c>
      <c r="J62" s="3812">
        <f>+IF(ROUND(F61,0)=0,0,+$G$13+$G$14)</f>
        <v/>
      </c>
      <c r="K62" s="3812">
        <f>+J62+I62</f>
        <v/>
      </c>
    </row>
    <row r="63" ht="14.25" customHeight="1">
      <c r="E63" s="115" t="n">
        <v>45</v>
      </c>
      <c r="F63" s="3812">
        <f>+IF(F62-G63&lt;0,0,F62-G63)</f>
        <v/>
      </c>
      <c r="G63" s="3812">
        <f>I63-H63</f>
        <v/>
      </c>
      <c r="H63" s="3812">
        <f>F62*$G$8</f>
        <v/>
      </c>
      <c r="I63" s="3812">
        <f>IF(ROUND(F62,0)=0,0,PMT($G$8,$G$9,-$G$7))</f>
        <v/>
      </c>
      <c r="J63" s="3812">
        <f>+IF(ROUND(F62,0)=0,0,+$G$13+$G$14)</f>
        <v/>
      </c>
      <c r="K63" s="3812">
        <f>+J63+I63</f>
        <v/>
      </c>
    </row>
    <row r="64" ht="14.25" customHeight="1">
      <c r="E64" s="115" t="n">
        <v>46</v>
      </c>
      <c r="F64" s="3812">
        <f>+IF(F63-G64&lt;0,0,F63-G64)</f>
        <v/>
      </c>
      <c r="G64" s="3812">
        <f>I64-H64</f>
        <v/>
      </c>
      <c r="H64" s="3812">
        <f>F63*$G$8</f>
        <v/>
      </c>
      <c r="I64" s="3812">
        <f>IF(ROUND(F63,0)=0,0,PMT($G$8,$G$9,-$G$7))</f>
        <v/>
      </c>
      <c r="J64" s="3812">
        <f>+IF(ROUND(F63,0)=0,0,+$G$13+$G$14)</f>
        <v/>
      </c>
      <c r="K64" s="3812">
        <f>+J64+I64</f>
        <v/>
      </c>
    </row>
    <row r="65" ht="14.25" customHeight="1">
      <c r="E65" s="115" t="n">
        <v>47</v>
      </c>
      <c r="F65" s="3812">
        <f>+IF(F64-G65&lt;0,0,F64-G65)</f>
        <v/>
      </c>
      <c r="G65" s="3812">
        <f>I65-H65</f>
        <v/>
      </c>
      <c r="H65" s="3812">
        <f>F64*$G$8</f>
        <v/>
      </c>
      <c r="I65" s="3812">
        <f>IF(ROUND(F64,0)=0,0,PMT($G$8,$G$9,-$G$7))</f>
        <v/>
      </c>
      <c r="J65" s="3812">
        <f>+IF(ROUND(F64,0)=0,0,+$G$13+$G$14)</f>
        <v/>
      </c>
      <c r="K65" s="3812">
        <f>+J65+I65</f>
        <v/>
      </c>
    </row>
    <row r="66" ht="14.25" customHeight="1">
      <c r="E66" s="115" t="n">
        <v>48</v>
      </c>
      <c r="F66" s="3812">
        <f>+IF(F65-G66&lt;0,0,F65-G66)</f>
        <v/>
      </c>
      <c r="G66" s="3812">
        <f>I66-H66</f>
        <v/>
      </c>
      <c r="H66" s="3812">
        <f>F65*$G$8</f>
        <v/>
      </c>
      <c r="I66" s="3812">
        <f>IF(ROUND(F65,0)=0,0,PMT($G$8,$G$9,-$G$7))</f>
        <v/>
      </c>
      <c r="J66" s="3812">
        <f>+IF(ROUND(F65,0)=0,0,+$G$13+$G$14)</f>
        <v/>
      </c>
      <c r="K66" s="3812">
        <f>+J66+I66</f>
        <v/>
      </c>
    </row>
    <row r="67" ht="14.25" customHeight="1">
      <c r="E67" s="115" t="n">
        <v>49</v>
      </c>
      <c r="F67" s="3812">
        <f>+IF(F66-G67&lt;0,0,F66-G67)</f>
        <v/>
      </c>
      <c r="G67" s="3812">
        <f>I67-H67</f>
        <v/>
      </c>
      <c r="H67" s="3812">
        <f>F66*$G$8</f>
        <v/>
      </c>
      <c r="I67" s="3812">
        <f>IF(ROUND(F66,0)=0,0,PMT($G$8,$G$9,-$G$7))</f>
        <v/>
      </c>
      <c r="J67" s="3812">
        <f>+IF(ROUND(F66,0)=0,0,+$G$13+$G$14)</f>
        <v/>
      </c>
      <c r="K67" s="3812">
        <f>+J67+I67</f>
        <v/>
      </c>
    </row>
    <row r="68" ht="14.25" customHeight="1">
      <c r="E68" s="115" t="n">
        <v>50</v>
      </c>
      <c r="F68" s="3812">
        <f>+IF(F67-G68&lt;0,0,F67-G68)</f>
        <v/>
      </c>
      <c r="G68" s="3812">
        <f>I68-H68</f>
        <v/>
      </c>
      <c r="H68" s="3812">
        <f>F67*$G$8</f>
        <v/>
      </c>
      <c r="I68" s="3812">
        <f>IF(ROUND(F67,0)=0,0,PMT($G$8,$G$9,-$G$7))</f>
        <v/>
      </c>
      <c r="J68" s="3812">
        <f>+IF(ROUND(F67,0)=0,0,+$G$13+$G$14)</f>
        <v/>
      </c>
      <c r="K68" s="3812">
        <f>+J68+I68</f>
        <v/>
      </c>
    </row>
    <row r="69" ht="14.25" customHeight="1">
      <c r="E69" s="115" t="n">
        <v>51</v>
      </c>
      <c r="F69" s="3812">
        <f>+IF(F68-G69&lt;0,0,F68-G69)</f>
        <v/>
      </c>
      <c r="G69" s="3812">
        <f>I69-H69</f>
        <v/>
      </c>
      <c r="H69" s="3812">
        <f>F68*$G$8</f>
        <v/>
      </c>
      <c r="I69" s="3812">
        <f>IF(ROUND(F68,0)=0,0,PMT($G$8,$G$9,-$G$7))</f>
        <v/>
      </c>
      <c r="J69" s="3812">
        <f>+IF(ROUND(F68,0)=0,0,+$G$13+$G$14)</f>
        <v/>
      </c>
      <c r="K69" s="3812">
        <f>+J69+I69</f>
        <v/>
      </c>
    </row>
    <row r="70" ht="14.25" customHeight="1">
      <c r="E70" s="115" t="n">
        <v>52</v>
      </c>
      <c r="F70" s="3812">
        <f>+IF(F69-G70&lt;0,0,F69-G70)</f>
        <v/>
      </c>
      <c r="G70" s="3812">
        <f>I70-H70</f>
        <v/>
      </c>
      <c r="H70" s="3812">
        <f>F69*$G$8</f>
        <v/>
      </c>
      <c r="I70" s="3812">
        <f>IF(ROUND(F69,0)=0,0,PMT($G$8,$G$9,-$G$7))</f>
        <v/>
      </c>
      <c r="J70" s="3812">
        <f>+IF(ROUND(F69,0)=0,0,+$G$13+$G$14)</f>
        <v/>
      </c>
      <c r="K70" s="3812">
        <f>+J70+I70</f>
        <v/>
      </c>
    </row>
    <row r="71" ht="14.25" customHeight="1">
      <c r="E71" s="115" t="n">
        <v>53</v>
      </c>
      <c r="F71" s="3812">
        <f>+IF(F70-G71&lt;0,0,F70-G71)</f>
        <v/>
      </c>
      <c r="G71" s="3812">
        <f>I71-H71</f>
        <v/>
      </c>
      <c r="H71" s="3812">
        <f>F70*$G$8</f>
        <v/>
      </c>
      <c r="I71" s="3812">
        <f>IF(ROUND(F70,0)=0,0,PMT($G$8,$G$9,-$G$7))</f>
        <v/>
      </c>
      <c r="J71" s="3812">
        <f>+IF(ROUND(F70,0)=0,0,+$G$13+$G$14)</f>
        <v/>
      </c>
      <c r="K71" s="3812">
        <f>+J71+I71</f>
        <v/>
      </c>
    </row>
    <row r="72" ht="14.25" customHeight="1">
      <c r="E72" s="115" t="n">
        <v>54</v>
      </c>
      <c r="F72" s="3812">
        <f>+IF(F71-G72&lt;0,0,F71-G72)</f>
        <v/>
      </c>
      <c r="G72" s="3812">
        <f>I72-H72</f>
        <v/>
      </c>
      <c r="H72" s="3812">
        <f>F71*$G$8</f>
        <v/>
      </c>
      <c r="I72" s="3812">
        <f>IF(ROUND(F71,0)=0,0,PMT($G$8,$G$9,-$G$7))</f>
        <v/>
      </c>
      <c r="J72" s="3812">
        <f>+IF(ROUND(F71,0)=0,0,+$G$13+$G$14)</f>
        <v/>
      </c>
      <c r="K72" s="3812">
        <f>+J72+I72</f>
        <v/>
      </c>
    </row>
    <row r="73" ht="14.25" customHeight="1">
      <c r="E73" s="115" t="n">
        <v>55</v>
      </c>
      <c r="F73" s="3812">
        <f>+IF(F72-G73&lt;0,0,F72-G73)</f>
        <v/>
      </c>
      <c r="G73" s="3812">
        <f>I73-H73</f>
        <v/>
      </c>
      <c r="H73" s="3812">
        <f>F72*$G$8</f>
        <v/>
      </c>
      <c r="I73" s="3812">
        <f>IF(ROUND(F72,0)=0,0,PMT($G$8,$G$9,-$G$7))</f>
        <v/>
      </c>
      <c r="J73" s="3812">
        <f>+IF(ROUND(F72,0)=0,0,+$G$13+$G$14)</f>
        <v/>
      </c>
      <c r="K73" s="3812">
        <f>+J73+I73</f>
        <v/>
      </c>
    </row>
    <row r="74" ht="14.25" customHeight="1">
      <c r="E74" s="115" t="n">
        <v>56</v>
      </c>
      <c r="F74" s="3812">
        <f>+IF(F73-G74&lt;0,0,F73-G74)</f>
        <v/>
      </c>
      <c r="G74" s="3812">
        <f>I74-H74</f>
        <v/>
      </c>
      <c r="H74" s="3812">
        <f>F73*$G$8</f>
        <v/>
      </c>
      <c r="I74" s="3812">
        <f>IF(ROUND(F73,0)=0,0,PMT($G$8,$G$9,-$G$7))</f>
        <v/>
      </c>
      <c r="J74" s="3812">
        <f>+IF(ROUND(F73,0)=0,0,+$G$13+$G$14)</f>
        <v/>
      </c>
      <c r="K74" s="3812">
        <f>+J74+I74</f>
        <v/>
      </c>
    </row>
    <row r="75" ht="14.25" customHeight="1">
      <c r="E75" s="115" t="n">
        <v>57</v>
      </c>
      <c r="F75" s="3812">
        <f>+IF(F74-G75&lt;0,0,F74-G75)</f>
        <v/>
      </c>
      <c r="G75" s="3812">
        <f>I75-H75</f>
        <v/>
      </c>
      <c r="H75" s="3812">
        <f>F74*$G$8</f>
        <v/>
      </c>
      <c r="I75" s="3812">
        <f>IF(ROUND(F74,0)=0,0,PMT($G$8,$G$9,-$G$7))</f>
        <v/>
      </c>
      <c r="J75" s="3812">
        <f>+IF(ROUND(F74,0)=0,0,+$G$13+$G$14)</f>
        <v/>
      </c>
      <c r="K75" s="3812">
        <f>+J75+I75</f>
        <v/>
      </c>
    </row>
    <row r="76" ht="14.25" customHeight="1">
      <c r="E76" s="115" t="n">
        <v>58</v>
      </c>
      <c r="F76" s="3812">
        <f>+IF(F75-G76&lt;0,0,F75-G76)</f>
        <v/>
      </c>
      <c r="G76" s="3812">
        <f>I76-H76</f>
        <v/>
      </c>
      <c r="H76" s="3812">
        <f>F75*$G$8</f>
        <v/>
      </c>
      <c r="I76" s="3812">
        <f>IF(ROUND(F75,0)=0,0,PMT($G$8,$G$9,-$G$7))</f>
        <v/>
      </c>
      <c r="J76" s="3812">
        <f>+IF(ROUND(F75,0)=0,0,+$G$13+$G$14)</f>
        <v/>
      </c>
      <c r="K76" s="3812">
        <f>+J76+I76</f>
        <v/>
      </c>
    </row>
    <row r="77" ht="14.25" customHeight="1">
      <c r="E77" s="115" t="n">
        <v>59</v>
      </c>
      <c r="F77" s="3812">
        <f>+IF(F76-G77&lt;0,0,F76-G77)</f>
        <v/>
      </c>
      <c r="G77" s="3812">
        <f>I77-H77</f>
        <v/>
      </c>
      <c r="H77" s="3812">
        <f>F76*$G$8</f>
        <v/>
      </c>
      <c r="I77" s="3812">
        <f>IF(ROUND(F76,0)=0,0,PMT($G$8,$G$9,-$G$7))</f>
        <v/>
      </c>
      <c r="J77" s="3812">
        <f>+IF(ROUND(F76,0)=0,0,+$G$13+$G$14)</f>
        <v/>
      </c>
      <c r="K77" s="3812">
        <f>+J77+I77</f>
        <v/>
      </c>
    </row>
    <row r="78" ht="14.25" customHeight="1">
      <c r="E78" s="115" t="n">
        <v>60</v>
      </c>
      <c r="F78" s="3812">
        <f>+IF(F77-G78&lt;0,0,F77-G78)</f>
        <v/>
      </c>
      <c r="G78" s="3812">
        <f>I78-H78</f>
        <v/>
      </c>
      <c r="H78" s="3812">
        <f>F77*$G$8</f>
        <v/>
      </c>
      <c r="I78" s="3812">
        <f>IF(ROUND(F77,0)=0,0,PMT($G$8,$G$9,-$G$7))</f>
        <v/>
      </c>
      <c r="J78" s="3812">
        <f>+IF(ROUND(F77,0)=0,0,+$G$13+$G$14)</f>
        <v/>
      </c>
      <c r="K78" s="3812">
        <f>+J78+I78</f>
        <v/>
      </c>
    </row>
    <row r="79" ht="14.25" customHeight="1">
      <c r="E79" s="115" t="n">
        <v>61</v>
      </c>
      <c r="F79" s="3812">
        <f>+IF(F78-G79&lt;0,0,F78-G79)</f>
        <v/>
      </c>
      <c r="G79" s="3812">
        <f>I79-H79</f>
        <v/>
      </c>
      <c r="H79" s="3812">
        <f>F78*$G$8</f>
        <v/>
      </c>
      <c r="I79" s="3812">
        <f>IF(ROUND(F78,0)=0,0,PMT($G$8,$G$9,-$G$7))</f>
        <v/>
      </c>
      <c r="J79" s="3812">
        <f>+IF(ROUND(F78,0)=0,0,+$G$13+$G$14)</f>
        <v/>
      </c>
      <c r="K79" s="3812">
        <f>+J79+I79</f>
        <v/>
      </c>
    </row>
    <row r="80" ht="14.25" customHeight="1">
      <c r="E80" s="115" t="n">
        <v>62</v>
      </c>
      <c r="F80" s="3812">
        <f>+IF(F79-G80&lt;0,0,F79-G80)</f>
        <v/>
      </c>
      <c r="G80" s="3812">
        <f>I80-H80</f>
        <v/>
      </c>
      <c r="H80" s="3812">
        <f>F79*$G$8</f>
        <v/>
      </c>
      <c r="I80" s="3812">
        <f>IF(ROUND(F79,0)=0,0,PMT($G$8,$G$9,-$G$7))</f>
        <v/>
      </c>
      <c r="J80" s="3812">
        <f>+IF(ROUND(F79,0)=0,0,+$G$13+$G$14)</f>
        <v/>
      </c>
      <c r="K80" s="3812">
        <f>+J80+I80</f>
        <v/>
      </c>
    </row>
    <row r="81" ht="14.25" customHeight="1">
      <c r="E81" s="115" t="n">
        <v>63</v>
      </c>
      <c r="F81" s="3812">
        <f>+IF(F80-G81&lt;0,0,F80-G81)</f>
        <v/>
      </c>
      <c r="G81" s="3812">
        <f>I81-H81</f>
        <v/>
      </c>
      <c r="H81" s="3812">
        <f>F80*$G$8</f>
        <v/>
      </c>
      <c r="I81" s="3812">
        <f>IF(ROUND(F80,0)=0,0,PMT($G$8,$G$9,-$G$7))</f>
        <v/>
      </c>
      <c r="J81" s="3812">
        <f>+IF(ROUND(F80,0)=0,0,+$G$13+$G$14)</f>
        <v/>
      </c>
      <c r="K81" s="3812">
        <f>+J81+I81</f>
        <v/>
      </c>
    </row>
    <row r="82" ht="14.25" customHeight="1">
      <c r="E82" s="115" t="n">
        <v>64</v>
      </c>
      <c r="F82" s="3812">
        <f>+IF(F81-G82&lt;0,0,F81-G82)</f>
        <v/>
      </c>
      <c r="G82" s="3812">
        <f>I82-H82</f>
        <v/>
      </c>
      <c r="H82" s="3812">
        <f>F81*$G$8</f>
        <v/>
      </c>
      <c r="I82" s="3812">
        <f>IF(ROUND(F81,0)=0,0,PMT($G$8,$G$9,-$G$7))</f>
        <v/>
      </c>
      <c r="J82" s="3812">
        <f>+IF(ROUND(F81,0)=0,0,+$G$13+$G$14)</f>
        <v/>
      </c>
      <c r="K82" s="3812">
        <f>+J82+I82</f>
        <v/>
      </c>
    </row>
    <row r="83" ht="14.25" customHeight="1">
      <c r="E83" s="115" t="n">
        <v>65</v>
      </c>
      <c r="F83" s="3812">
        <f>+IF(F82-G83&lt;0,0,F82-G83)</f>
        <v/>
      </c>
      <c r="G83" s="3812">
        <f>I83-H83</f>
        <v/>
      </c>
      <c r="H83" s="3812">
        <f>F82*$G$8</f>
        <v/>
      </c>
      <c r="I83" s="3812">
        <f>IF(ROUND(F82,0)=0,0,PMT($G$8,$G$9,-$G$7))</f>
        <v/>
      </c>
      <c r="J83" s="3812">
        <f>+IF(ROUND(F82,0)=0,0,+$G$13+$G$14)</f>
        <v/>
      </c>
      <c r="K83" s="3812">
        <f>+J83+I83</f>
        <v/>
      </c>
    </row>
    <row r="84" ht="14.25" customHeight="1">
      <c r="E84" s="115" t="n">
        <v>66</v>
      </c>
      <c r="F84" s="3812">
        <f>+IF(F83-G84&lt;0,0,F83-G84)</f>
        <v/>
      </c>
      <c r="G84" s="3812">
        <f>I84-H84</f>
        <v/>
      </c>
      <c r="H84" s="3812">
        <f>F83*$G$8</f>
        <v/>
      </c>
      <c r="I84" s="3812">
        <f>IF(ROUND(F83,0)=0,0,PMT($G$8,$G$9,-$G$7))</f>
        <v/>
      </c>
      <c r="J84" s="3812">
        <f>+IF(ROUND(F83,0)=0,0,+$G$13+$G$14)</f>
        <v/>
      </c>
      <c r="K84" s="3812">
        <f>+J84+I84</f>
        <v/>
      </c>
    </row>
    <row r="85" ht="14.25" customHeight="1">
      <c r="E85" s="115" t="n">
        <v>67</v>
      </c>
      <c r="F85" s="3812">
        <f>+IF(F84-G85&lt;0,0,F84-G85)</f>
        <v/>
      </c>
      <c r="G85" s="3812">
        <f>I85-H85</f>
        <v/>
      </c>
      <c r="H85" s="3812">
        <f>F84*$G$8</f>
        <v/>
      </c>
      <c r="I85" s="3812">
        <f>IF(ROUND(F84,0)=0,0,PMT($G$8,$G$9,-$G$7))</f>
        <v/>
      </c>
      <c r="J85" s="3812">
        <f>+IF(ROUND(F84,0)=0,0,+$G$13+$G$14)</f>
        <v/>
      </c>
      <c r="K85" s="3812">
        <f>+J85+I85</f>
        <v/>
      </c>
    </row>
    <row r="86" ht="14.25" customHeight="1">
      <c r="E86" s="115" t="n">
        <v>68</v>
      </c>
      <c r="F86" s="3812">
        <f>+IF(F85-G86&lt;0,0,F85-G86)</f>
        <v/>
      </c>
      <c r="G86" s="3812">
        <f>I86-H86</f>
        <v/>
      </c>
      <c r="H86" s="3812">
        <f>F85*$G$8</f>
        <v/>
      </c>
      <c r="I86" s="3812">
        <f>IF(ROUND(F85,0)=0,0,PMT($G$8,$G$9,-$G$7))</f>
        <v/>
      </c>
      <c r="J86" s="3812">
        <f>+IF(ROUND(F85,0)=0,0,+$G$13+$G$14)</f>
        <v/>
      </c>
      <c r="K86" s="3812">
        <f>+J86+I86</f>
        <v/>
      </c>
    </row>
    <row r="87" ht="14.25" customHeight="1">
      <c r="E87" s="115" t="n">
        <v>69</v>
      </c>
      <c r="F87" s="3812">
        <f>+IF(F86-G87&lt;0,0,F86-G87)</f>
        <v/>
      </c>
      <c r="G87" s="3812">
        <f>I87-H87</f>
        <v/>
      </c>
      <c r="H87" s="3812">
        <f>F86*$G$8</f>
        <v/>
      </c>
      <c r="I87" s="3812">
        <f>IF(ROUND(F86,0)=0,0,PMT($G$8,$G$9,-$G$7))</f>
        <v/>
      </c>
      <c r="J87" s="3812">
        <f>+IF(ROUND(F86,0)=0,0,+$G$13+$G$14)</f>
        <v/>
      </c>
      <c r="K87" s="3812">
        <f>+J87+I87</f>
        <v/>
      </c>
    </row>
    <row r="88" ht="14.25" customHeight="1">
      <c r="E88" s="115" t="n">
        <v>70</v>
      </c>
      <c r="F88" s="3812">
        <f>+IF(F87-G88&lt;0,0,F87-G88)</f>
        <v/>
      </c>
      <c r="G88" s="3812">
        <f>I88-H88</f>
        <v/>
      </c>
      <c r="H88" s="3812">
        <f>F87*$G$8</f>
        <v/>
      </c>
      <c r="I88" s="3812">
        <f>IF(ROUND(F87,0)=0,0,PMT($G$8,$G$9,-$G$7))</f>
        <v/>
      </c>
      <c r="J88" s="3812">
        <f>+IF(ROUND(F87,0)=0,0,+$G$13+$G$14)</f>
        <v/>
      </c>
      <c r="K88" s="3812">
        <f>+J88+I88</f>
        <v/>
      </c>
    </row>
    <row r="89" ht="14.25" customHeight="1">
      <c r="E89" s="115" t="n">
        <v>71</v>
      </c>
      <c r="F89" s="3812">
        <f>+IF(F88-G89&lt;0,0,F88-G89)</f>
        <v/>
      </c>
      <c r="G89" s="3812">
        <f>I89-H89</f>
        <v/>
      </c>
      <c r="H89" s="3812">
        <f>F88*$G$8</f>
        <v/>
      </c>
      <c r="I89" s="3812">
        <f>IF(ROUND(F88,0)=0,0,PMT($G$8,$G$9,-$G$7))</f>
        <v/>
      </c>
      <c r="J89" s="3812">
        <f>+IF(ROUND(F88,0)=0,0,+$G$13+$G$14)</f>
        <v/>
      </c>
      <c r="K89" s="3812">
        <f>+J89+I89</f>
        <v/>
      </c>
    </row>
    <row r="90" ht="14.25" customHeight="1">
      <c r="E90" s="115" t="n">
        <v>72</v>
      </c>
      <c r="F90" s="3812">
        <f>+IF(F89-G90&lt;0,0,F89-G90)</f>
        <v/>
      </c>
      <c r="G90" s="3812">
        <f>I90-H90</f>
        <v/>
      </c>
      <c r="H90" s="3812">
        <f>F89*$G$8</f>
        <v/>
      </c>
      <c r="I90" s="3812">
        <f>IF(ROUND(F89,0)=0,0,PMT($G$8,$G$9,-$G$7))</f>
        <v/>
      </c>
      <c r="J90" s="3812">
        <f>+IF(ROUND(F89,0)=0,0,+$G$13+$G$14)</f>
        <v/>
      </c>
      <c r="K90" s="3812">
        <f>+J90+I90</f>
        <v/>
      </c>
    </row>
    <row r="91" ht="14.25" customHeight="1">
      <c r="E91" s="115" t="n">
        <v>73</v>
      </c>
      <c r="F91" s="3812">
        <f>+IF(F90-G91&lt;0,0,F90-G91)</f>
        <v/>
      </c>
      <c r="G91" s="3812">
        <f>I91-H91</f>
        <v/>
      </c>
      <c r="H91" s="3812">
        <f>F90*$G$8</f>
        <v/>
      </c>
      <c r="I91" s="3812">
        <f>IF(ROUND(F90,0)=0,0,PMT($G$8,$G$9,-$G$7))</f>
        <v/>
      </c>
      <c r="J91" s="3812">
        <f>+IF(ROUND(F90,0)=0,0,+$G$13+$G$14)</f>
        <v/>
      </c>
      <c r="K91" s="3812">
        <f>+J91+I91</f>
        <v/>
      </c>
    </row>
    <row r="92" ht="14.25" customHeight="1">
      <c r="E92" s="115" t="n">
        <v>74</v>
      </c>
      <c r="F92" s="3812">
        <f>+IF(F91-G92&lt;0,0,F91-G92)</f>
        <v/>
      </c>
      <c r="G92" s="3812">
        <f>I92-H92</f>
        <v/>
      </c>
      <c r="H92" s="3812">
        <f>F91*$G$8</f>
        <v/>
      </c>
      <c r="I92" s="3812">
        <f>IF(ROUND(F91,0)=0,0,PMT($G$8,$G$9,-$G$7))</f>
        <v/>
      </c>
      <c r="J92" s="3812">
        <f>+IF(ROUND(F91,0)=0,0,+$G$13+$G$14)</f>
        <v/>
      </c>
      <c r="K92" s="3812">
        <f>+J92+I92</f>
        <v/>
      </c>
    </row>
    <row r="93" ht="14.25" customHeight="1">
      <c r="E93" s="115" t="n">
        <v>75</v>
      </c>
      <c r="F93" s="3812">
        <f>+IF(F92-G93&lt;0,0,F92-G93)</f>
        <v/>
      </c>
      <c r="G93" s="3812">
        <f>I93-H93</f>
        <v/>
      </c>
      <c r="H93" s="3812">
        <f>F92*$G$8</f>
        <v/>
      </c>
      <c r="I93" s="3812">
        <f>IF(ROUND(F92,0)=0,0,PMT($G$8,$G$9,-$G$7))</f>
        <v/>
      </c>
      <c r="J93" s="3812">
        <f>+IF(ROUND(F92,0)=0,0,+$G$13+$G$14)</f>
        <v/>
      </c>
      <c r="K93" s="3812">
        <f>+J93+I93</f>
        <v/>
      </c>
    </row>
    <row r="94" ht="14.25" customHeight="1">
      <c r="E94" s="115" t="n">
        <v>76</v>
      </c>
      <c r="F94" s="3812">
        <f>+IF(F93-G94&lt;0,0,F93-G94)</f>
        <v/>
      </c>
      <c r="G94" s="3812">
        <f>I94-H94</f>
        <v/>
      </c>
      <c r="H94" s="3812">
        <f>F93*$G$8</f>
        <v/>
      </c>
      <c r="I94" s="3812">
        <f>IF(ROUND(F93,0)=0,0,PMT($G$8,$G$9,-$G$7))</f>
        <v/>
      </c>
      <c r="J94" s="3812">
        <f>+IF(ROUND(F93,0)=0,0,+$G$13+$G$14)</f>
        <v/>
      </c>
      <c r="K94" s="3812">
        <f>+J94+I94</f>
        <v/>
      </c>
    </row>
    <row r="95" ht="14.25" customHeight="1">
      <c r="E95" s="115" t="n">
        <v>77</v>
      </c>
      <c r="F95" s="3812">
        <f>+IF(F94-G95&lt;0,0,F94-G95)</f>
        <v/>
      </c>
      <c r="G95" s="3812">
        <f>I95-H95</f>
        <v/>
      </c>
      <c r="H95" s="3812">
        <f>F94*$G$8</f>
        <v/>
      </c>
      <c r="I95" s="3812">
        <f>IF(ROUND(F94,0)=0,0,PMT($G$8,$G$9,-$G$7))</f>
        <v/>
      </c>
      <c r="J95" s="3812">
        <f>+IF(ROUND(F94,0)=0,0,+$G$13+$G$14)</f>
        <v/>
      </c>
      <c r="K95" s="3812">
        <f>+J95+I95</f>
        <v/>
      </c>
    </row>
    <row r="96" ht="14.25" customHeight="1">
      <c r="E96" s="115" t="n">
        <v>78</v>
      </c>
      <c r="F96" s="3812">
        <f>+IF(F95-G96&lt;0,0,F95-G96)</f>
        <v/>
      </c>
      <c r="G96" s="3812">
        <f>I96-H96</f>
        <v/>
      </c>
      <c r="H96" s="3812">
        <f>F95*$G$8</f>
        <v/>
      </c>
      <c r="I96" s="3812">
        <f>IF(ROUND(F95,0)=0,0,PMT($G$8,$G$9,-$G$7))</f>
        <v/>
      </c>
      <c r="J96" s="3812">
        <f>+IF(ROUND(F95,0)=0,0,+$G$13+$G$14)</f>
        <v/>
      </c>
      <c r="K96" s="3812">
        <f>+J96+I96</f>
        <v/>
      </c>
    </row>
    <row r="97" ht="14.25" customHeight="1">
      <c r="E97" s="115" t="n">
        <v>79</v>
      </c>
      <c r="F97" s="3812">
        <f>+IF(F96-G97&lt;0,0,F96-G97)</f>
        <v/>
      </c>
      <c r="G97" s="3812">
        <f>I97-H97</f>
        <v/>
      </c>
      <c r="H97" s="3812">
        <f>F96*$G$8</f>
        <v/>
      </c>
      <c r="I97" s="3812">
        <f>IF(ROUND(F96,0)=0,0,PMT($G$8,$G$9,-$G$7))</f>
        <v/>
      </c>
      <c r="J97" s="3812">
        <f>+IF(ROUND(F96,0)=0,0,+$G$13+$G$14)</f>
        <v/>
      </c>
      <c r="K97" s="3812">
        <f>+J97+I97</f>
        <v/>
      </c>
    </row>
    <row r="98" ht="14.25" customHeight="1">
      <c r="E98" s="115" t="n">
        <v>80</v>
      </c>
      <c r="F98" s="3812">
        <f>+IF(F97-G98&lt;0,0,F97-G98)</f>
        <v/>
      </c>
      <c r="G98" s="3812">
        <f>I98-H98</f>
        <v/>
      </c>
      <c r="H98" s="3812">
        <f>F97*$G$8</f>
        <v/>
      </c>
      <c r="I98" s="3812">
        <f>IF(ROUND(F97,0)=0,0,PMT($G$8,$G$9,-$G$7))</f>
        <v/>
      </c>
      <c r="J98" s="3812">
        <f>+IF(ROUND(F97,0)=0,0,+$G$13+$G$14)</f>
        <v/>
      </c>
      <c r="K98" s="3812">
        <f>+J98+I98</f>
        <v/>
      </c>
    </row>
    <row r="99" ht="14.25" customHeight="1">
      <c r="E99" s="115" t="n">
        <v>81</v>
      </c>
      <c r="F99" s="3812">
        <f>+IF(F98-G99&lt;0,0,F98-G99)</f>
        <v/>
      </c>
      <c r="G99" s="3812">
        <f>I99-H99</f>
        <v/>
      </c>
      <c r="H99" s="3812">
        <f>F98*$G$8</f>
        <v/>
      </c>
      <c r="I99" s="3812">
        <f>IF(ROUND(F98,0)=0,0,PMT($G$8,$G$9,-$G$7))</f>
        <v/>
      </c>
      <c r="J99" s="3812">
        <f>+IF(ROUND(F98,0)=0,0,+$G$13+$G$14)</f>
        <v/>
      </c>
      <c r="K99" s="3812">
        <f>+J99+I99</f>
        <v/>
      </c>
    </row>
    <row r="100" ht="14.25" customHeight="1">
      <c r="E100" s="115" t="n">
        <v>82</v>
      </c>
      <c r="F100" s="3812">
        <f>+IF(F99-G100&lt;0,0,F99-G100)</f>
        <v/>
      </c>
      <c r="G100" s="3812">
        <f>I100-H100</f>
        <v/>
      </c>
      <c r="H100" s="3812">
        <f>F99*$G$8</f>
        <v/>
      </c>
      <c r="I100" s="3812">
        <f>IF(ROUND(F99,0)=0,0,PMT($G$8,$G$9,-$G$7))</f>
        <v/>
      </c>
      <c r="J100" s="3812">
        <f>+IF(ROUND(F99,0)=0,0,+$G$13+$G$14)</f>
        <v/>
      </c>
      <c r="K100" s="3812">
        <f>+J100+I100</f>
        <v/>
      </c>
    </row>
    <row r="101" ht="14.25" customHeight="1">
      <c r="E101" s="115" t="n">
        <v>83</v>
      </c>
      <c r="F101" s="3812">
        <f>+IF(F100-G101&lt;0,0,F100-G101)</f>
        <v/>
      </c>
      <c r="G101" s="3812">
        <f>I101-H101</f>
        <v/>
      </c>
      <c r="H101" s="3812">
        <f>F100*$G$8</f>
        <v/>
      </c>
      <c r="I101" s="3812">
        <f>IF(ROUND(F100,0)=0,0,PMT($G$8,$G$9,-$G$7))</f>
        <v/>
      </c>
      <c r="J101" s="3812">
        <f>+IF(ROUND(F100,0)=0,0,+$G$13+$G$14)</f>
        <v/>
      </c>
      <c r="K101" s="3812">
        <f>+J101+I101</f>
        <v/>
      </c>
    </row>
    <row r="102" ht="14.25" customHeight="1">
      <c r="E102" s="115" t="n">
        <v>84</v>
      </c>
      <c r="F102" s="3812">
        <f>+IF(F101-G102&lt;0,0,F101-G102)</f>
        <v/>
      </c>
      <c r="G102" s="3812">
        <f>I102-H102</f>
        <v/>
      </c>
      <c r="H102" s="3812">
        <f>F101*$G$8</f>
        <v/>
      </c>
      <c r="I102" s="3812">
        <f>IF(ROUND(F101,0)=0,0,PMT($G$8,$G$9,-$G$7))</f>
        <v/>
      </c>
      <c r="J102" s="3812">
        <f>+IF(ROUND(F101,0)=0,0,+$G$13+$G$14)</f>
        <v/>
      </c>
      <c r="K102" s="3812">
        <f>+J102+I102</f>
        <v/>
      </c>
    </row>
    <row r="103" ht="14.25" customHeight="1">
      <c r="E103" s="115" t="n">
        <v>85</v>
      </c>
      <c r="F103" s="3812">
        <f>+IF(F102-G103&lt;0,0,F102-G103)</f>
        <v/>
      </c>
      <c r="G103" s="3812">
        <f>I103-H103</f>
        <v/>
      </c>
      <c r="H103" s="3812">
        <f>F102*$G$8</f>
        <v/>
      </c>
      <c r="I103" s="3812">
        <f>IF(ROUND(F102,0)=0,0,PMT($G$8,$G$9,-$G$7))</f>
        <v/>
      </c>
      <c r="J103" s="3812">
        <f>+IF(ROUND(F102,0)=0,0,+$G$13+$G$14)</f>
        <v/>
      </c>
      <c r="K103" s="3812">
        <f>+J103+I103</f>
        <v/>
      </c>
    </row>
    <row r="104" ht="14.25" customHeight="1">
      <c r="E104" s="115" t="n">
        <v>86</v>
      </c>
      <c r="F104" s="3812">
        <f>+IF(F103-G104&lt;0,0,F103-G104)</f>
        <v/>
      </c>
      <c r="G104" s="3812">
        <f>I104-H104</f>
        <v/>
      </c>
      <c r="H104" s="3812">
        <f>F103*$G$8</f>
        <v/>
      </c>
      <c r="I104" s="3812">
        <f>IF(ROUND(F103,0)=0,0,PMT($G$8,$G$9,-$G$7))</f>
        <v/>
      </c>
      <c r="J104" s="3812">
        <f>+IF(ROUND(F103,0)=0,0,+$G$13+$G$14)</f>
        <v/>
      </c>
      <c r="K104" s="3812">
        <f>+J104+I104</f>
        <v/>
      </c>
    </row>
    <row r="105" ht="14.25" customHeight="1">
      <c r="E105" s="115" t="n">
        <v>87</v>
      </c>
      <c r="F105" s="3812">
        <f>+IF(F104-G105&lt;0,0,F104-G105)</f>
        <v/>
      </c>
      <c r="G105" s="3812">
        <f>I105-H105</f>
        <v/>
      </c>
      <c r="H105" s="3812">
        <f>F104*$G$8</f>
        <v/>
      </c>
      <c r="I105" s="3812">
        <f>IF(ROUND(F104,0)=0,0,PMT($G$8,$G$9,-$G$7))</f>
        <v/>
      </c>
      <c r="J105" s="3812">
        <f>+IF(ROUND(F104,0)=0,0,+$G$13+$G$14)</f>
        <v/>
      </c>
      <c r="K105" s="3812">
        <f>+J105+I105</f>
        <v/>
      </c>
    </row>
    <row r="106" ht="14.25" customHeight="1">
      <c r="E106" s="115" t="n">
        <v>88</v>
      </c>
      <c r="F106" s="3812">
        <f>+IF(F105-G106&lt;0,0,F105-G106)</f>
        <v/>
      </c>
      <c r="G106" s="3812">
        <f>I106-H106</f>
        <v/>
      </c>
      <c r="H106" s="3812">
        <f>F105*$G$8</f>
        <v/>
      </c>
      <c r="I106" s="3812">
        <f>IF(ROUND(F105,0)=0,0,PMT($G$8,$G$9,-$G$7))</f>
        <v/>
      </c>
      <c r="J106" s="3812">
        <f>+IF(ROUND(F105,0)=0,0,+$G$13+$G$14)</f>
        <v/>
      </c>
      <c r="K106" s="3812">
        <f>+J106+I106</f>
        <v/>
      </c>
    </row>
    <row r="107" ht="14.25" customHeight="1">
      <c r="E107" s="115" t="n">
        <v>89</v>
      </c>
      <c r="F107" s="3812">
        <f>+IF(F106-G107&lt;0,0,F106-G107)</f>
        <v/>
      </c>
      <c r="G107" s="3812">
        <f>I107-H107</f>
        <v/>
      </c>
      <c r="H107" s="3812">
        <f>F106*$G$8</f>
        <v/>
      </c>
      <c r="I107" s="3812">
        <f>IF(ROUND(F106,0)=0,0,PMT($G$8,$G$9,-$G$7))</f>
        <v/>
      </c>
      <c r="J107" s="3812">
        <f>+IF(ROUND(F106,0)=0,0,+$G$13+$G$14)</f>
        <v/>
      </c>
      <c r="K107" s="3812">
        <f>+J107+I107</f>
        <v/>
      </c>
    </row>
    <row r="108" ht="14.25" customHeight="1">
      <c r="E108" s="115" t="n">
        <v>90</v>
      </c>
      <c r="F108" s="3812">
        <f>+IF(F107-G108&lt;0,0,F107-G108)</f>
        <v/>
      </c>
      <c r="G108" s="3812">
        <f>I108-H108</f>
        <v/>
      </c>
      <c r="H108" s="3812">
        <f>F107*$G$8</f>
        <v/>
      </c>
      <c r="I108" s="3812">
        <f>IF(ROUND(F107,0)=0,0,PMT($G$8,$G$9,-$G$7))</f>
        <v/>
      </c>
      <c r="J108" s="3812">
        <f>+IF(ROUND(F107,0)=0,0,+$G$13+$G$14)</f>
        <v/>
      </c>
      <c r="K108" s="3812">
        <f>+J108+I108</f>
        <v/>
      </c>
    </row>
    <row r="109" ht="14.25" customHeight="1">
      <c r="E109" s="115" t="n">
        <v>91</v>
      </c>
      <c r="F109" s="3812">
        <f>+IF(F108-G109&lt;0,0,F108-G109)</f>
        <v/>
      </c>
      <c r="G109" s="3812">
        <f>I109-H109</f>
        <v/>
      </c>
      <c r="H109" s="3812">
        <f>F108*$G$8</f>
        <v/>
      </c>
      <c r="I109" s="3812">
        <f>IF(ROUND(F108,0)=0,0,PMT($G$8,$G$9,-$G$7))</f>
        <v/>
      </c>
      <c r="J109" s="3812">
        <f>+IF(ROUND(F108,0)=0,0,+$G$13+$G$14)</f>
        <v/>
      </c>
      <c r="K109" s="3812">
        <f>+J109+I109</f>
        <v/>
      </c>
    </row>
    <row r="110" ht="14.25" customHeight="1">
      <c r="E110" s="115" t="n">
        <v>92</v>
      </c>
      <c r="F110" s="3812">
        <f>+IF(F109-G110&lt;0,0,F109-G110)</f>
        <v/>
      </c>
      <c r="G110" s="3812">
        <f>I110-H110</f>
        <v/>
      </c>
      <c r="H110" s="3812">
        <f>F109*$G$8</f>
        <v/>
      </c>
      <c r="I110" s="3812">
        <f>IF(ROUND(F109,0)=0,0,PMT($G$8,$G$9,-$G$7))</f>
        <v/>
      </c>
      <c r="J110" s="3812">
        <f>+IF(ROUND(F109,0)=0,0,+$G$13+$G$14)</f>
        <v/>
      </c>
      <c r="K110" s="3812">
        <f>+J110+I110</f>
        <v/>
      </c>
    </row>
    <row r="111" ht="14.25" customHeight="1">
      <c r="E111" s="115" t="n">
        <v>93</v>
      </c>
      <c r="F111" s="3812">
        <f>+IF(F110-G111&lt;0,0,F110-G111)</f>
        <v/>
      </c>
      <c r="G111" s="3812">
        <f>I111-H111</f>
        <v/>
      </c>
      <c r="H111" s="3812">
        <f>F110*$G$8</f>
        <v/>
      </c>
      <c r="I111" s="3812">
        <f>IF(ROUND(F110,0)=0,0,PMT($G$8,$G$9,-$G$7))</f>
        <v/>
      </c>
      <c r="J111" s="3812">
        <f>+IF(ROUND(F110,0)=0,0,+$G$13+$G$14)</f>
        <v/>
      </c>
      <c r="K111" s="3812">
        <f>+J111+I111</f>
        <v/>
      </c>
    </row>
    <row r="112" ht="14.25" customHeight="1">
      <c r="E112" s="115" t="n">
        <v>94</v>
      </c>
      <c r="F112" s="3812">
        <f>+IF(F111-G112&lt;0,0,F111-G112)</f>
        <v/>
      </c>
      <c r="G112" s="3812">
        <f>I112-H112</f>
        <v/>
      </c>
      <c r="H112" s="3812">
        <f>F111*$G$8</f>
        <v/>
      </c>
      <c r="I112" s="3812">
        <f>IF(ROUND(F111,0)=0,0,PMT($G$8,$G$9,-$G$7))</f>
        <v/>
      </c>
      <c r="J112" s="3812">
        <f>+IF(ROUND(F111,0)=0,0,+$G$13+$G$14)</f>
        <v/>
      </c>
      <c r="K112" s="3812">
        <f>+J112+I112</f>
        <v/>
      </c>
    </row>
    <row r="113" ht="14.25" customHeight="1">
      <c r="E113" s="115" t="n">
        <v>95</v>
      </c>
      <c r="F113" s="3812">
        <f>+IF(F112-G113&lt;0,0,F112-G113)</f>
        <v/>
      </c>
      <c r="G113" s="3812">
        <f>I113-H113</f>
        <v/>
      </c>
      <c r="H113" s="3812">
        <f>F112*$G$8</f>
        <v/>
      </c>
      <c r="I113" s="3812">
        <f>IF(ROUND(F112,0)=0,0,PMT($G$8,$G$9,-$G$7))</f>
        <v/>
      </c>
      <c r="J113" s="3812">
        <f>+IF(ROUND(F112,0)=0,0,+$G$13+$G$14)</f>
        <v/>
      </c>
      <c r="K113" s="3812">
        <f>+J113+I113</f>
        <v/>
      </c>
    </row>
    <row r="114" ht="14.25" customHeight="1">
      <c r="E114" s="115" t="n">
        <v>96</v>
      </c>
      <c r="F114" s="3812">
        <f>+IF(F113-G114&lt;0,0,F113-G114)</f>
        <v/>
      </c>
      <c r="G114" s="3812">
        <f>I114-H114</f>
        <v/>
      </c>
      <c r="H114" s="3812">
        <f>F113*$G$8</f>
        <v/>
      </c>
      <c r="I114" s="3812">
        <f>IF(ROUND(F113,0)=0,0,PMT($G$8,$G$9,-$G$7))</f>
        <v/>
      </c>
      <c r="J114" s="3812">
        <f>+IF(ROUND(F113,0)=0,0,+$G$13+$G$14)</f>
        <v/>
      </c>
      <c r="K114" s="3812">
        <f>+J114+I114</f>
        <v/>
      </c>
    </row>
    <row r="115" ht="14.25" customHeight="1">
      <c r="E115" s="115" t="n">
        <v>97</v>
      </c>
      <c r="F115" s="3812">
        <f>+IF(F114-G115&lt;0,0,F114-G115)</f>
        <v/>
      </c>
      <c r="G115" s="3812">
        <f>I115-H115</f>
        <v/>
      </c>
      <c r="H115" s="3812">
        <f>F114*$G$8</f>
        <v/>
      </c>
      <c r="I115" s="3812">
        <f>IF(ROUND(F114,0)=0,0,PMT($G$8,$G$9,-$G$7))</f>
        <v/>
      </c>
      <c r="J115" s="3812">
        <f>+IF(ROUND(F114,0)=0,0,+$G$13+$G$14)</f>
        <v/>
      </c>
      <c r="K115" s="3812">
        <f>+J115+I115</f>
        <v/>
      </c>
    </row>
    <row r="116" ht="14.25" customHeight="1">
      <c r="E116" s="115" t="n">
        <v>98</v>
      </c>
      <c r="F116" s="3812">
        <f>+IF(F115-G116&lt;0,0,F115-G116)</f>
        <v/>
      </c>
      <c r="G116" s="3812">
        <f>I116-H116</f>
        <v/>
      </c>
      <c r="H116" s="3812">
        <f>F115*$G$8</f>
        <v/>
      </c>
      <c r="I116" s="3812">
        <f>IF(ROUND(F115,0)=0,0,PMT($G$8,$G$9,-$G$7))</f>
        <v/>
      </c>
      <c r="J116" s="3812">
        <f>+IF(ROUND(F115,0)=0,0,+$G$13+$G$14)</f>
        <v/>
      </c>
      <c r="K116" s="3812">
        <f>+J116+I116</f>
        <v/>
      </c>
    </row>
    <row r="117" ht="14.25" customHeight="1">
      <c r="E117" s="115" t="n">
        <v>99</v>
      </c>
      <c r="F117" s="3812">
        <f>+IF(F116-G117&lt;0,0,F116-G117)</f>
        <v/>
      </c>
      <c r="G117" s="3812">
        <f>I117-H117</f>
        <v/>
      </c>
      <c r="H117" s="3812">
        <f>F116*$G$8</f>
        <v/>
      </c>
      <c r="I117" s="3812">
        <f>IF(ROUND(F116,0)=0,0,PMT($G$8,$G$9,-$G$7))</f>
        <v/>
      </c>
      <c r="J117" s="3812">
        <f>+IF(ROUND(F116,0)=0,0,+$G$13+$G$14)</f>
        <v/>
      </c>
      <c r="K117" s="3812">
        <f>+J117+I117</f>
        <v/>
      </c>
    </row>
    <row r="118" ht="14.25" customHeight="1">
      <c r="E118" s="115" t="n">
        <v>100</v>
      </c>
      <c r="F118" s="3812">
        <f>+IF(F117-G118&lt;0,0,F117-G118)</f>
        <v/>
      </c>
      <c r="G118" s="3812">
        <f>I118-H118</f>
        <v/>
      </c>
      <c r="H118" s="3812">
        <f>F117*$G$8</f>
        <v/>
      </c>
      <c r="I118" s="3812">
        <f>IF(ROUND(F117,0)=0,0,PMT($G$8,$G$9,-$G$7))</f>
        <v/>
      </c>
      <c r="J118" s="3812">
        <f>+IF(ROUND(F117,0)=0,0,+$G$13+$G$14)</f>
        <v/>
      </c>
      <c r="K118" s="3812">
        <f>+J118+I118</f>
        <v/>
      </c>
    </row>
    <row r="119" ht="14.25" customHeight="1">
      <c r="E119" s="115" t="n">
        <v>101</v>
      </c>
      <c r="F119" s="3812">
        <f>+IF(F118-G119&lt;0,0,F118-G119)</f>
        <v/>
      </c>
      <c r="G119" s="3812">
        <f>I119-H119</f>
        <v/>
      </c>
      <c r="H119" s="3812">
        <f>F118*$G$8</f>
        <v/>
      </c>
      <c r="I119" s="3812">
        <f>IF(ROUND(F118,0)=0,0,PMT($G$8,$G$9,-$G$7))</f>
        <v/>
      </c>
      <c r="J119" s="3812">
        <f>+IF(ROUND(F118,0)=0,0,+$G$13+$G$14)</f>
        <v/>
      </c>
      <c r="K119" s="3812">
        <f>+J119+I119</f>
        <v/>
      </c>
    </row>
    <row r="120" ht="14.25" customHeight="1">
      <c r="E120" s="115" t="n">
        <v>102</v>
      </c>
      <c r="F120" s="3812">
        <f>+IF(F119-G120&lt;0,0,F119-G120)</f>
        <v/>
      </c>
      <c r="G120" s="3812">
        <f>I120-H120</f>
        <v/>
      </c>
      <c r="H120" s="3812">
        <f>F119*$G$8</f>
        <v/>
      </c>
      <c r="I120" s="3812">
        <f>IF(ROUND(F119,0)=0,0,PMT($G$8,$G$9,-$G$7))</f>
        <v/>
      </c>
      <c r="J120" s="3812">
        <f>+IF(ROUND(F119,0)=0,0,+$G$13+$G$14)</f>
        <v/>
      </c>
      <c r="K120" s="3812">
        <f>+J120+I120</f>
        <v/>
      </c>
    </row>
    <row r="121" ht="14.25" customHeight="1">
      <c r="E121" s="115" t="n">
        <v>103</v>
      </c>
      <c r="F121" s="3812">
        <f>+IF(F120-G121&lt;0,0,F120-G121)</f>
        <v/>
      </c>
      <c r="G121" s="3812">
        <f>I121-H121</f>
        <v/>
      </c>
      <c r="H121" s="3812">
        <f>F120*$G$8</f>
        <v/>
      </c>
      <c r="I121" s="3812">
        <f>IF(ROUND(F120,0)=0,0,PMT($G$8,$G$9,-$G$7))</f>
        <v/>
      </c>
      <c r="J121" s="3812">
        <f>+IF(ROUND(F120,0)=0,0,+$G$13+$G$14)</f>
        <v/>
      </c>
      <c r="K121" s="3812">
        <f>+J121+I121</f>
        <v/>
      </c>
    </row>
    <row r="122" ht="14.25" customHeight="1">
      <c r="E122" s="115" t="n">
        <v>104</v>
      </c>
      <c r="F122" s="3812">
        <f>+IF(F121-G122&lt;0,0,F121-G122)</f>
        <v/>
      </c>
      <c r="G122" s="3812">
        <f>I122-H122</f>
        <v/>
      </c>
      <c r="H122" s="3812">
        <f>F121*$G$8</f>
        <v/>
      </c>
      <c r="I122" s="3812">
        <f>IF(ROUND(F121,0)=0,0,PMT($G$8,$G$9,-$G$7))</f>
        <v/>
      </c>
      <c r="J122" s="3812">
        <f>+IF(ROUND(F121,0)=0,0,+$G$13+$G$14)</f>
        <v/>
      </c>
      <c r="K122" s="3812">
        <f>+J122+I122</f>
        <v/>
      </c>
    </row>
    <row r="123" ht="14.25" customHeight="1">
      <c r="E123" s="115" t="n">
        <v>105</v>
      </c>
      <c r="F123" s="3812">
        <f>+IF(F122-G123&lt;0,0,F122-G123)</f>
        <v/>
      </c>
      <c r="G123" s="3812">
        <f>I123-H123</f>
        <v/>
      </c>
      <c r="H123" s="3812">
        <f>F122*$G$8</f>
        <v/>
      </c>
      <c r="I123" s="3812">
        <f>IF(ROUND(F122,0)=0,0,PMT($G$8,$G$9,-$G$7))</f>
        <v/>
      </c>
      <c r="J123" s="3812">
        <f>+IF(ROUND(F122,0)=0,0,+$G$13+$G$14)</f>
        <v/>
      </c>
      <c r="K123" s="3812">
        <f>+J123+I123</f>
        <v/>
      </c>
    </row>
    <row r="124" ht="14.25" customHeight="1">
      <c r="E124" s="115" t="n">
        <v>106</v>
      </c>
      <c r="F124" s="3812">
        <f>+IF(F123-G124&lt;0,0,F123-G124)</f>
        <v/>
      </c>
      <c r="G124" s="3812">
        <f>I124-H124</f>
        <v/>
      </c>
      <c r="H124" s="3812">
        <f>F123*$G$8</f>
        <v/>
      </c>
      <c r="I124" s="3812">
        <f>IF(ROUND(F123,0)=0,0,PMT($G$8,$G$9,-$G$7))</f>
        <v/>
      </c>
      <c r="J124" s="3812">
        <f>+IF(ROUND(F123,0)=0,0,+$G$13+$G$14)</f>
        <v/>
      </c>
      <c r="K124" s="3812">
        <f>+J124+I124</f>
        <v/>
      </c>
    </row>
    <row r="125" ht="14.25" customHeight="1">
      <c r="E125" s="115" t="n">
        <v>107</v>
      </c>
      <c r="F125" s="3812">
        <f>+IF(F124-G125&lt;0,0,F124-G125)</f>
        <v/>
      </c>
      <c r="G125" s="3812">
        <f>I125-H125</f>
        <v/>
      </c>
      <c r="H125" s="3812">
        <f>F124*$G$8</f>
        <v/>
      </c>
      <c r="I125" s="3812">
        <f>IF(ROUND(F124,0)=0,0,PMT($G$8,$G$9,-$G$7))</f>
        <v/>
      </c>
      <c r="J125" s="3812">
        <f>+IF(ROUND(F124,0)=0,0,+$G$13+$G$14)</f>
        <v/>
      </c>
      <c r="K125" s="3812">
        <f>+J125+I125</f>
        <v/>
      </c>
    </row>
    <row r="126" ht="14.25" customHeight="1">
      <c r="E126" s="115" t="n">
        <v>108</v>
      </c>
      <c r="F126" s="3812">
        <f>+IF(F125-G126&lt;0,0,F125-G126)</f>
        <v/>
      </c>
      <c r="G126" s="3812">
        <f>I126-H126</f>
        <v/>
      </c>
      <c r="H126" s="3812">
        <f>F125*$G$8</f>
        <v/>
      </c>
      <c r="I126" s="3812">
        <f>IF(ROUND(F125,0)=0,0,PMT($G$8,$G$9,-$G$7))</f>
        <v/>
      </c>
      <c r="J126" s="3812">
        <f>+IF(ROUND(F125,0)=0,0,+$G$13+$G$14)</f>
        <v/>
      </c>
      <c r="K126" s="3812">
        <f>+J126+I126</f>
        <v/>
      </c>
    </row>
    <row r="127" ht="14.25" customHeight="1">
      <c r="E127" s="115" t="n">
        <v>109</v>
      </c>
      <c r="F127" s="3812">
        <f>+IF(F126-G127&lt;0,0,F126-G127)</f>
        <v/>
      </c>
      <c r="G127" s="3812">
        <f>I127-H127</f>
        <v/>
      </c>
      <c r="H127" s="3812">
        <f>F126*$G$8</f>
        <v/>
      </c>
      <c r="I127" s="3812">
        <f>IF(ROUND(F126,0)=0,0,PMT($G$8,$G$9,-$G$7))</f>
        <v/>
      </c>
      <c r="J127" s="3812">
        <f>+IF(ROUND(F126,0)=0,0,+$G$13+$G$14)</f>
        <v/>
      </c>
      <c r="K127" s="3812">
        <f>+J127+I127</f>
        <v/>
      </c>
    </row>
    <row r="128" ht="14.25" customHeight="1">
      <c r="E128" s="115" t="n">
        <v>110</v>
      </c>
      <c r="F128" s="3812">
        <f>+IF(F127-G128&lt;0,0,F127-G128)</f>
        <v/>
      </c>
      <c r="G128" s="3812">
        <f>I128-H128</f>
        <v/>
      </c>
      <c r="H128" s="3812">
        <f>F127*$G$8</f>
        <v/>
      </c>
      <c r="I128" s="3812">
        <f>IF(ROUND(F127,0)=0,0,PMT($G$8,$G$9,-$G$7))</f>
        <v/>
      </c>
      <c r="J128" s="3812">
        <f>+IF(ROUND(F127,0)=0,0,+$G$13+$G$14)</f>
        <v/>
      </c>
      <c r="K128" s="3812">
        <f>+J128+I128</f>
        <v/>
      </c>
    </row>
    <row r="129" ht="14.25" customHeight="1">
      <c r="E129" s="115" t="n">
        <v>111</v>
      </c>
      <c r="F129" s="3812">
        <f>+IF(F128-G129&lt;0,0,F128-G129)</f>
        <v/>
      </c>
      <c r="G129" s="3812">
        <f>I129-H129</f>
        <v/>
      </c>
      <c r="H129" s="3812">
        <f>F128*$G$8</f>
        <v/>
      </c>
      <c r="I129" s="3812">
        <f>IF(ROUND(F128,0)=0,0,PMT($G$8,$G$9,-$G$7))</f>
        <v/>
      </c>
      <c r="J129" s="3812">
        <f>+IF(ROUND(F128,0)=0,0,+$G$13+$G$14)</f>
        <v/>
      </c>
      <c r="K129" s="3812">
        <f>+J129+I129</f>
        <v/>
      </c>
    </row>
    <row r="130" ht="14.25" customHeight="1">
      <c r="E130" s="115" t="n">
        <v>112</v>
      </c>
      <c r="F130" s="3812">
        <f>+IF(F129-G130&lt;0,0,F129-G130)</f>
        <v/>
      </c>
      <c r="G130" s="3812">
        <f>I130-H130</f>
        <v/>
      </c>
      <c r="H130" s="3812">
        <f>F129*$G$8</f>
        <v/>
      </c>
      <c r="I130" s="3812">
        <f>IF(ROUND(F129,0)=0,0,PMT($G$8,$G$9,-$G$7))</f>
        <v/>
      </c>
      <c r="J130" s="3812">
        <f>+IF(ROUND(F129,0)=0,0,+$G$13+$G$14)</f>
        <v/>
      </c>
      <c r="K130" s="3812">
        <f>+J130+I130</f>
        <v/>
      </c>
    </row>
    <row r="131" ht="14.25" customHeight="1">
      <c r="E131" s="115" t="n">
        <v>113</v>
      </c>
      <c r="F131" s="3812">
        <f>+IF(F130-G131&lt;0,0,F130-G131)</f>
        <v/>
      </c>
      <c r="G131" s="3812">
        <f>I131-H131</f>
        <v/>
      </c>
      <c r="H131" s="3812">
        <f>F130*$G$8</f>
        <v/>
      </c>
      <c r="I131" s="3812">
        <f>IF(ROUND(F130,0)=0,0,PMT($G$8,$G$9,-$G$7))</f>
        <v/>
      </c>
      <c r="J131" s="3812">
        <f>+IF(ROUND(F130,0)=0,0,+$G$13+$G$14)</f>
        <v/>
      </c>
      <c r="K131" s="3812">
        <f>+J131+I131</f>
        <v/>
      </c>
    </row>
    <row r="132" ht="14.25" customHeight="1">
      <c r="E132" s="115" t="n">
        <v>114</v>
      </c>
      <c r="F132" s="3812">
        <f>+IF(F131-G132&lt;0,0,F131-G132)</f>
        <v/>
      </c>
      <c r="G132" s="3812">
        <f>I132-H132</f>
        <v/>
      </c>
      <c r="H132" s="3812">
        <f>F131*$G$8</f>
        <v/>
      </c>
      <c r="I132" s="3812">
        <f>IF(ROUND(F131,0)=0,0,PMT($G$8,$G$9,-$G$7))</f>
        <v/>
      </c>
      <c r="J132" s="3812">
        <f>+IF(ROUND(F131,0)=0,0,+$G$13+$G$14)</f>
        <v/>
      </c>
      <c r="K132" s="3812">
        <f>+J132+I132</f>
        <v/>
      </c>
    </row>
    <row r="133" ht="14.25" customHeight="1">
      <c r="E133" s="115" t="n">
        <v>115</v>
      </c>
      <c r="F133" s="3812">
        <f>+IF(F132-G133&lt;0,0,F132-G133)</f>
        <v/>
      </c>
      <c r="G133" s="3812">
        <f>I133-H133</f>
        <v/>
      </c>
      <c r="H133" s="3812">
        <f>F132*$G$8</f>
        <v/>
      </c>
      <c r="I133" s="3812">
        <f>IF(ROUND(F132,0)=0,0,PMT($G$8,$G$9,-$G$7))</f>
        <v/>
      </c>
      <c r="J133" s="3812">
        <f>+IF(ROUND(F132,0)=0,0,+$G$13+$G$14)</f>
        <v/>
      </c>
      <c r="K133" s="3812">
        <f>+J133+I133</f>
        <v/>
      </c>
    </row>
    <row r="134" ht="14.25" customHeight="1">
      <c r="E134" s="115" t="n">
        <v>116</v>
      </c>
      <c r="F134" s="3812">
        <f>+IF(F133-G134&lt;0,0,F133-G134)</f>
        <v/>
      </c>
      <c r="G134" s="3812">
        <f>I134-H134</f>
        <v/>
      </c>
      <c r="H134" s="3812">
        <f>F133*$G$8</f>
        <v/>
      </c>
      <c r="I134" s="3812">
        <f>IF(ROUND(F133,0)=0,0,PMT($G$8,$G$9,-$G$7))</f>
        <v/>
      </c>
      <c r="J134" s="3812">
        <f>+IF(ROUND(F133,0)=0,0,+$G$13+$G$14)</f>
        <v/>
      </c>
      <c r="K134" s="3812">
        <f>+J134+I134</f>
        <v/>
      </c>
    </row>
    <row r="135" ht="14.25" customHeight="1">
      <c r="E135" s="115" t="n">
        <v>117</v>
      </c>
      <c r="F135" s="3812">
        <f>+IF(F134-G135&lt;0,0,F134-G135)</f>
        <v/>
      </c>
      <c r="G135" s="3812">
        <f>I135-H135</f>
        <v/>
      </c>
      <c r="H135" s="3812">
        <f>F134*$G$8</f>
        <v/>
      </c>
      <c r="I135" s="3812">
        <f>IF(ROUND(F134,0)=0,0,PMT($G$8,$G$9,-$G$7))</f>
        <v/>
      </c>
      <c r="J135" s="3812">
        <f>+IF(ROUND(F134,0)=0,0,+$G$13+$G$14)</f>
        <v/>
      </c>
      <c r="K135" s="3812">
        <f>+J135+I135</f>
        <v/>
      </c>
    </row>
    <row r="136" ht="14.25" customHeight="1">
      <c r="E136" s="115" t="n">
        <v>118</v>
      </c>
      <c r="F136" s="3812">
        <f>+IF(F135-G136&lt;0,0,F135-G136)</f>
        <v/>
      </c>
      <c r="G136" s="3812">
        <f>I136-H136</f>
        <v/>
      </c>
      <c r="H136" s="3812">
        <f>F135*$G$8</f>
        <v/>
      </c>
      <c r="I136" s="3812">
        <f>IF(ROUND(F135,0)=0,0,PMT($G$8,$G$9,-$G$7))</f>
        <v/>
      </c>
      <c r="J136" s="3812">
        <f>+IF(ROUND(F135,0)=0,0,+$G$13+$G$14)</f>
        <v/>
      </c>
      <c r="K136" s="3812">
        <f>+J136+I136</f>
        <v/>
      </c>
    </row>
    <row r="137" ht="14.25" customHeight="1">
      <c r="E137" s="115" t="n">
        <v>119</v>
      </c>
      <c r="F137" s="3812">
        <f>+IF(F136-G137&lt;0,0,F136-G137)</f>
        <v/>
      </c>
      <c r="G137" s="3812">
        <f>I137-H137</f>
        <v/>
      </c>
      <c r="H137" s="3812">
        <f>F136*$G$8</f>
        <v/>
      </c>
      <c r="I137" s="3812">
        <f>IF(ROUND(F136,0)=0,0,PMT($G$8,$G$9,-$G$7))</f>
        <v/>
      </c>
      <c r="J137" s="3812">
        <f>+IF(ROUND(F136,0)=0,0,+$G$13+$G$14)</f>
        <v/>
      </c>
      <c r="K137" s="3812">
        <f>+J137+I137</f>
        <v/>
      </c>
    </row>
    <row r="138" ht="14.25" customHeight="1">
      <c r="E138" s="115" t="n">
        <v>120</v>
      </c>
      <c r="F138" s="3812">
        <f>+IF(F137-G138&lt;0,0,F137-G138)</f>
        <v/>
      </c>
      <c r="G138" s="3812">
        <f>I138-H138</f>
        <v/>
      </c>
      <c r="H138" s="3812">
        <f>F137*$G$8</f>
        <v/>
      </c>
      <c r="I138" s="3812">
        <f>IF(ROUND(F137,0)=0,0,PMT($G$8,$G$9,-$G$7))</f>
        <v/>
      </c>
      <c r="J138" s="3812">
        <f>+IF(ROUND(F137,0)=0,0,+$G$13+$G$14)</f>
        <v/>
      </c>
      <c r="K138" s="3812">
        <f>+J138+I138</f>
        <v/>
      </c>
    </row>
    <row r="139" ht="14.25" customHeight="1">
      <c r="E139" s="115" t="n">
        <v>121</v>
      </c>
      <c r="F139" s="3812">
        <f>+IF(F138-G139&lt;0,0,F138-G139)</f>
        <v/>
      </c>
      <c r="G139" s="3812">
        <f>I139-H139</f>
        <v/>
      </c>
      <c r="H139" s="3812">
        <f>F138*$G$8</f>
        <v/>
      </c>
      <c r="I139" s="3812">
        <f>IF(ROUND(F138,0)=0,0,PMT($G$8,$G$9,-$G$7))</f>
        <v/>
      </c>
      <c r="J139" s="3812">
        <f>+IF(ROUND(F138,0)=0,0,+$G$13+$G$14)</f>
        <v/>
      </c>
      <c r="K139" s="3812">
        <f>+J139+I139</f>
        <v/>
      </c>
    </row>
    <row r="140" ht="14.25" customHeight="1">
      <c r="E140" s="115" t="n">
        <v>122</v>
      </c>
      <c r="F140" s="3812">
        <f>+IF(F139-G140&lt;0,0,F139-G140)</f>
        <v/>
      </c>
      <c r="G140" s="3812">
        <f>I140-H140</f>
        <v/>
      </c>
      <c r="H140" s="3812">
        <f>F139*$G$8</f>
        <v/>
      </c>
      <c r="I140" s="3812">
        <f>IF(ROUND(F139,0)=0,0,PMT($G$8,$G$9,-$G$7))</f>
        <v/>
      </c>
      <c r="J140" s="3812">
        <f>+IF(ROUND(F139,0)=0,0,+$G$13+$G$14)</f>
        <v/>
      </c>
      <c r="K140" s="3812">
        <f>+J140+I140</f>
        <v/>
      </c>
    </row>
    <row r="141" ht="14.25" customHeight="1">
      <c r="E141" s="115" t="n">
        <v>123</v>
      </c>
      <c r="F141" s="3812">
        <f>+IF(F140-G141&lt;0,0,F140-G141)</f>
        <v/>
      </c>
      <c r="G141" s="3812">
        <f>I141-H141</f>
        <v/>
      </c>
      <c r="H141" s="3812">
        <f>F140*$G$8</f>
        <v/>
      </c>
      <c r="I141" s="3812">
        <f>IF(ROUND(F140,0)=0,0,PMT($G$8,$G$9,-$G$7))</f>
        <v/>
      </c>
      <c r="J141" s="3812">
        <f>+IF(ROUND(F140,0)=0,0,+$G$13+$G$14)</f>
        <v/>
      </c>
      <c r="K141" s="3812">
        <f>+J141+I141</f>
        <v/>
      </c>
    </row>
    <row r="142" ht="14.25" customHeight="1">
      <c r="E142" s="115" t="n">
        <v>124</v>
      </c>
      <c r="F142" s="3812">
        <f>+IF(F141-G142&lt;0,0,F141-G142)</f>
        <v/>
      </c>
      <c r="G142" s="3812">
        <f>I142-H142</f>
        <v/>
      </c>
      <c r="H142" s="3812">
        <f>F141*$G$8</f>
        <v/>
      </c>
      <c r="I142" s="3812">
        <f>IF(ROUND(F141,0)=0,0,PMT($G$8,$G$9,-$G$7))</f>
        <v/>
      </c>
      <c r="J142" s="3812">
        <f>+IF(ROUND(F141,0)=0,0,+$G$13+$G$14)</f>
        <v/>
      </c>
      <c r="K142" s="3812">
        <f>+J142+I142</f>
        <v/>
      </c>
    </row>
    <row r="143" ht="14.25" customHeight="1">
      <c r="E143" s="115" t="n">
        <v>125</v>
      </c>
      <c r="F143" s="3812">
        <f>+IF(F142-G143&lt;0,0,F142-G143)</f>
        <v/>
      </c>
      <c r="G143" s="3812">
        <f>I143-H143</f>
        <v/>
      </c>
      <c r="H143" s="3812">
        <f>F142*$G$8</f>
        <v/>
      </c>
      <c r="I143" s="3812">
        <f>IF(ROUND(F142,0)=0,0,PMT($G$8,$G$9,-$G$7))</f>
        <v/>
      </c>
      <c r="J143" s="3812">
        <f>+IF(ROUND(F142,0)=0,0,+$G$13+$G$14)</f>
        <v/>
      </c>
      <c r="K143" s="3812">
        <f>+J143+I143</f>
        <v/>
      </c>
    </row>
    <row r="144" ht="14.25" customHeight="1">
      <c r="E144" s="115" t="n">
        <v>126</v>
      </c>
      <c r="F144" s="3812">
        <f>+IF(F143-G144&lt;0,0,F143-G144)</f>
        <v/>
      </c>
      <c r="G144" s="3812">
        <f>I144-H144</f>
        <v/>
      </c>
      <c r="H144" s="3812">
        <f>F143*$G$8</f>
        <v/>
      </c>
      <c r="I144" s="3812">
        <f>IF(ROUND(F143,0)=0,0,PMT($G$8,$G$9,-$G$7))</f>
        <v/>
      </c>
      <c r="J144" s="3812">
        <f>+IF(ROUND(F143,0)=0,0,+$G$13+$G$14)</f>
        <v/>
      </c>
      <c r="K144" s="3812">
        <f>+J144+I144</f>
        <v/>
      </c>
    </row>
    <row r="145" ht="14.25" customHeight="1">
      <c r="E145" s="115" t="n">
        <v>127</v>
      </c>
      <c r="F145" s="3812">
        <f>+IF(F144-G145&lt;0,0,F144-G145)</f>
        <v/>
      </c>
      <c r="G145" s="3812">
        <f>I145-H145</f>
        <v/>
      </c>
      <c r="H145" s="3812">
        <f>F144*$G$8</f>
        <v/>
      </c>
      <c r="I145" s="3812">
        <f>IF(ROUND(F144,0)=0,0,PMT($G$8,$G$9,-$G$7))</f>
        <v/>
      </c>
      <c r="J145" s="3812">
        <f>+IF(ROUND(F144,0)=0,0,+$G$13+$G$14)</f>
        <v/>
      </c>
      <c r="K145" s="3812">
        <f>+J145+I145</f>
        <v/>
      </c>
    </row>
    <row r="146" ht="14.25" customHeight="1">
      <c r="E146" s="115" t="n">
        <v>128</v>
      </c>
      <c r="F146" s="3812">
        <f>+IF(F145-G146&lt;0,0,F145-G146)</f>
        <v/>
      </c>
      <c r="G146" s="3812">
        <f>I146-H146</f>
        <v/>
      </c>
      <c r="H146" s="3812">
        <f>F145*$G$8</f>
        <v/>
      </c>
      <c r="I146" s="3812">
        <f>IF(ROUND(F145,0)=0,0,PMT($G$8,$G$9,-$G$7))</f>
        <v/>
      </c>
      <c r="J146" s="3812">
        <f>+IF(ROUND(F145,0)=0,0,+$G$13+$G$14)</f>
        <v/>
      </c>
      <c r="K146" s="3812">
        <f>+J146+I146</f>
        <v/>
      </c>
    </row>
    <row r="147" ht="14.25" customHeight="1">
      <c r="E147" s="115" t="n">
        <v>129</v>
      </c>
      <c r="F147" s="3812">
        <f>+IF(F146-G147&lt;0,0,F146-G147)</f>
        <v/>
      </c>
      <c r="G147" s="3812">
        <f>I147-H147</f>
        <v/>
      </c>
      <c r="H147" s="3812">
        <f>F146*$G$8</f>
        <v/>
      </c>
      <c r="I147" s="3812">
        <f>IF(ROUND(F146,0)=0,0,PMT($G$8,$G$9,-$G$7))</f>
        <v/>
      </c>
      <c r="J147" s="3812">
        <f>+IF(ROUND(F146,0)=0,0,+$G$13+$G$14)</f>
        <v/>
      </c>
      <c r="K147" s="3812">
        <f>+J147+I147</f>
        <v/>
      </c>
    </row>
    <row r="148" ht="14.25" customHeight="1">
      <c r="E148" s="115" t="n">
        <v>130</v>
      </c>
      <c r="F148" s="3812">
        <f>+IF(F147-G148&lt;0,0,F147-G148)</f>
        <v/>
      </c>
      <c r="G148" s="3812">
        <f>I148-H148</f>
        <v/>
      </c>
      <c r="H148" s="3812">
        <f>F147*$G$8</f>
        <v/>
      </c>
      <c r="I148" s="3812">
        <f>IF(ROUND(F147,0)=0,0,PMT($G$8,$G$9,-$G$7))</f>
        <v/>
      </c>
      <c r="J148" s="3812">
        <f>+IF(ROUND(F147,0)=0,0,+$G$13+$G$14)</f>
        <v/>
      </c>
      <c r="K148" s="3812">
        <f>+J148+I148</f>
        <v/>
      </c>
    </row>
    <row r="149" ht="14.25" customHeight="1">
      <c r="E149" s="115" t="n">
        <v>131</v>
      </c>
      <c r="F149" s="3812">
        <f>+IF(F148-G149&lt;0,0,F148-G149)</f>
        <v/>
      </c>
      <c r="G149" s="3812">
        <f>I149-H149</f>
        <v/>
      </c>
      <c r="H149" s="3812">
        <f>F148*$G$8</f>
        <v/>
      </c>
      <c r="I149" s="3812">
        <f>IF(ROUND(F148,0)=0,0,PMT($G$8,$G$9,-$G$7))</f>
        <v/>
      </c>
      <c r="J149" s="3812">
        <f>+IF(ROUND(F148,0)=0,0,+$G$13+$G$14)</f>
        <v/>
      </c>
      <c r="K149" s="3812">
        <f>+J149+I149</f>
        <v/>
      </c>
    </row>
    <row r="150" ht="14.25" customHeight="1">
      <c r="E150" s="115" t="n">
        <v>132</v>
      </c>
      <c r="F150" s="3812">
        <f>+IF(F149-G150&lt;0,0,F149-G150)</f>
        <v/>
      </c>
      <c r="G150" s="3812">
        <f>I150-H150</f>
        <v/>
      </c>
      <c r="H150" s="3812">
        <f>F149*$G$8</f>
        <v/>
      </c>
      <c r="I150" s="3812">
        <f>IF(ROUND(F149,0)=0,0,PMT($G$8,$G$9,-$G$7))</f>
        <v/>
      </c>
      <c r="J150" s="3812">
        <f>+IF(ROUND(F149,0)=0,0,+$G$13+$G$14)</f>
        <v/>
      </c>
      <c r="K150" s="3812">
        <f>+J150+I150</f>
        <v/>
      </c>
    </row>
    <row r="151" ht="14.25" customHeight="1">
      <c r="E151" s="115" t="n">
        <v>133</v>
      </c>
      <c r="F151" s="3812">
        <f>+IF(F150-G151&lt;0,0,F150-G151)</f>
        <v/>
      </c>
      <c r="G151" s="3812">
        <f>I151-H151</f>
        <v/>
      </c>
      <c r="H151" s="3812">
        <f>F150*$G$8</f>
        <v/>
      </c>
      <c r="I151" s="3812">
        <f>IF(ROUND(F150,0)=0,0,PMT($G$8,$G$9,-$G$7))</f>
        <v/>
      </c>
      <c r="J151" s="3812">
        <f>+IF(ROUND(F150,0)=0,0,+$G$13+$G$14)</f>
        <v/>
      </c>
      <c r="K151" s="3812">
        <f>+J151+I151</f>
        <v/>
      </c>
    </row>
    <row r="152" ht="14.25" customHeight="1">
      <c r="E152" s="115" t="n">
        <v>134</v>
      </c>
      <c r="F152" s="3812">
        <f>+IF(F151-G152&lt;0,0,F151-G152)</f>
        <v/>
      </c>
      <c r="G152" s="3812">
        <f>I152-H152</f>
        <v/>
      </c>
      <c r="H152" s="3812">
        <f>F151*$G$8</f>
        <v/>
      </c>
      <c r="I152" s="3812">
        <f>IF(ROUND(F151,0)=0,0,PMT($G$8,$G$9,-$G$7))</f>
        <v/>
      </c>
      <c r="J152" s="3812">
        <f>+IF(ROUND(F151,0)=0,0,+$G$13+$G$14)</f>
        <v/>
      </c>
      <c r="K152" s="3812">
        <f>+J152+I152</f>
        <v/>
      </c>
    </row>
    <row r="153" ht="14.25" customHeight="1">
      <c r="E153" s="115" t="n">
        <v>135</v>
      </c>
      <c r="F153" s="3812">
        <f>+IF(F152-G153&lt;0,0,F152-G153)</f>
        <v/>
      </c>
      <c r="G153" s="3812">
        <f>I153-H153</f>
        <v/>
      </c>
      <c r="H153" s="3812">
        <f>F152*$G$8</f>
        <v/>
      </c>
      <c r="I153" s="3812">
        <f>IF(ROUND(F152,0)=0,0,PMT($G$8,$G$9,-$G$7))</f>
        <v/>
      </c>
      <c r="J153" s="3812">
        <f>+IF(ROUND(F152,0)=0,0,+$G$13+$G$14)</f>
        <v/>
      </c>
      <c r="K153" s="3812">
        <f>+J153+I153</f>
        <v/>
      </c>
    </row>
    <row r="154" ht="14.25" customHeight="1">
      <c r="E154" s="115" t="n">
        <v>136</v>
      </c>
      <c r="F154" s="3812">
        <f>+IF(F153-G154&lt;0,0,F153-G154)</f>
        <v/>
      </c>
      <c r="G154" s="3812">
        <f>I154-H154</f>
        <v/>
      </c>
      <c r="H154" s="3812">
        <f>F153*$G$8</f>
        <v/>
      </c>
      <c r="I154" s="3812">
        <f>IF(ROUND(F153,0)=0,0,PMT($G$8,$G$9,-$G$7))</f>
        <v/>
      </c>
      <c r="J154" s="3812">
        <f>+IF(ROUND(F153,0)=0,0,+$G$13+$G$14)</f>
        <v/>
      </c>
      <c r="K154" s="3812">
        <f>+J154+I154</f>
        <v/>
      </c>
    </row>
    <row r="155" ht="14.25" customHeight="1">
      <c r="E155" s="115" t="n">
        <v>137</v>
      </c>
      <c r="F155" s="3812">
        <f>+IF(F154-G155&lt;0,0,F154-G155)</f>
        <v/>
      </c>
      <c r="G155" s="3812">
        <f>I155-H155</f>
        <v/>
      </c>
      <c r="H155" s="3812">
        <f>F154*$G$8</f>
        <v/>
      </c>
      <c r="I155" s="3812">
        <f>IF(ROUND(F154,0)=0,0,PMT($G$8,$G$9,-$G$7))</f>
        <v/>
      </c>
      <c r="J155" s="3812">
        <f>+IF(ROUND(F154,0)=0,0,+$G$13+$G$14)</f>
        <v/>
      </c>
      <c r="K155" s="3812">
        <f>+J155+I155</f>
        <v/>
      </c>
    </row>
    <row r="156" ht="14.25" customHeight="1">
      <c r="E156" s="115" t="n">
        <v>138</v>
      </c>
      <c r="F156" s="3812">
        <f>+IF(F155-G156&lt;0,0,F155-G156)</f>
        <v/>
      </c>
      <c r="G156" s="3812">
        <f>I156-H156</f>
        <v/>
      </c>
      <c r="H156" s="3812">
        <f>F155*$G$8</f>
        <v/>
      </c>
      <c r="I156" s="3812">
        <f>IF(ROUND(F155,0)=0,0,PMT($G$8,$G$9,-$G$7))</f>
        <v/>
      </c>
      <c r="J156" s="3812">
        <f>+IF(ROUND(F155,0)=0,0,+$G$13+$G$14)</f>
        <v/>
      </c>
      <c r="K156" s="3812">
        <f>+J156+I156</f>
        <v/>
      </c>
    </row>
    <row r="157" ht="14.25" customHeight="1">
      <c r="E157" s="115" t="n">
        <v>139</v>
      </c>
      <c r="F157" s="3812">
        <f>+IF(F156-G157&lt;0,0,F156-G157)</f>
        <v/>
      </c>
      <c r="G157" s="3812">
        <f>I157-H157</f>
        <v/>
      </c>
      <c r="H157" s="3812">
        <f>F156*$G$8</f>
        <v/>
      </c>
      <c r="I157" s="3812">
        <f>IF(ROUND(F156,0)=0,0,PMT($G$8,$G$9,-$G$7))</f>
        <v/>
      </c>
      <c r="J157" s="3812">
        <f>+IF(ROUND(F156,0)=0,0,+$G$13+$G$14)</f>
        <v/>
      </c>
      <c r="K157" s="3812">
        <f>+J157+I157</f>
        <v/>
      </c>
    </row>
    <row r="158" ht="14.25" customHeight="1">
      <c r="E158" s="115" t="n">
        <v>140</v>
      </c>
      <c r="F158" s="3812">
        <f>+IF(F157-G158&lt;0,0,F157-G158)</f>
        <v/>
      </c>
      <c r="G158" s="3812">
        <f>I158-H158</f>
        <v/>
      </c>
      <c r="H158" s="3812">
        <f>F157*$G$8</f>
        <v/>
      </c>
      <c r="I158" s="3812">
        <f>IF(ROUND(F157,0)=0,0,PMT($G$8,$G$9,-$G$7))</f>
        <v/>
      </c>
      <c r="J158" s="3812">
        <f>+IF(ROUND(F157,0)=0,0,+$G$13+$G$14)</f>
        <v/>
      </c>
      <c r="K158" s="3812">
        <f>+J158+I158</f>
        <v/>
      </c>
    </row>
    <row r="159" ht="14.25" customHeight="1">
      <c r="E159" s="115" t="n">
        <v>141</v>
      </c>
      <c r="F159" s="3812">
        <f>+IF(F158-G159&lt;0,0,F158-G159)</f>
        <v/>
      </c>
      <c r="G159" s="3812">
        <f>I159-H159</f>
        <v/>
      </c>
      <c r="H159" s="3812">
        <f>F158*$G$8</f>
        <v/>
      </c>
      <c r="I159" s="3812">
        <f>IF(ROUND(F158,0)=0,0,PMT($G$8,$G$9,-$G$7))</f>
        <v/>
      </c>
      <c r="J159" s="3812">
        <f>+IF(ROUND(F158,0)=0,0,+$G$13+$G$14)</f>
        <v/>
      </c>
      <c r="K159" s="3812">
        <f>+J159+I159</f>
        <v/>
      </c>
    </row>
    <row r="160" ht="14.25" customHeight="1">
      <c r="E160" s="115" t="n">
        <v>142</v>
      </c>
      <c r="F160" s="3812">
        <f>+IF(F159-G160&lt;0,0,F159-G160)</f>
        <v/>
      </c>
      <c r="G160" s="3812">
        <f>I160-H160</f>
        <v/>
      </c>
      <c r="H160" s="3812">
        <f>F159*$G$8</f>
        <v/>
      </c>
      <c r="I160" s="3812">
        <f>IF(ROUND(F159,0)=0,0,PMT($G$8,$G$9,-$G$7))</f>
        <v/>
      </c>
      <c r="J160" s="3812">
        <f>+IF(ROUND(F159,0)=0,0,+$G$13+$G$14)</f>
        <v/>
      </c>
      <c r="K160" s="3812">
        <f>+J160+I160</f>
        <v/>
      </c>
    </row>
    <row r="161" ht="14.25" customHeight="1">
      <c r="E161" s="115" t="n">
        <v>143</v>
      </c>
      <c r="F161" s="3812">
        <f>+IF(F160-G161&lt;0,0,F160-G161)</f>
        <v/>
      </c>
      <c r="G161" s="3812">
        <f>I161-H161</f>
        <v/>
      </c>
      <c r="H161" s="3812">
        <f>F160*$G$8</f>
        <v/>
      </c>
      <c r="I161" s="3812">
        <f>IF(ROUND(F160,0)=0,0,PMT($G$8,$G$9,-$G$7))</f>
        <v/>
      </c>
      <c r="J161" s="3812">
        <f>+IF(ROUND(F160,0)=0,0,+$G$13+$G$14)</f>
        <v/>
      </c>
      <c r="K161" s="3812">
        <f>+J161+I161</f>
        <v/>
      </c>
    </row>
    <row r="162" ht="14.25" customHeight="1">
      <c r="E162" s="115" t="n">
        <v>144</v>
      </c>
      <c r="F162" s="3812">
        <f>+IF(F161-G162&lt;0,0,F161-G162)</f>
        <v/>
      </c>
      <c r="G162" s="3812">
        <f>I162-H162</f>
        <v/>
      </c>
      <c r="H162" s="3812">
        <f>F161*$G$8</f>
        <v/>
      </c>
      <c r="I162" s="3812">
        <f>IF(ROUND(F161,0)=0,0,PMT($G$8,$G$9,-$G$7))</f>
        <v/>
      </c>
      <c r="J162" s="3812">
        <f>+IF(ROUND(F161,0)=0,0,+$G$13+$G$14)</f>
        <v/>
      </c>
      <c r="K162" s="3812">
        <f>+J162+I162</f>
        <v/>
      </c>
    </row>
    <row r="163" ht="14.25" customHeight="1">
      <c r="E163" s="115" t="n">
        <v>145</v>
      </c>
      <c r="F163" s="3812">
        <f>+IF(F162-G163&lt;0,0,F162-G163)</f>
        <v/>
      </c>
      <c r="G163" s="3812">
        <f>I163-H163</f>
        <v/>
      </c>
      <c r="H163" s="3812">
        <f>F162*$G$8</f>
        <v/>
      </c>
      <c r="I163" s="3812">
        <f>IF(ROUND(F162,0)=0,0,PMT($G$8,$G$9,-$G$7))</f>
        <v/>
      </c>
      <c r="J163" s="3812">
        <f>+IF(ROUND(F162,0)=0,0,+$G$13+$G$14)</f>
        <v/>
      </c>
      <c r="K163" s="3812">
        <f>+J163+I163</f>
        <v/>
      </c>
    </row>
    <row r="164" ht="14.25" customHeight="1">
      <c r="E164" s="115" t="n">
        <v>146</v>
      </c>
      <c r="F164" s="3812">
        <f>+IF(F163-G164&lt;0,0,F163-G164)</f>
        <v/>
      </c>
      <c r="G164" s="3812">
        <f>I164-H164</f>
        <v/>
      </c>
      <c r="H164" s="3812">
        <f>F163*$G$8</f>
        <v/>
      </c>
      <c r="I164" s="3812">
        <f>IF(ROUND(F163,0)=0,0,PMT($G$8,$G$9,-$G$7))</f>
        <v/>
      </c>
      <c r="J164" s="3812">
        <f>+IF(ROUND(F163,0)=0,0,+$G$13+$G$14)</f>
        <v/>
      </c>
      <c r="K164" s="3812">
        <f>+J164+I164</f>
        <v/>
      </c>
    </row>
    <row r="165" ht="14.25" customHeight="1">
      <c r="E165" s="115" t="n">
        <v>147</v>
      </c>
      <c r="F165" s="3812">
        <f>+IF(F164-G165&lt;0,0,F164-G165)</f>
        <v/>
      </c>
      <c r="G165" s="3812">
        <f>I165-H165</f>
        <v/>
      </c>
      <c r="H165" s="3812">
        <f>F164*$G$8</f>
        <v/>
      </c>
      <c r="I165" s="3812">
        <f>IF(ROUND(F164,0)=0,0,PMT($G$8,$G$9,-$G$7))</f>
        <v/>
      </c>
      <c r="J165" s="3812">
        <f>+IF(ROUND(F164,0)=0,0,+$G$13+$G$14)</f>
        <v/>
      </c>
      <c r="K165" s="3812">
        <f>+J165+I165</f>
        <v/>
      </c>
    </row>
    <row r="166" ht="14.25" customHeight="1">
      <c r="E166" s="115" t="n">
        <v>148</v>
      </c>
      <c r="F166" s="3812">
        <f>+IF(F165-G166&lt;0,0,F165-G166)</f>
        <v/>
      </c>
      <c r="G166" s="3812">
        <f>I166-H166</f>
        <v/>
      </c>
      <c r="H166" s="3812">
        <f>F165*$G$8</f>
        <v/>
      </c>
      <c r="I166" s="3812">
        <f>IF(ROUND(F165,0)=0,0,PMT($G$8,$G$9,-$G$7))</f>
        <v/>
      </c>
      <c r="J166" s="3812">
        <f>+IF(ROUND(F165,0)=0,0,+$G$13+$G$14)</f>
        <v/>
      </c>
      <c r="K166" s="3812">
        <f>+J166+I166</f>
        <v/>
      </c>
    </row>
    <row r="167" ht="14.25" customHeight="1">
      <c r="E167" s="115" t="n">
        <v>149</v>
      </c>
      <c r="F167" s="3812">
        <f>+IF(F166-G167&lt;0,0,F166-G167)</f>
        <v/>
      </c>
      <c r="G167" s="3812">
        <f>I167-H167</f>
        <v/>
      </c>
      <c r="H167" s="3812">
        <f>F166*$G$8</f>
        <v/>
      </c>
      <c r="I167" s="3812">
        <f>IF(ROUND(F166,0)=0,0,PMT($G$8,$G$9,-$G$7))</f>
        <v/>
      </c>
      <c r="J167" s="3812">
        <f>+IF(ROUND(F166,0)=0,0,+$G$13+$G$14)</f>
        <v/>
      </c>
      <c r="K167" s="3812">
        <f>+J167+I167</f>
        <v/>
      </c>
    </row>
    <row r="168" ht="14.25" customHeight="1">
      <c r="E168" s="115" t="n">
        <v>150</v>
      </c>
      <c r="F168" s="3812">
        <f>+IF(F167-G168&lt;0,0,F167-G168)</f>
        <v/>
      </c>
      <c r="G168" s="3812">
        <f>I168-H168</f>
        <v/>
      </c>
      <c r="H168" s="3812">
        <f>F167*$G$8</f>
        <v/>
      </c>
      <c r="I168" s="3812">
        <f>IF(ROUND(F167,0)=0,0,PMT($G$8,$G$9,-$G$7))</f>
        <v/>
      </c>
      <c r="J168" s="3812">
        <f>+IF(ROUND(F167,0)=0,0,+$G$13+$G$14)</f>
        <v/>
      </c>
      <c r="K168" s="3812">
        <f>+J168+I168</f>
        <v/>
      </c>
    </row>
    <row r="169" ht="14.25" customHeight="1">
      <c r="E169" s="115" t="n">
        <v>151</v>
      </c>
      <c r="F169" s="3812">
        <f>+IF(F168-G169&lt;0,0,F168-G169)</f>
        <v/>
      </c>
      <c r="G169" s="3812">
        <f>I169-H169</f>
        <v/>
      </c>
      <c r="H169" s="3812">
        <f>F168*$G$8</f>
        <v/>
      </c>
      <c r="I169" s="3812">
        <f>IF(ROUND(F168,0)=0,0,PMT($G$8,$G$9,-$G$7))</f>
        <v/>
      </c>
      <c r="J169" s="3812">
        <f>+IF(ROUND(F168,0)=0,0,+$G$13+$G$14)</f>
        <v/>
      </c>
      <c r="K169" s="3812">
        <f>+J169+I169</f>
        <v/>
      </c>
    </row>
    <row r="170" ht="14.25" customHeight="1">
      <c r="E170" s="115" t="n">
        <v>152</v>
      </c>
      <c r="F170" s="3812">
        <f>+IF(F169-G170&lt;0,0,F169-G170)</f>
        <v/>
      </c>
      <c r="G170" s="3812">
        <f>I170-H170</f>
        <v/>
      </c>
      <c r="H170" s="3812">
        <f>F169*$G$8</f>
        <v/>
      </c>
      <c r="I170" s="3812">
        <f>IF(ROUND(F169,0)=0,0,PMT($G$8,$G$9,-$G$7))</f>
        <v/>
      </c>
      <c r="J170" s="3812">
        <f>+IF(ROUND(F169,0)=0,0,+$G$13+$G$14)</f>
        <v/>
      </c>
      <c r="K170" s="3812">
        <f>+J170+I170</f>
        <v/>
      </c>
    </row>
    <row r="171" ht="14.25" customHeight="1">
      <c r="E171" s="115" t="n">
        <v>153</v>
      </c>
      <c r="F171" s="3812">
        <f>+IF(F170-G171&lt;0,0,F170-G171)</f>
        <v/>
      </c>
      <c r="G171" s="3812">
        <f>I171-H171</f>
        <v/>
      </c>
      <c r="H171" s="3812">
        <f>F170*$G$8</f>
        <v/>
      </c>
      <c r="I171" s="3812">
        <f>IF(ROUND(F170,0)=0,0,PMT($G$8,$G$9,-$G$7))</f>
        <v/>
      </c>
      <c r="J171" s="3812">
        <f>+IF(ROUND(F170,0)=0,0,+$G$13+$G$14)</f>
        <v/>
      </c>
      <c r="K171" s="3812">
        <f>+J171+I171</f>
        <v/>
      </c>
    </row>
    <row r="172" ht="14.25" customHeight="1">
      <c r="E172" s="115" t="n">
        <v>154</v>
      </c>
      <c r="F172" s="3812">
        <f>+IF(F171-G172&lt;0,0,F171-G172)</f>
        <v/>
      </c>
      <c r="G172" s="3812">
        <f>I172-H172</f>
        <v/>
      </c>
      <c r="H172" s="3812">
        <f>F171*$G$8</f>
        <v/>
      </c>
      <c r="I172" s="3812">
        <f>IF(ROUND(F171,0)=0,0,PMT($G$8,$G$9,-$G$7))</f>
        <v/>
      </c>
      <c r="J172" s="3812">
        <f>+IF(ROUND(F171,0)=0,0,+$G$13+$G$14)</f>
        <v/>
      </c>
      <c r="K172" s="3812">
        <f>+J172+I172</f>
        <v/>
      </c>
    </row>
    <row r="173" ht="14.25" customHeight="1">
      <c r="E173" s="115" t="n">
        <v>155</v>
      </c>
      <c r="F173" s="3812">
        <f>+IF(F172-G173&lt;0,0,F172-G173)</f>
        <v/>
      </c>
      <c r="G173" s="3812">
        <f>I173-H173</f>
        <v/>
      </c>
      <c r="H173" s="3812">
        <f>F172*$G$8</f>
        <v/>
      </c>
      <c r="I173" s="3812">
        <f>IF(ROUND(F172,0)=0,0,PMT($G$8,$G$9,-$G$7))</f>
        <v/>
      </c>
      <c r="J173" s="3812">
        <f>+IF(ROUND(F172,0)=0,0,+$G$13+$G$14)</f>
        <v/>
      </c>
      <c r="K173" s="3812">
        <f>+J173+I173</f>
        <v/>
      </c>
    </row>
    <row r="174" ht="14.25" customHeight="1">
      <c r="E174" s="115" t="n">
        <v>156</v>
      </c>
      <c r="F174" s="3812">
        <f>+IF(F173-G174&lt;0,0,F173-G174)</f>
        <v/>
      </c>
      <c r="G174" s="3812">
        <f>I174-H174</f>
        <v/>
      </c>
      <c r="H174" s="3812">
        <f>F173*$G$8</f>
        <v/>
      </c>
      <c r="I174" s="3812">
        <f>IF(ROUND(F173,0)=0,0,PMT($G$8,$G$9,-$G$7))</f>
        <v/>
      </c>
      <c r="J174" s="3812">
        <f>+IF(ROUND(F173,0)=0,0,+$G$13+$G$14)</f>
        <v/>
      </c>
      <c r="K174" s="3812">
        <f>+J174+I174</f>
        <v/>
      </c>
    </row>
    <row r="175" ht="14.25" customHeight="1">
      <c r="E175" s="115" t="n">
        <v>157</v>
      </c>
      <c r="F175" s="3812">
        <f>+IF(F174-G175&lt;0,0,F174-G175)</f>
        <v/>
      </c>
      <c r="G175" s="3812">
        <f>I175-H175</f>
        <v/>
      </c>
      <c r="H175" s="3812">
        <f>F174*$G$8</f>
        <v/>
      </c>
      <c r="I175" s="3812">
        <f>IF(ROUND(F174,0)=0,0,PMT($G$8,$G$9,-$G$7))</f>
        <v/>
      </c>
      <c r="J175" s="3812">
        <f>+IF(ROUND(F174,0)=0,0,+$G$13+$G$14)</f>
        <v/>
      </c>
      <c r="K175" s="3812">
        <f>+J175+I175</f>
        <v/>
      </c>
    </row>
    <row r="176" ht="14.25" customHeight="1">
      <c r="E176" s="115" t="n">
        <v>158</v>
      </c>
      <c r="F176" s="3812">
        <f>+IF(F175-G176&lt;0,0,F175-G176)</f>
        <v/>
      </c>
      <c r="G176" s="3812">
        <f>I176-H176</f>
        <v/>
      </c>
      <c r="H176" s="3812">
        <f>F175*$G$8</f>
        <v/>
      </c>
      <c r="I176" s="3812">
        <f>IF(ROUND(F175,0)=0,0,PMT($G$8,$G$9,-$G$7))</f>
        <v/>
      </c>
      <c r="J176" s="3812">
        <f>+IF(ROUND(F175,0)=0,0,+$G$13+$G$14)</f>
        <v/>
      </c>
      <c r="K176" s="3812">
        <f>+J176+I176</f>
        <v/>
      </c>
    </row>
    <row r="177" ht="14.25" customHeight="1">
      <c r="E177" s="115" t="n">
        <v>159</v>
      </c>
      <c r="F177" s="3812">
        <f>+IF(F176-G177&lt;0,0,F176-G177)</f>
        <v/>
      </c>
      <c r="G177" s="3812">
        <f>I177-H177</f>
        <v/>
      </c>
      <c r="H177" s="3812">
        <f>F176*$G$8</f>
        <v/>
      </c>
      <c r="I177" s="3812">
        <f>IF(ROUND(F176,0)=0,0,PMT($G$8,$G$9,-$G$7))</f>
        <v/>
      </c>
      <c r="J177" s="3812">
        <f>+IF(ROUND(F176,0)=0,0,+$G$13+$G$14)</f>
        <v/>
      </c>
      <c r="K177" s="3812">
        <f>+J177+I177</f>
        <v/>
      </c>
    </row>
    <row r="178" ht="14.25" customHeight="1">
      <c r="E178" s="115" t="n">
        <v>160</v>
      </c>
      <c r="F178" s="3812">
        <f>+IF(F177-G178&lt;0,0,F177-G178)</f>
        <v/>
      </c>
      <c r="G178" s="3812">
        <f>I178-H178</f>
        <v/>
      </c>
      <c r="H178" s="3812">
        <f>F177*$G$8</f>
        <v/>
      </c>
      <c r="I178" s="3812">
        <f>IF(ROUND(F177,0)=0,0,PMT($G$8,$G$9,-$G$7))</f>
        <v/>
      </c>
      <c r="J178" s="3812">
        <f>+IF(ROUND(F177,0)=0,0,+$G$13+$G$14)</f>
        <v/>
      </c>
      <c r="K178" s="3812">
        <f>+J178+I178</f>
        <v/>
      </c>
    </row>
    <row r="179" ht="14.25" customHeight="1">
      <c r="E179" s="115" t="n">
        <v>161</v>
      </c>
      <c r="F179" s="3812">
        <f>+IF(F178-G179&lt;0,0,F178-G179)</f>
        <v/>
      </c>
      <c r="G179" s="3812">
        <f>I179-H179</f>
        <v/>
      </c>
      <c r="H179" s="3812">
        <f>F178*$G$8</f>
        <v/>
      </c>
      <c r="I179" s="3812">
        <f>IF(ROUND(F178,0)=0,0,PMT($G$8,$G$9,-$G$7))</f>
        <v/>
      </c>
      <c r="J179" s="3812">
        <f>+IF(ROUND(F178,0)=0,0,+$G$13+$G$14)</f>
        <v/>
      </c>
      <c r="K179" s="3812">
        <f>+J179+I179</f>
        <v/>
      </c>
    </row>
    <row r="180" ht="14.25" customHeight="1">
      <c r="E180" s="115" t="n">
        <v>162</v>
      </c>
      <c r="F180" s="3812">
        <f>+IF(F179-G180&lt;0,0,F179-G180)</f>
        <v/>
      </c>
      <c r="G180" s="3812">
        <f>I180-H180</f>
        <v/>
      </c>
      <c r="H180" s="3812">
        <f>F179*$G$8</f>
        <v/>
      </c>
      <c r="I180" s="3812">
        <f>IF(ROUND(F179,0)=0,0,PMT($G$8,$G$9,-$G$7))</f>
        <v/>
      </c>
      <c r="J180" s="3812">
        <f>+IF(ROUND(F179,0)=0,0,+$G$13+$G$14)</f>
        <v/>
      </c>
      <c r="K180" s="3812">
        <f>+J180+I180</f>
        <v/>
      </c>
    </row>
    <row r="181" ht="14.25" customHeight="1">
      <c r="E181" s="115" t="n">
        <v>163</v>
      </c>
      <c r="F181" s="3812">
        <f>+IF(F180-G181&lt;0,0,F180-G181)</f>
        <v/>
      </c>
      <c r="G181" s="3812">
        <f>I181-H181</f>
        <v/>
      </c>
      <c r="H181" s="3812">
        <f>F180*$G$8</f>
        <v/>
      </c>
      <c r="I181" s="3812">
        <f>IF(ROUND(F180,0)=0,0,PMT($G$8,$G$9,-$G$7))</f>
        <v/>
      </c>
      <c r="J181" s="3812">
        <f>+IF(ROUND(F180,0)=0,0,+$G$13+$G$14)</f>
        <v/>
      </c>
      <c r="K181" s="3812">
        <f>+J181+I181</f>
        <v/>
      </c>
    </row>
    <row r="182" ht="14.25" customHeight="1">
      <c r="E182" s="115" t="n">
        <v>164</v>
      </c>
      <c r="F182" s="3812">
        <f>+IF(F181-G182&lt;0,0,F181-G182)</f>
        <v/>
      </c>
      <c r="G182" s="3812">
        <f>I182-H182</f>
        <v/>
      </c>
      <c r="H182" s="3812">
        <f>F181*$G$8</f>
        <v/>
      </c>
      <c r="I182" s="3812">
        <f>IF(ROUND(F181,0)=0,0,PMT($G$8,$G$9,-$G$7))</f>
        <v/>
      </c>
      <c r="J182" s="3812">
        <f>+IF(ROUND(F181,0)=0,0,+$G$13+$G$14)</f>
        <v/>
      </c>
      <c r="K182" s="3812">
        <f>+J182+I182</f>
        <v/>
      </c>
    </row>
    <row r="183" ht="14.25" customHeight="1">
      <c r="E183" s="115" t="n">
        <v>165</v>
      </c>
      <c r="F183" s="3812">
        <f>+IF(F182-G183&lt;0,0,F182-G183)</f>
        <v/>
      </c>
      <c r="G183" s="3812">
        <f>I183-H183</f>
        <v/>
      </c>
      <c r="H183" s="3812">
        <f>F182*$G$8</f>
        <v/>
      </c>
      <c r="I183" s="3812">
        <f>IF(ROUND(F182,0)=0,0,PMT($G$8,$G$9,-$G$7))</f>
        <v/>
      </c>
      <c r="J183" s="3812">
        <f>+IF(ROUND(F182,0)=0,0,+$G$13+$G$14)</f>
        <v/>
      </c>
      <c r="K183" s="3812">
        <f>+J183+I183</f>
        <v/>
      </c>
    </row>
    <row r="184" ht="14.25" customHeight="1">
      <c r="E184" s="115" t="n">
        <v>166</v>
      </c>
      <c r="F184" s="3812">
        <f>+IF(F183-G184&lt;0,0,F183-G184)</f>
        <v/>
      </c>
      <c r="G184" s="3812">
        <f>I184-H184</f>
        <v/>
      </c>
      <c r="H184" s="3812">
        <f>F183*$G$8</f>
        <v/>
      </c>
      <c r="I184" s="3812">
        <f>IF(ROUND(F183,0)=0,0,PMT($G$8,$G$9,-$G$7))</f>
        <v/>
      </c>
      <c r="J184" s="3812">
        <f>+IF(ROUND(F183,0)=0,0,+$G$13+$G$14)</f>
        <v/>
      </c>
      <c r="K184" s="3812">
        <f>+J184+I184</f>
        <v/>
      </c>
    </row>
    <row r="185" ht="14.25" customHeight="1">
      <c r="E185" s="115" t="n">
        <v>167</v>
      </c>
      <c r="F185" s="3812">
        <f>+IF(F184-G185&lt;0,0,F184-G185)</f>
        <v/>
      </c>
      <c r="G185" s="3812">
        <f>I185-H185</f>
        <v/>
      </c>
      <c r="H185" s="3812">
        <f>F184*$G$8</f>
        <v/>
      </c>
      <c r="I185" s="3812">
        <f>IF(ROUND(F184,0)=0,0,PMT($G$8,$G$9,-$G$7))</f>
        <v/>
      </c>
      <c r="J185" s="3812">
        <f>+IF(ROUND(F184,0)=0,0,+$G$13+$G$14)</f>
        <v/>
      </c>
      <c r="K185" s="3812">
        <f>+J185+I185</f>
        <v/>
      </c>
    </row>
    <row r="186" ht="14.25" customHeight="1">
      <c r="E186" s="115" t="n">
        <v>168</v>
      </c>
      <c r="F186" s="3812">
        <f>+IF(F185-G186&lt;0,0,F185-G186)</f>
        <v/>
      </c>
      <c r="G186" s="3812">
        <f>I186-H186</f>
        <v/>
      </c>
      <c r="H186" s="3812">
        <f>F185*$G$8</f>
        <v/>
      </c>
      <c r="I186" s="3812">
        <f>IF(ROUND(F185,0)=0,0,PMT($G$8,$G$9,-$G$7))</f>
        <v/>
      </c>
      <c r="J186" s="3812">
        <f>+IF(ROUND(F185,0)=0,0,+$G$13+$G$14)</f>
        <v/>
      </c>
      <c r="K186" s="3812">
        <f>+J186+I186</f>
        <v/>
      </c>
    </row>
    <row r="187" ht="14.25" customHeight="1">
      <c r="E187" s="115" t="n">
        <v>169</v>
      </c>
      <c r="F187" s="3812">
        <f>+IF(F186-G187&lt;0,0,F186-G187)</f>
        <v/>
      </c>
      <c r="G187" s="3812">
        <f>I187-H187</f>
        <v/>
      </c>
      <c r="H187" s="3812">
        <f>F186*$G$8</f>
        <v/>
      </c>
      <c r="I187" s="3812">
        <f>IF(ROUND(F186,0)=0,0,PMT($G$8,$G$9,-$G$7))</f>
        <v/>
      </c>
      <c r="J187" s="3812">
        <f>+IF(ROUND(F186,0)=0,0,+$G$13+$G$14)</f>
        <v/>
      </c>
      <c r="K187" s="3812">
        <f>+J187+I187</f>
        <v/>
      </c>
    </row>
    <row r="188" ht="14.25" customHeight="1">
      <c r="E188" s="115" t="n">
        <v>170</v>
      </c>
      <c r="F188" s="3812">
        <f>+IF(F187-G188&lt;0,0,F187-G188)</f>
        <v/>
      </c>
      <c r="G188" s="3812">
        <f>I188-H188</f>
        <v/>
      </c>
      <c r="H188" s="3812">
        <f>F187*$G$8</f>
        <v/>
      </c>
      <c r="I188" s="3812">
        <f>IF(ROUND(F187,0)=0,0,PMT($G$8,$G$9,-$G$7))</f>
        <v/>
      </c>
      <c r="J188" s="3812">
        <f>+IF(ROUND(F187,0)=0,0,+$G$13+$G$14)</f>
        <v/>
      </c>
      <c r="K188" s="3812">
        <f>+J188+I188</f>
        <v/>
      </c>
    </row>
    <row r="189" ht="14.25" customHeight="1">
      <c r="E189" s="115" t="n">
        <v>171</v>
      </c>
      <c r="F189" s="3812">
        <f>+IF(F188-G189&lt;0,0,F188-G189)</f>
        <v/>
      </c>
      <c r="G189" s="3812">
        <f>I189-H189</f>
        <v/>
      </c>
      <c r="H189" s="3812">
        <f>F188*$G$8</f>
        <v/>
      </c>
      <c r="I189" s="3812">
        <f>IF(ROUND(F188,0)=0,0,PMT($G$8,$G$9,-$G$7))</f>
        <v/>
      </c>
      <c r="J189" s="3812">
        <f>+IF(ROUND(F188,0)=0,0,+$G$13+$G$14)</f>
        <v/>
      </c>
      <c r="K189" s="3812">
        <f>+J189+I189</f>
        <v/>
      </c>
    </row>
    <row r="190" ht="14.25" customHeight="1">
      <c r="E190" s="115" t="n">
        <v>172</v>
      </c>
      <c r="F190" s="3812">
        <f>+IF(F189-G190&lt;0,0,F189-G190)</f>
        <v/>
      </c>
      <c r="G190" s="3812">
        <f>I190-H190</f>
        <v/>
      </c>
      <c r="H190" s="3812">
        <f>F189*$G$8</f>
        <v/>
      </c>
      <c r="I190" s="3812">
        <f>IF(ROUND(F189,0)=0,0,PMT($G$8,$G$9,-$G$7))</f>
        <v/>
      </c>
      <c r="J190" s="3812">
        <f>+IF(ROUND(F189,0)=0,0,+$G$13+$G$14)</f>
        <v/>
      </c>
      <c r="K190" s="3812">
        <f>+J190+I190</f>
        <v/>
      </c>
    </row>
    <row r="191" ht="14.25" customHeight="1">
      <c r="E191" s="115" t="n">
        <v>173</v>
      </c>
      <c r="F191" s="3812">
        <f>+IF(F190-G191&lt;0,0,F190-G191)</f>
        <v/>
      </c>
      <c r="G191" s="3812">
        <f>I191-H191</f>
        <v/>
      </c>
      <c r="H191" s="3812">
        <f>F190*$G$8</f>
        <v/>
      </c>
      <c r="I191" s="3812">
        <f>IF(ROUND(F190,0)=0,0,PMT($G$8,$G$9,-$G$7))</f>
        <v/>
      </c>
      <c r="J191" s="3812">
        <f>+IF(ROUND(F190,0)=0,0,+$G$13+$G$14)</f>
        <v/>
      </c>
      <c r="K191" s="3812">
        <f>+J191+I191</f>
        <v/>
      </c>
    </row>
    <row r="192" ht="14.25" customHeight="1">
      <c r="E192" s="115" t="n">
        <v>174</v>
      </c>
      <c r="F192" s="3812">
        <f>+IF(F191-G192&lt;0,0,F191-G192)</f>
        <v/>
      </c>
      <c r="G192" s="3812">
        <f>I192-H192</f>
        <v/>
      </c>
      <c r="H192" s="3812">
        <f>F191*$G$8</f>
        <v/>
      </c>
      <c r="I192" s="3812">
        <f>IF(ROUND(F191,0)=0,0,PMT($G$8,$G$9,-$G$7))</f>
        <v/>
      </c>
      <c r="J192" s="3812">
        <f>+IF(ROUND(F191,0)=0,0,+$G$13+$G$14)</f>
        <v/>
      </c>
      <c r="K192" s="3812">
        <f>+J192+I192</f>
        <v/>
      </c>
    </row>
    <row r="193" ht="14.25" customHeight="1">
      <c r="E193" s="115" t="n">
        <v>175</v>
      </c>
      <c r="F193" s="3812">
        <f>+IF(F192-G193&lt;0,0,F192-G193)</f>
        <v/>
      </c>
      <c r="G193" s="3812">
        <f>I193-H193</f>
        <v/>
      </c>
      <c r="H193" s="3812">
        <f>F192*$G$8</f>
        <v/>
      </c>
      <c r="I193" s="3812">
        <f>IF(ROUND(F192,0)=0,0,PMT($G$8,$G$9,-$G$7))</f>
        <v/>
      </c>
      <c r="J193" s="3812">
        <f>+IF(ROUND(F192,0)=0,0,+$G$13+$G$14)</f>
        <v/>
      </c>
      <c r="K193" s="3812">
        <f>+J193+I193</f>
        <v/>
      </c>
    </row>
    <row r="194" ht="14.25" customHeight="1">
      <c r="E194" s="115" t="n">
        <v>176</v>
      </c>
      <c r="F194" s="3812">
        <f>+IF(F193-G194&lt;0,0,F193-G194)</f>
        <v/>
      </c>
      <c r="G194" s="3812">
        <f>I194-H194</f>
        <v/>
      </c>
      <c r="H194" s="3812">
        <f>F193*$G$8</f>
        <v/>
      </c>
      <c r="I194" s="3812">
        <f>IF(ROUND(F193,0)=0,0,PMT($G$8,$G$9,-$G$7))</f>
        <v/>
      </c>
      <c r="J194" s="3812">
        <f>+IF(ROUND(F193,0)=0,0,+$G$13+$G$14)</f>
        <v/>
      </c>
      <c r="K194" s="3812">
        <f>+J194+I194</f>
        <v/>
      </c>
    </row>
    <row r="195" ht="14.25" customHeight="1">
      <c r="E195" s="115" t="n">
        <v>177</v>
      </c>
      <c r="F195" s="3812">
        <f>+IF(F194-G195&lt;0,0,F194-G195)</f>
        <v/>
      </c>
      <c r="G195" s="3812">
        <f>I195-H195</f>
        <v/>
      </c>
      <c r="H195" s="3812">
        <f>F194*$G$8</f>
        <v/>
      </c>
      <c r="I195" s="3812">
        <f>IF(ROUND(F194,0)=0,0,PMT($G$8,$G$9,-$G$7))</f>
        <v/>
      </c>
      <c r="J195" s="3812">
        <f>+IF(ROUND(F194,0)=0,0,+$G$13+$G$14)</f>
        <v/>
      </c>
      <c r="K195" s="3812">
        <f>+J195+I195</f>
        <v/>
      </c>
    </row>
    <row r="196" ht="14.25" customHeight="1">
      <c r="E196" s="115" t="n">
        <v>178</v>
      </c>
      <c r="F196" s="3812">
        <f>+IF(F195-G196&lt;0,0,F195-G196)</f>
        <v/>
      </c>
      <c r="G196" s="3812">
        <f>I196-H196</f>
        <v/>
      </c>
      <c r="H196" s="3812">
        <f>F195*$G$8</f>
        <v/>
      </c>
      <c r="I196" s="3812">
        <f>IF(ROUND(F195,0)=0,0,PMT($G$8,$G$9,-$G$7))</f>
        <v/>
      </c>
      <c r="J196" s="3812">
        <f>+IF(ROUND(F195,0)=0,0,+$G$13+$G$14)</f>
        <v/>
      </c>
      <c r="K196" s="3812">
        <f>+J196+I196</f>
        <v/>
      </c>
    </row>
    <row r="197" ht="14.25" customHeight="1">
      <c r="E197" s="115" t="n">
        <v>179</v>
      </c>
      <c r="F197" s="3812">
        <f>+IF(F196-G197&lt;0,0,F196-G197)</f>
        <v/>
      </c>
      <c r="G197" s="3812">
        <f>I197-H197</f>
        <v/>
      </c>
      <c r="H197" s="3812">
        <f>F196*$G$8</f>
        <v/>
      </c>
      <c r="I197" s="3812">
        <f>IF(ROUND(F196,0)=0,0,PMT($G$8,$G$9,-$G$7))</f>
        <v/>
      </c>
      <c r="J197" s="3812">
        <f>+IF(ROUND(F196,0)=0,0,+$G$13+$G$14)</f>
        <v/>
      </c>
      <c r="K197" s="3812">
        <f>+J197+I197</f>
        <v/>
      </c>
    </row>
    <row r="198" ht="14.25" customHeight="1">
      <c r="E198" s="115" t="n">
        <v>180</v>
      </c>
      <c r="F198" s="3812">
        <f>+IF(F197-G198&lt;0,0,F197-G198)</f>
        <v/>
      </c>
      <c r="G198" s="3812">
        <f>I198-H198</f>
        <v/>
      </c>
      <c r="H198" s="3812">
        <f>F197*$G$8</f>
        <v/>
      </c>
      <c r="I198" s="3812">
        <f>IF(ROUND(F197,0)=0,0,PMT($G$8,$G$9,-$G$7))</f>
        <v/>
      </c>
      <c r="J198" s="3812">
        <f>+IF(ROUND(F197,0)=0,0,+$G$13+$G$14)</f>
        <v/>
      </c>
      <c r="K198" s="3812">
        <f>+J198+I198</f>
        <v/>
      </c>
    </row>
    <row r="199" ht="14.25" customHeight="1">
      <c r="E199" s="115">
        <f>+E198+1</f>
        <v/>
      </c>
      <c r="F199" s="3812">
        <f>+IF(F198-G199&lt;0,0,F198-G199)</f>
        <v/>
      </c>
      <c r="G199" s="3812">
        <f>I199-H199</f>
        <v/>
      </c>
      <c r="H199" s="3812">
        <f>F198*$G$8</f>
        <v/>
      </c>
      <c r="I199" s="3812">
        <f>IF(ROUND(F198,0)=0,0,PMT($G$8,$G$9,-$G$7))</f>
        <v/>
      </c>
      <c r="J199" s="3812">
        <f>+IF(ROUND(F198,0)=0,0,+$G$13+$G$14)</f>
        <v/>
      </c>
      <c r="K199" s="3812">
        <f>+J199+I199</f>
        <v/>
      </c>
    </row>
    <row r="200" ht="14.25" customHeight="1">
      <c r="E200" s="115">
        <f>+E199+1</f>
        <v/>
      </c>
      <c r="F200" s="3812">
        <f>+IF(F199-G200&lt;0,0,F199-G200)</f>
        <v/>
      </c>
      <c r="G200" s="3812">
        <f>I200-H200</f>
        <v/>
      </c>
      <c r="H200" s="3812">
        <f>F199*$G$8</f>
        <v/>
      </c>
      <c r="I200" s="3812">
        <f>IF(ROUND(F199,0)=0,0,PMT($G$8,$G$9,-$G$7))</f>
        <v/>
      </c>
      <c r="J200" s="3812">
        <f>+IF(ROUND(F199,0)=0,0,+$G$13+$G$14)</f>
        <v/>
      </c>
      <c r="K200" s="3812">
        <f>+J200+I200</f>
        <v/>
      </c>
    </row>
    <row r="201" ht="14.25" customHeight="1">
      <c r="E201" s="115">
        <f>+E200+1</f>
        <v/>
      </c>
      <c r="F201" s="3812">
        <f>+IF(F200-G201&lt;0,0,F200-G201)</f>
        <v/>
      </c>
      <c r="G201" s="3812">
        <f>I201-H201</f>
        <v/>
      </c>
      <c r="H201" s="3812">
        <f>F200*$G$8</f>
        <v/>
      </c>
      <c r="I201" s="3812">
        <f>IF(ROUND(F200,0)=0,0,PMT($G$8,$G$9,-$G$7))</f>
        <v/>
      </c>
      <c r="J201" s="3812">
        <f>+IF(ROUND(F200,0)=0,0,+$G$13+$G$14)</f>
        <v/>
      </c>
      <c r="K201" s="3812">
        <f>+J201+I201</f>
        <v/>
      </c>
    </row>
    <row r="202" ht="14.25" customHeight="1">
      <c r="E202" s="115">
        <f>+E201+1</f>
        <v/>
      </c>
      <c r="F202" s="3812">
        <f>+IF(F201-G202&lt;0,0,F201-G202)</f>
        <v/>
      </c>
      <c r="G202" s="3812">
        <f>I202-H202</f>
        <v/>
      </c>
      <c r="H202" s="3812">
        <f>F201*$G$8</f>
        <v/>
      </c>
      <c r="I202" s="3812">
        <f>IF(ROUND(F201,0)=0,0,PMT($G$8,$G$9,-$G$7))</f>
        <v/>
      </c>
      <c r="J202" s="3812">
        <f>+IF(ROUND(F201,0)=0,0,+$G$13+$G$14)</f>
        <v/>
      </c>
      <c r="K202" s="3812">
        <f>+J202+I202</f>
        <v/>
      </c>
    </row>
    <row r="203" ht="14.25" customHeight="1">
      <c r="E203" s="115">
        <f>+E202+1</f>
        <v/>
      </c>
      <c r="F203" s="3812">
        <f>+IF(F202-G203&lt;0,0,F202-G203)</f>
        <v/>
      </c>
      <c r="G203" s="3812">
        <f>I203-H203</f>
        <v/>
      </c>
      <c r="H203" s="3812">
        <f>F202*$G$8</f>
        <v/>
      </c>
      <c r="I203" s="3812">
        <f>IF(ROUND(F202,0)=0,0,PMT($G$8,$G$9,-$G$7))</f>
        <v/>
      </c>
      <c r="J203" s="3812">
        <f>+IF(ROUND(F202,0)=0,0,+$G$13+$G$14)</f>
        <v/>
      </c>
      <c r="K203" s="3812">
        <f>+J203+I203</f>
        <v/>
      </c>
    </row>
    <row r="204" ht="14.25" customHeight="1">
      <c r="E204" s="115">
        <f>+E203+1</f>
        <v/>
      </c>
      <c r="F204" s="3812">
        <f>+IF(F203-G204&lt;0,0,F203-G204)</f>
        <v/>
      </c>
      <c r="G204" s="3812">
        <f>I204-H204</f>
        <v/>
      </c>
      <c r="H204" s="3812">
        <f>F203*$G$8</f>
        <v/>
      </c>
      <c r="I204" s="3812">
        <f>IF(ROUND(F203,0)=0,0,PMT($G$8,$G$9,-$G$7))</f>
        <v/>
      </c>
      <c r="J204" s="3812">
        <f>+IF(ROUND(F203,0)=0,0,+$G$13+$G$14)</f>
        <v/>
      </c>
      <c r="K204" s="3812">
        <f>+J204+I204</f>
        <v/>
      </c>
    </row>
    <row r="205" ht="14.25" customHeight="1">
      <c r="E205" s="115">
        <f>+E204+1</f>
        <v/>
      </c>
      <c r="F205" s="3812">
        <f>+IF(F204-G205&lt;0,0,F204-G205)</f>
        <v/>
      </c>
      <c r="G205" s="3812">
        <f>I205-H205</f>
        <v/>
      </c>
      <c r="H205" s="3812">
        <f>F204*$G$8</f>
        <v/>
      </c>
      <c r="I205" s="3812">
        <f>IF(ROUND(F204,0)=0,0,PMT($G$8,$G$9,-$G$7))</f>
        <v/>
      </c>
      <c r="J205" s="3812">
        <f>+IF(ROUND(F204,0)=0,0,+$G$13+$G$14)</f>
        <v/>
      </c>
      <c r="K205" s="3812">
        <f>+J205+I205</f>
        <v/>
      </c>
    </row>
    <row r="206" ht="14.25" customHeight="1">
      <c r="E206" s="115">
        <f>+E205+1</f>
        <v/>
      </c>
      <c r="F206" s="3812">
        <f>+IF(F205-G206&lt;0,0,F205-G206)</f>
        <v/>
      </c>
      <c r="G206" s="3812">
        <f>I206-H206</f>
        <v/>
      </c>
      <c r="H206" s="3812">
        <f>F205*$G$8</f>
        <v/>
      </c>
      <c r="I206" s="3812">
        <f>IF(ROUND(F205,0)=0,0,PMT($G$8,$G$9,-$G$7))</f>
        <v/>
      </c>
      <c r="J206" s="3812">
        <f>+IF(ROUND(F205,0)=0,0,+$G$13+$G$14)</f>
        <v/>
      </c>
      <c r="K206" s="3812">
        <f>+J206+I206</f>
        <v/>
      </c>
    </row>
    <row r="207" ht="14.25" customHeight="1">
      <c r="E207" s="115">
        <f>+E206+1</f>
        <v/>
      </c>
      <c r="F207" s="3812">
        <f>+IF(F206-G207&lt;0,0,F206-G207)</f>
        <v/>
      </c>
      <c r="G207" s="3812">
        <f>I207-H207</f>
        <v/>
      </c>
      <c r="H207" s="3812">
        <f>F206*$G$8</f>
        <v/>
      </c>
      <c r="I207" s="3812">
        <f>IF(ROUND(F206,0)=0,0,PMT($G$8,$G$9,-$G$7))</f>
        <v/>
      </c>
      <c r="J207" s="3812">
        <f>+IF(ROUND(F206,0)=0,0,+$G$13+$G$14)</f>
        <v/>
      </c>
      <c r="K207" s="3812">
        <f>+J207+I207</f>
        <v/>
      </c>
    </row>
    <row r="208" ht="14.25" customHeight="1">
      <c r="E208" s="115">
        <f>+E207+1</f>
        <v/>
      </c>
      <c r="F208" s="3812">
        <f>+IF(F207-G208&lt;0,0,F207-G208)</f>
        <v/>
      </c>
      <c r="G208" s="3812">
        <f>I208-H208</f>
        <v/>
      </c>
      <c r="H208" s="3812">
        <f>F207*$G$8</f>
        <v/>
      </c>
      <c r="I208" s="3812">
        <f>IF(ROUND(F207,0)=0,0,PMT($G$8,$G$9,-$G$7))</f>
        <v/>
      </c>
      <c r="J208" s="3812">
        <f>+IF(ROUND(F207,0)=0,0,+$G$13+$G$14)</f>
        <v/>
      </c>
      <c r="K208" s="3812">
        <f>+J208+I208</f>
        <v/>
      </c>
    </row>
    <row r="209" ht="14.25" customHeight="1">
      <c r="E209" s="115">
        <f>+E208+1</f>
        <v/>
      </c>
      <c r="F209" s="3812">
        <f>+IF(F208-G209&lt;0,0,F208-G209)</f>
        <v/>
      </c>
      <c r="G209" s="3812">
        <f>I209-H209</f>
        <v/>
      </c>
      <c r="H209" s="3812">
        <f>F208*$G$8</f>
        <v/>
      </c>
      <c r="I209" s="3812">
        <f>IF(ROUND(F208,0)=0,0,PMT($G$8,$G$9,-$G$7))</f>
        <v/>
      </c>
      <c r="J209" s="3812">
        <f>+IF(ROUND(F208,0)=0,0,+$G$13+$G$14)</f>
        <v/>
      </c>
      <c r="K209" s="3812">
        <f>+J209+I209</f>
        <v/>
      </c>
    </row>
    <row r="210" ht="14.25" customHeight="1">
      <c r="E210" s="115">
        <f>+E209+1</f>
        <v/>
      </c>
      <c r="F210" s="3812">
        <f>+IF(F209-G210&lt;0,0,F209-G210)</f>
        <v/>
      </c>
      <c r="G210" s="3812">
        <f>I210-H210</f>
        <v/>
      </c>
      <c r="H210" s="3812">
        <f>F209*$G$8</f>
        <v/>
      </c>
      <c r="I210" s="3812">
        <f>IF(ROUND(F209,0)=0,0,PMT($G$8,$G$9,-$G$7))</f>
        <v/>
      </c>
      <c r="J210" s="3812">
        <f>+IF(ROUND(F209,0)=0,0,+$G$13+$G$14)</f>
        <v/>
      </c>
      <c r="K210" s="3812">
        <f>+J210+I210</f>
        <v/>
      </c>
    </row>
    <row r="211" ht="14.25" customHeight="1">
      <c r="E211" s="115">
        <f>+E210+1</f>
        <v/>
      </c>
      <c r="F211" s="3812">
        <f>+IF(F210-G211&lt;0,0,F210-G211)</f>
        <v/>
      </c>
      <c r="G211" s="3812">
        <f>I211-H211</f>
        <v/>
      </c>
      <c r="H211" s="3812">
        <f>F210*$G$8</f>
        <v/>
      </c>
      <c r="I211" s="3812">
        <f>IF(ROUND(F210,0)=0,0,PMT($G$8,$G$9,-$G$7))</f>
        <v/>
      </c>
      <c r="J211" s="3812">
        <f>+IF(ROUND(F210,0)=0,0,+$G$13+$G$14)</f>
        <v/>
      </c>
      <c r="K211" s="3812">
        <f>+J211+I211</f>
        <v/>
      </c>
    </row>
    <row r="212" ht="14.25" customHeight="1">
      <c r="E212" s="115">
        <f>+E211+1</f>
        <v/>
      </c>
      <c r="F212" s="3812">
        <f>+IF(F211-G212&lt;0,0,F211-G212)</f>
        <v/>
      </c>
      <c r="G212" s="3812">
        <f>I212-H212</f>
        <v/>
      </c>
      <c r="H212" s="3812">
        <f>F211*$G$8</f>
        <v/>
      </c>
      <c r="I212" s="3812">
        <f>IF(ROUND(F211,0)=0,0,PMT($G$8,$G$9,-$G$7))</f>
        <v/>
      </c>
      <c r="J212" s="3812">
        <f>+IF(ROUND(F211,0)=0,0,+$G$13+$G$14)</f>
        <v/>
      </c>
      <c r="K212" s="3812">
        <f>+J212+I212</f>
        <v/>
      </c>
    </row>
    <row r="213" ht="14.25" customHeight="1">
      <c r="E213" s="115">
        <f>+E212+1</f>
        <v/>
      </c>
      <c r="F213" s="3812">
        <f>+IF(F212-G213&lt;0,0,F212-G213)</f>
        <v/>
      </c>
      <c r="G213" s="3812">
        <f>I213-H213</f>
        <v/>
      </c>
      <c r="H213" s="3812">
        <f>F212*$G$8</f>
        <v/>
      </c>
      <c r="I213" s="3812">
        <f>IF(ROUND(F212,0)=0,0,PMT($G$8,$G$9,-$G$7))</f>
        <v/>
      </c>
      <c r="J213" s="3812">
        <f>+IF(ROUND(F212,0)=0,0,+$G$13+$G$14)</f>
        <v/>
      </c>
      <c r="K213" s="3812">
        <f>+J213+I213</f>
        <v/>
      </c>
    </row>
    <row r="214" ht="14.25" customHeight="1">
      <c r="E214" s="115">
        <f>+E213+1</f>
        <v/>
      </c>
      <c r="F214" s="3812">
        <f>+IF(F213-G214&lt;0,0,F213-G214)</f>
        <v/>
      </c>
      <c r="G214" s="3812">
        <f>I214-H214</f>
        <v/>
      </c>
      <c r="H214" s="3812">
        <f>F213*$G$8</f>
        <v/>
      </c>
      <c r="I214" s="3812">
        <f>IF(ROUND(F213,0)=0,0,PMT($G$8,$G$9,-$G$7))</f>
        <v/>
      </c>
      <c r="J214" s="3812">
        <f>+IF(ROUND(F213,0)=0,0,+$G$13+$G$14)</f>
        <v/>
      </c>
      <c r="K214" s="3812">
        <f>+J214+I214</f>
        <v/>
      </c>
    </row>
    <row r="215" ht="14.25" customHeight="1">
      <c r="E215" s="115">
        <f>+E214+1</f>
        <v/>
      </c>
      <c r="F215" s="3812">
        <f>+IF(F214-G215&lt;0,0,F214-G215)</f>
        <v/>
      </c>
      <c r="G215" s="3812">
        <f>I215-H215</f>
        <v/>
      </c>
      <c r="H215" s="3812">
        <f>F214*$G$8</f>
        <v/>
      </c>
      <c r="I215" s="3812">
        <f>IF(ROUND(F214,0)=0,0,PMT($G$8,$G$9,-$G$7))</f>
        <v/>
      </c>
      <c r="J215" s="3812">
        <f>+IF(ROUND(F214,0)=0,0,+$G$13+$G$14)</f>
        <v/>
      </c>
      <c r="K215" s="3812">
        <f>+J215+I215</f>
        <v/>
      </c>
    </row>
    <row r="216" ht="14.25" customHeight="1">
      <c r="E216" s="115">
        <f>+E215+1</f>
        <v/>
      </c>
      <c r="F216" s="3812">
        <f>+IF(F215-G216&lt;0,0,F215-G216)</f>
        <v/>
      </c>
      <c r="G216" s="3812">
        <f>I216-H216</f>
        <v/>
      </c>
      <c r="H216" s="3812">
        <f>F215*$G$8</f>
        <v/>
      </c>
      <c r="I216" s="3812">
        <f>IF(ROUND(F215,0)=0,0,PMT($G$8,$G$9,-$G$7))</f>
        <v/>
      </c>
      <c r="J216" s="3812">
        <f>+IF(ROUND(F215,0)=0,0,+$G$13+$G$14)</f>
        <v/>
      </c>
      <c r="K216" s="3812">
        <f>+J216+I216</f>
        <v/>
      </c>
    </row>
    <row r="217" ht="14.25" customHeight="1">
      <c r="E217" s="115">
        <f>+E216+1</f>
        <v/>
      </c>
      <c r="F217" s="3812">
        <f>+IF(F216-G217&lt;0,0,F216-G217)</f>
        <v/>
      </c>
      <c r="G217" s="3812">
        <f>I217-H217</f>
        <v/>
      </c>
      <c r="H217" s="3812">
        <f>F216*$G$8</f>
        <v/>
      </c>
      <c r="I217" s="3812">
        <f>IF(ROUND(F216,0)=0,0,PMT($G$8,$G$9,-$G$7))</f>
        <v/>
      </c>
      <c r="J217" s="3812">
        <f>+IF(ROUND(F216,0)=0,0,+$G$13+$G$14)</f>
        <v/>
      </c>
      <c r="K217" s="3812">
        <f>+J217+I217</f>
        <v/>
      </c>
    </row>
    <row r="218" ht="14.25" customHeight="1">
      <c r="E218" s="115">
        <f>+E217+1</f>
        <v/>
      </c>
      <c r="F218" s="3812">
        <f>+IF(F217-G218&lt;0,0,F217-G218)</f>
        <v/>
      </c>
      <c r="G218" s="3812">
        <f>I218-H218</f>
        <v/>
      </c>
      <c r="H218" s="3812">
        <f>F217*$G$8</f>
        <v/>
      </c>
      <c r="I218" s="3812">
        <f>IF(ROUND(F217,0)=0,0,PMT($G$8,$G$9,-$G$7))</f>
        <v/>
      </c>
      <c r="J218" s="3812">
        <f>+IF(ROUND(F217,0)=0,0,+$G$13+$G$14)</f>
        <v/>
      </c>
      <c r="K218" s="3812">
        <f>+J218+I218</f>
        <v/>
      </c>
    </row>
    <row r="219" ht="14.25" customHeight="1">
      <c r="E219" s="115">
        <f>+E218+1</f>
        <v/>
      </c>
      <c r="F219" s="3812">
        <f>+IF(F218-G219&lt;0,0,F218-G219)</f>
        <v/>
      </c>
      <c r="G219" s="3812">
        <f>I219-H219</f>
        <v/>
      </c>
      <c r="H219" s="3812">
        <f>F218*$G$8</f>
        <v/>
      </c>
      <c r="I219" s="3812">
        <f>IF(ROUND(F218,0)=0,0,PMT($G$8,$G$9,-$G$7))</f>
        <v/>
      </c>
      <c r="J219" s="3812">
        <f>+IF(ROUND(F218,0)=0,0,+$G$13+$G$14)</f>
        <v/>
      </c>
      <c r="K219" s="3812">
        <f>+J219+I219</f>
        <v/>
      </c>
    </row>
    <row r="220" ht="14.25" customHeight="1">
      <c r="E220" s="115">
        <f>+E219+1</f>
        <v/>
      </c>
      <c r="F220" s="3812">
        <f>+IF(F219-G220&lt;0,0,F219-G220)</f>
        <v/>
      </c>
      <c r="G220" s="3812">
        <f>I220-H220</f>
        <v/>
      </c>
      <c r="H220" s="3812">
        <f>F219*$G$8</f>
        <v/>
      </c>
      <c r="I220" s="3812">
        <f>IF(ROUND(F219,0)=0,0,PMT($G$8,$G$9,-$G$7))</f>
        <v/>
      </c>
      <c r="J220" s="3812">
        <f>+IF(ROUND(F219,0)=0,0,+$G$13+$G$14)</f>
        <v/>
      </c>
      <c r="K220" s="3812">
        <f>+J220+I220</f>
        <v/>
      </c>
    </row>
    <row r="221" ht="14.25" customHeight="1">
      <c r="E221" s="115">
        <f>+E220+1</f>
        <v/>
      </c>
      <c r="F221" s="3812">
        <f>+IF(F220-G221&lt;0,0,F220-G221)</f>
        <v/>
      </c>
      <c r="G221" s="3812">
        <f>I221-H221</f>
        <v/>
      </c>
      <c r="H221" s="3812">
        <f>F220*$G$8</f>
        <v/>
      </c>
      <c r="I221" s="3812">
        <f>IF(ROUND(F220,0)=0,0,PMT($G$8,$G$9,-$G$7))</f>
        <v/>
      </c>
      <c r="J221" s="3812">
        <f>+IF(ROUND(F220,0)=0,0,+$G$13+$G$14)</f>
        <v/>
      </c>
      <c r="K221" s="3812">
        <f>+J221+I221</f>
        <v/>
      </c>
    </row>
    <row r="222" ht="14.25" customHeight="1">
      <c r="E222" s="115">
        <f>+E221+1</f>
        <v/>
      </c>
      <c r="F222" s="3812">
        <f>+IF(F221-G222&lt;0,0,F221-G222)</f>
        <v/>
      </c>
      <c r="G222" s="3812">
        <f>I222-H222</f>
        <v/>
      </c>
      <c r="H222" s="3812">
        <f>F221*$G$8</f>
        <v/>
      </c>
      <c r="I222" s="3812">
        <f>IF(ROUND(F221,0)=0,0,PMT($G$8,$G$9,-$G$7))</f>
        <v/>
      </c>
      <c r="J222" s="3812">
        <f>+IF(ROUND(F221,0)=0,0,+$G$13+$G$14)</f>
        <v/>
      </c>
      <c r="K222" s="3812">
        <f>+J222+I222</f>
        <v/>
      </c>
    </row>
    <row r="223" ht="14.25" customHeight="1">
      <c r="E223" s="115">
        <f>+E222+1</f>
        <v/>
      </c>
      <c r="F223" s="3812">
        <f>+IF(F222-G223&lt;0,0,F222-G223)</f>
        <v/>
      </c>
      <c r="G223" s="3812">
        <f>I223-H223</f>
        <v/>
      </c>
      <c r="H223" s="3812">
        <f>F222*$G$8</f>
        <v/>
      </c>
      <c r="I223" s="3812">
        <f>IF(ROUND(F222,0)=0,0,PMT($G$8,$G$9,-$G$7))</f>
        <v/>
      </c>
      <c r="J223" s="3812">
        <f>+IF(ROUND(F222,0)=0,0,+$G$13+$G$14)</f>
        <v/>
      </c>
      <c r="K223" s="3812">
        <f>+J223+I223</f>
        <v/>
      </c>
    </row>
    <row r="224" ht="14.25" customHeight="1">
      <c r="E224" s="115">
        <f>+E223+1</f>
        <v/>
      </c>
      <c r="F224" s="3812">
        <f>+IF(F223-G224&lt;0,0,F223-G224)</f>
        <v/>
      </c>
      <c r="G224" s="3812">
        <f>I224-H224</f>
        <v/>
      </c>
      <c r="H224" s="3812">
        <f>F223*$G$8</f>
        <v/>
      </c>
      <c r="I224" s="3812">
        <f>IF(ROUND(F223,0)=0,0,PMT($G$8,$G$9,-$G$7))</f>
        <v/>
      </c>
      <c r="J224" s="3812">
        <f>+IF(ROUND(F223,0)=0,0,+$G$13+$G$14)</f>
        <v/>
      </c>
      <c r="K224" s="3812">
        <f>+J224+I224</f>
        <v/>
      </c>
    </row>
    <row r="225" ht="14.25" customHeight="1">
      <c r="E225" s="115">
        <f>+E224+1</f>
        <v/>
      </c>
      <c r="F225" s="3812">
        <f>+IF(F224-G225&lt;0,0,F224-G225)</f>
        <v/>
      </c>
      <c r="G225" s="3812">
        <f>I225-H225</f>
        <v/>
      </c>
      <c r="H225" s="3812">
        <f>F224*$G$8</f>
        <v/>
      </c>
      <c r="I225" s="3812">
        <f>IF(ROUND(F224,0)=0,0,PMT($G$8,$G$9,-$G$7))</f>
        <v/>
      </c>
      <c r="J225" s="3812">
        <f>+IF(ROUND(F224,0)=0,0,+$G$13+$G$14)</f>
        <v/>
      </c>
      <c r="K225" s="3812">
        <f>+J225+I225</f>
        <v/>
      </c>
    </row>
    <row r="226" ht="14.25" customHeight="1">
      <c r="E226" s="115">
        <f>+E225+1</f>
        <v/>
      </c>
      <c r="F226" s="3812">
        <f>+IF(F225-G226&lt;0,0,F225-G226)</f>
        <v/>
      </c>
      <c r="G226" s="3812">
        <f>I226-H226</f>
        <v/>
      </c>
      <c r="H226" s="3812">
        <f>F225*$G$8</f>
        <v/>
      </c>
      <c r="I226" s="3812">
        <f>IF(ROUND(F225,0)=0,0,PMT($G$8,$G$9,-$G$7))</f>
        <v/>
      </c>
      <c r="J226" s="3812">
        <f>+IF(ROUND(F225,0)=0,0,+$G$13+$G$14)</f>
        <v/>
      </c>
      <c r="K226" s="3812">
        <f>+J226+I226</f>
        <v/>
      </c>
    </row>
    <row r="227" ht="14.25" customHeight="1">
      <c r="E227" s="115">
        <f>+E226+1</f>
        <v/>
      </c>
      <c r="F227" s="3812">
        <f>+IF(F226-G227&lt;0,0,F226-G227)</f>
        <v/>
      </c>
      <c r="G227" s="3812">
        <f>I227-H227</f>
        <v/>
      </c>
      <c r="H227" s="3812">
        <f>F226*$G$8</f>
        <v/>
      </c>
      <c r="I227" s="3812">
        <f>IF(ROUND(F226,0)=0,0,PMT($G$8,$G$9,-$G$7))</f>
        <v/>
      </c>
      <c r="J227" s="3812">
        <f>+IF(ROUND(F226,0)=0,0,+$G$13+$G$14)</f>
        <v/>
      </c>
      <c r="K227" s="3812">
        <f>+J227+I227</f>
        <v/>
      </c>
    </row>
    <row r="228" ht="14.25" customHeight="1">
      <c r="E228" s="115">
        <f>+E227+1</f>
        <v/>
      </c>
      <c r="F228" s="3812">
        <f>+IF(F227-G228&lt;0,0,F227-G228)</f>
        <v/>
      </c>
      <c r="G228" s="3812">
        <f>I228-H228</f>
        <v/>
      </c>
      <c r="H228" s="3812">
        <f>F227*$G$8</f>
        <v/>
      </c>
      <c r="I228" s="3812">
        <f>IF(ROUND(F227,0)=0,0,PMT($G$8,$G$9,-$G$7))</f>
        <v/>
      </c>
      <c r="J228" s="3812">
        <f>+IF(ROUND(F227,0)=0,0,+$G$13+$G$14)</f>
        <v/>
      </c>
      <c r="K228" s="3812">
        <f>+J228+I228</f>
        <v/>
      </c>
    </row>
    <row r="229" ht="14.25" customHeight="1">
      <c r="E229" s="115">
        <f>+E228+1</f>
        <v/>
      </c>
      <c r="F229" s="3812">
        <f>+IF(F228-G229&lt;0,0,F228-G229)</f>
        <v/>
      </c>
      <c r="G229" s="3812">
        <f>I229-H229</f>
        <v/>
      </c>
      <c r="H229" s="3812">
        <f>F228*$G$8</f>
        <v/>
      </c>
      <c r="I229" s="3812">
        <f>IF(ROUND(F228,0)=0,0,PMT($G$8,$G$9,-$G$7))</f>
        <v/>
      </c>
      <c r="J229" s="3812">
        <f>+IF(ROUND(F228,0)=0,0,+$G$13+$G$14)</f>
        <v/>
      </c>
      <c r="K229" s="3812">
        <f>+J229+I229</f>
        <v/>
      </c>
    </row>
    <row r="230" ht="14.25" customHeight="1">
      <c r="E230" s="115">
        <f>+E229+1</f>
        <v/>
      </c>
      <c r="F230" s="3812">
        <f>+IF(F229-G230&lt;0,0,F229-G230)</f>
        <v/>
      </c>
      <c r="G230" s="3812">
        <f>I230-H230</f>
        <v/>
      </c>
      <c r="H230" s="3812">
        <f>F229*$G$8</f>
        <v/>
      </c>
      <c r="I230" s="3812">
        <f>IF(ROUND(F229,0)=0,0,PMT($G$8,$G$9,-$G$7))</f>
        <v/>
      </c>
      <c r="J230" s="3812">
        <f>+IF(ROUND(F229,0)=0,0,+$G$13+$G$14)</f>
        <v/>
      </c>
      <c r="K230" s="3812">
        <f>+J230+I230</f>
        <v/>
      </c>
    </row>
    <row r="231" ht="14.25" customHeight="1">
      <c r="E231" s="115">
        <f>+E230+1</f>
        <v/>
      </c>
      <c r="F231" s="3812">
        <f>+IF(F230-G231&lt;0,0,F230-G231)</f>
        <v/>
      </c>
      <c r="G231" s="3812">
        <f>I231-H231</f>
        <v/>
      </c>
      <c r="H231" s="3812">
        <f>F230*$G$8</f>
        <v/>
      </c>
      <c r="I231" s="3812">
        <f>IF(ROUND(F230,0)=0,0,PMT($G$8,$G$9,-$G$7))</f>
        <v/>
      </c>
      <c r="J231" s="3812">
        <f>+IF(ROUND(F230,0)=0,0,+$G$13+$G$14)</f>
        <v/>
      </c>
      <c r="K231" s="3812">
        <f>+J231+I231</f>
        <v/>
      </c>
    </row>
    <row r="232" ht="14.25" customHeight="1">
      <c r="E232" s="115">
        <f>+E231+1</f>
        <v/>
      </c>
      <c r="F232" s="3812">
        <f>+IF(F231-G232&lt;0,0,F231-G232)</f>
        <v/>
      </c>
      <c r="G232" s="3812">
        <f>I232-H232</f>
        <v/>
      </c>
      <c r="H232" s="3812">
        <f>F231*$G$8</f>
        <v/>
      </c>
      <c r="I232" s="3812">
        <f>IF(ROUND(F231,0)=0,0,PMT($G$8,$G$9,-$G$7))</f>
        <v/>
      </c>
      <c r="J232" s="3812">
        <f>+IF(ROUND(F231,0)=0,0,+$G$13+$G$14)</f>
        <v/>
      </c>
      <c r="K232" s="3812">
        <f>+J232+I232</f>
        <v/>
      </c>
    </row>
    <row r="233" ht="14.25" customHeight="1">
      <c r="E233" s="115">
        <f>+E232+1</f>
        <v/>
      </c>
      <c r="F233" s="3812">
        <f>+IF(F232-G233&lt;0,0,F232-G233)</f>
        <v/>
      </c>
      <c r="G233" s="3812">
        <f>I233-H233</f>
        <v/>
      </c>
      <c r="H233" s="3812">
        <f>F232*$G$8</f>
        <v/>
      </c>
      <c r="I233" s="3812">
        <f>IF(ROUND(F232,0)=0,0,PMT($G$8,$G$9,-$G$7))</f>
        <v/>
      </c>
      <c r="J233" s="3812">
        <f>+IF(ROUND(F232,0)=0,0,+$G$13+$G$14)</f>
        <v/>
      </c>
      <c r="K233" s="3812">
        <f>+J233+I233</f>
        <v/>
      </c>
    </row>
    <row r="234" ht="14.25" customHeight="1">
      <c r="E234" s="115">
        <f>+E233+1</f>
        <v/>
      </c>
      <c r="F234" s="3812">
        <f>+IF(F233-G234&lt;0,0,F233-G234)</f>
        <v/>
      </c>
      <c r="G234" s="3812">
        <f>I234-H234</f>
        <v/>
      </c>
      <c r="H234" s="3812">
        <f>F233*$G$8</f>
        <v/>
      </c>
      <c r="I234" s="3812">
        <f>IF(ROUND(F233,0)=0,0,PMT($G$8,$G$9,-$G$7))</f>
        <v/>
      </c>
      <c r="J234" s="3812">
        <f>+IF(ROUND(F233,0)=0,0,+$G$13+$G$14)</f>
        <v/>
      </c>
      <c r="K234" s="3812">
        <f>+J234+I234</f>
        <v/>
      </c>
    </row>
    <row r="235" ht="14.25" customHeight="1">
      <c r="E235" s="115">
        <f>+E234+1</f>
        <v/>
      </c>
      <c r="F235" s="3812">
        <f>+IF(F234-G235&lt;0,0,F234-G235)</f>
        <v/>
      </c>
      <c r="G235" s="3812">
        <f>I235-H235</f>
        <v/>
      </c>
      <c r="H235" s="3812">
        <f>F234*$G$8</f>
        <v/>
      </c>
      <c r="I235" s="3812">
        <f>IF(ROUND(F234,0)=0,0,PMT($G$8,$G$9,-$G$7))</f>
        <v/>
      </c>
      <c r="J235" s="3812">
        <f>+IF(ROUND(F234,0)=0,0,+$G$13+$G$14)</f>
        <v/>
      </c>
      <c r="K235" s="3812">
        <f>+J235+I235</f>
        <v/>
      </c>
    </row>
    <row r="236" ht="14.25" customHeight="1">
      <c r="E236" s="115">
        <f>+E235+1</f>
        <v/>
      </c>
      <c r="F236" s="3812">
        <f>+IF(F235-G236&lt;0,0,F235-G236)</f>
        <v/>
      </c>
      <c r="G236" s="3812">
        <f>I236-H236</f>
        <v/>
      </c>
      <c r="H236" s="3812">
        <f>F235*$G$8</f>
        <v/>
      </c>
      <c r="I236" s="3812">
        <f>IF(ROUND(F235,0)=0,0,PMT($G$8,$G$9,-$G$7))</f>
        <v/>
      </c>
      <c r="J236" s="3812">
        <f>+IF(ROUND(F235,0)=0,0,+$G$13+$G$14)</f>
        <v/>
      </c>
      <c r="K236" s="3812">
        <f>+J236+I236</f>
        <v/>
      </c>
    </row>
    <row r="237" ht="14.25" customHeight="1">
      <c r="E237" s="115">
        <f>+E236+1</f>
        <v/>
      </c>
      <c r="F237" s="3812">
        <f>+IF(F236-G237&lt;0,0,F236-G237)</f>
        <v/>
      </c>
      <c r="G237" s="3812">
        <f>I237-H237</f>
        <v/>
      </c>
      <c r="H237" s="3812">
        <f>F236*$G$8</f>
        <v/>
      </c>
      <c r="I237" s="3812">
        <f>IF(ROUND(F236,0)=0,0,PMT($G$8,$G$9,-$G$7))</f>
        <v/>
      </c>
      <c r="J237" s="3812">
        <f>+IF(ROUND(F236,0)=0,0,+$G$13+$G$14)</f>
        <v/>
      </c>
      <c r="K237" s="3812">
        <f>+J237+I237</f>
        <v/>
      </c>
    </row>
    <row r="238" ht="14.25" customHeight="1">
      <c r="E238" s="115">
        <f>+E237+1</f>
        <v/>
      </c>
      <c r="F238" s="3812">
        <f>+IF(F237-G238&lt;0,0,F237-G238)</f>
        <v/>
      </c>
      <c r="G238" s="3812">
        <f>I238-H238</f>
        <v/>
      </c>
      <c r="H238" s="3812">
        <f>F237*$G$8</f>
        <v/>
      </c>
      <c r="I238" s="3812">
        <f>IF(ROUND(F237,0)=0,0,PMT($G$8,$G$9,-$G$7))</f>
        <v/>
      </c>
      <c r="J238" s="3812">
        <f>+IF(ROUND(F237,0)=0,0,+$G$13+$G$14)</f>
        <v/>
      </c>
      <c r="K238" s="3812">
        <f>+J238+I238</f>
        <v/>
      </c>
    </row>
    <row r="239" ht="14.25" customHeight="1">
      <c r="E239" s="115">
        <f>+E238+1</f>
        <v/>
      </c>
      <c r="F239" s="3812">
        <f>+IF(F238-G239&lt;0,0,F238-G239)</f>
        <v/>
      </c>
      <c r="G239" s="3812">
        <f>I239-H239</f>
        <v/>
      </c>
      <c r="H239" s="3812">
        <f>F238*$G$8</f>
        <v/>
      </c>
      <c r="I239" s="3812">
        <f>IF(ROUND(F238,0)=0,0,PMT($G$8,$G$9,-$G$7))</f>
        <v/>
      </c>
      <c r="J239" s="3812">
        <f>+IF(ROUND(F238,0)=0,0,+$G$13+$G$14)</f>
        <v/>
      </c>
      <c r="K239" s="3812">
        <f>+J239+I239</f>
        <v/>
      </c>
    </row>
    <row r="240" ht="14.25" customHeight="1">
      <c r="E240" s="115">
        <f>+E239+1</f>
        <v/>
      </c>
      <c r="F240" s="3812">
        <f>+IF(F239-G240&lt;0,0,F239-G240)</f>
        <v/>
      </c>
      <c r="G240" s="3812">
        <f>I240-H240</f>
        <v/>
      </c>
      <c r="H240" s="3812">
        <f>F239*$G$8</f>
        <v/>
      </c>
      <c r="I240" s="3812">
        <f>IF(ROUND(F239,0)=0,0,PMT($G$8,$G$9,-$G$7))</f>
        <v/>
      </c>
      <c r="J240" s="3812">
        <f>+IF(ROUND(F239,0)=0,0,+$G$13+$G$14)</f>
        <v/>
      </c>
      <c r="K240" s="3812">
        <f>+J240+I240</f>
        <v/>
      </c>
    </row>
    <row r="241" ht="14.25" customHeight="1">
      <c r="E241" s="115">
        <f>+E240+1</f>
        <v/>
      </c>
      <c r="F241" s="3812">
        <f>+IF(F240-G241&lt;0,0,F240-G241)</f>
        <v/>
      </c>
      <c r="G241" s="3812">
        <f>I241-H241</f>
        <v/>
      </c>
      <c r="H241" s="3812">
        <f>F240*$G$8</f>
        <v/>
      </c>
      <c r="I241" s="3812">
        <f>IF(ROUND(F240,0)=0,0,PMT($G$8,$G$9,-$G$7))</f>
        <v/>
      </c>
      <c r="J241" s="3812">
        <f>+IF(ROUND(F240,0)=0,0,+$G$13+$G$14)</f>
        <v/>
      </c>
      <c r="K241" s="3812">
        <f>+J241+I241</f>
        <v/>
      </c>
    </row>
    <row r="242" ht="14.25" customHeight="1">
      <c r="E242" s="115">
        <f>+E241+1</f>
        <v/>
      </c>
      <c r="F242" s="3812">
        <f>+IF(F241-G242&lt;0,0,F241-G242)</f>
        <v/>
      </c>
      <c r="G242" s="3812">
        <f>I242-H242</f>
        <v/>
      </c>
      <c r="H242" s="3812">
        <f>F241*$G$8</f>
        <v/>
      </c>
      <c r="I242" s="3812">
        <f>IF(ROUND(F241,0)=0,0,PMT($G$8,$G$9,-$G$7))</f>
        <v/>
      </c>
      <c r="J242" s="3812">
        <f>+IF(ROUND(F241,0)=0,0,+$G$13+$G$14)</f>
        <v/>
      </c>
      <c r="K242" s="3812">
        <f>+J242+I242</f>
        <v/>
      </c>
    </row>
    <row r="243" ht="14.25" customHeight="1">
      <c r="E243" s="115">
        <f>+E242+1</f>
        <v/>
      </c>
      <c r="F243" s="3812">
        <f>+IF(F242-G243&lt;0,0,F242-G243)</f>
        <v/>
      </c>
      <c r="G243" s="3812">
        <f>I243-H243</f>
        <v/>
      </c>
      <c r="H243" s="3812">
        <f>F242*$G$8</f>
        <v/>
      </c>
      <c r="I243" s="3812">
        <f>IF(ROUND(F242,0)=0,0,PMT($G$8,$G$9,-$G$7))</f>
        <v/>
      </c>
      <c r="J243" s="3812">
        <f>+IF(ROUND(F242,0)=0,0,+$G$13+$G$14)</f>
        <v/>
      </c>
      <c r="K243" s="3812">
        <f>+J243+I243</f>
        <v/>
      </c>
    </row>
    <row r="244" ht="14.25" customHeight="1">
      <c r="E244" s="115">
        <f>+E243+1</f>
        <v/>
      </c>
      <c r="F244" s="3812">
        <f>+IF(F243-G244&lt;0,0,F243-G244)</f>
        <v/>
      </c>
      <c r="G244" s="3812">
        <f>I244-H244</f>
        <v/>
      </c>
      <c r="H244" s="3812">
        <f>F243*$G$8</f>
        <v/>
      </c>
      <c r="I244" s="3812">
        <f>IF(ROUND(F243,0)=0,0,PMT($G$8,$G$9,-$G$7))</f>
        <v/>
      </c>
      <c r="J244" s="3812">
        <f>+IF(ROUND(F243,0)=0,0,+$G$13+$G$14)</f>
        <v/>
      </c>
      <c r="K244" s="3812">
        <f>+J244+I244</f>
        <v/>
      </c>
    </row>
    <row r="245" ht="14.25" customHeight="1">
      <c r="E245" s="115">
        <f>+E244+1</f>
        <v/>
      </c>
      <c r="F245" s="3812">
        <f>+IF(F244-G245&lt;0,0,F244-G245)</f>
        <v/>
      </c>
      <c r="G245" s="3812">
        <f>I245-H245</f>
        <v/>
      </c>
      <c r="H245" s="3812">
        <f>F244*$G$8</f>
        <v/>
      </c>
      <c r="I245" s="3812">
        <f>IF(ROUND(F244,0)=0,0,PMT($G$8,$G$9,-$G$7))</f>
        <v/>
      </c>
      <c r="J245" s="3812">
        <f>+IF(ROUND(F244,0)=0,0,+$G$13+$G$14)</f>
        <v/>
      </c>
      <c r="K245" s="3812">
        <f>+J245+I245</f>
        <v/>
      </c>
    </row>
    <row r="246" ht="14.25" customHeight="1">
      <c r="E246" s="115">
        <f>+E245+1</f>
        <v/>
      </c>
      <c r="F246" s="3812">
        <f>+IF(F245-G246&lt;0,0,F245-G246)</f>
        <v/>
      </c>
      <c r="G246" s="3812">
        <f>I246-H246</f>
        <v/>
      </c>
      <c r="H246" s="3812">
        <f>F245*$G$8</f>
        <v/>
      </c>
      <c r="I246" s="3812">
        <f>IF(ROUND(F245,0)=0,0,PMT($G$8,$G$9,-$G$7))</f>
        <v/>
      </c>
      <c r="J246" s="3812">
        <f>+IF(ROUND(F245,0)=0,0,+$G$13+$G$14)</f>
        <v/>
      </c>
      <c r="K246" s="3812">
        <f>+J246+I246</f>
        <v/>
      </c>
    </row>
    <row r="247" ht="14.25" customHeight="1">
      <c r="E247" s="115">
        <f>+E246+1</f>
        <v/>
      </c>
      <c r="F247" s="3812">
        <f>+IF(F246-G247&lt;0,0,F246-G247)</f>
        <v/>
      </c>
      <c r="G247" s="3812">
        <f>I247-H247</f>
        <v/>
      </c>
      <c r="H247" s="3812">
        <f>F246*$G$8</f>
        <v/>
      </c>
      <c r="I247" s="3812">
        <f>IF(ROUND(F246,0)=0,0,PMT($G$8,$G$9,-$G$7))</f>
        <v/>
      </c>
      <c r="J247" s="3812">
        <f>+IF(ROUND(F246,0)=0,0,+$G$13+$G$14)</f>
        <v/>
      </c>
      <c r="K247" s="3812">
        <f>+J247+I247</f>
        <v/>
      </c>
    </row>
    <row r="248" ht="14.25" customHeight="1">
      <c r="E248" s="115">
        <f>+E247+1</f>
        <v/>
      </c>
      <c r="F248" s="3812">
        <f>+IF(F247-G248&lt;0,0,F247-G248)</f>
        <v/>
      </c>
      <c r="G248" s="3812">
        <f>I248-H248</f>
        <v/>
      </c>
      <c r="H248" s="3812">
        <f>F247*$G$8</f>
        <v/>
      </c>
      <c r="I248" s="3812">
        <f>IF(ROUND(F247,0)=0,0,PMT($G$8,$G$9,-$G$7))</f>
        <v/>
      </c>
      <c r="J248" s="3812">
        <f>+IF(ROUND(F247,0)=0,0,+$G$13+$G$14)</f>
        <v/>
      </c>
      <c r="K248" s="3812">
        <f>+J248+I248</f>
        <v/>
      </c>
    </row>
    <row r="249" ht="14.25" customHeight="1">
      <c r="E249" s="115">
        <f>+E248+1</f>
        <v/>
      </c>
      <c r="F249" s="3812">
        <f>+IF(F248-G249&lt;0,0,F248-G249)</f>
        <v/>
      </c>
      <c r="G249" s="3812">
        <f>I249-H249</f>
        <v/>
      </c>
      <c r="H249" s="3812">
        <f>F248*$G$8</f>
        <v/>
      </c>
      <c r="I249" s="3812">
        <f>IF(ROUND(F248,0)=0,0,PMT($G$8,$G$9,-$G$7))</f>
        <v/>
      </c>
      <c r="J249" s="3812">
        <f>+IF(ROUND(F248,0)=0,0,+$G$13+$G$14)</f>
        <v/>
      </c>
      <c r="K249" s="3812">
        <f>+J249+I249</f>
        <v/>
      </c>
    </row>
    <row r="250" ht="14.25" customHeight="1">
      <c r="E250" s="115">
        <f>+E249+1</f>
        <v/>
      </c>
      <c r="F250" s="3812">
        <f>+IF(F249-G250&lt;0,0,F249-G250)</f>
        <v/>
      </c>
      <c r="G250" s="3812">
        <f>I250-H250</f>
        <v/>
      </c>
      <c r="H250" s="3812">
        <f>F249*$G$8</f>
        <v/>
      </c>
      <c r="I250" s="3812">
        <f>IF(ROUND(F249,0)=0,0,PMT($G$8,$G$9,-$G$7))</f>
        <v/>
      </c>
      <c r="J250" s="3812">
        <f>+IF(ROUND(F249,0)=0,0,+$G$13+$G$14)</f>
        <v/>
      </c>
      <c r="K250" s="3812">
        <f>+J250+I250</f>
        <v/>
      </c>
    </row>
    <row r="251" ht="14.25" customHeight="1">
      <c r="E251" s="115">
        <f>+E250+1</f>
        <v/>
      </c>
      <c r="F251" s="3812">
        <f>+IF(F250-G251&lt;0,0,F250-G251)</f>
        <v/>
      </c>
      <c r="G251" s="3812">
        <f>I251-H251</f>
        <v/>
      </c>
      <c r="H251" s="3812">
        <f>F250*$G$8</f>
        <v/>
      </c>
      <c r="I251" s="3812">
        <f>IF(ROUND(F250,0)=0,0,PMT($G$8,$G$9,-$G$7))</f>
        <v/>
      </c>
      <c r="J251" s="3812">
        <f>+IF(ROUND(F250,0)=0,0,+$G$13+$G$14)</f>
        <v/>
      </c>
      <c r="K251" s="3812">
        <f>+J251+I251</f>
        <v/>
      </c>
    </row>
    <row r="252" ht="14.25" customHeight="1">
      <c r="E252" s="115">
        <f>+E251+1</f>
        <v/>
      </c>
      <c r="F252" s="3812">
        <f>+IF(F251-G252&lt;0,0,F251-G252)</f>
        <v/>
      </c>
      <c r="G252" s="3812">
        <f>I252-H252</f>
        <v/>
      </c>
      <c r="H252" s="3812">
        <f>F251*$G$8</f>
        <v/>
      </c>
      <c r="I252" s="3812">
        <f>IF(ROUND(F251,0)=0,0,PMT($G$8,$G$9,-$G$7))</f>
        <v/>
      </c>
      <c r="J252" s="3812">
        <f>+IF(ROUND(F251,0)=0,0,+$G$13+$G$14)</f>
        <v/>
      </c>
      <c r="K252" s="3812">
        <f>+J252+I252</f>
        <v/>
      </c>
    </row>
    <row r="253" ht="14.25" customHeight="1">
      <c r="E253" s="115">
        <f>+E252+1</f>
        <v/>
      </c>
      <c r="F253" s="3812">
        <f>+IF(F252-G253&lt;0,0,F252-G253)</f>
        <v/>
      </c>
      <c r="G253" s="3812">
        <f>I253-H253</f>
        <v/>
      </c>
      <c r="H253" s="3812">
        <f>F252*$G$8</f>
        <v/>
      </c>
      <c r="I253" s="3812">
        <f>IF(ROUND(F252,0)=0,0,PMT($G$8,$G$9,-$G$7))</f>
        <v/>
      </c>
      <c r="J253" s="3812">
        <f>+IF(ROUND(F252,0)=0,0,+$G$13+$G$14)</f>
        <v/>
      </c>
      <c r="K253" s="3812">
        <f>+J253+I253</f>
        <v/>
      </c>
    </row>
    <row r="254" ht="14.25" customHeight="1">
      <c r="E254" s="115">
        <f>+E253+1</f>
        <v/>
      </c>
      <c r="F254" s="3812">
        <f>+IF(F253-G254&lt;0,0,F253-G254)</f>
        <v/>
      </c>
      <c r="G254" s="3812">
        <f>I254-H254</f>
        <v/>
      </c>
      <c r="H254" s="3812">
        <f>F253*$G$8</f>
        <v/>
      </c>
      <c r="I254" s="3812">
        <f>IF(ROUND(F253,0)=0,0,PMT($G$8,$G$9,-$G$7))</f>
        <v/>
      </c>
      <c r="J254" s="3812">
        <f>+IF(ROUND(F253,0)=0,0,+$G$13+$G$14)</f>
        <v/>
      </c>
      <c r="K254" s="3812">
        <f>+J254+I254</f>
        <v/>
      </c>
    </row>
    <row r="255" ht="14.25" customHeight="1">
      <c r="E255" s="115">
        <f>+E254+1</f>
        <v/>
      </c>
      <c r="F255" s="3812">
        <f>+IF(F254-G255&lt;0,0,F254-G255)</f>
        <v/>
      </c>
      <c r="G255" s="3812">
        <f>I255-H255</f>
        <v/>
      </c>
      <c r="H255" s="3812">
        <f>F254*$G$8</f>
        <v/>
      </c>
      <c r="I255" s="3812">
        <f>IF(ROUND(F254,0)=0,0,PMT($G$8,$G$9,-$G$7))</f>
        <v/>
      </c>
      <c r="J255" s="3812">
        <f>+IF(ROUND(F254,0)=0,0,+$G$13+$G$14)</f>
        <v/>
      </c>
      <c r="K255" s="3812">
        <f>+J255+I255</f>
        <v/>
      </c>
    </row>
    <row r="256" ht="14.25" customHeight="1">
      <c r="E256" s="115">
        <f>+E255+1</f>
        <v/>
      </c>
      <c r="F256" s="3812">
        <f>+IF(F255-G256&lt;0,0,F255-G256)</f>
        <v/>
      </c>
      <c r="G256" s="3812">
        <f>I256-H256</f>
        <v/>
      </c>
      <c r="H256" s="3812">
        <f>F255*$G$8</f>
        <v/>
      </c>
      <c r="I256" s="3812">
        <f>IF(ROUND(F255,0)=0,0,PMT($G$8,$G$9,-$G$7))</f>
        <v/>
      </c>
      <c r="J256" s="3812">
        <f>+IF(ROUND(F255,0)=0,0,+$G$13+$G$14)</f>
        <v/>
      </c>
      <c r="K256" s="3812">
        <f>+J256+I256</f>
        <v/>
      </c>
    </row>
    <row r="257" ht="14.25" customHeight="1">
      <c r="E257" s="115">
        <f>+E256+1</f>
        <v/>
      </c>
      <c r="F257" s="3812">
        <f>+IF(F256-G257&lt;0,0,F256-G257)</f>
        <v/>
      </c>
      <c r="G257" s="3812">
        <f>I257-H257</f>
        <v/>
      </c>
      <c r="H257" s="3812">
        <f>F256*$G$8</f>
        <v/>
      </c>
      <c r="I257" s="3812">
        <f>IF(ROUND(F256,0)=0,0,PMT($G$8,$G$9,-$G$7))</f>
        <v/>
      </c>
      <c r="J257" s="3812">
        <f>+IF(ROUND(F256,0)=0,0,+$G$13+$G$14)</f>
        <v/>
      </c>
      <c r="K257" s="3812">
        <f>+J257+I257</f>
        <v/>
      </c>
    </row>
    <row r="258" ht="14.25" customHeight="1">
      <c r="E258" s="115">
        <f>+E257+1</f>
        <v/>
      </c>
      <c r="F258" s="3812">
        <f>+IF(F257-G258&lt;0,0,F257-G258)</f>
        <v/>
      </c>
      <c r="G258" s="3812">
        <f>I258-H258</f>
        <v/>
      </c>
      <c r="H258" s="3812">
        <f>F257*$G$8</f>
        <v/>
      </c>
      <c r="I258" s="3812">
        <f>IF(ROUND(F257,0)=0,0,PMT($G$8,$G$9,-$G$7))</f>
        <v/>
      </c>
      <c r="J258" s="3812">
        <f>+IF(ROUND(F257,0)=0,0,+$G$13+$G$14)</f>
        <v/>
      </c>
      <c r="K258" s="3812">
        <f>+J258+I258</f>
        <v/>
      </c>
    </row>
    <row r="259" ht="14.25" customHeight="1">
      <c r="E259" s="115">
        <f>+E258+1</f>
        <v/>
      </c>
      <c r="F259" s="3812">
        <f>+IF(F258-G259&lt;0,0,F258-G259)</f>
        <v/>
      </c>
      <c r="G259" s="3812">
        <f>I259-H259</f>
        <v/>
      </c>
      <c r="H259" s="3812">
        <f>F258*$G$8</f>
        <v/>
      </c>
      <c r="I259" s="3812">
        <f>IF(ROUND(F258,0)=0,0,PMT($G$8,$G$9,-$G$7))</f>
        <v/>
      </c>
      <c r="J259" s="3812">
        <f>+IF(ROUND(F258,0)=0,0,+$G$13+$G$14)</f>
        <v/>
      </c>
      <c r="K259" s="3812">
        <f>+J259+I259</f>
        <v/>
      </c>
    </row>
    <row r="260" ht="14.25" customHeight="1">
      <c r="E260" s="115">
        <f>+E259+1</f>
        <v/>
      </c>
      <c r="F260" s="3812">
        <f>+IF(F259-G260&lt;0,0,F259-G260)</f>
        <v/>
      </c>
      <c r="G260" s="3812">
        <f>I260-H260</f>
        <v/>
      </c>
      <c r="H260" s="3812">
        <f>F259*$G$8</f>
        <v/>
      </c>
      <c r="I260" s="3812">
        <f>IF(ROUND(F259,0)=0,0,PMT($G$8,$G$9,-$G$7))</f>
        <v/>
      </c>
      <c r="J260" s="3812">
        <f>+IF(ROUND(F259,0)=0,0,+$G$13+$G$14)</f>
        <v/>
      </c>
      <c r="K260" s="3812">
        <f>+J260+I260</f>
        <v/>
      </c>
    </row>
    <row r="261" ht="14.25" customHeight="1">
      <c r="E261" s="115">
        <f>+E260+1</f>
        <v/>
      </c>
      <c r="F261" s="3812">
        <f>+IF(F260-G261&lt;0,0,F260-G261)</f>
        <v/>
      </c>
      <c r="G261" s="3812">
        <f>I261-H261</f>
        <v/>
      </c>
      <c r="H261" s="3812">
        <f>F260*$G$8</f>
        <v/>
      </c>
      <c r="I261" s="3812">
        <f>IF(ROUND(F260,0)=0,0,PMT($G$8,$G$9,-$G$7))</f>
        <v/>
      </c>
      <c r="J261" s="3812">
        <f>+IF(ROUND(F260,0)=0,0,+$G$13+$G$14)</f>
        <v/>
      </c>
      <c r="K261" s="3812">
        <f>+J261+I261</f>
        <v/>
      </c>
    </row>
    <row r="262" ht="14.25" customHeight="1">
      <c r="E262" s="115">
        <f>+E261+1</f>
        <v/>
      </c>
      <c r="F262" s="3812">
        <f>+IF(F261-G262&lt;0,0,F261-G262)</f>
        <v/>
      </c>
      <c r="G262" s="3812">
        <f>I262-H262</f>
        <v/>
      </c>
      <c r="H262" s="3812">
        <f>F261*$G$8</f>
        <v/>
      </c>
      <c r="I262" s="3812">
        <f>IF(ROUND(F261,0)=0,0,PMT($G$8,$G$9,-$G$7))</f>
        <v/>
      </c>
      <c r="J262" s="3812">
        <f>+IF(ROUND(F261,0)=0,0,+$G$13+$G$14)</f>
        <v/>
      </c>
      <c r="K262" s="3812">
        <f>+J262+I262</f>
        <v/>
      </c>
    </row>
    <row r="263" ht="14.25" customHeight="1">
      <c r="E263" s="115">
        <f>+E262+1</f>
        <v/>
      </c>
      <c r="F263" s="3812">
        <f>+IF(F262-G263&lt;0,0,F262-G263)</f>
        <v/>
      </c>
      <c r="G263" s="3812">
        <f>I263-H263</f>
        <v/>
      </c>
      <c r="H263" s="3812">
        <f>F262*$G$8</f>
        <v/>
      </c>
      <c r="I263" s="3812">
        <f>IF(ROUND(F262,0)=0,0,PMT($G$8,$G$9,-$G$7))</f>
        <v/>
      </c>
      <c r="J263" s="3812">
        <f>+IF(ROUND(F262,0)=0,0,+$G$13+$G$14)</f>
        <v/>
      </c>
      <c r="K263" s="3812">
        <f>+J263+I263</f>
        <v/>
      </c>
    </row>
    <row r="264" ht="14.25" customHeight="1">
      <c r="E264" s="115">
        <f>+E263+1</f>
        <v/>
      </c>
      <c r="F264" s="3812">
        <f>+IF(F263-G264&lt;0,0,F263-G264)</f>
        <v/>
      </c>
      <c r="G264" s="3812">
        <f>I264-H264</f>
        <v/>
      </c>
      <c r="H264" s="3812">
        <f>F263*$G$8</f>
        <v/>
      </c>
      <c r="I264" s="3812">
        <f>IF(ROUND(F263,0)=0,0,PMT($G$8,$G$9,-$G$7))</f>
        <v/>
      </c>
      <c r="J264" s="3812">
        <f>+IF(ROUND(F263,0)=0,0,+$G$13+$G$14)</f>
        <v/>
      </c>
      <c r="K264" s="3812">
        <f>+J264+I264</f>
        <v/>
      </c>
    </row>
    <row r="265" ht="14.25" customHeight="1">
      <c r="E265" s="115">
        <f>+E264+1</f>
        <v/>
      </c>
      <c r="F265" s="3812">
        <f>+IF(F264-G265&lt;0,0,F264-G265)</f>
        <v/>
      </c>
      <c r="G265" s="3812">
        <f>I265-H265</f>
        <v/>
      </c>
      <c r="H265" s="3812">
        <f>F264*$G$8</f>
        <v/>
      </c>
      <c r="I265" s="3812">
        <f>IF(ROUND(F264,0)=0,0,PMT($G$8,$G$9,-$G$7))</f>
        <v/>
      </c>
      <c r="J265" s="3812">
        <f>+IF(ROUND(F264,0)=0,0,+$G$13+$G$14)</f>
        <v/>
      </c>
      <c r="K265" s="3812">
        <f>+J265+I265</f>
        <v/>
      </c>
    </row>
    <row r="266" ht="14.25" customHeight="1">
      <c r="E266" s="115">
        <f>+E265+1</f>
        <v/>
      </c>
      <c r="F266" s="3812">
        <f>+IF(F265-G266&lt;0,0,F265-G266)</f>
        <v/>
      </c>
      <c r="G266" s="3812">
        <f>I266-H266</f>
        <v/>
      </c>
      <c r="H266" s="3812">
        <f>F265*$G$8</f>
        <v/>
      </c>
      <c r="I266" s="3812">
        <f>IF(ROUND(F265,0)=0,0,PMT($G$8,$G$9,-$G$7))</f>
        <v/>
      </c>
      <c r="J266" s="3812">
        <f>+IF(ROUND(F265,0)=0,0,+$G$13+$G$14)</f>
        <v/>
      </c>
      <c r="K266" s="3812">
        <f>+J266+I266</f>
        <v/>
      </c>
    </row>
    <row r="267" ht="14.25" customHeight="1">
      <c r="E267" s="115">
        <f>+E266+1</f>
        <v/>
      </c>
      <c r="F267" s="3812">
        <f>+IF(F266-G267&lt;0,0,F266-G267)</f>
        <v/>
      </c>
      <c r="G267" s="3812">
        <f>I267-H267</f>
        <v/>
      </c>
      <c r="H267" s="3812">
        <f>F266*$G$8</f>
        <v/>
      </c>
      <c r="I267" s="3812">
        <f>IF(ROUND(F266,0)=0,0,PMT($G$8,$G$9,-$G$7))</f>
        <v/>
      </c>
      <c r="J267" s="3812">
        <f>+IF(ROUND(F266,0)=0,0,+$G$13+$G$14)</f>
        <v/>
      </c>
      <c r="K267" s="3812">
        <f>+J267+I267</f>
        <v/>
      </c>
    </row>
    <row r="268" ht="14.25" customHeight="1">
      <c r="E268" s="115">
        <f>+E267+1</f>
        <v/>
      </c>
      <c r="F268" s="3812">
        <f>+IF(F267-G268&lt;0,0,F267-G268)</f>
        <v/>
      </c>
      <c r="G268" s="3812">
        <f>I268-H268</f>
        <v/>
      </c>
      <c r="H268" s="3812">
        <f>F267*$G$8</f>
        <v/>
      </c>
      <c r="I268" s="3812">
        <f>IF(ROUND(F267,0)=0,0,PMT($G$8,$G$9,-$G$7))</f>
        <v/>
      </c>
      <c r="J268" s="3812">
        <f>+IF(ROUND(F267,0)=0,0,+$G$13+$G$14)</f>
        <v/>
      </c>
      <c r="K268" s="3812">
        <f>+J268+I268</f>
        <v/>
      </c>
    </row>
    <row r="269" ht="14.25" customHeight="1">
      <c r="E269" s="115">
        <f>+E268+1</f>
        <v/>
      </c>
      <c r="F269" s="3812">
        <f>+IF(F268-G269&lt;0,0,F268-G269)</f>
        <v/>
      </c>
      <c r="G269" s="3812">
        <f>I269-H269</f>
        <v/>
      </c>
      <c r="H269" s="3812">
        <f>F268*$G$8</f>
        <v/>
      </c>
      <c r="I269" s="3812">
        <f>IF(ROUND(F268,0)=0,0,PMT($G$8,$G$9,-$G$7))</f>
        <v/>
      </c>
      <c r="J269" s="3812">
        <f>+IF(ROUND(F268,0)=0,0,+$G$13+$G$14)</f>
        <v/>
      </c>
      <c r="K269" s="3812">
        <f>+J269+I269</f>
        <v/>
      </c>
    </row>
    <row r="270" ht="14.25" customHeight="1">
      <c r="E270" s="115">
        <f>+E269+1</f>
        <v/>
      </c>
      <c r="F270" s="3812">
        <f>+IF(F269-G270&lt;0,0,F269-G270)</f>
        <v/>
      </c>
      <c r="G270" s="3812">
        <f>I270-H270</f>
        <v/>
      </c>
      <c r="H270" s="3812">
        <f>F269*$G$8</f>
        <v/>
      </c>
      <c r="I270" s="3812">
        <f>IF(ROUND(F269,0)=0,0,PMT($G$8,$G$9,-$G$7))</f>
        <v/>
      </c>
      <c r="J270" s="3812">
        <f>+IF(ROUND(F269,0)=0,0,+$G$13+$G$14)</f>
        <v/>
      </c>
      <c r="K270" s="3812">
        <f>+J270+I270</f>
        <v/>
      </c>
    </row>
    <row r="271" ht="14.25" customHeight="1">
      <c r="E271" s="115">
        <f>+E270+1</f>
        <v/>
      </c>
      <c r="F271" s="3812">
        <f>+IF(F270-G271&lt;0,0,F270-G271)</f>
        <v/>
      </c>
      <c r="G271" s="3812">
        <f>I271-H271</f>
        <v/>
      </c>
      <c r="H271" s="3812">
        <f>F270*$G$8</f>
        <v/>
      </c>
      <c r="I271" s="3812">
        <f>IF(ROUND(F270,0)=0,0,PMT($G$8,$G$9,-$G$7))</f>
        <v/>
      </c>
      <c r="J271" s="3812">
        <f>+IF(ROUND(F270,0)=0,0,+$G$13+$G$14)</f>
        <v/>
      </c>
      <c r="K271" s="3812">
        <f>+J271+I271</f>
        <v/>
      </c>
    </row>
    <row r="272" ht="14.25" customHeight="1">
      <c r="E272" s="115">
        <f>+E271+1</f>
        <v/>
      </c>
      <c r="F272" s="3812">
        <f>+IF(F271-G272&lt;0,0,F271-G272)</f>
        <v/>
      </c>
      <c r="G272" s="3812">
        <f>I272-H272</f>
        <v/>
      </c>
      <c r="H272" s="3812">
        <f>F271*$G$8</f>
        <v/>
      </c>
      <c r="I272" s="3812">
        <f>IF(ROUND(F271,0)=0,0,PMT($G$8,$G$9,-$G$7))</f>
        <v/>
      </c>
      <c r="J272" s="3812">
        <f>+IF(ROUND(F271,0)=0,0,+$G$13+$G$14)</f>
        <v/>
      </c>
      <c r="K272" s="3812">
        <f>+J272+I272</f>
        <v/>
      </c>
    </row>
    <row r="273" ht="14.25" customHeight="1">
      <c r="E273" s="115">
        <f>+E272+1</f>
        <v/>
      </c>
      <c r="F273" s="3812">
        <f>+IF(F272-G273&lt;0,0,F272-G273)</f>
        <v/>
      </c>
      <c r="G273" s="3812">
        <f>I273-H273</f>
        <v/>
      </c>
      <c r="H273" s="3812">
        <f>F272*$G$8</f>
        <v/>
      </c>
      <c r="I273" s="3812">
        <f>IF(ROUND(F272,0)=0,0,PMT($G$8,$G$9,-$G$7))</f>
        <v/>
      </c>
      <c r="J273" s="3812">
        <f>+IF(ROUND(F272,0)=0,0,+$G$13+$G$14)</f>
        <v/>
      </c>
      <c r="K273" s="3812">
        <f>+J273+I273</f>
        <v/>
      </c>
    </row>
    <row r="274" ht="14.25" customHeight="1">
      <c r="E274" s="115">
        <f>+E273+1</f>
        <v/>
      </c>
      <c r="F274" s="3812">
        <f>+IF(F273-G274&lt;0,0,F273-G274)</f>
        <v/>
      </c>
      <c r="G274" s="3812">
        <f>I274-H274</f>
        <v/>
      </c>
      <c r="H274" s="3812">
        <f>F273*$G$8</f>
        <v/>
      </c>
      <c r="I274" s="3812">
        <f>IF(ROUND(F273,0)=0,0,PMT($G$8,$G$9,-$G$7))</f>
        <v/>
      </c>
      <c r="J274" s="3812">
        <f>+IF(ROUND(F273,0)=0,0,+$G$13+$G$14)</f>
        <v/>
      </c>
      <c r="K274" s="3812">
        <f>+J274+I274</f>
        <v/>
      </c>
    </row>
    <row r="275" ht="14.25" customHeight="1">
      <c r="E275" s="115">
        <f>+E274+1</f>
        <v/>
      </c>
      <c r="F275" s="3812">
        <f>+IF(F274-G275&lt;0,0,F274-G275)</f>
        <v/>
      </c>
      <c r="G275" s="3812">
        <f>I275-H275</f>
        <v/>
      </c>
      <c r="H275" s="3812">
        <f>F274*$G$8</f>
        <v/>
      </c>
      <c r="I275" s="3812">
        <f>IF(ROUND(F274,0)=0,0,PMT($G$8,$G$9,-$G$7))</f>
        <v/>
      </c>
      <c r="J275" s="3812">
        <f>+IF(ROUND(F274,0)=0,0,+$G$13+$G$14)</f>
        <v/>
      </c>
      <c r="K275" s="3812">
        <f>+J275+I275</f>
        <v/>
      </c>
    </row>
    <row r="276" ht="14.25" customHeight="1">
      <c r="E276" s="115">
        <f>+E275+1</f>
        <v/>
      </c>
      <c r="F276" s="3812">
        <f>+IF(F275-G276&lt;0,0,F275-G276)</f>
        <v/>
      </c>
      <c r="G276" s="3812">
        <f>I276-H276</f>
        <v/>
      </c>
      <c r="H276" s="3812">
        <f>F275*$G$8</f>
        <v/>
      </c>
      <c r="I276" s="3812">
        <f>IF(ROUND(F275,0)=0,0,PMT($G$8,$G$9,-$G$7))</f>
        <v/>
      </c>
      <c r="J276" s="3812">
        <f>+IF(ROUND(F275,0)=0,0,+$G$13+$G$14)</f>
        <v/>
      </c>
      <c r="K276" s="3812">
        <f>+J276+I276</f>
        <v/>
      </c>
    </row>
    <row r="277" ht="14.25" customHeight="1">
      <c r="E277" s="115">
        <f>+E276+1</f>
        <v/>
      </c>
      <c r="F277" s="3812">
        <f>+IF(F276-G277&lt;0,0,F276-G277)</f>
        <v/>
      </c>
      <c r="G277" s="3812">
        <f>I277-H277</f>
        <v/>
      </c>
      <c r="H277" s="3812">
        <f>F276*$G$8</f>
        <v/>
      </c>
      <c r="I277" s="3812">
        <f>IF(ROUND(F276,0)=0,0,PMT($G$8,$G$9,-$G$7))</f>
        <v/>
      </c>
      <c r="J277" s="3812">
        <f>+IF(ROUND(F276,0)=0,0,+$G$13+$G$14)</f>
        <v/>
      </c>
      <c r="K277" s="3812">
        <f>+J277+I277</f>
        <v/>
      </c>
    </row>
    <row r="278" ht="14.25" customHeight="1">
      <c r="E278" s="115">
        <f>+E277+1</f>
        <v/>
      </c>
      <c r="F278" s="3812">
        <f>+IF(F277-G278&lt;0,0,F277-G278)</f>
        <v/>
      </c>
      <c r="G278" s="3812">
        <f>I278-H278</f>
        <v/>
      </c>
      <c r="H278" s="3812">
        <f>F277*$G$8</f>
        <v/>
      </c>
      <c r="I278" s="3812">
        <f>IF(ROUND(F277,0)=0,0,PMT($G$8,$G$9,-$G$7))</f>
        <v/>
      </c>
      <c r="J278" s="3812">
        <f>+IF(ROUND(F277,0)=0,0,+$G$13+$G$14)</f>
        <v/>
      </c>
      <c r="K278" s="3812">
        <f>+J278+I278</f>
        <v/>
      </c>
    </row>
    <row r="279" ht="14.25" customHeight="1">
      <c r="E279" s="115">
        <f>+E278+1</f>
        <v/>
      </c>
      <c r="F279" s="3812">
        <f>+IF(F278-G279&lt;0,0,F278-G279)</f>
        <v/>
      </c>
      <c r="G279" s="3812">
        <f>I279-H279</f>
        <v/>
      </c>
      <c r="H279" s="3812">
        <f>F278*$G$8</f>
        <v/>
      </c>
      <c r="I279" s="3812">
        <f>IF(ROUND(F278,0)=0,0,PMT($G$8,$G$9,-$G$7))</f>
        <v/>
      </c>
      <c r="J279" s="3812">
        <f>+IF(ROUND(F278,0)=0,0,+$G$13+$G$14)</f>
        <v/>
      </c>
      <c r="K279" s="3812">
        <f>+J279+I279</f>
        <v/>
      </c>
    </row>
    <row r="280" ht="14.25" customHeight="1">
      <c r="E280" s="115">
        <f>+E279+1</f>
        <v/>
      </c>
      <c r="F280" s="3812">
        <f>+IF(F279-G280&lt;0,0,F279-G280)</f>
        <v/>
      </c>
      <c r="G280" s="3812">
        <f>I280-H280</f>
        <v/>
      </c>
      <c r="H280" s="3812">
        <f>F279*$G$8</f>
        <v/>
      </c>
      <c r="I280" s="3812">
        <f>IF(ROUND(F279,0)=0,0,PMT($G$8,$G$9,-$G$7))</f>
        <v/>
      </c>
      <c r="J280" s="3812">
        <f>+IF(ROUND(F279,0)=0,0,+$G$13+$G$14)</f>
        <v/>
      </c>
      <c r="K280" s="3812">
        <f>+J280+I280</f>
        <v/>
      </c>
    </row>
    <row r="281" ht="14.25" customHeight="1">
      <c r="E281" s="115">
        <f>+E280+1</f>
        <v/>
      </c>
      <c r="F281" s="3812">
        <f>+IF(F280-G281&lt;0,0,F280-G281)</f>
        <v/>
      </c>
      <c r="G281" s="3812">
        <f>I281-H281</f>
        <v/>
      </c>
      <c r="H281" s="3812">
        <f>F280*$G$8</f>
        <v/>
      </c>
      <c r="I281" s="3812">
        <f>IF(ROUND(F280,0)=0,0,PMT($G$8,$G$9,-$G$7))</f>
        <v/>
      </c>
      <c r="J281" s="3812">
        <f>+IF(ROUND(F280,0)=0,0,+$G$13+$G$14)</f>
        <v/>
      </c>
      <c r="K281" s="3812">
        <f>+J281+I281</f>
        <v/>
      </c>
    </row>
    <row r="282" ht="14.25" customHeight="1">
      <c r="E282" s="115">
        <f>+E281+1</f>
        <v/>
      </c>
      <c r="F282" s="3812">
        <f>+IF(F281-G282&lt;0,0,F281-G282)</f>
        <v/>
      </c>
      <c r="G282" s="3812">
        <f>I282-H282</f>
        <v/>
      </c>
      <c r="H282" s="3812">
        <f>F281*$G$8</f>
        <v/>
      </c>
      <c r="I282" s="3812">
        <f>IF(ROUND(F281,0)=0,0,PMT($G$8,$G$9,-$G$7))</f>
        <v/>
      </c>
      <c r="J282" s="3812">
        <f>+IF(ROUND(F281,0)=0,0,+$G$13+$G$14)</f>
        <v/>
      </c>
      <c r="K282" s="3812">
        <f>+J282+I282</f>
        <v/>
      </c>
    </row>
    <row r="283" ht="14.25" customHeight="1">
      <c r="E283" s="115">
        <f>+E282+1</f>
        <v/>
      </c>
      <c r="F283" s="3812">
        <f>+IF(F282-G283&lt;0,0,F282-G283)</f>
        <v/>
      </c>
      <c r="G283" s="3812">
        <f>I283-H283</f>
        <v/>
      </c>
      <c r="H283" s="3812">
        <f>F282*$G$8</f>
        <v/>
      </c>
      <c r="I283" s="3812">
        <f>IF(ROUND(F282,0)=0,0,PMT($G$8,$G$9,-$G$7))</f>
        <v/>
      </c>
      <c r="J283" s="3812">
        <f>+IF(ROUND(F282,0)=0,0,+$G$13+$G$14)</f>
        <v/>
      </c>
      <c r="K283" s="3812">
        <f>+J283+I283</f>
        <v/>
      </c>
    </row>
    <row r="284" ht="14.25" customHeight="1">
      <c r="E284" s="115">
        <f>+E283+1</f>
        <v/>
      </c>
      <c r="F284" s="3812">
        <f>+IF(F283-G284&lt;0,0,F283-G284)</f>
        <v/>
      </c>
      <c r="G284" s="3812">
        <f>I284-H284</f>
        <v/>
      </c>
      <c r="H284" s="3812">
        <f>F283*$G$8</f>
        <v/>
      </c>
      <c r="I284" s="3812">
        <f>IF(ROUND(F283,0)=0,0,PMT($G$8,$G$9,-$G$7))</f>
        <v/>
      </c>
      <c r="J284" s="3812">
        <f>+IF(ROUND(F283,0)=0,0,+$G$13+$G$14)</f>
        <v/>
      </c>
      <c r="K284" s="3812">
        <f>+J284+I284</f>
        <v/>
      </c>
    </row>
    <row r="285" ht="14.25" customHeight="1">
      <c r="E285" s="115">
        <f>+E284+1</f>
        <v/>
      </c>
      <c r="F285" s="3812">
        <f>+IF(F284-G285&lt;0,0,F284-G285)</f>
        <v/>
      </c>
      <c r="G285" s="3812">
        <f>I285-H285</f>
        <v/>
      </c>
      <c r="H285" s="3812">
        <f>F284*$G$8</f>
        <v/>
      </c>
      <c r="I285" s="3812">
        <f>IF(ROUND(F284,0)=0,0,PMT($G$8,$G$9,-$G$7))</f>
        <v/>
      </c>
      <c r="J285" s="3812">
        <f>+IF(ROUND(F284,0)=0,0,+$G$13+$G$14)</f>
        <v/>
      </c>
      <c r="K285" s="3812">
        <f>+J285+I285</f>
        <v/>
      </c>
    </row>
    <row r="286" ht="14.25" customHeight="1">
      <c r="E286" s="115">
        <f>+E285+1</f>
        <v/>
      </c>
      <c r="F286" s="3812">
        <f>+IF(F285-G286&lt;0,0,F285-G286)</f>
        <v/>
      </c>
      <c r="G286" s="3812">
        <f>I286-H286</f>
        <v/>
      </c>
      <c r="H286" s="3812">
        <f>F285*$G$8</f>
        <v/>
      </c>
      <c r="I286" s="3812">
        <f>IF(ROUND(F285,0)=0,0,PMT($G$8,$G$9,-$G$7))</f>
        <v/>
      </c>
      <c r="J286" s="3812">
        <f>+IF(ROUND(F285,0)=0,0,+$G$13+$G$14)</f>
        <v/>
      </c>
      <c r="K286" s="3812">
        <f>+J286+I286</f>
        <v/>
      </c>
    </row>
    <row r="287" ht="14.25" customHeight="1">
      <c r="E287" s="115">
        <f>+E286+1</f>
        <v/>
      </c>
      <c r="F287" s="3812">
        <f>+IF(F286-G287&lt;0,0,F286-G287)</f>
        <v/>
      </c>
      <c r="G287" s="3812">
        <f>I287-H287</f>
        <v/>
      </c>
      <c r="H287" s="3812">
        <f>F286*$G$8</f>
        <v/>
      </c>
      <c r="I287" s="3812">
        <f>IF(ROUND(F286,0)=0,0,PMT($G$8,$G$9,-$G$7))</f>
        <v/>
      </c>
      <c r="J287" s="3812">
        <f>+IF(ROUND(F286,0)=0,0,+$G$13+$G$14)</f>
        <v/>
      </c>
      <c r="K287" s="3812">
        <f>+J287+I287</f>
        <v/>
      </c>
    </row>
    <row r="288" ht="14.25" customHeight="1">
      <c r="E288" s="115">
        <f>+E287+1</f>
        <v/>
      </c>
      <c r="F288" s="3812">
        <f>+IF(F287-G288&lt;0,0,F287-G288)</f>
        <v/>
      </c>
      <c r="G288" s="3812">
        <f>I288-H288</f>
        <v/>
      </c>
      <c r="H288" s="3812">
        <f>F287*$G$8</f>
        <v/>
      </c>
      <c r="I288" s="3812">
        <f>IF(ROUND(F287,0)=0,0,PMT($G$8,$G$9,-$G$7))</f>
        <v/>
      </c>
      <c r="J288" s="3812">
        <f>+IF(ROUND(F287,0)=0,0,+$G$13+$G$14)</f>
        <v/>
      </c>
      <c r="K288" s="3812">
        <f>+J288+I288</f>
        <v/>
      </c>
    </row>
    <row r="289" ht="14.25" customHeight="1">
      <c r="E289" s="115">
        <f>+E288+1</f>
        <v/>
      </c>
      <c r="F289" s="3812">
        <f>+IF(F288-G289&lt;0,0,F288-G289)</f>
        <v/>
      </c>
      <c r="G289" s="3812">
        <f>I289-H289</f>
        <v/>
      </c>
      <c r="H289" s="3812">
        <f>F288*$G$8</f>
        <v/>
      </c>
      <c r="I289" s="3812">
        <f>IF(ROUND(F288,0)=0,0,PMT($G$8,$G$9,-$G$7))</f>
        <v/>
      </c>
      <c r="J289" s="3812">
        <f>+IF(ROUND(F288,0)=0,0,+$G$13+$G$14)</f>
        <v/>
      </c>
      <c r="K289" s="3812">
        <f>+J289+I289</f>
        <v/>
      </c>
    </row>
    <row r="290" ht="14.25" customHeight="1">
      <c r="E290" s="115">
        <f>+E289+1</f>
        <v/>
      </c>
      <c r="F290" s="3812">
        <f>+IF(F289-G290&lt;0,0,F289-G290)</f>
        <v/>
      </c>
      <c r="G290" s="3812">
        <f>I290-H290</f>
        <v/>
      </c>
      <c r="H290" s="3812">
        <f>F289*$G$8</f>
        <v/>
      </c>
      <c r="I290" s="3812">
        <f>IF(ROUND(F289,0)=0,0,PMT($G$8,$G$9,-$G$7))</f>
        <v/>
      </c>
      <c r="J290" s="3812">
        <f>+IF(ROUND(F289,0)=0,0,+$G$13+$G$14)</f>
        <v/>
      </c>
      <c r="K290" s="3812">
        <f>+J290+I290</f>
        <v/>
      </c>
    </row>
    <row r="291" ht="14.25" customHeight="1">
      <c r="E291" s="115">
        <f>+E290+1</f>
        <v/>
      </c>
      <c r="F291" s="3812">
        <f>+IF(F290-G291&lt;0,0,F290-G291)</f>
        <v/>
      </c>
      <c r="G291" s="3812">
        <f>I291-H291</f>
        <v/>
      </c>
      <c r="H291" s="3812">
        <f>F290*$G$8</f>
        <v/>
      </c>
      <c r="I291" s="3812">
        <f>IF(ROUND(F290,0)=0,0,PMT($G$8,$G$9,-$G$7))</f>
        <v/>
      </c>
      <c r="J291" s="3812">
        <f>+IF(ROUND(F290,0)=0,0,+$G$13+$G$14)</f>
        <v/>
      </c>
      <c r="K291" s="3812">
        <f>+J291+I291</f>
        <v/>
      </c>
    </row>
    <row r="292" ht="14.25" customHeight="1">
      <c r="E292" s="115">
        <f>+E291+1</f>
        <v/>
      </c>
      <c r="F292" s="3812">
        <f>+IF(F291-G292&lt;0,0,F291-G292)</f>
        <v/>
      </c>
      <c r="G292" s="3812">
        <f>I292-H292</f>
        <v/>
      </c>
      <c r="H292" s="3812">
        <f>F291*$G$8</f>
        <v/>
      </c>
      <c r="I292" s="3812">
        <f>IF(ROUND(F291,0)=0,0,PMT($G$8,$G$9,-$G$7))</f>
        <v/>
      </c>
      <c r="J292" s="3812">
        <f>+IF(ROUND(F291,0)=0,0,+$G$13+$G$14)</f>
        <v/>
      </c>
      <c r="K292" s="3812">
        <f>+J292+I292</f>
        <v/>
      </c>
    </row>
    <row r="293" ht="14.25" customHeight="1">
      <c r="E293" s="115">
        <f>+E292+1</f>
        <v/>
      </c>
      <c r="F293" s="3812">
        <f>+IF(F292-G293&lt;0,0,F292-G293)</f>
        <v/>
      </c>
      <c r="G293" s="3812">
        <f>I293-H293</f>
        <v/>
      </c>
      <c r="H293" s="3812">
        <f>F292*$G$8</f>
        <v/>
      </c>
      <c r="I293" s="3812">
        <f>IF(ROUND(F292,0)=0,0,PMT($G$8,$G$9,-$G$7))</f>
        <v/>
      </c>
      <c r="J293" s="3812">
        <f>+IF(ROUND(F292,0)=0,0,+$G$13+$G$14)</f>
        <v/>
      </c>
      <c r="K293" s="3812">
        <f>+J293+I293</f>
        <v/>
      </c>
    </row>
    <row r="294" ht="14.25" customHeight="1">
      <c r="E294" s="115">
        <f>+E293+1</f>
        <v/>
      </c>
      <c r="F294" s="3812">
        <f>+IF(F293-G294&lt;0,0,F293-G294)</f>
        <v/>
      </c>
      <c r="G294" s="3812">
        <f>I294-H294</f>
        <v/>
      </c>
      <c r="H294" s="3812">
        <f>F293*$G$8</f>
        <v/>
      </c>
      <c r="I294" s="3812">
        <f>IF(ROUND(F293,0)=0,0,PMT($G$8,$G$9,-$G$7))</f>
        <v/>
      </c>
      <c r="J294" s="3812">
        <f>+IF(ROUND(F293,0)=0,0,+$G$13+$G$14)</f>
        <v/>
      </c>
      <c r="K294" s="3812">
        <f>+J294+I294</f>
        <v/>
      </c>
    </row>
    <row r="295" ht="14.25" customHeight="1">
      <c r="E295" s="115">
        <f>+E294+1</f>
        <v/>
      </c>
      <c r="F295" s="3812">
        <f>+IF(F294-G295&lt;0,0,F294-G295)</f>
        <v/>
      </c>
      <c r="G295" s="3812">
        <f>I295-H295</f>
        <v/>
      </c>
      <c r="H295" s="3812">
        <f>F294*$G$8</f>
        <v/>
      </c>
      <c r="I295" s="3812">
        <f>IF(ROUND(F294,0)=0,0,PMT($G$8,$G$9,-$G$7))</f>
        <v/>
      </c>
      <c r="J295" s="3812">
        <f>+IF(ROUND(F294,0)=0,0,+$G$13+$G$14)</f>
        <v/>
      </c>
      <c r="K295" s="3812">
        <f>+J295+I295</f>
        <v/>
      </c>
    </row>
    <row r="296" ht="14.25" customHeight="1">
      <c r="E296" s="115">
        <f>+E295+1</f>
        <v/>
      </c>
      <c r="F296" s="3812">
        <f>+IF(F295-G296&lt;0,0,F295-G296)</f>
        <v/>
      </c>
      <c r="G296" s="3812">
        <f>I296-H296</f>
        <v/>
      </c>
      <c r="H296" s="3812">
        <f>F295*$G$8</f>
        <v/>
      </c>
      <c r="I296" s="3812">
        <f>IF(ROUND(F295,0)=0,0,PMT($G$8,$G$9,-$G$7))</f>
        <v/>
      </c>
      <c r="J296" s="3812">
        <f>+IF(ROUND(F295,0)=0,0,+$G$13+$G$14)</f>
        <v/>
      </c>
      <c r="K296" s="3812">
        <f>+J296+I296</f>
        <v/>
      </c>
    </row>
    <row r="297" ht="14.25" customHeight="1">
      <c r="E297" s="115">
        <f>+E296+1</f>
        <v/>
      </c>
      <c r="F297" s="3812">
        <f>+IF(F296-G297&lt;0,0,F296-G297)</f>
        <v/>
      </c>
      <c r="G297" s="3812">
        <f>I297-H297</f>
        <v/>
      </c>
      <c r="H297" s="3812">
        <f>F296*$G$8</f>
        <v/>
      </c>
      <c r="I297" s="3812">
        <f>IF(ROUND(F296,0)=0,0,PMT($G$8,$G$9,-$G$7))</f>
        <v/>
      </c>
      <c r="J297" s="3812">
        <f>+IF(ROUND(F296,0)=0,0,+$G$13+$G$14)</f>
        <v/>
      </c>
      <c r="K297" s="3812">
        <f>+J297+I297</f>
        <v/>
      </c>
    </row>
    <row r="298" ht="14.25" customHeight="1">
      <c r="E298" s="115">
        <f>+E297+1</f>
        <v/>
      </c>
      <c r="F298" s="3812">
        <f>+IF(F297-G298&lt;0,0,F297-G298)</f>
        <v/>
      </c>
      <c r="G298" s="3812">
        <f>I298-H298</f>
        <v/>
      </c>
      <c r="H298" s="3812">
        <f>F297*$G$8</f>
        <v/>
      </c>
      <c r="I298" s="3812">
        <f>IF(ROUND(F297,0)=0,0,PMT($G$8,$G$9,-$G$7))</f>
        <v/>
      </c>
      <c r="J298" s="3812">
        <f>+IF(ROUND(F297,0)=0,0,+$G$13+$G$14)</f>
        <v/>
      </c>
      <c r="K298" s="3812">
        <f>+J298+I298</f>
        <v/>
      </c>
    </row>
    <row r="299" ht="14.25" customHeight="1">
      <c r="E299" s="115">
        <f>+E298+1</f>
        <v/>
      </c>
      <c r="F299" s="3812">
        <f>+IF(F298-G299&lt;0,0,F298-G299)</f>
        <v/>
      </c>
      <c r="G299" s="3812">
        <f>I299-H299</f>
        <v/>
      </c>
      <c r="H299" s="3812">
        <f>F298*$G$8</f>
        <v/>
      </c>
      <c r="I299" s="3812">
        <f>IF(ROUND(F298,0)=0,0,PMT($G$8,$G$9,-$G$7))</f>
        <v/>
      </c>
      <c r="J299" s="3812">
        <f>+IF(ROUND(F298,0)=0,0,+$G$13+$G$14)</f>
        <v/>
      </c>
      <c r="K299" s="3812">
        <f>+J299+I299</f>
        <v/>
      </c>
    </row>
    <row r="300" ht="14.25" customHeight="1">
      <c r="E300" s="115">
        <f>+E299+1</f>
        <v/>
      </c>
      <c r="F300" s="3812">
        <f>+IF(F299-G300&lt;0,0,F299-G300)</f>
        <v/>
      </c>
      <c r="G300" s="3812">
        <f>I300-H300</f>
        <v/>
      </c>
      <c r="H300" s="3812">
        <f>F299*$G$8</f>
        <v/>
      </c>
      <c r="I300" s="3812">
        <f>IF(ROUND(F299,0)=0,0,PMT($G$8,$G$9,-$G$7))</f>
        <v/>
      </c>
      <c r="J300" s="3812">
        <f>+IF(ROUND(F299,0)=0,0,+$G$13+$G$14)</f>
        <v/>
      </c>
      <c r="K300" s="3812">
        <f>+J300+I300</f>
        <v/>
      </c>
    </row>
    <row r="301" ht="14.25" customHeight="1">
      <c r="E301" s="115">
        <f>+E300+1</f>
        <v/>
      </c>
      <c r="F301" s="3812">
        <f>+IF(F300-G301&lt;0,0,F300-G301)</f>
        <v/>
      </c>
      <c r="G301" s="3812">
        <f>I301-H301</f>
        <v/>
      </c>
      <c r="H301" s="3812">
        <f>F300*$G$8</f>
        <v/>
      </c>
      <c r="I301" s="3812">
        <f>IF(ROUND(F300,0)=0,0,PMT($G$8,$G$9,-$G$7))</f>
        <v/>
      </c>
      <c r="J301" s="3812">
        <f>+IF(ROUND(F300,0)=0,0,+$G$13+$G$14)</f>
        <v/>
      </c>
      <c r="K301" s="3812">
        <f>+J301+I301</f>
        <v/>
      </c>
    </row>
    <row r="302" ht="14.25" customHeight="1">
      <c r="E302" s="115">
        <f>+E301+1</f>
        <v/>
      </c>
      <c r="F302" s="3812">
        <f>+IF(F301-G302&lt;0,0,F301-G302)</f>
        <v/>
      </c>
      <c r="G302" s="3812">
        <f>I302-H302</f>
        <v/>
      </c>
      <c r="H302" s="3812">
        <f>F301*$G$8</f>
        <v/>
      </c>
      <c r="I302" s="3812">
        <f>IF(ROUND(F301,0)=0,0,PMT($G$8,$G$9,-$G$7))</f>
        <v/>
      </c>
      <c r="J302" s="3812">
        <f>+IF(ROUND(F301,0)=0,0,+$G$13+$G$14)</f>
        <v/>
      </c>
      <c r="K302" s="3812">
        <f>+J302+I302</f>
        <v/>
      </c>
    </row>
    <row r="303" ht="14.25" customHeight="1">
      <c r="E303" s="115">
        <f>+E302+1</f>
        <v/>
      </c>
      <c r="F303" s="3812">
        <f>+IF(F302-G303&lt;0,0,F302-G303)</f>
        <v/>
      </c>
      <c r="G303" s="3812">
        <f>I303-H303</f>
        <v/>
      </c>
      <c r="H303" s="3812">
        <f>F302*$G$8</f>
        <v/>
      </c>
      <c r="I303" s="3812">
        <f>IF(ROUND(F302,0)=0,0,PMT($G$8,$G$9,-$G$7))</f>
        <v/>
      </c>
      <c r="J303" s="3812">
        <f>+IF(ROUND(F302,0)=0,0,+$G$13+$G$14)</f>
        <v/>
      </c>
      <c r="K303" s="3812">
        <f>+J303+I303</f>
        <v/>
      </c>
    </row>
    <row r="304" ht="14.25" customHeight="1">
      <c r="E304" s="115">
        <f>+E303+1</f>
        <v/>
      </c>
      <c r="F304" s="3812">
        <f>+IF(F303-G304&lt;0,0,F303-G304)</f>
        <v/>
      </c>
      <c r="G304" s="3812">
        <f>I304-H304</f>
        <v/>
      </c>
      <c r="H304" s="3812">
        <f>F303*$G$8</f>
        <v/>
      </c>
      <c r="I304" s="3812">
        <f>IF(ROUND(F303,0)=0,0,PMT($G$8,$G$9,-$G$7))</f>
        <v/>
      </c>
      <c r="J304" s="3812">
        <f>+IF(ROUND(F303,0)=0,0,+$G$13+$G$14)</f>
        <v/>
      </c>
      <c r="K304" s="3812">
        <f>+J304+I304</f>
        <v/>
      </c>
    </row>
    <row r="305" ht="14.25" customHeight="1">
      <c r="E305" s="115">
        <f>+E304+1</f>
        <v/>
      </c>
      <c r="F305" s="3812">
        <f>+IF(F304-G305&lt;0,0,F304-G305)</f>
        <v/>
      </c>
      <c r="G305" s="3812">
        <f>I305-H305</f>
        <v/>
      </c>
      <c r="H305" s="3812">
        <f>F304*$G$8</f>
        <v/>
      </c>
      <c r="I305" s="3812">
        <f>IF(ROUND(F304,0)=0,0,PMT($G$8,$G$9,-$G$7))</f>
        <v/>
      </c>
      <c r="J305" s="3812">
        <f>+IF(ROUND(F304,0)=0,0,+$G$13+$G$14)</f>
        <v/>
      </c>
      <c r="K305" s="3812">
        <f>+J305+I305</f>
        <v/>
      </c>
    </row>
    <row r="306" ht="14.25" customHeight="1">
      <c r="E306" s="115">
        <f>+E305+1</f>
        <v/>
      </c>
      <c r="F306" s="3812">
        <f>+IF(F305-G306&lt;0,0,F305-G306)</f>
        <v/>
      </c>
      <c r="G306" s="3812">
        <f>I306-H306</f>
        <v/>
      </c>
      <c r="H306" s="3812">
        <f>F305*$G$8</f>
        <v/>
      </c>
      <c r="I306" s="3812">
        <f>IF(ROUND(F305,0)=0,0,PMT($G$8,$G$9,-$G$7))</f>
        <v/>
      </c>
      <c r="J306" s="3812">
        <f>+IF(ROUND(F305,0)=0,0,+$G$13+$G$14)</f>
        <v/>
      </c>
      <c r="K306" s="3812">
        <f>+J306+I306</f>
        <v/>
      </c>
    </row>
    <row r="307" ht="14.25" customHeight="1">
      <c r="E307" s="115">
        <f>+E306+1</f>
        <v/>
      </c>
      <c r="F307" s="3812">
        <f>+IF(F306-G307&lt;0,0,F306-G307)</f>
        <v/>
      </c>
      <c r="G307" s="3812">
        <f>I307-H307</f>
        <v/>
      </c>
      <c r="H307" s="3812">
        <f>F306*$G$8</f>
        <v/>
      </c>
      <c r="I307" s="3812">
        <f>IF(ROUND(F306,0)=0,0,PMT($G$8,$G$9,-$G$7))</f>
        <v/>
      </c>
      <c r="J307" s="3812">
        <f>+IF(ROUND(F306,0)=0,0,+$G$13+$G$14)</f>
        <v/>
      </c>
      <c r="K307" s="3812">
        <f>+J307+I307</f>
        <v/>
      </c>
    </row>
    <row r="308" ht="14.25" customHeight="1">
      <c r="E308" s="115">
        <f>+E307+1</f>
        <v/>
      </c>
      <c r="F308" s="3812">
        <f>+IF(F307-G308&lt;0,0,F307-G308)</f>
        <v/>
      </c>
      <c r="G308" s="3812">
        <f>I308-H308</f>
        <v/>
      </c>
      <c r="H308" s="3812">
        <f>F307*$G$8</f>
        <v/>
      </c>
      <c r="I308" s="3812">
        <f>IF(ROUND(F307,0)=0,0,PMT($G$8,$G$9,-$G$7))</f>
        <v/>
      </c>
      <c r="J308" s="3812">
        <f>+IF(ROUND(F307,0)=0,0,+$G$13+$G$14)</f>
        <v/>
      </c>
      <c r="K308" s="3812">
        <f>+J308+I308</f>
        <v/>
      </c>
    </row>
    <row r="309" ht="14.25" customHeight="1">
      <c r="E309" s="115">
        <f>+E308+1</f>
        <v/>
      </c>
      <c r="F309" s="3812">
        <f>+IF(F308-G309&lt;0,0,F308-G309)</f>
        <v/>
      </c>
      <c r="G309" s="3812">
        <f>I309-H309</f>
        <v/>
      </c>
      <c r="H309" s="3812">
        <f>F308*$G$8</f>
        <v/>
      </c>
      <c r="I309" s="3812">
        <f>IF(ROUND(F308,0)=0,0,PMT($G$8,$G$9,-$G$7))</f>
        <v/>
      </c>
      <c r="J309" s="3812">
        <f>+IF(ROUND(F308,0)=0,0,+$G$13+$G$14)</f>
        <v/>
      </c>
      <c r="K309" s="3812">
        <f>+J309+I309</f>
        <v/>
      </c>
    </row>
    <row r="310" ht="14.25" customHeight="1">
      <c r="E310" s="115">
        <f>+E309+1</f>
        <v/>
      </c>
      <c r="F310" s="3812">
        <f>+IF(F309-G310&lt;0,0,F309-G310)</f>
        <v/>
      </c>
      <c r="G310" s="3812">
        <f>I310-H310</f>
        <v/>
      </c>
      <c r="H310" s="3812">
        <f>F309*$G$8</f>
        <v/>
      </c>
      <c r="I310" s="3812">
        <f>IF(ROUND(F309,0)=0,0,PMT($G$8,$G$9,-$G$7))</f>
        <v/>
      </c>
      <c r="J310" s="3812">
        <f>+IF(ROUND(F309,0)=0,0,+$G$13+$G$14)</f>
        <v/>
      </c>
      <c r="K310" s="3812">
        <f>+J310+I310</f>
        <v/>
      </c>
    </row>
    <row r="311" ht="14.25" customHeight="1">
      <c r="E311" s="115">
        <f>+E310+1</f>
        <v/>
      </c>
      <c r="F311" s="3812">
        <f>+IF(F310-G311&lt;0,0,F310-G311)</f>
        <v/>
      </c>
      <c r="G311" s="3812">
        <f>I311-H311</f>
        <v/>
      </c>
      <c r="H311" s="3812">
        <f>F310*$G$8</f>
        <v/>
      </c>
      <c r="I311" s="3812">
        <f>IF(ROUND(F310,0)=0,0,PMT($G$8,$G$9,-$G$7))</f>
        <v/>
      </c>
      <c r="J311" s="3812">
        <f>+IF(ROUND(F310,0)=0,0,+$G$13+$G$14)</f>
        <v/>
      </c>
      <c r="K311" s="3812">
        <f>+J311+I311</f>
        <v/>
      </c>
    </row>
    <row r="312" ht="14.25" customHeight="1">
      <c r="E312" s="115">
        <f>+E311+1</f>
        <v/>
      </c>
      <c r="F312" s="3812">
        <f>+IF(F311-G312&lt;0,0,F311-G312)</f>
        <v/>
      </c>
      <c r="G312" s="3812">
        <f>I312-H312</f>
        <v/>
      </c>
      <c r="H312" s="3812">
        <f>F311*$G$8</f>
        <v/>
      </c>
      <c r="I312" s="3812">
        <f>IF(ROUND(F311,0)=0,0,PMT($G$8,$G$9,-$G$7))</f>
        <v/>
      </c>
      <c r="J312" s="3812">
        <f>+IF(ROUND(F311,0)=0,0,+$G$13+$G$14)</f>
        <v/>
      </c>
      <c r="K312" s="3812">
        <f>+J312+I312</f>
        <v/>
      </c>
    </row>
    <row r="313" ht="14.25" customHeight="1">
      <c r="E313" s="115">
        <f>+E312+1</f>
        <v/>
      </c>
      <c r="F313" s="3812">
        <f>+IF(F312-G313&lt;0,0,F312-G313)</f>
        <v/>
      </c>
      <c r="G313" s="3812">
        <f>I313-H313</f>
        <v/>
      </c>
      <c r="H313" s="3812">
        <f>F312*$G$8</f>
        <v/>
      </c>
      <c r="I313" s="3812">
        <f>IF(ROUND(F312,0)=0,0,PMT($G$8,$G$9,-$G$7))</f>
        <v/>
      </c>
      <c r="J313" s="3812">
        <f>+IF(ROUND(F312,0)=0,0,+$G$13+$G$14)</f>
        <v/>
      </c>
      <c r="K313" s="3812">
        <f>+J313+I313</f>
        <v/>
      </c>
    </row>
    <row r="314" ht="14.25" customHeight="1">
      <c r="E314" s="115">
        <f>+E313+1</f>
        <v/>
      </c>
      <c r="F314" s="3812">
        <f>+IF(F313-G314&lt;0,0,F313-G314)</f>
        <v/>
      </c>
      <c r="G314" s="3812">
        <f>I314-H314</f>
        <v/>
      </c>
      <c r="H314" s="3812">
        <f>F313*$G$8</f>
        <v/>
      </c>
      <c r="I314" s="3812">
        <f>IF(ROUND(F313,0)=0,0,PMT($G$8,$G$9,-$G$7))</f>
        <v/>
      </c>
      <c r="J314" s="3812">
        <f>+IF(ROUND(F313,0)=0,0,+$G$13+$G$14)</f>
        <v/>
      </c>
      <c r="K314" s="3812">
        <f>+J314+I314</f>
        <v/>
      </c>
    </row>
    <row r="315" ht="14.25" customHeight="1">
      <c r="E315" s="115">
        <f>+E314+1</f>
        <v/>
      </c>
      <c r="F315" s="3812">
        <f>+IF(F314-G315&lt;0,0,F314-G315)</f>
        <v/>
      </c>
      <c r="G315" s="3812">
        <f>I315-H315</f>
        <v/>
      </c>
      <c r="H315" s="3812">
        <f>F314*$G$8</f>
        <v/>
      </c>
      <c r="I315" s="3812">
        <f>IF(ROUND(F314,0)=0,0,PMT($G$8,$G$9,-$G$7))</f>
        <v/>
      </c>
      <c r="J315" s="3812">
        <f>+IF(ROUND(F314,0)=0,0,+$G$13+$G$14)</f>
        <v/>
      </c>
      <c r="K315" s="3812">
        <f>+J315+I315</f>
        <v/>
      </c>
    </row>
    <row r="316" ht="14.25" customHeight="1">
      <c r="E316" s="115">
        <f>+E315+1</f>
        <v/>
      </c>
      <c r="F316" s="3812">
        <f>+IF(F315-G316&lt;0,0,F315-G316)</f>
        <v/>
      </c>
      <c r="G316" s="3812">
        <f>I316-H316</f>
        <v/>
      </c>
      <c r="H316" s="3812">
        <f>F315*$G$8</f>
        <v/>
      </c>
      <c r="I316" s="3812">
        <f>IF(ROUND(F315,0)=0,0,PMT($G$8,$G$9,-$G$7))</f>
        <v/>
      </c>
      <c r="J316" s="3812">
        <f>+IF(ROUND(F315,0)=0,0,+$G$13+$G$14)</f>
        <v/>
      </c>
      <c r="K316" s="3812">
        <f>+J316+I316</f>
        <v/>
      </c>
    </row>
    <row r="317" ht="14.25" customHeight="1">
      <c r="E317" s="115">
        <f>+E316+1</f>
        <v/>
      </c>
      <c r="F317" s="3812">
        <f>+IF(F316-G317&lt;0,0,F316-G317)</f>
        <v/>
      </c>
      <c r="G317" s="3812">
        <f>I317-H317</f>
        <v/>
      </c>
      <c r="H317" s="3812">
        <f>F316*$G$8</f>
        <v/>
      </c>
      <c r="I317" s="3812">
        <f>IF(ROUND(F316,0)=0,0,PMT($G$8,$G$9,-$G$7))</f>
        <v/>
      </c>
      <c r="J317" s="3812">
        <f>+IF(ROUND(F316,0)=0,0,+$G$13+$G$14)</f>
        <v/>
      </c>
      <c r="K317" s="3812">
        <f>+J317+I317</f>
        <v/>
      </c>
    </row>
    <row r="318" ht="14.25" customHeight="1">
      <c r="E318" s="115">
        <f>+E317+1</f>
        <v/>
      </c>
      <c r="F318" s="3812">
        <f>+IF(F317-G318&lt;0,0,F317-G318)</f>
        <v/>
      </c>
      <c r="G318" s="3812">
        <f>I318-H318</f>
        <v/>
      </c>
      <c r="H318" s="3812">
        <f>F317*$G$8</f>
        <v/>
      </c>
      <c r="I318" s="3812">
        <f>IF(ROUND(F317,0)=0,0,PMT($G$8,$G$9,-$G$7))</f>
        <v/>
      </c>
      <c r="J318" s="3812">
        <f>+IF(ROUND(F317,0)=0,0,+$G$13+$G$14)</f>
        <v/>
      </c>
      <c r="K318" s="3812">
        <f>+J318+I318</f>
        <v/>
      </c>
    </row>
    <row r="319" ht="14.25" customHeight="1">
      <c r="E319" s="115">
        <f>+E318+1</f>
        <v/>
      </c>
      <c r="F319" s="3812">
        <f>+IF(F318-G319&lt;0,0,F318-G319)</f>
        <v/>
      </c>
      <c r="G319" s="3812">
        <f>I319-H319</f>
        <v/>
      </c>
      <c r="H319" s="3812">
        <f>F318*$G$8</f>
        <v/>
      </c>
      <c r="I319" s="3812">
        <f>IF(ROUND(F318,0)=0,0,PMT($G$8,$G$9,-$G$7))</f>
        <v/>
      </c>
      <c r="J319" s="3812">
        <f>+IF(ROUND(F318,0)=0,0,+$G$13+$G$14)</f>
        <v/>
      </c>
      <c r="K319" s="3812">
        <f>+J319+I319</f>
        <v/>
      </c>
    </row>
    <row r="320" ht="14.25" customHeight="1">
      <c r="E320" s="115">
        <f>+E319+1</f>
        <v/>
      </c>
      <c r="F320" s="3812">
        <f>+IF(F319-G320&lt;0,0,F319-G320)</f>
        <v/>
      </c>
      <c r="G320" s="3812">
        <f>I320-H320</f>
        <v/>
      </c>
      <c r="H320" s="3812">
        <f>F319*$G$8</f>
        <v/>
      </c>
      <c r="I320" s="3812">
        <f>IF(ROUND(F319,0)=0,0,PMT($G$8,$G$9,-$G$7))</f>
        <v/>
      </c>
      <c r="J320" s="3812">
        <f>+IF(ROUND(F319,0)=0,0,+$G$13+$G$14)</f>
        <v/>
      </c>
      <c r="K320" s="3812">
        <f>+J320+I320</f>
        <v/>
      </c>
    </row>
    <row r="321" ht="14.25" customHeight="1">
      <c r="E321" s="115">
        <f>+E320+1</f>
        <v/>
      </c>
      <c r="F321" s="3812">
        <f>+IF(F320-G321&lt;0,0,F320-G321)</f>
        <v/>
      </c>
      <c r="G321" s="3812">
        <f>I321-H321</f>
        <v/>
      </c>
      <c r="H321" s="3812">
        <f>F320*$G$8</f>
        <v/>
      </c>
      <c r="I321" s="3812">
        <f>IF(ROUND(F320,0)=0,0,PMT($G$8,$G$9,-$G$7))</f>
        <v/>
      </c>
      <c r="J321" s="3812">
        <f>+IF(ROUND(F320,0)=0,0,+$G$13+$G$14)</f>
        <v/>
      </c>
      <c r="K321" s="3812">
        <f>+J321+I321</f>
        <v/>
      </c>
    </row>
    <row r="322" ht="14.25" customHeight="1">
      <c r="E322" s="115">
        <f>+E321+1</f>
        <v/>
      </c>
      <c r="F322" s="3812">
        <f>+IF(F321-G322&lt;0,0,F321-G322)</f>
        <v/>
      </c>
      <c r="G322" s="3812">
        <f>I322-H322</f>
        <v/>
      </c>
      <c r="H322" s="3812">
        <f>F321*$G$8</f>
        <v/>
      </c>
      <c r="I322" s="3812">
        <f>IF(ROUND(F321,0)=0,0,PMT($G$8,$G$9,-$G$7))</f>
        <v/>
      </c>
      <c r="J322" s="3812">
        <f>+IF(ROUND(F321,0)=0,0,+$G$13+$G$14)</f>
        <v/>
      </c>
      <c r="K322" s="3812">
        <f>+J322+I322</f>
        <v/>
      </c>
    </row>
    <row r="323" ht="14.25" customHeight="1">
      <c r="E323" s="115">
        <f>+E322+1</f>
        <v/>
      </c>
      <c r="F323" s="3812">
        <f>+IF(F322-G323&lt;0,0,F322-G323)</f>
        <v/>
      </c>
      <c r="G323" s="3812">
        <f>I323-H323</f>
        <v/>
      </c>
      <c r="H323" s="3812">
        <f>F322*$G$8</f>
        <v/>
      </c>
      <c r="I323" s="3812">
        <f>IF(ROUND(F322,0)=0,0,PMT($G$8,$G$9,-$G$7))</f>
        <v/>
      </c>
      <c r="J323" s="3812">
        <f>+IF(ROUND(F322,0)=0,0,+$G$13+$G$14)</f>
        <v/>
      </c>
      <c r="K323" s="3812">
        <f>+J323+I323</f>
        <v/>
      </c>
    </row>
    <row r="324" ht="14.25" customHeight="1">
      <c r="E324" s="115">
        <f>+E323+1</f>
        <v/>
      </c>
      <c r="F324" s="3812">
        <f>+IF(F323-G324&lt;0,0,F323-G324)</f>
        <v/>
      </c>
      <c r="G324" s="3812">
        <f>I324-H324</f>
        <v/>
      </c>
      <c r="H324" s="3812">
        <f>F323*$G$8</f>
        <v/>
      </c>
      <c r="I324" s="3812">
        <f>IF(ROUND(F323,0)=0,0,PMT($G$8,$G$9,-$G$7))</f>
        <v/>
      </c>
      <c r="J324" s="3812">
        <f>+IF(ROUND(F323,0)=0,0,+$G$13+$G$14)</f>
        <v/>
      </c>
      <c r="K324" s="3812">
        <f>+J324+I324</f>
        <v/>
      </c>
    </row>
    <row r="325" ht="14.25" customHeight="1">
      <c r="E325" s="115">
        <f>+E324+1</f>
        <v/>
      </c>
      <c r="F325" s="3812">
        <f>+IF(F324-G325&lt;0,0,F324-G325)</f>
        <v/>
      </c>
      <c r="G325" s="3812">
        <f>I325-H325</f>
        <v/>
      </c>
      <c r="H325" s="3812">
        <f>F324*$G$8</f>
        <v/>
      </c>
      <c r="I325" s="3812">
        <f>IF(ROUND(F324,0)=0,0,PMT($G$8,$G$9,-$G$7))</f>
        <v/>
      </c>
      <c r="J325" s="3812">
        <f>+IF(ROUND(F324,0)=0,0,+$G$13+$G$14)</f>
        <v/>
      </c>
      <c r="K325" s="3812">
        <f>+J325+I325</f>
        <v/>
      </c>
    </row>
    <row r="326" ht="14.25" customHeight="1">
      <c r="E326" s="115">
        <f>+E325+1</f>
        <v/>
      </c>
      <c r="F326" s="3812">
        <f>+IF(F325-G326&lt;0,0,F325-G326)</f>
        <v/>
      </c>
      <c r="G326" s="3812">
        <f>I326-H326</f>
        <v/>
      </c>
      <c r="H326" s="3812">
        <f>F325*$G$8</f>
        <v/>
      </c>
      <c r="I326" s="3812">
        <f>IF(ROUND(F325,0)=0,0,PMT($G$8,$G$9,-$G$7))</f>
        <v/>
      </c>
      <c r="J326" s="3812">
        <f>+IF(ROUND(F325,0)=0,0,+$G$13+$G$14)</f>
        <v/>
      </c>
      <c r="K326" s="3812">
        <f>+J326+I326</f>
        <v/>
      </c>
    </row>
    <row r="327" ht="14.25" customHeight="1">
      <c r="E327" s="115">
        <f>+E326+1</f>
        <v/>
      </c>
      <c r="F327" s="3812">
        <f>+IF(F326-G327&lt;0,0,F326-G327)</f>
        <v/>
      </c>
      <c r="G327" s="3812">
        <f>I327-H327</f>
        <v/>
      </c>
      <c r="H327" s="3812">
        <f>F326*$G$8</f>
        <v/>
      </c>
      <c r="I327" s="3812">
        <f>IF(ROUND(F326,0)=0,0,PMT($G$8,$G$9,-$G$7))</f>
        <v/>
      </c>
      <c r="J327" s="3812">
        <f>+IF(ROUND(F326,0)=0,0,+$G$13+$G$14)</f>
        <v/>
      </c>
      <c r="K327" s="3812">
        <f>+J327+I327</f>
        <v/>
      </c>
    </row>
    <row r="328" ht="14.25" customHeight="1">
      <c r="E328" s="115">
        <f>+E327+1</f>
        <v/>
      </c>
      <c r="F328" s="3812">
        <f>+IF(F327-G328&lt;0,0,F327-G328)</f>
        <v/>
      </c>
      <c r="G328" s="3812">
        <f>I328-H328</f>
        <v/>
      </c>
      <c r="H328" s="3812">
        <f>F327*$G$8</f>
        <v/>
      </c>
      <c r="I328" s="3812">
        <f>IF(ROUND(F327,0)=0,0,PMT($G$8,$G$9,-$G$7))</f>
        <v/>
      </c>
      <c r="J328" s="3812">
        <f>+IF(ROUND(F327,0)=0,0,+$G$13+$G$14)</f>
        <v/>
      </c>
      <c r="K328" s="3812">
        <f>+J328+I328</f>
        <v/>
      </c>
    </row>
    <row r="329" ht="14.25" customHeight="1">
      <c r="E329" s="115">
        <f>+E328+1</f>
        <v/>
      </c>
      <c r="F329" s="3812">
        <f>+IF(F328-G329&lt;0,0,F328-G329)</f>
        <v/>
      </c>
      <c r="G329" s="3812">
        <f>I329-H329</f>
        <v/>
      </c>
      <c r="H329" s="3812">
        <f>F328*$G$8</f>
        <v/>
      </c>
      <c r="I329" s="3812">
        <f>IF(ROUND(F328,0)=0,0,PMT($G$8,$G$9,-$G$7))</f>
        <v/>
      </c>
      <c r="J329" s="3812">
        <f>+IF(ROUND(F328,0)=0,0,+$G$13+$G$14)</f>
        <v/>
      </c>
      <c r="K329" s="3812">
        <f>+J329+I329</f>
        <v/>
      </c>
    </row>
    <row r="330" ht="14.25" customHeight="1">
      <c r="E330" s="115">
        <f>+E329+1</f>
        <v/>
      </c>
      <c r="F330" s="3812">
        <f>+IF(F329-G330&lt;0,0,F329-G330)</f>
        <v/>
      </c>
      <c r="G330" s="3812">
        <f>I330-H330</f>
        <v/>
      </c>
      <c r="H330" s="3812">
        <f>F329*$G$8</f>
        <v/>
      </c>
      <c r="I330" s="3812">
        <f>IF(ROUND(F329,0)=0,0,PMT($G$8,$G$9,-$G$7))</f>
        <v/>
      </c>
      <c r="J330" s="3812">
        <f>+IF(ROUND(F329,0)=0,0,+$G$13+$G$14)</f>
        <v/>
      </c>
      <c r="K330" s="3812">
        <f>+J330+I330</f>
        <v/>
      </c>
    </row>
    <row r="331" ht="14.25" customHeight="1">
      <c r="E331" s="115">
        <f>+E330+1</f>
        <v/>
      </c>
      <c r="F331" s="3812">
        <f>+IF(F330-G331&lt;0,0,F330-G331)</f>
        <v/>
      </c>
      <c r="G331" s="3812">
        <f>I331-H331</f>
        <v/>
      </c>
      <c r="H331" s="3812">
        <f>F330*$G$8</f>
        <v/>
      </c>
      <c r="I331" s="3812">
        <f>IF(ROUND(F330,0)=0,0,PMT($G$8,$G$9,-$G$7))</f>
        <v/>
      </c>
      <c r="J331" s="3812">
        <f>+IF(ROUND(F330,0)=0,0,+$G$13+$G$14)</f>
        <v/>
      </c>
      <c r="K331" s="3812">
        <f>+J331+I331</f>
        <v/>
      </c>
    </row>
    <row r="332" ht="14.25" customHeight="1">
      <c r="E332" s="115">
        <f>+E331+1</f>
        <v/>
      </c>
      <c r="F332" s="3812">
        <f>+IF(F331-G332&lt;0,0,F331-G332)</f>
        <v/>
      </c>
      <c r="G332" s="3812">
        <f>I332-H332</f>
        <v/>
      </c>
      <c r="H332" s="3812">
        <f>F331*$G$8</f>
        <v/>
      </c>
      <c r="I332" s="3812">
        <f>IF(ROUND(F331,0)=0,0,PMT($G$8,$G$9,-$G$7))</f>
        <v/>
      </c>
      <c r="J332" s="3812">
        <f>+IF(ROUND(F331,0)=0,0,+$G$13+$G$14)</f>
        <v/>
      </c>
      <c r="K332" s="3812">
        <f>+J332+I332</f>
        <v/>
      </c>
    </row>
    <row r="333" ht="14.25" customHeight="1">
      <c r="E333" s="115">
        <f>+E332+1</f>
        <v/>
      </c>
      <c r="F333" s="3812">
        <f>+IF(F332-G333&lt;0,0,F332-G333)</f>
        <v/>
      </c>
      <c r="G333" s="3812">
        <f>I333-H333</f>
        <v/>
      </c>
      <c r="H333" s="3812">
        <f>F332*$G$8</f>
        <v/>
      </c>
      <c r="I333" s="3812">
        <f>IF(ROUND(F332,0)=0,0,PMT($G$8,$G$9,-$G$7))</f>
        <v/>
      </c>
      <c r="J333" s="3812">
        <f>+IF(ROUND(F332,0)=0,0,+$G$13+$G$14)</f>
        <v/>
      </c>
      <c r="K333" s="3812">
        <f>+J333+I333</f>
        <v/>
      </c>
    </row>
    <row r="334" ht="14.25" customHeight="1">
      <c r="E334" s="115">
        <f>+E333+1</f>
        <v/>
      </c>
      <c r="F334" s="3812">
        <f>+IF(F333-G334&lt;0,0,F333-G334)</f>
        <v/>
      </c>
      <c r="G334" s="3812">
        <f>I334-H334</f>
        <v/>
      </c>
      <c r="H334" s="3812">
        <f>F333*$G$8</f>
        <v/>
      </c>
      <c r="I334" s="3812">
        <f>IF(ROUND(F333,0)=0,0,PMT($G$8,$G$9,-$G$7))</f>
        <v/>
      </c>
      <c r="J334" s="3812">
        <f>+IF(ROUND(F333,0)=0,0,+$G$13+$G$14)</f>
        <v/>
      </c>
      <c r="K334" s="3812">
        <f>+J334+I334</f>
        <v/>
      </c>
    </row>
    <row r="335" ht="14.25" customHeight="1">
      <c r="E335" s="115">
        <f>+E334+1</f>
        <v/>
      </c>
      <c r="F335" s="3812">
        <f>+IF(F334-G335&lt;0,0,F334-G335)</f>
        <v/>
      </c>
      <c r="G335" s="3812">
        <f>I335-H335</f>
        <v/>
      </c>
      <c r="H335" s="3812">
        <f>F334*$G$8</f>
        <v/>
      </c>
      <c r="I335" s="3812">
        <f>IF(ROUND(F334,0)=0,0,PMT($G$8,$G$9,-$G$7))</f>
        <v/>
      </c>
      <c r="J335" s="3812">
        <f>+IF(ROUND(F334,0)=0,0,+$G$13+$G$14)</f>
        <v/>
      </c>
      <c r="K335" s="3812">
        <f>+J335+I335</f>
        <v/>
      </c>
    </row>
    <row r="336" ht="14.25" customHeight="1">
      <c r="E336" s="115">
        <f>+E335+1</f>
        <v/>
      </c>
      <c r="F336" s="3812">
        <f>+IF(F335-G336&lt;0,0,F335-G336)</f>
        <v/>
      </c>
      <c r="G336" s="3812">
        <f>I336-H336</f>
        <v/>
      </c>
      <c r="H336" s="3812">
        <f>F335*$G$8</f>
        <v/>
      </c>
      <c r="I336" s="3812">
        <f>IF(ROUND(F335,0)=0,0,PMT($G$8,$G$9,-$G$7))</f>
        <v/>
      </c>
      <c r="J336" s="3812">
        <f>+IF(ROUND(F335,0)=0,0,+$G$13+$G$14)</f>
        <v/>
      </c>
      <c r="K336" s="3812">
        <f>+J336+I336</f>
        <v/>
      </c>
    </row>
    <row r="337" ht="14.25" customHeight="1">
      <c r="E337" s="115">
        <f>+E336+1</f>
        <v/>
      </c>
      <c r="F337" s="3812">
        <f>+IF(F336-G337&lt;0,0,F336-G337)</f>
        <v/>
      </c>
      <c r="G337" s="3812">
        <f>I337-H337</f>
        <v/>
      </c>
      <c r="H337" s="3812">
        <f>F336*$G$8</f>
        <v/>
      </c>
      <c r="I337" s="3812">
        <f>IF(ROUND(F336,0)=0,0,PMT($G$8,$G$9,-$G$7))</f>
        <v/>
      </c>
      <c r="J337" s="3812">
        <f>+IF(ROUND(F336,0)=0,0,+$G$13+$G$14)</f>
        <v/>
      </c>
      <c r="K337" s="3812">
        <f>+J337+I337</f>
        <v/>
      </c>
    </row>
    <row r="338" ht="14.25" customHeight="1">
      <c r="E338" s="115">
        <f>+E337+1</f>
        <v/>
      </c>
      <c r="F338" s="3812">
        <f>+IF(F337-G338&lt;0,0,F337-G338)</f>
        <v/>
      </c>
      <c r="G338" s="3812">
        <f>I338-H338</f>
        <v/>
      </c>
      <c r="H338" s="3812">
        <f>F337*$G$8</f>
        <v/>
      </c>
      <c r="I338" s="3812">
        <f>IF(ROUND(F337,0)=0,0,PMT($G$8,$G$9,-$G$7))</f>
        <v/>
      </c>
      <c r="J338" s="3812">
        <f>+IF(ROUND(F337,0)=0,0,+$G$13+$G$14)</f>
        <v/>
      </c>
      <c r="K338" s="3812">
        <f>+J338+I338</f>
        <v/>
      </c>
    </row>
    <row r="339" ht="14.25" customHeight="1">
      <c r="E339" s="115">
        <f>+E338+1</f>
        <v/>
      </c>
      <c r="F339" s="3812">
        <f>+IF(F338-G339&lt;0,0,F338-G339)</f>
        <v/>
      </c>
      <c r="G339" s="3812">
        <f>I339-H339</f>
        <v/>
      </c>
      <c r="H339" s="3812">
        <f>F338*$G$8</f>
        <v/>
      </c>
      <c r="I339" s="3812">
        <f>IF(ROUND(F338,0)=0,0,PMT($G$8,$G$9,-$G$7))</f>
        <v/>
      </c>
      <c r="J339" s="3812">
        <f>+IF(ROUND(F338,0)=0,0,+$G$13+$G$14)</f>
        <v/>
      </c>
      <c r="K339" s="3812">
        <f>+J339+I339</f>
        <v/>
      </c>
    </row>
    <row r="340" ht="14.25" customHeight="1">
      <c r="E340" s="115">
        <f>+E339+1</f>
        <v/>
      </c>
      <c r="F340" s="3812">
        <f>+IF(F339-G340&lt;0,0,F339-G340)</f>
        <v/>
      </c>
      <c r="G340" s="3812">
        <f>I340-H340</f>
        <v/>
      </c>
      <c r="H340" s="3812">
        <f>F339*$G$8</f>
        <v/>
      </c>
      <c r="I340" s="3812">
        <f>IF(ROUND(F339,0)=0,0,PMT($G$8,$G$9,-$G$7))</f>
        <v/>
      </c>
      <c r="J340" s="3812">
        <f>+IF(ROUND(F339,0)=0,0,+$G$13+$G$14)</f>
        <v/>
      </c>
      <c r="K340" s="3812">
        <f>+J340+I340</f>
        <v/>
      </c>
    </row>
    <row r="341" ht="14.25" customHeight="1">
      <c r="E341" s="115">
        <f>+E340+1</f>
        <v/>
      </c>
      <c r="F341" s="3812">
        <f>+IF(F340-G341&lt;0,0,F340-G341)</f>
        <v/>
      </c>
      <c r="G341" s="3812">
        <f>I341-H341</f>
        <v/>
      </c>
      <c r="H341" s="3812">
        <f>F340*$G$8</f>
        <v/>
      </c>
      <c r="I341" s="3812">
        <f>IF(ROUND(F340,0)=0,0,PMT($G$8,$G$9,-$G$7))</f>
        <v/>
      </c>
      <c r="J341" s="3812">
        <f>+IF(ROUND(F340,0)=0,0,+$G$13+$G$14)</f>
        <v/>
      </c>
      <c r="K341" s="3812">
        <f>+J341+I341</f>
        <v/>
      </c>
    </row>
    <row r="342" ht="14.25" customHeight="1">
      <c r="E342" s="115">
        <f>+E341+1</f>
        <v/>
      </c>
      <c r="F342" s="3812">
        <f>+IF(F341-G342&lt;0,0,F341-G342)</f>
        <v/>
      </c>
      <c r="G342" s="3812">
        <f>I342-H342</f>
        <v/>
      </c>
      <c r="H342" s="3812">
        <f>F341*$G$8</f>
        <v/>
      </c>
      <c r="I342" s="3812">
        <f>IF(ROUND(F341,0)=0,0,PMT($G$8,$G$9,-$G$7))</f>
        <v/>
      </c>
      <c r="J342" s="3812">
        <f>+IF(ROUND(F341,0)=0,0,+$G$13+$G$14)</f>
        <v/>
      </c>
      <c r="K342" s="3812">
        <f>+J342+I342</f>
        <v/>
      </c>
    </row>
    <row r="343" ht="14.25" customHeight="1">
      <c r="E343" s="115">
        <f>+E342+1</f>
        <v/>
      </c>
      <c r="F343" s="3812">
        <f>+IF(F342-G343&lt;0,0,F342-G343)</f>
        <v/>
      </c>
      <c r="G343" s="3812">
        <f>I343-H343</f>
        <v/>
      </c>
      <c r="H343" s="3812">
        <f>F342*$G$8</f>
        <v/>
      </c>
      <c r="I343" s="3812">
        <f>IF(ROUND(F342,0)=0,0,PMT($G$8,$G$9,-$G$7))</f>
        <v/>
      </c>
      <c r="J343" s="3812">
        <f>+IF(ROUND(F342,0)=0,0,+$G$13+$G$14)</f>
        <v/>
      </c>
      <c r="K343" s="3812">
        <f>+J343+I343</f>
        <v/>
      </c>
    </row>
    <row r="344" ht="14.25" customHeight="1">
      <c r="E344" s="115">
        <f>+E343+1</f>
        <v/>
      </c>
      <c r="F344" s="3812">
        <f>+IF(F343-G344&lt;0,0,F343-G344)</f>
        <v/>
      </c>
      <c r="G344" s="3812">
        <f>I344-H344</f>
        <v/>
      </c>
      <c r="H344" s="3812">
        <f>F343*$G$8</f>
        <v/>
      </c>
      <c r="I344" s="3812">
        <f>IF(ROUND(F343,0)=0,0,PMT($G$8,$G$9,-$G$7))</f>
        <v/>
      </c>
      <c r="J344" s="3812">
        <f>+IF(ROUND(F343,0)=0,0,+$G$13+$G$14)</f>
        <v/>
      </c>
      <c r="K344" s="3812">
        <f>+J344+I344</f>
        <v/>
      </c>
    </row>
    <row r="345" ht="14.25" customHeight="1">
      <c r="E345" s="115">
        <f>+E344+1</f>
        <v/>
      </c>
      <c r="F345" s="3812">
        <f>+IF(F344-G345&lt;0,0,F344-G345)</f>
        <v/>
      </c>
      <c r="G345" s="3812">
        <f>I345-H345</f>
        <v/>
      </c>
      <c r="H345" s="3812">
        <f>F344*$G$8</f>
        <v/>
      </c>
      <c r="I345" s="3812">
        <f>IF(ROUND(F344,0)=0,0,PMT($G$8,$G$9,-$G$7))</f>
        <v/>
      </c>
      <c r="J345" s="3812">
        <f>+IF(ROUND(F344,0)=0,0,+$G$13+$G$14)</f>
        <v/>
      </c>
      <c r="K345" s="3812">
        <f>+J345+I345</f>
        <v/>
      </c>
    </row>
    <row r="346" ht="14.25" customHeight="1">
      <c r="E346" s="115">
        <f>+E345+1</f>
        <v/>
      </c>
      <c r="F346" s="3812">
        <f>+IF(F345-G346&lt;0,0,F345-G346)</f>
        <v/>
      </c>
      <c r="G346" s="3812">
        <f>I346-H346</f>
        <v/>
      </c>
      <c r="H346" s="3812">
        <f>F345*$G$8</f>
        <v/>
      </c>
      <c r="I346" s="3812">
        <f>IF(ROUND(F345,0)=0,0,PMT($G$8,$G$9,-$G$7))</f>
        <v/>
      </c>
      <c r="J346" s="3812">
        <f>+IF(ROUND(F345,0)=0,0,+$G$13+$G$14)</f>
        <v/>
      </c>
      <c r="K346" s="3812">
        <f>+J346+I346</f>
        <v/>
      </c>
    </row>
    <row r="347" ht="14.25" customHeight="1">
      <c r="E347" s="115">
        <f>+E346+1</f>
        <v/>
      </c>
      <c r="F347" s="3812">
        <f>+IF(F346-G347&lt;0,0,F346-G347)</f>
        <v/>
      </c>
      <c r="G347" s="3812">
        <f>I347-H347</f>
        <v/>
      </c>
      <c r="H347" s="3812">
        <f>F346*$G$8</f>
        <v/>
      </c>
      <c r="I347" s="3812">
        <f>IF(ROUND(F346,0)=0,0,PMT($G$8,$G$9,-$G$7))</f>
        <v/>
      </c>
      <c r="J347" s="3812">
        <f>+IF(ROUND(F346,0)=0,0,+$G$13+$G$14)</f>
        <v/>
      </c>
      <c r="K347" s="3812">
        <f>+J347+I347</f>
        <v/>
      </c>
    </row>
    <row r="348" ht="14.25" customHeight="1">
      <c r="E348" s="115">
        <f>+E347+1</f>
        <v/>
      </c>
      <c r="F348" s="3812">
        <f>+IF(F347-G348&lt;0,0,F347-G348)</f>
        <v/>
      </c>
      <c r="G348" s="3812">
        <f>I348-H348</f>
        <v/>
      </c>
      <c r="H348" s="3812">
        <f>F347*$G$8</f>
        <v/>
      </c>
      <c r="I348" s="3812">
        <f>IF(ROUND(F347,0)=0,0,PMT($G$8,$G$9,-$G$7))</f>
        <v/>
      </c>
      <c r="J348" s="3812">
        <f>+IF(ROUND(F347,0)=0,0,+$G$13+$G$14)</f>
        <v/>
      </c>
      <c r="K348" s="3812">
        <f>+J348+I348</f>
        <v/>
      </c>
    </row>
    <row r="349" ht="14.25" customHeight="1">
      <c r="E349" s="115">
        <f>+E348+1</f>
        <v/>
      </c>
      <c r="F349" s="3812">
        <f>+IF(F348-G349&lt;0,0,F348-G349)</f>
        <v/>
      </c>
      <c r="G349" s="3812">
        <f>I349-H349</f>
        <v/>
      </c>
      <c r="H349" s="3812">
        <f>F348*$G$8</f>
        <v/>
      </c>
      <c r="I349" s="3812">
        <f>IF(ROUND(F348,0)=0,0,PMT($G$8,$G$9,-$G$7))</f>
        <v/>
      </c>
      <c r="J349" s="3812">
        <f>+IF(ROUND(F348,0)=0,0,+$G$13+$G$14)</f>
        <v/>
      </c>
      <c r="K349" s="3812">
        <f>+J349+I349</f>
        <v/>
      </c>
    </row>
    <row r="350" ht="14.25" customHeight="1">
      <c r="E350" s="115">
        <f>+E349+1</f>
        <v/>
      </c>
      <c r="F350" s="3812">
        <f>+IF(F349-G350&lt;0,0,F349-G350)</f>
        <v/>
      </c>
      <c r="G350" s="3812">
        <f>I350-H350</f>
        <v/>
      </c>
      <c r="H350" s="3812">
        <f>F349*$G$8</f>
        <v/>
      </c>
      <c r="I350" s="3812">
        <f>IF(ROUND(F349,0)=0,0,PMT($G$8,$G$9,-$G$7))</f>
        <v/>
      </c>
      <c r="J350" s="3812">
        <f>+IF(ROUND(F349,0)=0,0,+$G$13+$G$14)</f>
        <v/>
      </c>
      <c r="K350" s="3812">
        <f>+J350+I350</f>
        <v/>
      </c>
    </row>
    <row r="351" ht="14.25" customHeight="1">
      <c r="E351" s="115">
        <f>+E350+1</f>
        <v/>
      </c>
      <c r="F351" s="3812">
        <f>+IF(F350-G351&lt;0,0,F350-G351)</f>
        <v/>
      </c>
      <c r="G351" s="3812">
        <f>I351-H351</f>
        <v/>
      </c>
      <c r="H351" s="3812">
        <f>F350*$G$8</f>
        <v/>
      </c>
      <c r="I351" s="3812">
        <f>IF(ROUND(F350,0)=0,0,PMT($G$8,$G$9,-$G$7))</f>
        <v/>
      </c>
      <c r="J351" s="3812">
        <f>+IF(ROUND(F350,0)=0,0,+$G$13+$G$14)</f>
        <v/>
      </c>
      <c r="K351" s="3812">
        <f>+J351+I351</f>
        <v/>
      </c>
    </row>
    <row r="352" ht="14.25" customHeight="1">
      <c r="E352" s="115">
        <f>+E351+1</f>
        <v/>
      </c>
      <c r="F352" s="3812">
        <f>+IF(F351-G352&lt;0,0,F351-G352)</f>
        <v/>
      </c>
      <c r="G352" s="3812">
        <f>I352-H352</f>
        <v/>
      </c>
      <c r="H352" s="3812">
        <f>F351*$G$8</f>
        <v/>
      </c>
      <c r="I352" s="3812">
        <f>IF(ROUND(F351,0)=0,0,PMT($G$8,$G$9,-$G$7))</f>
        <v/>
      </c>
      <c r="J352" s="3812">
        <f>+IF(ROUND(F351,0)=0,0,+$G$13+$G$14)</f>
        <v/>
      </c>
      <c r="K352" s="3812">
        <f>+J352+I352</f>
        <v/>
      </c>
    </row>
    <row r="353" ht="14.25" customHeight="1">
      <c r="E353" s="115">
        <f>+E352+1</f>
        <v/>
      </c>
      <c r="F353" s="3812">
        <f>+IF(F352-G353&lt;0,0,F352-G353)</f>
        <v/>
      </c>
      <c r="G353" s="3812">
        <f>I353-H353</f>
        <v/>
      </c>
      <c r="H353" s="3812">
        <f>F352*$G$8</f>
        <v/>
      </c>
      <c r="I353" s="3812">
        <f>IF(ROUND(F352,0)=0,0,PMT($G$8,$G$9,-$G$7))</f>
        <v/>
      </c>
      <c r="J353" s="3812">
        <f>+IF(ROUND(F352,0)=0,0,+$G$13+$G$14)</f>
        <v/>
      </c>
      <c r="K353" s="3812">
        <f>+J353+I353</f>
        <v/>
      </c>
    </row>
    <row r="354" ht="14.25" customHeight="1">
      <c r="E354" s="115">
        <f>+E353+1</f>
        <v/>
      </c>
      <c r="F354" s="3812">
        <f>+IF(F353-G354&lt;0,0,F353-G354)</f>
        <v/>
      </c>
      <c r="G354" s="3812">
        <f>I354-H354</f>
        <v/>
      </c>
      <c r="H354" s="3812">
        <f>F353*$G$8</f>
        <v/>
      </c>
      <c r="I354" s="3812">
        <f>IF(ROUND(F353,0)=0,0,PMT($G$8,$G$9,-$G$7))</f>
        <v/>
      </c>
      <c r="J354" s="3812">
        <f>+IF(ROUND(F353,0)=0,0,+$G$13+$G$14)</f>
        <v/>
      </c>
      <c r="K354" s="3812">
        <f>+J354+I354</f>
        <v/>
      </c>
    </row>
    <row r="355" ht="14.25" customHeight="1">
      <c r="E355" s="115">
        <f>+E354+1</f>
        <v/>
      </c>
      <c r="F355" s="3812">
        <f>+IF(F354-G355&lt;0,0,F354-G355)</f>
        <v/>
      </c>
      <c r="G355" s="3812">
        <f>I355-H355</f>
        <v/>
      </c>
      <c r="H355" s="3812">
        <f>F354*$G$8</f>
        <v/>
      </c>
      <c r="I355" s="3812">
        <f>IF(ROUND(F354,0)=0,0,PMT($G$8,$G$9,-$G$7))</f>
        <v/>
      </c>
      <c r="J355" s="3812">
        <f>+IF(ROUND(F354,0)=0,0,+$G$13+$G$14)</f>
        <v/>
      </c>
      <c r="K355" s="3812">
        <f>+J355+I355</f>
        <v/>
      </c>
    </row>
    <row r="356" ht="14.25" customHeight="1">
      <c r="E356" s="115">
        <f>+E355+1</f>
        <v/>
      </c>
      <c r="F356" s="3812">
        <f>+IF(F355-G356&lt;0,0,F355-G356)</f>
        <v/>
      </c>
      <c r="G356" s="3812">
        <f>I356-H356</f>
        <v/>
      </c>
      <c r="H356" s="3812">
        <f>F355*$G$8</f>
        <v/>
      </c>
      <c r="I356" s="3812">
        <f>IF(ROUND(F355,0)=0,0,PMT($G$8,$G$9,-$G$7))</f>
        <v/>
      </c>
      <c r="J356" s="3812">
        <f>+IF(ROUND(F355,0)=0,0,+$G$13+$G$14)</f>
        <v/>
      </c>
      <c r="K356" s="3812">
        <f>+J356+I356</f>
        <v/>
      </c>
    </row>
    <row r="357" ht="14.25" customHeight="1">
      <c r="E357" s="115">
        <f>+E356+1</f>
        <v/>
      </c>
      <c r="F357" s="3812">
        <f>+IF(F356-G357&lt;0,0,F356-G357)</f>
        <v/>
      </c>
      <c r="G357" s="3812">
        <f>I357-H357</f>
        <v/>
      </c>
      <c r="H357" s="3812">
        <f>F356*$G$8</f>
        <v/>
      </c>
      <c r="I357" s="3812">
        <f>IF(ROUND(F356,0)=0,0,PMT($G$8,$G$9,-$G$7))</f>
        <v/>
      </c>
      <c r="J357" s="3812">
        <f>+IF(ROUND(F356,0)=0,0,+$G$13+$G$14)</f>
        <v/>
      </c>
      <c r="K357" s="3812">
        <f>+J357+I357</f>
        <v/>
      </c>
    </row>
    <row r="358" ht="14.25" customHeight="1">
      <c r="E358" s="115">
        <f>+E357+1</f>
        <v/>
      </c>
      <c r="F358" s="3812">
        <f>+IF(F357-G358&lt;0,0,F357-G358)</f>
        <v/>
      </c>
      <c r="G358" s="3812">
        <f>I358-H358</f>
        <v/>
      </c>
      <c r="H358" s="3812">
        <f>F357*$G$8</f>
        <v/>
      </c>
      <c r="I358" s="3812">
        <f>IF(ROUND(F357,0)=0,0,PMT($G$8,$G$9,-$G$7))</f>
        <v/>
      </c>
      <c r="J358" s="3812">
        <f>+IF(ROUND(F357,0)=0,0,+$G$13+$G$14)</f>
        <v/>
      </c>
      <c r="K358" s="3812">
        <f>+J358+I358</f>
        <v/>
      </c>
    </row>
    <row r="359" ht="14.25" customHeight="1">
      <c r="E359" s="115">
        <f>+E358+1</f>
        <v/>
      </c>
      <c r="F359" s="3812">
        <f>+IF(F358-G359&lt;0,0,F358-G359)</f>
        <v/>
      </c>
      <c r="G359" s="3812">
        <f>I359-H359</f>
        <v/>
      </c>
      <c r="H359" s="3812">
        <f>F358*$G$8</f>
        <v/>
      </c>
      <c r="I359" s="3812">
        <f>IF(ROUND(F358,0)=0,0,PMT($G$8,$G$9,-$G$7))</f>
        <v/>
      </c>
      <c r="J359" s="3812">
        <f>+IF(ROUND(F358,0)=0,0,+$G$13+$G$14)</f>
        <v/>
      </c>
      <c r="K359" s="3812">
        <f>+J359+I359</f>
        <v/>
      </c>
    </row>
    <row r="360" ht="14.25" customHeight="1">
      <c r="E360" s="115">
        <f>+E359+1</f>
        <v/>
      </c>
      <c r="F360" s="3812">
        <f>+IF(F359-G360&lt;0,0,F359-G360)</f>
        <v/>
      </c>
      <c r="G360" s="3812">
        <f>I360-H360</f>
        <v/>
      </c>
      <c r="H360" s="3812">
        <f>F359*$G$8</f>
        <v/>
      </c>
      <c r="I360" s="3812">
        <f>IF(ROUND(F359,0)=0,0,PMT($G$8,$G$9,-$G$7))</f>
        <v/>
      </c>
      <c r="J360" s="3812">
        <f>+IF(ROUND(F359,0)=0,0,+$G$13+$G$14)</f>
        <v/>
      </c>
      <c r="K360" s="3812">
        <f>+J360+I360</f>
        <v/>
      </c>
    </row>
    <row r="361" ht="14.25" customHeight="1">
      <c r="E361" s="115">
        <f>+E360+1</f>
        <v/>
      </c>
      <c r="F361" s="3812">
        <f>+IF(F360-G361&lt;0,0,F360-G361)</f>
        <v/>
      </c>
      <c r="G361" s="3812">
        <f>I361-H361</f>
        <v/>
      </c>
      <c r="H361" s="3812">
        <f>F360*$G$8</f>
        <v/>
      </c>
      <c r="I361" s="3812">
        <f>IF(ROUND(F360,0)=0,0,PMT($G$8,$G$9,-$G$7))</f>
        <v/>
      </c>
      <c r="J361" s="3812">
        <f>+IF(ROUND(F360,0)=0,0,+$G$13+$G$14)</f>
        <v/>
      </c>
      <c r="K361" s="3812">
        <f>+J361+I361</f>
        <v/>
      </c>
    </row>
    <row r="362" ht="14.25" customHeight="1">
      <c r="E362" s="115">
        <f>+E361+1</f>
        <v/>
      </c>
      <c r="F362" s="3812">
        <f>+IF(F361-G362&lt;0,0,F361-G362)</f>
        <v/>
      </c>
      <c r="G362" s="3812">
        <f>I362-H362</f>
        <v/>
      </c>
      <c r="H362" s="3812">
        <f>F361*$G$8</f>
        <v/>
      </c>
      <c r="I362" s="3812">
        <f>IF(ROUND(F361,0)=0,0,PMT($G$8,$G$9,-$G$7))</f>
        <v/>
      </c>
      <c r="J362" s="3812">
        <f>+IF(ROUND(F361,0)=0,0,+$G$13+$G$14)</f>
        <v/>
      </c>
      <c r="K362" s="3812">
        <f>+J362+I362</f>
        <v/>
      </c>
    </row>
    <row r="363" ht="14.25" customHeight="1">
      <c r="E363" s="115">
        <f>+E362+1</f>
        <v/>
      </c>
      <c r="F363" s="3812">
        <f>+IF(F362-G363&lt;0,0,F362-G363)</f>
        <v/>
      </c>
      <c r="G363" s="3812">
        <f>I363-H363</f>
        <v/>
      </c>
      <c r="H363" s="3812">
        <f>F362*$G$8</f>
        <v/>
      </c>
      <c r="I363" s="3812">
        <f>IF(ROUND(F362,0)=0,0,PMT($G$8,$G$9,-$G$7))</f>
        <v/>
      </c>
      <c r="J363" s="3812">
        <f>+IF(ROUND(F362,0)=0,0,+$G$13+$G$14)</f>
        <v/>
      </c>
      <c r="K363" s="3812">
        <f>+J363+I363</f>
        <v/>
      </c>
    </row>
    <row r="364" ht="14.25" customHeight="1">
      <c r="E364" s="115">
        <f>+E363+1</f>
        <v/>
      </c>
      <c r="F364" s="3812">
        <f>+IF(F363-G364&lt;0,0,F363-G364)</f>
        <v/>
      </c>
      <c r="G364" s="3812">
        <f>I364-H364</f>
        <v/>
      </c>
      <c r="H364" s="3812">
        <f>F363*$G$8</f>
        <v/>
      </c>
      <c r="I364" s="3812">
        <f>IF(ROUND(F363,0)=0,0,PMT($G$8,$G$9,-$G$7))</f>
        <v/>
      </c>
      <c r="J364" s="3812">
        <f>+IF(ROUND(F363,0)=0,0,+$G$13+$G$14)</f>
        <v/>
      </c>
      <c r="K364" s="3812">
        <f>+J364+I364</f>
        <v/>
      </c>
    </row>
    <row r="365" ht="14.25" customHeight="1">
      <c r="E365" s="115">
        <f>+E364+1</f>
        <v/>
      </c>
      <c r="F365" s="3812">
        <f>+IF(F364-G365&lt;0,0,F364-G365)</f>
        <v/>
      </c>
      <c r="G365" s="3812">
        <f>I365-H365</f>
        <v/>
      </c>
      <c r="H365" s="3812">
        <f>F364*$G$8</f>
        <v/>
      </c>
      <c r="I365" s="3812">
        <f>IF(ROUND(F364,0)=0,0,PMT($G$8,$G$9,-$G$7))</f>
        <v/>
      </c>
      <c r="J365" s="3812">
        <f>+IF(ROUND(F364,0)=0,0,+$G$13+$G$14)</f>
        <v/>
      </c>
      <c r="K365" s="3812">
        <f>+J365+I365</f>
        <v/>
      </c>
    </row>
    <row r="366" ht="14.25" customHeight="1">
      <c r="E366" s="115">
        <f>+E365+1</f>
        <v/>
      </c>
      <c r="F366" s="3812">
        <f>+IF(F365-G366&lt;0,0,F365-G366)</f>
        <v/>
      </c>
      <c r="G366" s="3812">
        <f>I366-H366</f>
        <v/>
      </c>
      <c r="H366" s="3812">
        <f>F365*$G$8</f>
        <v/>
      </c>
      <c r="I366" s="3812">
        <f>IF(ROUND(F365,0)=0,0,PMT($G$8,$G$9,-$G$7))</f>
        <v/>
      </c>
      <c r="J366" s="3812">
        <f>+IF(ROUND(F365,0)=0,0,+$G$13+$G$14)</f>
        <v/>
      </c>
      <c r="K366" s="3812">
        <f>+J366+I366</f>
        <v/>
      </c>
    </row>
    <row r="367" ht="14.25" customHeight="1">
      <c r="E367" s="115">
        <f>+E366+1</f>
        <v/>
      </c>
      <c r="F367" s="3812">
        <f>+IF(F366-G367&lt;0,0,F366-G367)</f>
        <v/>
      </c>
      <c r="G367" s="3812">
        <f>I367-H367</f>
        <v/>
      </c>
      <c r="H367" s="3812">
        <f>F366*$G$8</f>
        <v/>
      </c>
      <c r="I367" s="3812">
        <f>IF(ROUND(F366,0)=0,0,PMT($G$8,$G$9,-$G$7))</f>
        <v/>
      </c>
      <c r="J367" s="3812">
        <f>+IF(ROUND(F366,0)=0,0,+$G$13+$G$14)</f>
        <v/>
      </c>
      <c r="K367" s="3812">
        <f>+J367+I367</f>
        <v/>
      </c>
    </row>
    <row r="368" ht="14.25" customHeight="1">
      <c r="E368" s="115">
        <f>+E367+1</f>
        <v/>
      </c>
      <c r="F368" s="3812">
        <f>+IF(F367-G368&lt;0,0,F367-G368)</f>
        <v/>
      </c>
      <c r="G368" s="3812">
        <f>I368-H368</f>
        <v/>
      </c>
      <c r="H368" s="3812">
        <f>F367*$G$8</f>
        <v/>
      </c>
      <c r="I368" s="3812">
        <f>IF(ROUND(F367,0)=0,0,PMT($G$8,$G$9,-$G$7))</f>
        <v/>
      </c>
      <c r="J368" s="3812">
        <f>+IF(ROUND(F367,0)=0,0,+$G$13+$G$14)</f>
        <v/>
      </c>
      <c r="K368" s="3812">
        <f>+J368+I368</f>
        <v/>
      </c>
    </row>
    <row r="369" ht="14.25" customHeight="1">
      <c r="E369" s="115">
        <f>+E368+1</f>
        <v/>
      </c>
      <c r="F369" s="3812">
        <f>+IF(F368-G369&lt;0,0,F368-G369)</f>
        <v/>
      </c>
      <c r="G369" s="3812">
        <f>I369-H369</f>
        <v/>
      </c>
      <c r="H369" s="3812">
        <f>F368*$G$8</f>
        <v/>
      </c>
      <c r="I369" s="3812">
        <f>IF(ROUND(F368,0)=0,0,PMT($G$8,$G$9,-$G$7))</f>
        <v/>
      </c>
      <c r="J369" s="3812">
        <f>+IF(ROUND(F368,0)=0,0,+$G$13+$G$14)</f>
        <v/>
      </c>
      <c r="K369" s="3812">
        <f>+J369+I369</f>
        <v/>
      </c>
    </row>
    <row r="370" ht="14.25" customHeight="1">
      <c r="E370" s="115">
        <f>+E369+1</f>
        <v/>
      </c>
      <c r="F370" s="3812">
        <f>+IF(F369-G370&lt;0,0,F369-G370)</f>
        <v/>
      </c>
      <c r="G370" s="3812">
        <f>I370-H370</f>
        <v/>
      </c>
      <c r="H370" s="3812">
        <f>F369*$G$8</f>
        <v/>
      </c>
      <c r="I370" s="3812">
        <f>IF(ROUND(F369,0)=0,0,PMT($G$8,$G$9,-$G$7))</f>
        <v/>
      </c>
      <c r="J370" s="3812">
        <f>+IF(ROUND(F369,0)=0,0,+$G$13+$G$14)</f>
        <v/>
      </c>
      <c r="K370" s="3812">
        <f>+J370+I370</f>
        <v/>
      </c>
    </row>
    <row r="371" ht="14.25" customHeight="1">
      <c r="E371" s="115">
        <f>+E370+1</f>
        <v/>
      </c>
      <c r="F371" s="3812">
        <f>+IF(F370-G371&lt;0,0,F370-G371)</f>
        <v/>
      </c>
      <c r="G371" s="3812">
        <f>I371-H371</f>
        <v/>
      </c>
      <c r="H371" s="3812">
        <f>F370*$G$8</f>
        <v/>
      </c>
      <c r="I371" s="3812">
        <f>IF(ROUND(F370,0)=0,0,PMT($G$8,$G$9,-$G$7))</f>
        <v/>
      </c>
      <c r="J371" s="3812">
        <f>+IF(ROUND(F370,0)=0,0,+$G$13+$G$14)</f>
        <v/>
      </c>
      <c r="K371" s="3812">
        <f>+J371+I371</f>
        <v/>
      </c>
    </row>
    <row r="372" ht="14.25" customHeight="1">
      <c r="E372" s="115">
        <f>+E371+1</f>
        <v/>
      </c>
      <c r="F372" s="3812">
        <f>+IF(F371-G372&lt;0,0,F371-G372)</f>
        <v/>
      </c>
      <c r="G372" s="3812">
        <f>I372-H372</f>
        <v/>
      </c>
      <c r="H372" s="3812">
        <f>F371*$G$8</f>
        <v/>
      </c>
      <c r="I372" s="3812">
        <f>IF(ROUND(F371,0)=0,0,PMT($G$8,$G$9,-$G$7))</f>
        <v/>
      </c>
      <c r="J372" s="3812">
        <f>+IF(ROUND(F371,0)=0,0,+$G$13+$G$14)</f>
        <v/>
      </c>
      <c r="K372" s="3812">
        <f>+J372+I372</f>
        <v/>
      </c>
    </row>
    <row r="373" ht="14.25" customHeight="1">
      <c r="E373" s="115">
        <f>+E372+1</f>
        <v/>
      </c>
      <c r="F373" s="3812">
        <f>+IF(F372-G373&lt;0,0,F372-G373)</f>
        <v/>
      </c>
      <c r="G373" s="3812">
        <f>I373-H373</f>
        <v/>
      </c>
      <c r="H373" s="3812">
        <f>F372*$G$8</f>
        <v/>
      </c>
      <c r="I373" s="3812">
        <f>IF(ROUND(F372,0)=0,0,PMT($G$8,$G$9,-$G$7))</f>
        <v/>
      </c>
      <c r="J373" s="3812">
        <f>+IF(ROUND(F372,0)=0,0,+$G$13+$G$14)</f>
        <v/>
      </c>
      <c r="K373" s="3812">
        <f>+J373+I373</f>
        <v/>
      </c>
    </row>
    <row r="374" ht="14.25" customHeight="1">
      <c r="E374" s="115">
        <f>+E373+1</f>
        <v/>
      </c>
      <c r="F374" s="3812">
        <f>+IF(F373-G374&lt;0,0,F373-G374)</f>
        <v/>
      </c>
      <c r="G374" s="3812">
        <f>I374-H374</f>
        <v/>
      </c>
      <c r="H374" s="3812">
        <f>F373*$G$8</f>
        <v/>
      </c>
      <c r="I374" s="3812">
        <f>IF(ROUND(F373,0)=0,0,PMT($G$8,$G$9,-$G$7))</f>
        <v/>
      </c>
      <c r="J374" s="3812">
        <f>+IF(ROUND(F373,0)=0,0,+$G$13+$G$14)</f>
        <v/>
      </c>
      <c r="K374" s="3812">
        <f>+J374+I374</f>
        <v/>
      </c>
    </row>
    <row r="375" ht="14.25" customHeight="1">
      <c r="E375" s="115">
        <f>+E374+1</f>
        <v/>
      </c>
      <c r="F375" s="3812">
        <f>+IF(F374-G375&lt;0,0,F374-G375)</f>
        <v/>
      </c>
      <c r="G375" s="3812">
        <f>I375-H375</f>
        <v/>
      </c>
      <c r="H375" s="3812">
        <f>F374*$G$8</f>
        <v/>
      </c>
      <c r="I375" s="3812">
        <f>IF(ROUND(F374,0)=0,0,PMT($G$8,$G$9,-$G$7))</f>
        <v/>
      </c>
      <c r="J375" s="3812">
        <f>+IF(ROUND(F374,0)=0,0,+$G$13+$G$14)</f>
        <v/>
      </c>
      <c r="K375" s="3812">
        <f>+J375+I375</f>
        <v/>
      </c>
    </row>
    <row r="376" ht="14.25" customHeight="1">
      <c r="E376" s="115">
        <f>+E375+1</f>
        <v/>
      </c>
      <c r="F376" s="3812">
        <f>+IF(F375-G376&lt;0,0,F375-G376)</f>
        <v/>
      </c>
      <c r="G376" s="3812">
        <f>I376-H376</f>
        <v/>
      </c>
      <c r="H376" s="3812">
        <f>F375*$G$8</f>
        <v/>
      </c>
      <c r="I376" s="3812">
        <f>IF(ROUND(F375,0)=0,0,PMT($G$8,$G$9,-$G$7))</f>
        <v/>
      </c>
      <c r="J376" s="3812">
        <f>+IF(ROUND(F375,0)=0,0,+$G$13+$G$14)</f>
        <v/>
      </c>
      <c r="K376" s="3812">
        <f>+J376+I376</f>
        <v/>
      </c>
    </row>
    <row r="377" ht="14.25" customHeight="1">
      <c r="E377" s="115">
        <f>+E376+1</f>
        <v/>
      </c>
      <c r="F377" s="3812">
        <f>+IF(F376-G377&lt;0,0,F376-G377)</f>
        <v/>
      </c>
      <c r="G377" s="3812">
        <f>I377-H377</f>
        <v/>
      </c>
      <c r="H377" s="3812">
        <f>F376*$G$8</f>
        <v/>
      </c>
      <c r="I377" s="3812">
        <f>IF(ROUND(F376,0)=0,0,PMT($G$8,$G$9,-$G$7))</f>
        <v/>
      </c>
      <c r="J377" s="3812">
        <f>+IF(ROUND(F376,0)=0,0,+$G$13+$G$14)</f>
        <v/>
      </c>
      <c r="K377" s="3812">
        <f>+J377+I377</f>
        <v/>
      </c>
    </row>
    <row r="378" ht="14.25" customHeight="1">
      <c r="E378" s="115">
        <f>+E377+1</f>
        <v/>
      </c>
      <c r="F378" s="3812">
        <f>+IF(F377-G378&lt;0,0,F377-G378)</f>
        <v/>
      </c>
      <c r="G378" s="3812">
        <f>I378-H378</f>
        <v/>
      </c>
      <c r="H378" s="3812">
        <f>F377*$G$8</f>
        <v/>
      </c>
      <c r="I378" s="3812">
        <f>IF(ROUND(F377,0)=0,0,PMT($G$8,$G$9,-$G$7))</f>
        <v/>
      </c>
      <c r="J378" s="3812">
        <f>+IF(ROUND(F377,0)=0,0,+$G$13+$G$14)</f>
        <v/>
      </c>
      <c r="K378" s="3812">
        <f>+J378+I378</f>
        <v/>
      </c>
    </row>
  </sheetData>
  <mergeCells count="18">
    <mergeCell ref="H15:J15"/>
    <mergeCell ref="A1:D1"/>
    <mergeCell ref="E4:F4"/>
    <mergeCell ref="H16:J16"/>
    <mergeCell ref="C27:D28"/>
    <mergeCell ref="H2:I2"/>
    <mergeCell ref="C2:D4"/>
    <mergeCell ref="C8:C9"/>
    <mergeCell ref="C10:D10"/>
    <mergeCell ref="H14:J14"/>
    <mergeCell ref="E2:F2"/>
    <mergeCell ref="E1:F1"/>
    <mergeCell ref="D13:D14"/>
    <mergeCell ref="C5:D5"/>
    <mergeCell ref="H1:I1"/>
    <mergeCell ref="C22:D26"/>
    <mergeCell ref="E3:F3"/>
    <mergeCell ref="H3:I3"/>
  </mergeCells>
  <conditionalFormatting sqref="B4">
    <cfRule type="expression" priority="11" dxfId="9">
      <formula>$B$4="Colpatria"</formula>
    </cfRule>
  </conditionalFormatting>
  <conditionalFormatting sqref="C8">
    <cfRule type="expression" priority="14" dxfId="3">
      <formula>$B$4="Colpatria"</formula>
    </cfRule>
  </conditionalFormatting>
  <conditionalFormatting sqref="C12">
    <cfRule type="cellIs" priority="4" operator="between" dxfId="2">
      <formula>-29999</formula>
      <formula>29999</formula>
    </cfRule>
    <cfRule type="cellIs" priority="5" operator="lessThan" dxfId="0">
      <formula>-30000</formula>
    </cfRule>
    <cfRule type="cellIs" priority="6" operator="greaterThan" dxfId="0">
      <formula>30000</formula>
    </cfRule>
  </conditionalFormatting>
  <conditionalFormatting sqref="D9">
    <cfRule type="cellIs" priority="12" operator="lessThan" dxfId="0">
      <formula>5</formula>
    </cfRule>
    <cfRule type="expression" priority="13" dxfId="3">
      <formula>$B$4="Colpatria"</formula>
    </cfRule>
  </conditionalFormatting>
  <conditionalFormatting sqref="D12">
    <cfRule type="cellIs" priority="1" operator="between" dxfId="2">
      <formula>-69999</formula>
      <formula>69999</formula>
    </cfRule>
    <cfRule type="cellIs" priority="2" operator="lessThan" dxfId="0">
      <formula>-70000</formula>
    </cfRule>
    <cfRule type="cellIs" priority="3" operator="greaterThan" dxfId="0">
      <formula>70000</formula>
    </cfRule>
  </conditionalFormatting>
  <pageMargins left="0.7" right="0.7" top="0.75" bottom="0.75" header="0.3" footer="0.3"/>
  <pageSetup orientation="portrait" scale="74"/>
</worksheet>
</file>

<file path=xl/worksheets/sheet3.xml><?xml version="1.0" encoding="utf-8"?>
<worksheet xmlns="http://schemas.openxmlformats.org/spreadsheetml/2006/main">
  <sheetPr codeName="Hoja3">
    <tabColor theme="9"/>
    <outlinePr summaryBelow="1" summaryRight="1"/>
    <pageSetUpPr fitToPage="1"/>
  </sheetPr>
  <dimension ref="B1:U85"/>
  <sheetViews>
    <sheetView zoomScale="85" zoomScaleNormal="85" zoomScaleSheetLayoutView="85" zoomScalePageLayoutView="70" workbookViewId="0">
      <selection activeCell="F9" sqref="F9:H9"/>
    </sheetView>
  </sheetViews>
  <sheetFormatPr baseColWidth="10" defaultColWidth="7.5703125" defaultRowHeight="23.25" customHeight="1"/>
  <cols>
    <col width="2.5703125" customWidth="1" style="3559" min="1" max="1"/>
    <col width="12.5703125" bestFit="1" customWidth="1" style="3559" min="2" max="2"/>
    <col width="7.140625" customWidth="1" style="3559" min="3" max="3"/>
    <col width="2.85546875" customWidth="1" style="3559" min="4" max="4"/>
    <col width="19.85546875" bestFit="1" customWidth="1" style="3559" min="5" max="5"/>
    <col width="11.85546875" customWidth="1" style="3559" min="6" max="6"/>
    <col width="16.85546875" customWidth="1" style="3559" min="7" max="7"/>
    <col width="13.140625" customWidth="1" style="3559" min="8" max="8"/>
    <col width="11.85546875" customWidth="1" style="3559" min="9" max="9"/>
    <col width="13.140625" bestFit="1" customWidth="1" style="3559" min="10" max="10"/>
    <col width="11" customWidth="1" style="3559" min="11" max="11"/>
    <col width="11.85546875" customWidth="1" style="3559" min="12" max="12"/>
    <col width="14.42578125" bestFit="1" customWidth="1" style="3559" min="13" max="13"/>
    <col width="9.85546875" customWidth="1" style="3559" min="14" max="14"/>
    <col width="11.85546875" customWidth="1" style="3559" min="15" max="15"/>
    <col width="15.140625" bestFit="1" customWidth="1" style="3559" min="16" max="16"/>
    <col width="9.85546875" customWidth="1" style="3559" min="17" max="17"/>
    <col width="3.85546875" customWidth="1" style="3559" min="18" max="18"/>
    <col width="2.85546875" customWidth="1" style="3559" min="19" max="19"/>
    <col width="10.85546875" bestFit="1" customWidth="1" style="3559" min="20" max="20"/>
    <col width="13.85546875" bestFit="1" customWidth="1" style="3559" min="21" max="21"/>
    <col width="7.5703125" customWidth="1" style="3559" min="22" max="16384"/>
  </cols>
  <sheetData>
    <row r="1" ht="4.5" customHeight="1">
      <c r="B1" s="3552" t="inlineStr">
        <is>
          <t xml:space="preserve"> LEY DE VIVIENDA 546 1999</t>
        </is>
      </c>
      <c r="C1" s="3780" t="n"/>
      <c r="E1" s="57" t="n"/>
      <c r="F1" s="57" t="n"/>
      <c r="G1" s="57" t="n"/>
      <c r="H1" s="57" t="n"/>
      <c r="I1" s="57" t="n"/>
      <c r="J1" s="57" t="n"/>
      <c r="K1" s="57" t="n"/>
      <c r="L1" s="57" t="n"/>
      <c r="M1" s="57" t="n"/>
      <c r="N1" s="57" t="n"/>
      <c r="O1" s="57" t="n"/>
      <c r="P1" s="57" t="n"/>
      <c r="Q1" s="57" t="n"/>
    </row>
    <row r="2" ht="54" customHeight="1">
      <c r="B2" s="3780" t="n"/>
      <c r="C2" s="3780" t="n"/>
      <c r="D2" s="58" t="n"/>
      <c r="E2" s="57" t="n"/>
      <c r="F2" s="57" t="n"/>
      <c r="G2" s="57" t="n"/>
      <c r="H2" s="57" t="n"/>
      <c r="I2" s="57" t="n"/>
      <c r="J2" s="57" t="n"/>
      <c r="K2" s="57" t="n"/>
      <c r="L2" s="57" t="n"/>
      <c r="M2" s="57" t="n"/>
      <c r="N2" s="57" t="n"/>
      <c r="O2" s="57" t="n"/>
      <c r="P2" s="57" t="n"/>
      <c r="Q2" s="57" t="n"/>
    </row>
    <row r="3" ht="12.75" customHeight="1">
      <c r="B3" s="3780" t="n"/>
      <c r="C3" s="3780" t="n"/>
      <c r="D3" s="58" t="n"/>
      <c r="E3" s="59" t="n"/>
      <c r="F3" s="59" t="n"/>
      <c r="G3" s="59" t="n"/>
      <c r="H3" s="59" t="n"/>
      <c r="I3" s="59" t="n"/>
      <c r="J3" s="59" t="n"/>
      <c r="K3" s="59" t="n"/>
      <c r="L3" s="59" t="n"/>
      <c r="M3" s="59" t="n"/>
      <c r="N3" s="59" t="n"/>
      <c r="O3" s="59" t="n"/>
      <c r="P3" s="59" t="n"/>
      <c r="Q3" s="59" t="n"/>
    </row>
    <row r="4" ht="11.25" customHeight="1">
      <c r="B4" s="3780" t="n"/>
      <c r="C4" s="3780" t="n"/>
      <c r="E4" s="3587" t="n"/>
      <c r="F4" s="3822" t="n"/>
      <c r="G4" s="3822" t="n"/>
      <c r="H4" s="3822" t="n"/>
      <c r="I4" s="3822" t="n"/>
      <c r="J4" s="3822" t="n"/>
      <c r="K4" s="3822" t="n"/>
      <c r="L4" s="3822" t="n"/>
      <c r="M4" s="3822" t="n"/>
      <c r="N4" s="3822" t="n"/>
      <c r="O4" s="3822" t="n"/>
      <c r="P4" s="3822" t="n"/>
      <c r="Q4" s="3822" t="n"/>
    </row>
    <row r="5" ht="24.75" customHeight="1">
      <c r="B5" s="3553" t="n"/>
      <c r="C5" s="3780" t="n"/>
      <c r="E5" s="3588" t="inlineStr">
        <is>
          <t>CONDICIONES ACTUALES BANCO</t>
        </is>
      </c>
      <c r="F5" s="3822" t="n"/>
      <c r="G5" s="3822" t="n"/>
      <c r="H5" s="3822" t="n"/>
      <c r="I5" s="3588" t="inlineStr">
        <is>
          <t>PROYECCIONES DE AHORRO (SISTEMA DE AMORTIZACION EN PESOS)</t>
        </is>
      </c>
      <c r="J5" s="3822" t="n"/>
      <c r="K5" s="3822" t="n"/>
      <c r="L5" s="3822" t="n"/>
      <c r="M5" s="3822" t="n"/>
      <c r="N5" s="3822" t="n"/>
      <c r="O5" s="3822" t="n"/>
      <c r="P5" s="3822" t="n"/>
      <c r="Q5" s="3822" t="n"/>
      <c r="T5" s="74" t="inlineStr">
        <is>
          <t>FRECH</t>
        </is>
      </c>
      <c r="U5" s="3823">
        <f>B21*H21</f>
        <v/>
      </c>
    </row>
    <row r="6" ht="30" customHeight="1">
      <c r="B6" s="3780" t="n"/>
      <c r="C6" s="3780" t="n"/>
      <c r="E6" s="61" t="inlineStr">
        <is>
          <t>CAPITAL ADEUDADO</t>
        </is>
      </c>
      <c r="F6" s="3824">
        <f>ACTUAL!G7</f>
        <v/>
      </c>
      <c r="G6" s="3822" t="n"/>
      <c r="H6" s="3822" t="n"/>
      <c r="I6" s="3590" t="inlineStr">
        <is>
          <t>OPCIÓN #1</t>
        </is>
      </c>
      <c r="J6" s="3822" t="n"/>
      <c r="K6" s="3822" t="n"/>
      <c r="L6" s="3590" t="inlineStr">
        <is>
          <t>OPCIÓN #2</t>
        </is>
      </c>
      <c r="M6" s="3822" t="n"/>
      <c r="N6" s="3822" t="n"/>
      <c r="O6" s="3590" t="inlineStr">
        <is>
          <t>OPCIÓN #3</t>
        </is>
      </c>
      <c r="P6" s="3822" t="n"/>
      <c r="Q6" s="3822" t="n"/>
      <c r="T6" s="74" t="n"/>
      <c r="U6" s="143" t="n"/>
    </row>
    <row r="7" ht="30" customHeight="1">
      <c r="B7" s="3780" t="n"/>
      <c r="C7" s="3780" t="n"/>
      <c r="E7" s="61" t="inlineStr">
        <is>
          <t>AÑOS PENDIENTES</t>
        </is>
      </c>
      <c r="F7" s="3825">
        <f>F8/12</f>
        <v/>
      </c>
      <c r="G7" s="3822" t="n"/>
      <c r="H7" s="3822" t="n"/>
      <c r="I7" s="3826">
        <f>I8/12</f>
        <v/>
      </c>
      <c r="J7" s="3822" t="n"/>
      <c r="K7" s="3822" t="n"/>
      <c r="L7" s="3825">
        <f>L8/12</f>
        <v/>
      </c>
      <c r="M7" s="3822" t="n"/>
      <c r="N7" s="3822" t="n"/>
      <c r="O7" s="3826">
        <f>O8/12</f>
        <v/>
      </c>
      <c r="P7" s="3822" t="n"/>
      <c r="Q7" s="3822" t="n"/>
      <c r="T7" s="74" t="inlineStr">
        <is>
          <t>VARIACION</t>
        </is>
      </c>
      <c r="U7" s="3827">
        <f>ACTUAL!M7</f>
        <v/>
      </c>
    </row>
    <row r="8" ht="30" customHeight="1">
      <c r="B8" s="3556" t="inlineStr">
        <is>
          <t>FECHA DE ESTUDIO</t>
        </is>
      </c>
      <c r="C8" s="3780" t="n"/>
      <c r="E8" s="61" t="inlineStr">
        <is>
          <t>MESES PENDIENTES</t>
        </is>
      </c>
      <c r="F8" s="3593">
        <f>ACTUAL!G9</f>
        <v/>
      </c>
      <c r="G8" s="3822" t="n"/>
      <c r="H8" s="3822" t="n"/>
      <c r="I8" s="3594">
        <f>ACTUAL!J7</f>
        <v/>
      </c>
      <c r="J8" s="3822" t="n"/>
      <c r="K8" s="3822" t="n"/>
      <c r="L8" s="3593">
        <f>ACTUAL!J8</f>
        <v/>
      </c>
      <c r="M8" s="3822" t="n"/>
      <c r="N8" s="3822" t="n"/>
      <c r="O8" s="3594">
        <f>ACTUAL!J9</f>
        <v/>
      </c>
      <c r="P8" s="3822" t="n"/>
      <c r="Q8" s="3822" t="n"/>
      <c r="T8" s="74" t="inlineStr">
        <is>
          <t>APLICAR</t>
        </is>
      </c>
      <c r="U8" s="3828">
        <f>U7+15000</f>
        <v/>
      </c>
    </row>
    <row r="9" ht="30" customHeight="1">
      <c r="B9" s="3598">
        <f>ACTUAL!E1</f>
        <v/>
      </c>
      <c r="C9" s="3780" t="n"/>
      <c r="E9" s="64" t="inlineStr">
        <is>
          <t xml:space="preserve">CUOTA </t>
        </is>
      </c>
      <c r="F9" s="3829">
        <f>ACTUAL!K1</f>
        <v/>
      </c>
      <c r="G9" s="3822" t="n"/>
      <c r="H9" s="3822" t="n"/>
      <c r="I9" s="3829">
        <f>'PESOS  (1)'!F19+H10-B21+U8</f>
        <v/>
      </c>
      <c r="J9" s="3822" t="n"/>
      <c r="K9" s="3822" t="n"/>
      <c r="L9" s="3829">
        <f>'PESOS  (2)'!F19+H10-B21+U8</f>
        <v/>
      </c>
      <c r="M9" s="3822" t="n"/>
      <c r="N9" s="3822" t="n"/>
      <c r="O9" s="3829">
        <f>'PESOS  (3)'!F19+H10-B21+U8</f>
        <v/>
      </c>
      <c r="P9" s="3822" t="n"/>
      <c r="Q9" s="3822" t="n"/>
    </row>
    <row r="10" ht="30" customHeight="1">
      <c r="B10" s="3556" t="inlineStr">
        <is>
          <t>CREDITO N°</t>
        </is>
      </c>
      <c r="C10" s="3780" t="n"/>
      <c r="E10" s="65" t="inlineStr">
        <is>
          <t>INTERESES.CAPITALSEGUROS</t>
        </is>
      </c>
      <c r="F10" s="3830">
        <f>ACTUAL!K2</f>
        <v/>
      </c>
      <c r="G10" s="3831">
        <f>ACTUAL!K3</f>
        <v/>
      </c>
      <c r="H10" s="3830">
        <f>ACTUAL!G12</f>
        <v/>
      </c>
      <c r="I10" s="3832">
        <f>F10</f>
        <v/>
      </c>
      <c r="J10" s="3833">
        <f>G10+I11</f>
        <v/>
      </c>
      <c r="K10" s="3832">
        <f>H10</f>
        <v/>
      </c>
      <c r="L10" s="3834">
        <f>F10</f>
        <v/>
      </c>
      <c r="M10" s="3835">
        <f>G10+L11</f>
        <v/>
      </c>
      <c r="N10" s="3834">
        <f>H10</f>
        <v/>
      </c>
      <c r="O10" s="3832">
        <f>F10</f>
        <v/>
      </c>
      <c r="P10" s="3836">
        <f>G10+O11</f>
        <v/>
      </c>
      <c r="Q10" s="3832">
        <f>H10</f>
        <v/>
      </c>
    </row>
    <row r="11" ht="30" customHeight="1">
      <c r="B11" s="3595">
        <f>ACTUAL!B2</f>
        <v/>
      </c>
      <c r="C11" s="3780" t="n"/>
      <c r="E11" s="3596" t="inlineStr">
        <is>
          <t>PARTICIPACION ADICIONAL A CAPITAL</t>
        </is>
      </c>
      <c r="F11" s="3822" t="n"/>
      <c r="G11" s="3822" t="n"/>
      <c r="H11" s="3822" t="n"/>
      <c r="I11" s="3837">
        <f>I9-F9</f>
        <v/>
      </c>
      <c r="J11" s="3822" t="n"/>
      <c r="K11" s="3822" t="n"/>
      <c r="L11" s="3837">
        <f>L9-F9</f>
        <v/>
      </c>
      <c r="M11" s="3822" t="n"/>
      <c r="N11" s="3822" t="n"/>
      <c r="O11" s="3837">
        <f>O9-F9</f>
        <v/>
      </c>
      <c r="P11" s="3822" t="n"/>
      <c r="Q11" s="3822" t="n"/>
    </row>
    <row r="12" ht="30" customHeight="1">
      <c r="B12" s="3556" t="inlineStr">
        <is>
          <t>NOMBRE CLIENTE</t>
        </is>
      </c>
      <c r="C12" s="3780" t="n"/>
      <c r="E12" s="61" t="inlineStr">
        <is>
          <t>TOTAL A PAGAR</t>
        </is>
      </c>
      <c r="F12" s="3838">
        <f>(F9*F8)+B21*(F8-H21)</f>
        <v/>
      </c>
      <c r="G12" s="3822" t="n"/>
      <c r="H12" s="3822" t="n"/>
      <c r="I12" s="3839">
        <f>SUM('PESOS  (1)'!F19:F378)+(H10*I8)-U5+(I8*U8)</f>
        <v/>
      </c>
      <c r="J12" s="3822" t="n"/>
      <c r="K12" s="3822" t="n"/>
      <c r="L12" s="3838">
        <f>SUM('PESOS  (2)'!F19:F378)+(H10*L8)-U5+(L8*U8)</f>
        <v/>
      </c>
      <c r="M12" s="3822" t="n"/>
      <c r="N12" s="3822" t="n"/>
      <c r="O12" s="3839">
        <f>SUM('PESOS  (3)'!F19:F378)+(H10*O8)-U5+(O8*U8)</f>
        <v/>
      </c>
      <c r="P12" s="3822" t="n"/>
      <c r="Q12" s="3822" t="n"/>
    </row>
    <row r="13" ht="30" customHeight="1">
      <c r="B13" s="3585">
        <f>ACTUAL!B3</f>
        <v/>
      </c>
      <c r="C13" s="3780" t="n"/>
      <c r="E13" s="61" t="inlineStr">
        <is>
          <t>CAPITAL A PAGAR</t>
        </is>
      </c>
      <c r="F13" s="3840">
        <f>F6</f>
        <v/>
      </c>
      <c r="G13" s="3822" t="n"/>
      <c r="H13" s="3822" t="n"/>
      <c r="I13" s="3841">
        <f>F13</f>
        <v/>
      </c>
      <c r="J13" s="3822" t="n"/>
      <c r="K13" s="3822" t="n"/>
      <c r="L13" s="3840">
        <f>F13</f>
        <v/>
      </c>
      <c r="M13" s="3822" t="n"/>
      <c r="N13" s="3822" t="n"/>
      <c r="O13" s="3841">
        <f>F13</f>
        <v/>
      </c>
      <c r="P13" s="3822" t="n"/>
      <c r="Q13" s="3822" t="n"/>
    </row>
    <row r="14" ht="30" customHeight="1">
      <c r="B14" s="3780" t="n"/>
      <c r="C14" s="3780" t="n"/>
      <c r="E14" s="61" t="inlineStr">
        <is>
          <t>INTERESES A PAGAR</t>
        </is>
      </c>
      <c r="F14" s="3840">
        <f>F12-F13</f>
        <v/>
      </c>
      <c r="G14" s="3822" t="n"/>
      <c r="H14" s="3822" t="n"/>
      <c r="I14" s="3841">
        <f>I12-I13</f>
        <v/>
      </c>
      <c r="J14" s="3822" t="n"/>
      <c r="K14" s="3822" t="n"/>
      <c r="L14" s="3840">
        <f>L12-L13</f>
        <v/>
      </c>
      <c r="M14" s="3822" t="n"/>
      <c r="N14" s="3822" t="n"/>
      <c r="O14" s="3841">
        <f>O12-O13</f>
        <v/>
      </c>
      <c r="P14" s="3822" t="n"/>
      <c r="Q14" s="3822" t="n"/>
    </row>
    <row r="15" ht="18.75" customHeight="1">
      <c r="B15" s="3584">
        <f>ACTUAL!B4</f>
        <v/>
      </c>
      <c r="C15" s="3780" t="n"/>
      <c r="E15" s="3586" t="inlineStr">
        <is>
          <t>INGRESOS REQUERIDOS SEGÚN FORM. PERFILAMIENTO</t>
        </is>
      </c>
      <c r="F15" s="3822" t="n"/>
      <c r="G15" s="3822" t="n"/>
      <c r="H15" s="3822" t="n"/>
      <c r="I15" s="3842">
        <f>IF(OR(ACTUAL!E4=BANCOS!D5, ACTUAL!E4=BANCOS!D6, ACTUAL!E4=BANCOS!D12), 0, ((I9+ACTUAL!B9) + IF(ISNUMBER(FIND("DAVIVIENDA", B15)), ACTUAL!B21, 0)) / ACTUAL!D13)</f>
        <v/>
      </c>
      <c r="J15" s="3822" t="n"/>
      <c r="K15" s="3822" t="n"/>
      <c r="L15" s="3842">
        <f>IF(OR(ACTUAL!E4=BANCOS!D5, ACTUAL!E4=BANCOS!D6, ACTUAL!E4=BANCOS!D12), 0, ((L9+ACTUAL!B9) + IF(ISNUMBER(FIND("DAVIVIENDA", B15)), ACTUAL!B21, 0)) / ACTUAL!D13)</f>
        <v/>
      </c>
      <c r="M15" s="3822" t="n"/>
      <c r="N15" s="3822" t="n"/>
      <c r="O15" s="3842">
        <f>IF(OR(ACTUAL!E4=BANCOS!D5, ACTUAL!E4=BANCOS!D6, ACTUAL!E4=BANCOS!D12), 0, ((O9+ACTUAL!B9) + IF(ISNUMBER(FIND("DAVIVIENDA", B15)), ACTUAL!B21, 0)) / ACTUAL!D13)</f>
        <v/>
      </c>
      <c r="P15" s="3822" t="n"/>
      <c r="Q15" s="3822" t="n"/>
    </row>
    <row r="16" ht="24.75" customHeight="1">
      <c r="B16" s="3580" t="inlineStr">
        <is>
          <t>DINERO PAGADO</t>
        </is>
      </c>
      <c r="C16" s="3780" t="n"/>
      <c r="E16" s="3566" t="inlineStr">
        <is>
          <t>BENEFICIOS OBTENIDOS:</t>
        </is>
      </c>
      <c r="F16" s="3822" t="n"/>
      <c r="G16" s="3822" t="n"/>
      <c r="H16" s="3822" t="n"/>
      <c r="I16" s="3581" t="inlineStr">
        <is>
          <t xml:space="preserve"> TIEMPO Y DINERO AHORRADO</t>
        </is>
      </c>
      <c r="J16" s="3822" t="n"/>
      <c r="K16" s="3822" t="n"/>
      <c r="L16" s="3822" t="n"/>
      <c r="M16" s="3822" t="n"/>
      <c r="N16" s="3822" t="n"/>
      <c r="O16" s="3822" t="n"/>
      <c r="P16" s="3822" t="n"/>
      <c r="Q16" s="3822" t="n"/>
    </row>
    <row r="17" ht="30" customHeight="1">
      <c r="B17" s="3843">
        <f>ACTUAL!H2</f>
        <v/>
      </c>
      <c r="C17" s="3780" t="n"/>
      <c r="E17" s="3570" t="inlineStr">
        <is>
          <t>AÑOS REDUCIDOS</t>
        </is>
      </c>
      <c r="F17" s="3822" t="n"/>
      <c r="G17" s="3822" t="n"/>
      <c r="H17" s="3822" t="n"/>
      <c r="I17" s="3844">
        <f>I18/12</f>
        <v/>
      </c>
      <c r="J17" s="3822" t="n"/>
      <c r="K17" s="3822" t="n"/>
      <c r="L17" s="3845">
        <f>L18/12</f>
        <v/>
      </c>
      <c r="M17" s="3822" t="n"/>
      <c r="N17" s="3822" t="n"/>
      <c r="O17" s="3844">
        <f>O18/12</f>
        <v/>
      </c>
      <c r="P17" s="3822" t="n"/>
      <c r="Q17" s="3822" t="n"/>
      <c r="T17" s="73" t="n"/>
    </row>
    <row r="18" ht="30" customHeight="1">
      <c r="B18" s="3556" t="inlineStr">
        <is>
          <t>TASA   ACTUAL</t>
        </is>
      </c>
      <c r="C18" s="3780" t="n"/>
      <c r="E18" s="3570" t="inlineStr">
        <is>
          <t>CUOTAS REDUCIDAS</t>
        </is>
      </c>
      <c r="F18" s="3822" t="n"/>
      <c r="G18" s="3822" t="n"/>
      <c r="H18" s="3822" t="n"/>
      <c r="I18" s="3575">
        <f>F8-I8</f>
        <v/>
      </c>
      <c r="J18" s="3822" t="n"/>
      <c r="K18" s="3822" t="n"/>
      <c r="L18" s="3576">
        <f>F8-L8</f>
        <v/>
      </c>
      <c r="M18" s="3822" t="n"/>
      <c r="N18" s="3822" t="n"/>
      <c r="O18" s="3575">
        <f>F8-O8</f>
        <v/>
      </c>
      <c r="P18" s="3822" t="n"/>
      <c r="Q18" s="3822" t="n"/>
    </row>
    <row r="19" ht="30" customHeight="1">
      <c r="B19" s="3584" t="inlineStr">
        <is>
          <t>PESOS</t>
        </is>
      </c>
      <c r="C19" s="53">
        <f>ACTUAL!B8</f>
        <v/>
      </c>
      <c r="E19" s="3570" t="inlineStr">
        <is>
          <t>DINERO AHORRADO  EN INTERESES</t>
        </is>
      </c>
      <c r="F19" s="3822" t="n"/>
      <c r="G19" s="3822" t="n"/>
      <c r="H19" s="3822" t="n"/>
      <c r="I19" s="3846">
        <f>F14-I14</f>
        <v/>
      </c>
      <c r="J19" s="3822" t="n"/>
      <c r="K19" s="54">
        <f>((I19*1)/F14)</f>
        <v/>
      </c>
      <c r="L19" s="3846">
        <f>F14-L14</f>
        <v/>
      </c>
      <c r="M19" s="3822" t="n"/>
      <c r="N19" s="54">
        <f>((L19*1)/F14)</f>
        <v/>
      </c>
      <c r="O19" s="3846">
        <f>F14-O14</f>
        <v/>
      </c>
      <c r="P19" s="3822" t="n"/>
      <c r="Q19" s="54">
        <f>O19*1/F14</f>
        <v/>
      </c>
    </row>
    <row r="20" ht="12.75" customHeight="1">
      <c r="B20" s="3556" t="n"/>
      <c r="C20" s="3780" t="n"/>
      <c r="E20" s="3601" t="n"/>
      <c r="F20" s="3822" t="n"/>
      <c r="G20" s="3822" t="n"/>
      <c r="H20" s="3822" t="n"/>
      <c r="I20" s="3822" t="n"/>
      <c r="J20" s="3822" t="n"/>
      <c r="K20" s="3822" t="n"/>
      <c r="L20" s="3822" t="n"/>
      <c r="M20" s="3822" t="n"/>
      <c r="N20" s="3822" t="n"/>
      <c r="O20" s="3822" t="n"/>
      <c r="P20" s="3822" t="n"/>
      <c r="Q20" s="3822" t="n"/>
    </row>
    <row r="21" ht="24.75" customHeight="1">
      <c r="B21" s="3847">
        <f>ACTUAL!B9</f>
        <v/>
      </c>
      <c r="C21" s="3780" t="n"/>
      <c r="E21" s="55" t="inlineStr">
        <is>
          <t>CUOTAS RESTANTES DEL FRECH (SI APLI)</t>
        </is>
      </c>
      <c r="F21" s="56" t="n">
        <v>84</v>
      </c>
      <c r="G21" s="56">
        <f>ACTUAL!J5</f>
        <v/>
      </c>
      <c r="H21" s="56">
        <f>F21-G21</f>
        <v/>
      </c>
      <c r="I21" s="3573" t="inlineStr">
        <is>
          <t>HONORARIOS 6% O TARIFA MINIMA ($1,800,000 APLICA PARA AHORRO INFERIOR A $30.000.000)  IVA INCLUIDO</t>
        </is>
      </c>
      <c r="J21" s="3822" t="n"/>
      <c r="K21" s="3822" t="n"/>
      <c r="L21" s="3822" t="n"/>
      <c r="M21" s="3822" t="n"/>
      <c r="N21" s="3822" t="n"/>
      <c r="O21" s="3822" t="n"/>
      <c r="P21" s="3822" t="n"/>
      <c r="Q21" s="3822" t="n"/>
    </row>
    <row r="22" ht="24.75" customHeight="1">
      <c r="B22" s="3848" t="inlineStr">
        <is>
          <t>SUBSIDIO FRECH</t>
        </is>
      </c>
      <c r="C22" s="3780" t="n"/>
      <c r="E22" s="3561" t="inlineStr">
        <is>
          <t xml:space="preserve">HONORARIOS </t>
        </is>
      </c>
      <c r="F22" s="3822" t="n"/>
      <c r="G22" s="3822" t="n"/>
      <c r="H22" s="3822" t="n"/>
      <c r="I22" s="3849">
        <f>IF(I19&lt;30000000,1800000,I19*0.06)</f>
        <v/>
      </c>
      <c r="J22" s="3822" t="n"/>
      <c r="K22" s="3822" t="n"/>
      <c r="L22" s="3849">
        <f>IF(L19&lt;30000000,1800000,L19*0.06)</f>
        <v/>
      </c>
      <c r="M22" s="3822" t="n"/>
      <c r="N22" s="3822" t="n"/>
      <c r="O22" s="3849">
        <f>IF(O19&lt;30000000,1800000,O19*0.06)</f>
        <v/>
      </c>
      <c r="P22" s="3822" t="n"/>
      <c r="Q22" s="3822" t="n"/>
    </row>
    <row r="23" ht="14.25" customHeight="1">
      <c r="E23" s="3563" t="n"/>
      <c r="F23" s="3850" t="n"/>
      <c r="G23" s="3850" t="n"/>
      <c r="H23" s="3850" t="n"/>
      <c r="I23" s="3850" t="n"/>
      <c r="J23" s="3850" t="n"/>
      <c r="K23" s="3850" t="n"/>
      <c r="L23" s="3850" t="n"/>
      <c r="M23" s="3850" t="n"/>
      <c r="N23" s="3850" t="n"/>
      <c r="O23" s="3850" t="n"/>
      <c r="P23" s="3850" t="n"/>
      <c r="Q23" s="3850" t="n"/>
    </row>
    <row r="24" ht="15" customHeight="1">
      <c r="B24" s="3557" t="inlineStr">
        <is>
          <t>CONSULTOR FINANCIERO</t>
        </is>
      </c>
      <c r="C24" s="3780" t="n"/>
      <c r="E24" s="3564" t="inlineStr">
        <is>
          <t>DOCUMENTACIÓN NECESARIA PARA INICIAR TU PROCESO DE REDUCCIÓN DE CREDITO:</t>
        </is>
      </c>
      <c r="F24" s="3780" t="n"/>
      <c r="G24" s="3780" t="n"/>
      <c r="H24" s="3780" t="n"/>
      <c r="I24" s="3565" t="inlineStr">
        <is>
          <t xml:space="preserve">  1. 	   Acuerdo de servicios. </t>
        </is>
      </c>
      <c r="J24" s="3780" t="n"/>
      <c r="K24" s="3780" t="n"/>
      <c r="L24" s="3780" t="n"/>
      <c r="M24" s="3780" t="n"/>
      <c r="N24" s="3780" t="n"/>
      <c r="O24" s="3780" t="n"/>
      <c r="P24" s="3780" t="n"/>
      <c r="Q24" s="3780" t="n"/>
    </row>
    <row r="25" ht="15" customHeight="1">
      <c r="B25" s="3780" t="n"/>
      <c r="C25" s="3780" t="n"/>
      <c r="E25" s="3780" t="n"/>
      <c r="F25" s="3780" t="n"/>
      <c r="G25" s="3780" t="n"/>
      <c r="H25" s="3780" t="n"/>
      <c r="I25" s="3565" t="inlineStr">
        <is>
          <t xml:space="preserve">  2.	   Autorización para autenticar.</t>
        </is>
      </c>
      <c r="J25" s="3780" t="n"/>
      <c r="K25" s="3780" t="n"/>
      <c r="L25" s="3780" t="n"/>
      <c r="M25" s="3780" t="n"/>
      <c r="N25" s="3780" t="n"/>
      <c r="O25" s="3780" t="n"/>
      <c r="P25" s="3780" t="n"/>
      <c r="Q25" s="3780" t="n"/>
    </row>
    <row r="26" ht="15" customHeight="1">
      <c r="B26" s="3558">
        <f>ACTUAL!B22</f>
        <v/>
      </c>
      <c r="C26" s="3780" t="n"/>
      <c r="E26" s="3780" t="n"/>
      <c r="F26" s="3780" t="n"/>
      <c r="G26" s="3780" t="n"/>
      <c r="H26" s="3780" t="n"/>
      <c r="I26" s="3565" t="inlineStr">
        <is>
          <t xml:space="preserve">  3.	   Copia de cedula al 150% de titulares.</t>
        </is>
      </c>
      <c r="J26" s="3780" t="n"/>
      <c r="K26" s="3780" t="n"/>
      <c r="L26" s="3780" t="n"/>
      <c r="M26" s="3780" t="n"/>
      <c r="N26" s="3780" t="n"/>
      <c r="O26" s="3780" t="n"/>
      <c r="P26" s="3780" t="n"/>
      <c r="Q26" s="3780" t="n"/>
    </row>
    <row r="27" ht="15" customHeight="1">
      <c r="B27" s="3780" t="n"/>
      <c r="C27" s="3780" t="n"/>
      <c r="E27" s="3780" t="n"/>
      <c r="F27" s="3780" t="n"/>
      <c r="G27" s="3780" t="n"/>
      <c r="H27" s="3780" t="n"/>
      <c r="I27" s="3565" t="inlineStr">
        <is>
          <t xml:space="preserve">  4.	   Certificaciones de ingreso según la entidad financiera. (no es necesario para Bancolombia, Caja Social y La Hipotecaria).</t>
        </is>
      </c>
      <c r="J27" s="3780" t="n"/>
      <c r="K27" s="3780" t="n"/>
      <c r="L27" s="3780" t="n"/>
      <c r="M27" s="3780" t="n"/>
      <c r="N27" s="3780" t="n"/>
      <c r="O27" s="3780" t="n"/>
      <c r="P27" s="3780" t="n"/>
      <c r="Q27" s="3780" t="n"/>
    </row>
    <row r="28" ht="22.5" customHeight="1">
      <c r="B28" s="3559" t="n"/>
      <c r="C28" s="3780" t="n"/>
      <c r="D28" s="3780" t="n"/>
      <c r="E28" s="3780" t="n"/>
      <c r="F28" s="3780" t="n"/>
      <c r="G28" s="3780" t="n"/>
      <c r="H28" s="3780" t="n"/>
      <c r="I28" s="3780" t="n"/>
      <c r="J28" s="3780" t="n"/>
      <c r="K28" s="3780" t="n"/>
      <c r="L28" s="3780" t="n"/>
      <c r="M28" s="3780" t="n"/>
      <c r="N28" s="3780" t="n"/>
      <c r="O28" s="3780" t="n"/>
      <c r="P28" s="3780" t="n"/>
      <c r="Q28" s="3780" t="n"/>
    </row>
    <row r="29" ht="4.5" customHeight="1">
      <c r="B29" s="3552" t="inlineStr">
        <is>
          <t xml:space="preserve"> LEY DE VIVIENDA 546 1999</t>
        </is>
      </c>
      <c r="C29" s="3780" t="n"/>
      <c r="E29" s="57" t="n"/>
      <c r="F29" s="57" t="n"/>
      <c r="G29" s="57" t="n"/>
      <c r="H29" s="57" t="n"/>
      <c r="I29" s="57" t="n"/>
      <c r="J29" s="57" t="n"/>
      <c r="K29" s="57" t="n"/>
      <c r="L29" s="57" t="n"/>
      <c r="M29" s="57" t="n"/>
      <c r="N29" s="57" t="n"/>
      <c r="O29" s="57" t="n"/>
      <c r="P29" s="57" t="n"/>
      <c r="Q29" s="57" t="n"/>
    </row>
    <row r="30" ht="54" customHeight="1">
      <c r="B30" s="3780" t="n"/>
      <c r="C30" s="3780" t="n"/>
      <c r="D30" s="58" t="n"/>
      <c r="E30" s="57" t="n"/>
      <c r="F30" s="57" t="n"/>
      <c r="G30" s="57" t="n"/>
      <c r="H30" s="57" t="n"/>
      <c r="I30" s="57" t="n"/>
      <c r="J30" s="57" t="n"/>
      <c r="K30" s="57" t="n"/>
      <c r="L30" s="57" t="n"/>
      <c r="M30" s="57" t="n"/>
      <c r="N30" s="57" t="n"/>
      <c r="O30" s="57" t="n"/>
      <c r="P30" s="57" t="n"/>
      <c r="Q30" s="57" t="n"/>
    </row>
    <row r="31" ht="12.75" customHeight="1">
      <c r="B31" s="3780" t="n"/>
      <c r="C31" s="3780" t="n"/>
      <c r="D31" s="58" t="n"/>
      <c r="E31" s="59" t="n"/>
      <c r="F31" s="59" t="n"/>
      <c r="G31" s="59" t="n"/>
      <c r="H31" s="59" t="n"/>
      <c r="I31" s="59" t="n"/>
      <c r="J31" s="59" t="n"/>
      <c r="K31" s="59" t="n"/>
      <c r="L31" s="59" t="n"/>
      <c r="M31" s="59" t="n"/>
      <c r="N31" s="59" t="n"/>
      <c r="O31" s="59" t="n"/>
      <c r="P31" s="59" t="n"/>
      <c r="Q31" s="59" t="n"/>
    </row>
    <row r="32" ht="12.75" customHeight="1">
      <c r="B32" s="3780" t="n"/>
      <c r="C32" s="3780" t="n"/>
      <c r="E32" s="3587" t="n"/>
      <c r="F32" s="3822" t="n"/>
      <c r="G32" s="3822" t="n"/>
      <c r="H32" s="3822" t="n"/>
      <c r="I32" s="3822" t="n"/>
      <c r="J32" s="3822" t="n"/>
      <c r="K32" s="3822" t="n"/>
      <c r="L32" s="3822" t="n"/>
      <c r="M32" s="3822" t="n"/>
      <c r="N32" s="3822" t="n"/>
      <c r="O32" s="3822" t="n"/>
      <c r="P32" s="3822" t="n"/>
      <c r="Q32" s="3822" t="n"/>
    </row>
    <row r="33" ht="24.75" customHeight="1">
      <c r="B33" s="3554" t="n"/>
      <c r="C33" s="3780" t="n"/>
      <c r="E33" s="3588" t="inlineStr">
        <is>
          <t>CONDICIONES ACTUALES BANCO</t>
        </is>
      </c>
      <c r="F33" s="3822" t="n"/>
      <c r="G33" s="3822" t="n"/>
      <c r="H33" s="3822" t="n"/>
      <c r="I33" s="3588">
        <f>I5</f>
        <v/>
      </c>
      <c r="J33" s="3822" t="n"/>
      <c r="K33" s="3822" t="n"/>
      <c r="L33" s="3822" t="n"/>
      <c r="M33" s="3822" t="n"/>
      <c r="N33" s="3822" t="n"/>
      <c r="O33" s="3822" t="n"/>
      <c r="P33" s="3822" t="n"/>
      <c r="Q33" s="3822" t="n"/>
      <c r="T33" s="3559" t="inlineStr">
        <is>
          <t>FRECH</t>
        </is>
      </c>
      <c r="U33" s="3851">
        <f>U5</f>
        <v/>
      </c>
    </row>
    <row r="34" ht="30" customHeight="1">
      <c r="B34" s="3780" t="n"/>
      <c r="C34" s="3780" t="n"/>
      <c r="E34" s="61" t="inlineStr">
        <is>
          <t>CAPITAL ADEUDADO</t>
        </is>
      </c>
      <c r="F34" s="3824">
        <f>F6</f>
        <v/>
      </c>
      <c r="G34" s="3822" t="n"/>
      <c r="H34" s="3822" t="n"/>
      <c r="I34" s="3590" t="inlineStr">
        <is>
          <t>OPCIÓN #4</t>
        </is>
      </c>
      <c r="J34" s="3822" t="n"/>
      <c r="K34" s="3822" t="n"/>
      <c r="L34" s="3590" t="inlineStr">
        <is>
          <t>OPCIÓN #5</t>
        </is>
      </c>
      <c r="M34" s="3822" t="n"/>
      <c r="N34" s="3822" t="n"/>
      <c r="O34" s="3590" t="inlineStr">
        <is>
          <t>OPCIÓN #6</t>
        </is>
      </c>
      <c r="P34" s="3822" t="n"/>
      <c r="Q34" s="3822" t="n"/>
    </row>
    <row r="35" ht="30" customHeight="1">
      <c r="B35" s="3780" t="n"/>
      <c r="C35" s="3780" t="n"/>
      <c r="E35" s="61" t="inlineStr">
        <is>
          <t>AÑOS PENDIENTES</t>
        </is>
      </c>
      <c r="F35" s="3825">
        <f>F7</f>
        <v/>
      </c>
      <c r="G35" s="3822" t="n"/>
      <c r="H35" s="3822" t="n"/>
      <c r="I35" s="3826">
        <f>ACTUAL!B19</f>
        <v/>
      </c>
      <c r="J35" s="3822" t="n"/>
      <c r="K35" s="3822" t="n"/>
      <c r="L35" s="3825">
        <f>ACTUAL!B20</f>
        <v/>
      </c>
      <c r="M35" s="3822" t="n"/>
      <c r="N35" s="3822" t="n"/>
      <c r="O35" s="3826">
        <f>ACTUAL!B21</f>
        <v/>
      </c>
      <c r="P35" s="3822" t="n"/>
      <c r="Q35" s="3822" t="n"/>
      <c r="T35" s="3559" t="inlineStr">
        <is>
          <t>VARIACION</t>
        </is>
      </c>
      <c r="U35" s="3852">
        <f>U7</f>
        <v/>
      </c>
    </row>
    <row r="36" ht="30" customHeight="1">
      <c r="B36" s="3556" t="inlineStr">
        <is>
          <t>FECHA DE ESTUDIO</t>
        </is>
      </c>
      <c r="C36" s="3780" t="n"/>
      <c r="E36" s="61" t="inlineStr">
        <is>
          <t>MESES PENDIENTES</t>
        </is>
      </c>
      <c r="F36" s="3593">
        <f>F8</f>
        <v/>
      </c>
      <c r="G36" s="3822" t="n"/>
      <c r="H36" s="3822" t="n"/>
      <c r="I36" s="3594">
        <f>ACTUAL!J10</f>
        <v/>
      </c>
      <c r="J36" s="3822" t="n"/>
      <c r="K36" s="3822" t="n"/>
      <c r="L36" s="3593">
        <f>ACTUAL!J11</f>
        <v/>
      </c>
      <c r="M36" s="3822" t="n"/>
      <c r="N36" s="3822" t="n"/>
      <c r="O36" s="3594">
        <f>ACTUAL!J12</f>
        <v/>
      </c>
      <c r="P36" s="3822" t="n"/>
      <c r="Q36" s="3822" t="n"/>
      <c r="T36" s="3559" t="inlineStr">
        <is>
          <t>APLICAR</t>
        </is>
      </c>
      <c r="U36" s="3853">
        <f>U8</f>
        <v/>
      </c>
    </row>
    <row r="37" ht="30" customHeight="1">
      <c r="B37" s="3598">
        <f>B9</f>
        <v/>
      </c>
      <c r="C37" s="3780" t="n"/>
      <c r="E37" s="64" t="inlineStr">
        <is>
          <t xml:space="preserve">CUOTA </t>
        </is>
      </c>
      <c r="F37" s="3829">
        <f>F9</f>
        <v/>
      </c>
      <c r="G37" s="3822" t="n"/>
      <c r="H37" s="3822" t="n"/>
      <c r="I37" s="3829">
        <f>'PESOS  (4)'!F19+H38-B49+U36</f>
        <v/>
      </c>
      <c r="J37" s="3822" t="n"/>
      <c r="K37" s="3822" t="n"/>
      <c r="L37" s="3829">
        <f>'PESOS  (5)'!F19+H38-B49+U36</f>
        <v/>
      </c>
      <c r="M37" s="3822" t="n"/>
      <c r="N37" s="3822" t="n"/>
      <c r="O37" s="3829">
        <f>'PESOS  (6)'!F19+H38-B49+U36</f>
        <v/>
      </c>
      <c r="P37" s="3822" t="n"/>
      <c r="Q37" s="3822" t="n"/>
    </row>
    <row r="38" ht="30" customHeight="1">
      <c r="B38" s="3556" t="inlineStr">
        <is>
          <t>CREDITO N°</t>
        </is>
      </c>
      <c r="C38" s="3780" t="n"/>
      <c r="E38" s="65" t="inlineStr">
        <is>
          <t>INTERESES.CAPITALSEGUROS</t>
        </is>
      </c>
      <c r="F38" s="3830">
        <f>F10</f>
        <v/>
      </c>
      <c r="G38" s="3831">
        <f>G10</f>
        <v/>
      </c>
      <c r="H38" s="3830">
        <f>H10</f>
        <v/>
      </c>
      <c r="I38" s="3832">
        <f>F38</f>
        <v/>
      </c>
      <c r="J38" s="3833">
        <f>G38+I39</f>
        <v/>
      </c>
      <c r="K38" s="3832">
        <f>H38</f>
        <v/>
      </c>
      <c r="L38" s="3834">
        <f>F38</f>
        <v/>
      </c>
      <c r="M38" s="3835">
        <f>G38+L39</f>
        <v/>
      </c>
      <c r="N38" s="3834">
        <f>H38</f>
        <v/>
      </c>
      <c r="O38" s="3832">
        <f>F38</f>
        <v/>
      </c>
      <c r="P38" s="3836">
        <f>G38+O39</f>
        <v/>
      </c>
      <c r="Q38" s="3832">
        <f>H38</f>
        <v/>
      </c>
    </row>
    <row r="39" ht="30" customHeight="1">
      <c r="B39" s="3595">
        <f>B11</f>
        <v/>
      </c>
      <c r="C39" s="3780" t="n"/>
      <c r="E39" s="3596" t="inlineStr">
        <is>
          <t>PARTICIPACION ADICIONAL A CAPITAL</t>
        </is>
      </c>
      <c r="F39" s="3822" t="n"/>
      <c r="G39" s="3822" t="n"/>
      <c r="H39" s="3822" t="n"/>
      <c r="I39" s="3837">
        <f>I37-F37</f>
        <v/>
      </c>
      <c r="J39" s="3822" t="n"/>
      <c r="K39" s="3822" t="n"/>
      <c r="L39" s="3837">
        <f>L37-F37</f>
        <v/>
      </c>
      <c r="M39" s="3822" t="n"/>
      <c r="N39" s="3822" t="n"/>
      <c r="O39" s="3837">
        <f>O37-F37</f>
        <v/>
      </c>
      <c r="P39" s="3822" t="n"/>
      <c r="Q39" s="3822" t="n"/>
    </row>
    <row r="40" ht="30" customHeight="1">
      <c r="B40" s="3556" t="inlineStr">
        <is>
          <t>NOMBRE CLIENTE</t>
        </is>
      </c>
      <c r="C40" s="3780" t="n"/>
      <c r="E40" s="61" t="inlineStr">
        <is>
          <t>TOTAL A PAGAR</t>
        </is>
      </c>
      <c r="F40" s="3838">
        <f>F12</f>
        <v/>
      </c>
      <c r="G40" s="3822" t="n"/>
      <c r="H40" s="3822" t="n"/>
      <c r="I40" s="3839">
        <f>SUM('PESOS  (4)'!F19:F378)+(H38*I36)-U33+(I36*U36)</f>
        <v/>
      </c>
      <c r="J40" s="3822" t="n"/>
      <c r="K40" s="3822" t="n"/>
      <c r="L40" s="3838">
        <f>SUM('PESOS  (5)'!F19:F378)+(H38*L36)-U33+(L36*U36)</f>
        <v/>
      </c>
      <c r="M40" s="3822" t="n"/>
      <c r="N40" s="3822" t="n"/>
      <c r="O40" s="3839">
        <f>SUM('PESOS  (6)'!F19:F378)+(H38*O36)-U33+(O36*U36)</f>
        <v/>
      </c>
      <c r="P40" s="3822" t="n"/>
      <c r="Q40" s="3822" t="n"/>
    </row>
    <row r="41" ht="30" customHeight="1">
      <c r="B41" s="3585">
        <f>B13</f>
        <v/>
      </c>
      <c r="C41" s="3780" t="n"/>
      <c r="E41" s="61" t="inlineStr">
        <is>
          <t>CAPITAL A PAGAR</t>
        </is>
      </c>
      <c r="F41" s="3840">
        <f>F13</f>
        <v/>
      </c>
      <c r="G41" s="3822" t="n"/>
      <c r="H41" s="3822" t="n"/>
      <c r="I41" s="3841">
        <f>F41</f>
        <v/>
      </c>
      <c r="J41" s="3822" t="n"/>
      <c r="K41" s="3822" t="n"/>
      <c r="L41" s="3840">
        <f>F41</f>
        <v/>
      </c>
      <c r="M41" s="3822" t="n"/>
      <c r="N41" s="3822" t="n"/>
      <c r="O41" s="3841">
        <f>F41</f>
        <v/>
      </c>
      <c r="P41" s="3822" t="n"/>
      <c r="Q41" s="3822" t="n"/>
    </row>
    <row r="42" ht="30" customHeight="1">
      <c r="B42" s="3780" t="n"/>
      <c r="C42" s="3780" t="n"/>
      <c r="E42" s="61" t="inlineStr">
        <is>
          <t>INTERESES A PAGAR</t>
        </is>
      </c>
      <c r="F42" s="3840">
        <f>F14</f>
        <v/>
      </c>
      <c r="G42" s="3822" t="n"/>
      <c r="H42" s="3822" t="n"/>
      <c r="I42" s="3841">
        <f>I40-I41</f>
        <v/>
      </c>
      <c r="J42" s="3822" t="n"/>
      <c r="K42" s="3822" t="n"/>
      <c r="L42" s="3840">
        <f>L40-L41</f>
        <v/>
      </c>
      <c r="M42" s="3822" t="n"/>
      <c r="N42" s="3822" t="n"/>
      <c r="O42" s="3841">
        <f>O40-O41</f>
        <v/>
      </c>
      <c r="P42" s="3822" t="n"/>
      <c r="Q42" s="3822" t="n"/>
    </row>
    <row r="43" ht="18.75" customHeight="1">
      <c r="B43" s="3584">
        <f>B15</f>
        <v/>
      </c>
      <c r="C43" s="3780" t="n"/>
      <c r="E43" s="3586" t="inlineStr">
        <is>
          <t>INGRESOS REQUERIDOS SEGÚN FORM. PERFILAMIENTO</t>
        </is>
      </c>
      <c r="F43" s="3822" t="n"/>
      <c r="G43" s="3822" t="n"/>
      <c r="H43" s="3822" t="n"/>
      <c r="I43" s="3854">
        <f>IF(OR(ACTUAL!E4=BANCOS!D5, ACTUAL!E4=BANCOS!D6, ACTUAL!E4=BANCOS!D12), 0, ((I37+ACTUAL!B9) + IF(ISNUMBER(FIND("DAVIVIENDA", B15)), ACTUAL!B21, 0)) / ACTUAL!D13)</f>
        <v/>
      </c>
      <c r="J43" s="3780" t="n"/>
      <c r="K43" s="3780" t="n"/>
      <c r="L43" s="3854">
        <f>IF(OR(ACTUAL!E4=BANCOS!D5, ACTUAL!E4=BANCOS!D6, ACTUAL!E4=BANCOS!D12), 0, ((L37+ACTUAL!B9) + IF(ISNUMBER(FIND("DAVIVIENDA", B15)), ACTUAL!B21, 0)) / ACTUAL!D13)</f>
        <v/>
      </c>
      <c r="M43" s="3780" t="n"/>
      <c r="N43" s="3780" t="n"/>
      <c r="O43" s="3854">
        <f>IF(OR(ACTUAL!E4=BANCOS!D5, ACTUAL!E4=BANCOS!D6, ACTUAL!E4=BANCOS!D12), 0, ((O37+ACTUAL!B9) + IF(ISNUMBER(FIND("DAVIVIENDA", B15)), ACTUAL!B21, 0)) / ACTUAL!D13)</f>
        <v/>
      </c>
      <c r="P43" s="3780" t="n"/>
      <c r="Q43" s="3780" t="n"/>
    </row>
    <row r="44" ht="24.75" customHeight="1">
      <c r="B44" s="3580" t="inlineStr">
        <is>
          <t>DINERO PAGADO</t>
        </is>
      </c>
      <c r="C44" s="3780" t="n"/>
      <c r="E44" s="3566" t="inlineStr">
        <is>
          <t>BENEFICIOS OBTENIDOS:</t>
        </is>
      </c>
      <c r="F44" s="3822" t="n"/>
      <c r="G44" s="3822" t="n"/>
      <c r="H44" s="3822" t="n"/>
      <c r="I44" s="3581" t="inlineStr">
        <is>
          <t xml:space="preserve"> TIEMPO Y DINERO AHORRADO</t>
        </is>
      </c>
      <c r="J44" s="3822" t="n"/>
      <c r="K44" s="3822" t="n"/>
      <c r="L44" s="3822" t="n"/>
      <c r="M44" s="3822" t="n"/>
      <c r="N44" s="3822" t="n"/>
      <c r="O44" s="3822" t="n"/>
      <c r="P44" s="3822" t="n"/>
      <c r="Q44" s="3822" t="n"/>
    </row>
    <row r="45" ht="30" customHeight="1">
      <c r="B45" s="3843">
        <f>B17</f>
        <v/>
      </c>
      <c r="C45" s="3780" t="n"/>
      <c r="E45" s="3570" t="inlineStr">
        <is>
          <t>AÑOS REDUCIDOS</t>
        </is>
      </c>
      <c r="F45" s="3822" t="n"/>
      <c r="G45" s="3822" t="n"/>
      <c r="H45" s="3822" t="n"/>
      <c r="I45" s="3844">
        <f>I46/12</f>
        <v/>
      </c>
      <c r="J45" s="3822" t="n"/>
      <c r="K45" s="3822" t="n"/>
      <c r="L45" s="3845">
        <f>L46/12</f>
        <v/>
      </c>
      <c r="M45" s="3822" t="n"/>
      <c r="N45" s="3822" t="n"/>
      <c r="O45" s="3844">
        <f>O46/12</f>
        <v/>
      </c>
      <c r="P45" s="3822" t="n"/>
      <c r="Q45" s="3822" t="n"/>
    </row>
    <row r="46" ht="30" customHeight="1">
      <c r="B46" s="3556" t="inlineStr">
        <is>
          <t>TASA   ACTUAL</t>
        </is>
      </c>
      <c r="C46" s="3780" t="n"/>
      <c r="E46" s="3570" t="inlineStr">
        <is>
          <t>CUOTAS REDUCIDAS</t>
        </is>
      </c>
      <c r="F46" s="3822" t="n"/>
      <c r="G46" s="3822" t="n"/>
      <c r="H46" s="3822" t="n"/>
      <c r="I46" s="3575">
        <f>F36-I36</f>
        <v/>
      </c>
      <c r="J46" s="3822" t="n"/>
      <c r="K46" s="3822" t="n"/>
      <c r="L46" s="3576">
        <f>F36-L36</f>
        <v/>
      </c>
      <c r="M46" s="3822" t="n"/>
      <c r="N46" s="3822" t="n"/>
      <c r="O46" s="3575">
        <f>F36-O36</f>
        <v/>
      </c>
      <c r="P46" s="3822" t="n"/>
      <c r="Q46" s="3822" t="n"/>
    </row>
    <row r="47" ht="30" customHeight="1">
      <c r="B47" s="3584" t="inlineStr">
        <is>
          <t>PESOS</t>
        </is>
      </c>
      <c r="C47" s="53">
        <f>C19</f>
        <v/>
      </c>
      <c r="E47" s="3570" t="inlineStr">
        <is>
          <t>DINERO AHORRADO  EN INTERESES</t>
        </is>
      </c>
      <c r="F47" s="3822" t="n"/>
      <c r="G47" s="3822" t="n"/>
      <c r="H47" s="3822" t="n"/>
      <c r="I47" s="3846">
        <f>F42-I42</f>
        <v/>
      </c>
      <c r="J47" s="3822" t="n"/>
      <c r="K47" s="54">
        <f>((I47*1)/F42)</f>
        <v/>
      </c>
      <c r="L47" s="3846">
        <f>F42-L42</f>
        <v/>
      </c>
      <c r="M47" s="3822" t="n"/>
      <c r="N47" s="54">
        <f>((L47*1)/F42)</f>
        <v/>
      </c>
      <c r="O47" s="3846">
        <f>F42-O42</f>
        <v/>
      </c>
      <c r="P47" s="3822" t="n"/>
      <c r="Q47" s="54">
        <f>O47*1/F42</f>
        <v/>
      </c>
    </row>
    <row r="48" ht="12.75" customHeight="1">
      <c r="B48" s="3556" t="n"/>
      <c r="C48" s="3780" t="n"/>
      <c r="E48" s="3572" t="n"/>
      <c r="F48" s="3780" t="n"/>
      <c r="G48" s="3780" t="n"/>
      <c r="H48" s="3780" t="n"/>
      <c r="I48" s="3780" t="n"/>
      <c r="J48" s="3780" t="n"/>
      <c r="K48" s="3780" t="n"/>
      <c r="L48" s="3780" t="n"/>
      <c r="M48" s="3780" t="n"/>
      <c r="N48" s="3780" t="n"/>
      <c r="O48" s="3780" t="n"/>
      <c r="P48" s="3780" t="n"/>
      <c r="Q48" s="3780" t="n"/>
    </row>
    <row r="49" ht="24.75" customHeight="1">
      <c r="B49" s="3847">
        <f>B21</f>
        <v/>
      </c>
      <c r="C49" s="3780" t="n"/>
      <c r="E49" s="55" t="inlineStr">
        <is>
          <t>CUOTAS RESTANTES DEL FRECH (SI APLI)</t>
        </is>
      </c>
      <c r="F49" s="56">
        <f>F21</f>
        <v/>
      </c>
      <c r="G49" s="56">
        <f>G21</f>
        <v/>
      </c>
      <c r="H49" s="56">
        <f>H21</f>
        <v/>
      </c>
      <c r="I49" s="3573">
        <f>I21</f>
        <v/>
      </c>
      <c r="J49" s="3822" t="n"/>
      <c r="K49" s="3822" t="n"/>
      <c r="L49" s="3822" t="n"/>
      <c r="M49" s="3822" t="n"/>
      <c r="N49" s="3822" t="n"/>
      <c r="O49" s="3822" t="n"/>
      <c r="P49" s="3822" t="n"/>
      <c r="Q49" s="3822" t="n"/>
    </row>
    <row r="50" ht="24.75" customHeight="1">
      <c r="B50" s="3848" t="inlineStr">
        <is>
          <t>SUBSIDIO FRECH</t>
        </is>
      </c>
      <c r="C50" s="3780" t="n"/>
      <c r="E50" s="3561" t="inlineStr">
        <is>
          <t xml:space="preserve">HONORARIOS </t>
        </is>
      </c>
      <c r="F50" s="3822" t="n"/>
      <c r="G50" s="3822" t="n"/>
      <c r="H50" s="3822" t="n"/>
      <c r="I50" s="3849">
        <f>IF(I47&lt;30000000,1800000,I47*0.06)</f>
        <v/>
      </c>
      <c r="J50" s="3822" t="n"/>
      <c r="K50" s="3822" t="n"/>
      <c r="L50" s="3849">
        <f>IF(L47&lt;30000000,1800000,L47*0.06)</f>
        <v/>
      </c>
      <c r="M50" s="3822" t="n"/>
      <c r="N50" s="3822" t="n"/>
      <c r="O50" s="3849">
        <f>IF(O47&lt;30000000,1800000,O47*0.06)</f>
        <v/>
      </c>
      <c r="P50" s="3822" t="n"/>
      <c r="Q50" s="3822" t="n"/>
    </row>
    <row r="51" ht="14.25" customHeight="1">
      <c r="E51" s="3563" t="n"/>
      <c r="F51" s="3850" t="n"/>
      <c r="G51" s="3850" t="n"/>
      <c r="H51" s="3850" t="n"/>
      <c r="I51" s="3850" t="n"/>
      <c r="J51" s="3850" t="n"/>
      <c r="K51" s="3850" t="n"/>
      <c r="L51" s="3850" t="n"/>
      <c r="M51" s="3850" t="n"/>
      <c r="N51" s="3850" t="n"/>
      <c r="O51" s="3850" t="n"/>
      <c r="P51" s="3850" t="n"/>
      <c r="Q51" s="3850" t="n"/>
    </row>
    <row r="52" ht="15" customHeight="1">
      <c r="B52" s="3557" t="inlineStr">
        <is>
          <t>CONSULTOR FINANCIERO</t>
        </is>
      </c>
      <c r="C52" s="3780" t="n"/>
      <c r="E52" s="3564" t="inlineStr">
        <is>
          <t>DOCUMENTACIÓN NECESARIA PARA INICIAR TU PROCESO DE REDUCCIÓN DE CREDITO:</t>
        </is>
      </c>
      <c r="F52" s="3780" t="n"/>
      <c r="G52" s="3780" t="n"/>
      <c r="H52" s="3780" t="n"/>
      <c r="I52" s="3565" t="inlineStr">
        <is>
          <t xml:space="preserve">  1. 	   Acuerdo de servicios. </t>
        </is>
      </c>
      <c r="J52" s="3780" t="n"/>
      <c r="K52" s="3780" t="n"/>
      <c r="L52" s="3780" t="n"/>
      <c r="M52" s="3780" t="n"/>
      <c r="N52" s="3780" t="n"/>
      <c r="O52" s="3780" t="n"/>
      <c r="P52" s="3780" t="n"/>
      <c r="Q52" s="3780" t="n"/>
    </row>
    <row r="53" ht="15" customHeight="1">
      <c r="B53" s="3780" t="n"/>
      <c r="C53" s="3780" t="n"/>
      <c r="E53" s="3780" t="n"/>
      <c r="F53" s="3780" t="n"/>
      <c r="G53" s="3780" t="n"/>
      <c r="H53" s="3780" t="n"/>
      <c r="I53" s="3565" t="inlineStr">
        <is>
          <t xml:space="preserve">  2.	   Autorización para autenticar.</t>
        </is>
      </c>
      <c r="J53" s="3780" t="n"/>
      <c r="K53" s="3780" t="n"/>
      <c r="L53" s="3780" t="n"/>
      <c r="M53" s="3780" t="n"/>
      <c r="N53" s="3780" t="n"/>
      <c r="O53" s="3780" t="n"/>
      <c r="P53" s="3780" t="n"/>
      <c r="Q53" s="3780" t="n"/>
    </row>
    <row r="54" ht="15" customHeight="1">
      <c r="B54" s="3558">
        <f>B26</f>
        <v/>
      </c>
      <c r="C54" s="3780" t="n"/>
      <c r="E54" s="3780" t="n"/>
      <c r="F54" s="3780" t="n"/>
      <c r="G54" s="3780" t="n"/>
      <c r="H54" s="3780" t="n"/>
      <c r="I54" s="3565" t="inlineStr">
        <is>
          <t xml:space="preserve">  3.	   Copia de cedula al 150% de titulares.</t>
        </is>
      </c>
      <c r="J54" s="3780" t="n"/>
      <c r="K54" s="3780" t="n"/>
      <c r="L54" s="3780" t="n"/>
      <c r="M54" s="3780" t="n"/>
      <c r="N54" s="3780" t="n"/>
      <c r="O54" s="3780" t="n"/>
      <c r="P54" s="3780" t="n"/>
      <c r="Q54" s="3780" t="n"/>
    </row>
    <row r="55" ht="15" customHeight="1">
      <c r="B55" s="3780" t="n"/>
      <c r="C55" s="3780" t="n"/>
      <c r="E55" s="3780" t="n"/>
      <c r="F55" s="3780" t="n"/>
      <c r="G55" s="3780" t="n"/>
      <c r="H55" s="3780" t="n"/>
      <c r="I55" s="3565" t="inlineStr">
        <is>
          <t xml:space="preserve">  4.	   Certificaciones de ingreso según la entidad financiera. (no es necesario para Bancolombia, Caja Social y La Hipotecaria).</t>
        </is>
      </c>
      <c r="J55" s="3780" t="n"/>
      <c r="K55" s="3780" t="n"/>
      <c r="L55" s="3780" t="n"/>
      <c r="M55" s="3780" t="n"/>
      <c r="N55" s="3780" t="n"/>
      <c r="O55" s="3780" t="n"/>
      <c r="P55" s="3780" t="n"/>
      <c r="Q55" s="3780" t="n"/>
    </row>
    <row r="56" ht="22.5" customHeight="1" thickBot="1">
      <c r="B56" s="3559" t="n"/>
      <c r="C56" s="3780" t="n"/>
      <c r="D56" s="3780" t="n"/>
      <c r="E56" s="3780" t="n"/>
      <c r="F56" s="3780" t="n"/>
      <c r="G56" s="3780" t="n"/>
      <c r="H56" s="3780" t="n"/>
      <c r="I56" s="3780" t="n"/>
      <c r="J56" s="3780" t="n"/>
      <c r="K56" s="3780" t="n"/>
      <c r="L56" s="3780" t="n"/>
      <c r="M56" s="3780" t="n"/>
      <c r="N56" s="3780" t="n"/>
      <c r="O56" s="3780" t="n"/>
      <c r="P56" s="3780" t="n"/>
      <c r="Q56" s="3780" t="n"/>
    </row>
    <row r="57" ht="34.5" customHeight="1" thickBot="1">
      <c r="B57" s="3855" t="inlineStr">
        <is>
          <t>ESTUDIO FINANCIERO</t>
        </is>
      </c>
      <c r="C57" s="3856" t="n"/>
      <c r="D57" s="44" t="n"/>
      <c r="E57" s="3481" t="inlineStr">
        <is>
          <t>OPCIÓN #1</t>
        </is>
      </c>
      <c r="F57" s="3857" t="n"/>
      <c r="G57" s="3857" t="n"/>
      <c r="H57" s="3858" t="n"/>
      <c r="I57" s="3484" t="n"/>
      <c r="J57" s="3857" t="n"/>
      <c r="K57" s="3857" t="n"/>
      <c r="L57" s="3858" t="n"/>
    </row>
    <row r="58" ht="23.25" customHeight="1">
      <c r="B58" s="3859" t="n"/>
      <c r="C58" s="3860" t="n"/>
      <c r="D58" s="45" t="n"/>
      <c r="E58" s="3527" t="inlineStr">
        <is>
          <t xml:space="preserve">Pagar el crédito en </t>
        </is>
      </c>
      <c r="F58" s="3861" t="n"/>
      <c r="G58" s="3862">
        <f>I7</f>
        <v/>
      </c>
      <c r="H58" s="47" t="inlineStr">
        <is>
          <t>Años</t>
        </is>
      </c>
      <c r="I58" s="3533" t="inlineStr">
        <is>
          <t>Nueva Cuota</t>
        </is>
      </c>
      <c r="J58" s="3861" t="n"/>
      <c r="K58" s="3863">
        <f>I9</f>
        <v/>
      </c>
      <c r="L58" s="3861" t="n"/>
    </row>
    <row r="59" ht="23.25" customHeight="1">
      <c r="B59" s="3864" t="inlineStr">
        <is>
          <t xml:space="preserve"> LEY DE VIVIENDA 546 1999</t>
        </is>
      </c>
      <c r="C59" s="3860" t="n"/>
      <c r="D59" s="45" t="n"/>
      <c r="E59" s="3528" t="inlineStr">
        <is>
          <t>Intereses Ahorrados</t>
        </is>
      </c>
      <c r="F59" s="3865" t="n"/>
      <c r="G59" s="3866">
        <f>I19</f>
        <v/>
      </c>
      <c r="H59" s="3865" t="n"/>
      <c r="I59" s="3534" t="inlineStr">
        <is>
          <t>Cuotas Reducidas</t>
        </is>
      </c>
      <c r="J59" s="3865" t="n"/>
      <c r="K59" s="3531">
        <f>I18</f>
        <v/>
      </c>
      <c r="L59" s="3865" t="n"/>
    </row>
    <row r="60" ht="23.25" customHeight="1">
      <c r="B60" s="3859" t="n"/>
      <c r="C60" s="3860" t="n"/>
      <c r="D60" s="45" t="n"/>
      <c r="E60" s="3535" t="inlineStr">
        <is>
          <t>Honorarios</t>
        </is>
      </c>
      <c r="F60" s="3865" t="n"/>
      <c r="G60" s="3867">
        <f>I22</f>
        <v/>
      </c>
      <c r="H60" s="3865" t="n"/>
      <c r="I60" s="3538" t="inlineStr">
        <is>
          <t>Ingresos Requeridos</t>
        </is>
      </c>
      <c r="J60" s="3865" t="n"/>
      <c r="K60" s="3868">
        <f>I15</f>
        <v/>
      </c>
      <c r="L60" s="3869" t="n"/>
    </row>
    <row r="61" ht="23.25" customHeight="1" thickBot="1">
      <c r="B61" s="3859" t="n"/>
      <c r="C61" s="3860" t="n"/>
      <c r="D61" s="45" t="n"/>
      <c r="E61" s="3506" t="n"/>
      <c r="F61" s="3780" t="n"/>
      <c r="G61" s="3780" t="n"/>
      <c r="H61" s="3780" t="n"/>
      <c r="I61" s="3780" t="n"/>
      <c r="J61" s="3780" t="n"/>
      <c r="K61" s="3780" t="n"/>
      <c r="L61" s="3780" t="n"/>
    </row>
    <row r="62" ht="34.5" customHeight="1" thickBot="1">
      <c r="B62" s="3870" t="n"/>
      <c r="C62" s="3860" t="n"/>
      <c r="D62" s="44" t="n"/>
      <c r="E62" s="3481" t="inlineStr">
        <is>
          <t>OPCIÓN #2</t>
        </is>
      </c>
      <c r="F62" s="3857" t="n"/>
      <c r="G62" s="3857" t="n"/>
      <c r="H62" s="3858" t="n"/>
      <c r="I62" s="3484" t="n"/>
      <c r="J62" s="3857" t="n"/>
      <c r="K62" s="3857" t="n"/>
      <c r="L62" s="3858" t="n"/>
    </row>
    <row r="63" ht="23.25" customHeight="1">
      <c r="B63" s="3859" t="n"/>
      <c r="C63" s="3860" t="n"/>
      <c r="D63" s="45" t="n"/>
      <c r="E63" s="3527" t="inlineStr">
        <is>
          <t xml:space="preserve">Pagar el crédito en </t>
        </is>
      </c>
      <c r="F63" s="3861" t="n"/>
      <c r="G63" s="3862">
        <f>L7</f>
        <v/>
      </c>
      <c r="H63" s="47" t="inlineStr">
        <is>
          <t>Años</t>
        </is>
      </c>
      <c r="I63" s="3533" t="inlineStr">
        <is>
          <t>Nueva Cuota</t>
        </is>
      </c>
      <c r="J63" s="3861" t="n"/>
      <c r="K63" s="3863">
        <f>L9</f>
        <v/>
      </c>
      <c r="L63" s="3861" t="n"/>
    </row>
    <row r="64" ht="23.25" customHeight="1">
      <c r="B64" s="3859" t="n"/>
      <c r="C64" s="3860" t="n"/>
      <c r="D64" s="45" t="n"/>
      <c r="E64" s="3528" t="inlineStr">
        <is>
          <t>Intereses Ahorrados</t>
        </is>
      </c>
      <c r="F64" s="3865" t="n"/>
      <c r="G64" s="3866">
        <f>L19</f>
        <v/>
      </c>
      <c r="H64" s="3865" t="n"/>
      <c r="I64" s="3534" t="inlineStr">
        <is>
          <t>Cuotas Reducidas</t>
        </is>
      </c>
      <c r="J64" s="3865" t="n"/>
      <c r="K64" s="3531">
        <f>L18</f>
        <v/>
      </c>
      <c r="L64" s="3865" t="n"/>
    </row>
    <row r="65" ht="23.25" customHeight="1" thickBot="1">
      <c r="B65" s="3871" t="n"/>
      <c r="C65" s="3872" t="n"/>
      <c r="D65" s="45" t="n"/>
      <c r="E65" s="3535" t="inlineStr">
        <is>
          <t>Honorarios</t>
        </is>
      </c>
      <c r="F65" s="3865" t="n"/>
      <c r="G65" s="3867">
        <f>L22</f>
        <v/>
      </c>
      <c r="H65" s="3865" t="n"/>
      <c r="I65" s="3538" t="inlineStr">
        <is>
          <t>Ingresos Requeridos</t>
        </is>
      </c>
      <c r="J65" s="3865" t="n"/>
      <c r="K65" s="3873">
        <f>L15</f>
        <v/>
      </c>
      <c r="L65" s="3865" t="n"/>
    </row>
    <row r="66" ht="23.25" customHeight="1" thickBot="1">
      <c r="B66" s="3874" t="n"/>
      <c r="C66" s="3860" t="n"/>
      <c r="D66" s="45" t="n"/>
      <c r="E66" s="3506" t="n"/>
      <c r="F66" s="3780" t="n"/>
      <c r="G66" s="3780" t="n"/>
      <c r="H66" s="3780" t="n"/>
      <c r="I66" s="3780" t="n"/>
      <c r="J66" s="3780" t="n"/>
      <c r="K66" s="3780" t="n"/>
      <c r="L66" s="3780" t="n"/>
    </row>
    <row r="67" ht="34.5" customHeight="1" thickBot="1">
      <c r="B67" s="3875">
        <f>B41</f>
        <v/>
      </c>
      <c r="C67" s="3856" t="n"/>
      <c r="D67" s="44" t="n"/>
      <c r="E67" s="3481" t="inlineStr">
        <is>
          <t>OPCIÓN #3</t>
        </is>
      </c>
      <c r="F67" s="3857" t="n"/>
      <c r="G67" s="3857" t="n"/>
      <c r="H67" s="3858" t="n"/>
      <c r="I67" s="3484" t="n"/>
      <c r="J67" s="3857" t="n"/>
      <c r="K67" s="3857" t="n"/>
      <c r="L67" s="3858" t="n"/>
    </row>
    <row r="68" ht="23.25" customHeight="1">
      <c r="B68" s="3859" t="n"/>
      <c r="C68" s="3860" t="n"/>
      <c r="D68" s="45" t="n"/>
      <c r="E68" s="3876" t="inlineStr">
        <is>
          <t xml:space="preserve">Pagar el crédito en </t>
        </is>
      </c>
      <c r="F68" s="3865" t="n"/>
      <c r="G68" s="3877">
        <f>O7</f>
        <v/>
      </c>
      <c r="H68" s="49" t="inlineStr">
        <is>
          <t>Años</t>
        </is>
      </c>
      <c r="I68" s="3878" t="inlineStr">
        <is>
          <t>Nueva Cuota</t>
        </is>
      </c>
      <c r="J68" s="3865" t="n"/>
      <c r="K68" s="3879">
        <f>O9</f>
        <v/>
      </c>
      <c r="L68" s="3780" t="n"/>
    </row>
    <row r="69" ht="23.25" customHeight="1">
      <c r="B69" s="3859" t="n"/>
      <c r="C69" s="3860" t="n"/>
      <c r="D69" s="45" t="n"/>
      <c r="E69" s="3528" t="inlineStr">
        <is>
          <t>Intereses Ahorrados</t>
        </is>
      </c>
      <c r="F69" s="3865" t="n"/>
      <c r="G69" s="3866">
        <f>O19</f>
        <v/>
      </c>
      <c r="H69" s="3865" t="n"/>
      <c r="I69" s="3534" t="inlineStr">
        <is>
          <t>Cuotas Reducidas</t>
        </is>
      </c>
      <c r="J69" s="3865" t="n"/>
      <c r="K69" s="3514">
        <f>O18</f>
        <v/>
      </c>
      <c r="L69" s="3780" t="n"/>
    </row>
    <row r="70" ht="23.25" customHeight="1">
      <c r="B70" s="3880">
        <f>B43</f>
        <v/>
      </c>
      <c r="C70" s="3860" t="n"/>
      <c r="D70" s="45" t="n"/>
      <c r="E70" s="3535" t="inlineStr">
        <is>
          <t>Honorarios</t>
        </is>
      </c>
      <c r="F70" s="3865" t="n"/>
      <c r="G70" s="3867">
        <f>O22</f>
        <v/>
      </c>
      <c r="H70" s="3865" t="n"/>
      <c r="I70" s="3538" t="inlineStr">
        <is>
          <t>Ingresos Requeridos</t>
        </is>
      </c>
      <c r="J70" s="3865" t="n"/>
      <c r="K70" s="3881">
        <f>O15</f>
        <v/>
      </c>
      <c r="L70" s="3780" t="n"/>
    </row>
    <row r="71" ht="23.25" customHeight="1" thickBot="1">
      <c r="B71" s="3859" t="n"/>
      <c r="C71" s="3860" t="n"/>
      <c r="D71" s="45" t="n"/>
      <c r="E71" s="3506" t="n"/>
      <c r="F71" s="3780" t="n"/>
      <c r="G71" s="3780" t="n"/>
      <c r="H71" s="3780" t="n"/>
      <c r="I71" s="3780" t="n"/>
      <c r="J71" s="3780" t="n"/>
      <c r="K71" s="3780" t="n"/>
      <c r="L71" s="3780" t="n"/>
    </row>
    <row r="72" ht="34.5" customHeight="1" thickBot="1">
      <c r="B72" s="3859" t="n"/>
      <c r="C72" s="3860" t="n"/>
      <c r="D72" s="44" t="n"/>
      <c r="E72" s="3481" t="inlineStr">
        <is>
          <t>OPCIÓN #4</t>
        </is>
      </c>
      <c r="F72" s="3857" t="n"/>
      <c r="G72" s="3857" t="n"/>
      <c r="H72" s="3858" t="n"/>
      <c r="I72" s="3484" t="n"/>
      <c r="J72" s="3857" t="n"/>
      <c r="K72" s="3857" t="n"/>
      <c r="L72" s="3858" t="n"/>
    </row>
    <row r="73" ht="23.25" customHeight="1">
      <c r="B73" s="3882">
        <f>B38</f>
        <v/>
      </c>
      <c r="C73" s="3860" t="n"/>
      <c r="D73" s="45" t="n"/>
      <c r="E73" s="3876" t="inlineStr">
        <is>
          <t xml:space="preserve">Pagar el crédito en </t>
        </is>
      </c>
      <c r="F73" s="3865" t="n"/>
      <c r="G73" s="3877">
        <f>I35</f>
        <v/>
      </c>
      <c r="H73" s="49" t="inlineStr">
        <is>
          <t>Años</t>
        </is>
      </c>
      <c r="I73" s="3878" t="inlineStr">
        <is>
          <t>Nueva Cuota</t>
        </is>
      </c>
      <c r="J73" s="3865" t="n"/>
      <c r="K73" s="3879">
        <f>I37</f>
        <v/>
      </c>
      <c r="L73" s="3780" t="n"/>
    </row>
    <row r="74" ht="23.25" customHeight="1">
      <c r="B74" s="3883">
        <f>B39</f>
        <v/>
      </c>
      <c r="C74" s="3860" t="n"/>
      <c r="D74" s="45" t="n"/>
      <c r="E74" s="3528" t="inlineStr">
        <is>
          <t>Intereses Ahorrados</t>
        </is>
      </c>
      <c r="F74" s="3865" t="n"/>
      <c r="G74" s="3866">
        <f>I47</f>
        <v/>
      </c>
      <c r="H74" s="3865" t="n"/>
      <c r="I74" s="3534" t="inlineStr">
        <is>
          <t>Cuotas Reducidas</t>
        </is>
      </c>
      <c r="J74" s="3865" t="n"/>
      <c r="K74" s="3514">
        <f>I46</f>
        <v/>
      </c>
      <c r="L74" s="3780" t="n"/>
    </row>
    <row r="75" ht="23.25" customHeight="1">
      <c r="B75" s="3884">
        <f>B44</f>
        <v/>
      </c>
      <c r="C75" s="3860" t="n"/>
      <c r="D75" s="45" t="n"/>
      <c r="E75" s="3535" t="inlineStr">
        <is>
          <t>Honorarios</t>
        </is>
      </c>
      <c r="F75" s="3865" t="n"/>
      <c r="G75" s="3867">
        <f>I50</f>
        <v/>
      </c>
      <c r="H75" s="3865" t="n"/>
      <c r="I75" s="3538" t="inlineStr">
        <is>
          <t>Ingresos Requeridos</t>
        </is>
      </c>
      <c r="J75" s="3865" t="n"/>
      <c r="K75" s="3881">
        <f>I43</f>
        <v/>
      </c>
      <c r="L75" s="3780" t="n"/>
    </row>
    <row r="76" ht="23.25" customHeight="1" thickBot="1">
      <c r="B76" s="3885">
        <f>B45</f>
        <v/>
      </c>
      <c r="C76" s="3860" t="n"/>
      <c r="D76" s="45" t="n"/>
      <c r="E76" s="3506" t="n"/>
      <c r="F76" s="3780" t="n"/>
      <c r="G76" s="3780" t="n"/>
      <c r="H76" s="3780" t="n"/>
      <c r="I76" s="3780" t="n"/>
      <c r="J76" s="3780" t="n"/>
      <c r="K76" s="3780" t="n"/>
      <c r="L76" s="3780" t="n"/>
    </row>
    <row r="77" ht="34.5" customHeight="1" thickBot="1">
      <c r="B77" s="3886">
        <f>B46</f>
        <v/>
      </c>
      <c r="C77" s="3860" t="n"/>
      <c r="D77" s="44" t="n"/>
      <c r="E77" s="3481" t="inlineStr">
        <is>
          <t>OPCIÓN #5</t>
        </is>
      </c>
      <c r="F77" s="3857" t="n"/>
      <c r="G77" s="3857" t="n"/>
      <c r="H77" s="3858" t="n"/>
      <c r="I77" s="3484" t="n"/>
      <c r="J77" s="3857" t="n"/>
      <c r="K77" s="3857" t="n"/>
      <c r="L77" s="3858" t="n"/>
    </row>
    <row r="78" ht="23.25" customHeight="1">
      <c r="B78" s="50">
        <f>B47</f>
        <v/>
      </c>
      <c r="C78" s="51">
        <f>C47</f>
        <v/>
      </c>
      <c r="D78" s="45" t="n"/>
      <c r="E78" s="3876" t="inlineStr">
        <is>
          <t xml:space="preserve">Pagar el crédito en </t>
        </is>
      </c>
      <c r="F78" s="3865" t="n"/>
      <c r="G78" s="3877">
        <f>L35</f>
        <v/>
      </c>
      <c r="H78" s="49" t="inlineStr">
        <is>
          <t>Años</t>
        </is>
      </c>
      <c r="I78" s="3878" t="inlineStr">
        <is>
          <t>Nueva Cuota</t>
        </is>
      </c>
      <c r="J78" s="3865" t="n"/>
      <c r="K78" s="3879">
        <f>L37</f>
        <v/>
      </c>
      <c r="L78" s="3780" t="n"/>
    </row>
    <row r="79" ht="23.25" customHeight="1">
      <c r="B79" s="3887">
        <f>B49</f>
        <v/>
      </c>
      <c r="C79" s="3860" t="n"/>
      <c r="D79" s="45" t="n"/>
      <c r="E79" s="3528" t="inlineStr">
        <is>
          <t>Intereses Ahorrados</t>
        </is>
      </c>
      <c r="F79" s="3865" t="n"/>
      <c r="G79" s="3866">
        <f>L47</f>
        <v/>
      </c>
      <c r="H79" s="3865" t="n"/>
      <c r="I79" s="3534" t="inlineStr">
        <is>
          <t>Cuotas Reducidas</t>
        </is>
      </c>
      <c r="J79" s="3865" t="n"/>
      <c r="K79" s="3514">
        <f>L46</f>
        <v/>
      </c>
      <c r="L79" s="3780" t="n"/>
    </row>
    <row r="80" ht="23.25" customHeight="1">
      <c r="B80" s="3888">
        <f>B50</f>
        <v/>
      </c>
      <c r="C80" s="3860" t="n"/>
      <c r="D80" s="45" t="n"/>
      <c r="E80" s="3535" t="inlineStr">
        <is>
          <t>Honorarios</t>
        </is>
      </c>
      <c r="F80" s="3865" t="n"/>
      <c r="G80" s="3867">
        <f>L50</f>
        <v/>
      </c>
      <c r="H80" s="3865" t="n"/>
      <c r="I80" s="3538" t="inlineStr">
        <is>
          <t>Ingresos Requeridos</t>
        </is>
      </c>
      <c r="J80" s="3865" t="n"/>
      <c r="K80" s="3881">
        <f>L43</f>
        <v/>
      </c>
      <c r="L80" s="3780" t="n"/>
    </row>
    <row r="81" ht="23.25" customHeight="1" thickBot="1">
      <c r="B81" s="3889" t="n"/>
      <c r="C81" s="3860" t="n"/>
      <c r="D81" s="45" t="n"/>
      <c r="E81" s="3506" t="n"/>
      <c r="F81" s="3780" t="n"/>
      <c r="G81" s="3780" t="n"/>
      <c r="H81" s="3780" t="n"/>
      <c r="I81" s="3780" t="n"/>
      <c r="J81" s="3780" t="n"/>
      <c r="K81" s="3780" t="n"/>
      <c r="L81" s="3780" t="n"/>
    </row>
    <row r="82" ht="34.5" customHeight="1" thickBot="1">
      <c r="B82" s="3875" t="inlineStr">
        <is>
          <t>CONSULTOR FINANCIERO</t>
        </is>
      </c>
      <c r="C82" s="3856" t="n"/>
      <c r="D82" s="44" t="n"/>
      <c r="E82" s="3481" t="inlineStr">
        <is>
          <t>OPCIÓN #6</t>
        </is>
      </c>
      <c r="F82" s="3857" t="n"/>
      <c r="G82" s="3857" t="n"/>
      <c r="H82" s="3858" t="n"/>
      <c r="I82" s="3484" t="n"/>
      <c r="J82" s="3857" t="n"/>
      <c r="K82" s="3857" t="n"/>
      <c r="L82" s="3858" t="n"/>
    </row>
    <row r="83" ht="23.25" customHeight="1">
      <c r="B83" s="3859" t="n"/>
      <c r="C83" s="3860" t="n"/>
      <c r="D83" s="45" t="n"/>
      <c r="E83" s="3876" t="inlineStr">
        <is>
          <t xml:space="preserve">Pagar el crédito en </t>
        </is>
      </c>
      <c r="F83" s="3865" t="n"/>
      <c r="G83" s="3877">
        <f>O35</f>
        <v/>
      </c>
      <c r="H83" s="49" t="inlineStr">
        <is>
          <t>Años</t>
        </is>
      </c>
      <c r="I83" s="3878" t="inlineStr">
        <is>
          <t>Nueva Cuota</t>
        </is>
      </c>
      <c r="J83" s="3865" t="n"/>
      <c r="K83" s="3879">
        <f>O37</f>
        <v/>
      </c>
      <c r="L83" s="3780" t="n"/>
    </row>
    <row r="84" ht="23.25" customHeight="1">
      <c r="B84" s="3890">
        <f>B54</f>
        <v/>
      </c>
      <c r="C84" s="3860" t="n"/>
      <c r="D84" s="45" t="n"/>
      <c r="E84" s="3528" t="inlineStr">
        <is>
          <t>Intereses Ahorrados</t>
        </is>
      </c>
      <c r="F84" s="3865" t="n"/>
      <c r="G84" s="3866">
        <f>O47</f>
        <v/>
      </c>
      <c r="H84" s="3865" t="n"/>
      <c r="I84" s="3534" t="inlineStr">
        <is>
          <t>Cuotas Reducidas</t>
        </is>
      </c>
      <c r="J84" s="3865" t="n"/>
      <c r="K84" s="3514">
        <f>O46</f>
        <v/>
      </c>
      <c r="L84" s="3780" t="n"/>
    </row>
    <row r="85" ht="23.25" customHeight="1" thickBot="1">
      <c r="B85" s="3871" t="n"/>
      <c r="C85" s="3872" t="n"/>
      <c r="D85" s="45" t="n"/>
      <c r="E85" s="3535" t="inlineStr">
        <is>
          <t>Honorarios</t>
        </is>
      </c>
      <c r="F85" s="3865" t="n"/>
      <c r="G85" s="3867">
        <f>O50</f>
        <v/>
      </c>
      <c r="H85" s="3865" t="n"/>
      <c r="I85" s="3538" t="inlineStr">
        <is>
          <t>Ingresos Requeridos</t>
        </is>
      </c>
      <c r="J85" s="3865" t="n"/>
      <c r="K85" s="3881">
        <f>O43</f>
        <v/>
      </c>
      <c r="L85" s="3780" t="n"/>
    </row>
  </sheetData>
  <mergeCells count="265">
    <mergeCell ref="I16:Q16"/>
    <mergeCell ref="F36:H36"/>
    <mergeCell ref="L42:N42"/>
    <mergeCell ref="E52:H55"/>
    <mergeCell ref="I25:Q25"/>
    <mergeCell ref="O22:Q22"/>
    <mergeCell ref="F8:H8"/>
    <mergeCell ref="B22:C22"/>
    <mergeCell ref="B59:C61"/>
    <mergeCell ref="L19:M19"/>
    <mergeCell ref="B84:C85"/>
    <mergeCell ref="L35:N35"/>
    <mergeCell ref="E64:F64"/>
    <mergeCell ref="E79:F79"/>
    <mergeCell ref="B12:C12"/>
    <mergeCell ref="B77:C77"/>
    <mergeCell ref="E73:F73"/>
    <mergeCell ref="E32:Q32"/>
    <mergeCell ref="B21:C21"/>
    <mergeCell ref="E47:H47"/>
    <mergeCell ref="E63:F63"/>
    <mergeCell ref="I8:K8"/>
    <mergeCell ref="L9:N9"/>
    <mergeCell ref="I52:Q52"/>
    <mergeCell ref="I17:K17"/>
    <mergeCell ref="E62:H62"/>
    <mergeCell ref="F9:H9"/>
    <mergeCell ref="I44:Q44"/>
    <mergeCell ref="I58:J58"/>
    <mergeCell ref="E65:F65"/>
    <mergeCell ref="K58:L58"/>
    <mergeCell ref="B38:C38"/>
    <mergeCell ref="L11:N11"/>
    <mergeCell ref="L46:N46"/>
    <mergeCell ref="F14:H14"/>
    <mergeCell ref="I50:K50"/>
    <mergeCell ref="E82:H82"/>
    <mergeCell ref="E51:Q51"/>
    <mergeCell ref="I34:K34"/>
    <mergeCell ref="B40:C40"/>
    <mergeCell ref="I83:J83"/>
    <mergeCell ref="B49:C49"/>
    <mergeCell ref="E61:L61"/>
    <mergeCell ref="E85:F85"/>
    <mergeCell ref="I36:K36"/>
    <mergeCell ref="G85:H85"/>
    <mergeCell ref="I45:K45"/>
    <mergeCell ref="L13:N13"/>
    <mergeCell ref="O9:Q9"/>
    <mergeCell ref="B62:C65"/>
    <mergeCell ref="E75:F75"/>
    <mergeCell ref="O39:Q39"/>
    <mergeCell ref="G75:H75"/>
    <mergeCell ref="F12:H12"/>
    <mergeCell ref="I69:J69"/>
    <mergeCell ref="F7:H7"/>
    <mergeCell ref="I84:J84"/>
    <mergeCell ref="G84:H84"/>
    <mergeCell ref="K69:L69"/>
    <mergeCell ref="B57:C58"/>
    <mergeCell ref="E24:H27"/>
    <mergeCell ref="K78:L78"/>
    <mergeCell ref="G59:H59"/>
    <mergeCell ref="L15:N15"/>
    <mergeCell ref="E45:H45"/>
    <mergeCell ref="B16:C16"/>
    <mergeCell ref="I54:Q54"/>
    <mergeCell ref="I22:K22"/>
    <mergeCell ref="L18:N18"/>
    <mergeCell ref="F41:H41"/>
    <mergeCell ref="I37:K37"/>
    <mergeCell ref="E71:L71"/>
    <mergeCell ref="F35:H35"/>
    <mergeCell ref="I80:J80"/>
    <mergeCell ref="L8:N8"/>
    <mergeCell ref="B1:C4"/>
    <mergeCell ref="B66:C66"/>
    <mergeCell ref="I12:K12"/>
    <mergeCell ref="K80:L80"/>
    <mergeCell ref="B18:C18"/>
    <mergeCell ref="G70:H70"/>
    <mergeCell ref="I70:J70"/>
    <mergeCell ref="O50:Q50"/>
    <mergeCell ref="K64:L64"/>
    <mergeCell ref="E22:H22"/>
    <mergeCell ref="K79:L79"/>
    <mergeCell ref="I24:Q24"/>
    <mergeCell ref="L41:N41"/>
    <mergeCell ref="O46:Q46"/>
    <mergeCell ref="B11:C11"/>
    <mergeCell ref="I33:Q33"/>
    <mergeCell ref="I14:K14"/>
    <mergeCell ref="L50:N50"/>
    <mergeCell ref="O12:Q12"/>
    <mergeCell ref="K63:L63"/>
    <mergeCell ref="B67:C69"/>
    <mergeCell ref="I77:L77"/>
    <mergeCell ref="L34:N34"/>
    <mergeCell ref="E67:H67"/>
    <mergeCell ref="E5:H5"/>
    <mergeCell ref="O14:Q14"/>
    <mergeCell ref="E23:Q23"/>
    <mergeCell ref="L36:N36"/>
    <mergeCell ref="B37:C37"/>
    <mergeCell ref="B56:Q56"/>
    <mergeCell ref="I57:L57"/>
    <mergeCell ref="O13:Q13"/>
    <mergeCell ref="E4:Q4"/>
    <mergeCell ref="O7:Q7"/>
    <mergeCell ref="G65:H65"/>
    <mergeCell ref="I72:L72"/>
    <mergeCell ref="O15:Q15"/>
    <mergeCell ref="B15:C15"/>
    <mergeCell ref="O18:Q18"/>
    <mergeCell ref="B80:C80"/>
    <mergeCell ref="I19:J19"/>
    <mergeCell ref="L37:N37"/>
    <mergeCell ref="B5:C7"/>
    <mergeCell ref="F40:H40"/>
    <mergeCell ref="I59:J59"/>
    <mergeCell ref="L12:N12"/>
    <mergeCell ref="G60:H60"/>
    <mergeCell ref="B79:C79"/>
    <mergeCell ref="E58:F58"/>
    <mergeCell ref="I60:J60"/>
    <mergeCell ref="I74:J74"/>
    <mergeCell ref="K74:L74"/>
    <mergeCell ref="B28:Q28"/>
    <mergeCell ref="K83:L83"/>
    <mergeCell ref="K68:L68"/>
    <mergeCell ref="O41:Q41"/>
    <mergeCell ref="O19:P19"/>
    <mergeCell ref="E68:F68"/>
    <mergeCell ref="O35:Q35"/>
    <mergeCell ref="L14:N14"/>
    <mergeCell ref="B81:C81"/>
    <mergeCell ref="I82:L82"/>
    <mergeCell ref="E16:H16"/>
    <mergeCell ref="B24:C25"/>
    <mergeCell ref="E83:F83"/>
    <mergeCell ref="I21:Q21"/>
    <mergeCell ref="L47:M47"/>
    <mergeCell ref="O43:Q43"/>
    <mergeCell ref="B43:C43"/>
    <mergeCell ref="K60:L60"/>
    <mergeCell ref="E18:H18"/>
    <mergeCell ref="I47:J47"/>
    <mergeCell ref="F13:H13"/>
    <mergeCell ref="E50:H50"/>
    <mergeCell ref="O42:Q42"/>
    <mergeCell ref="I39:K39"/>
    <mergeCell ref="L40:N40"/>
    <mergeCell ref="O17:Q17"/>
    <mergeCell ref="E69:F69"/>
    <mergeCell ref="B17:C17"/>
    <mergeCell ref="G69:H69"/>
    <mergeCell ref="E78:F78"/>
    <mergeCell ref="E84:F84"/>
    <mergeCell ref="F37:H37"/>
    <mergeCell ref="E59:F59"/>
    <mergeCell ref="B44:C44"/>
    <mergeCell ref="E39:H39"/>
    <mergeCell ref="I13:K13"/>
    <mergeCell ref="B41:C42"/>
    <mergeCell ref="E80:F80"/>
    <mergeCell ref="E48:Q48"/>
    <mergeCell ref="G80:H80"/>
    <mergeCell ref="O37:Q37"/>
    <mergeCell ref="E20:Q20"/>
    <mergeCell ref="I40:K40"/>
    <mergeCell ref="B9:C9"/>
    <mergeCell ref="O47:P47"/>
    <mergeCell ref="L17:N17"/>
    <mergeCell ref="E70:F70"/>
    <mergeCell ref="I15:K15"/>
    <mergeCell ref="G79:H79"/>
    <mergeCell ref="G64:H64"/>
    <mergeCell ref="I64:J64"/>
    <mergeCell ref="F34:H34"/>
    <mergeCell ref="I79:J79"/>
    <mergeCell ref="I73:J73"/>
    <mergeCell ref="B52:C53"/>
    <mergeCell ref="F6:H6"/>
    <mergeCell ref="K73:L73"/>
    <mergeCell ref="O6:Q6"/>
    <mergeCell ref="E76:L76"/>
    <mergeCell ref="I49:Q49"/>
    <mergeCell ref="K65:L65"/>
    <mergeCell ref="B20:C20"/>
    <mergeCell ref="I27:Q27"/>
    <mergeCell ref="B76:C76"/>
    <mergeCell ref="B45:C45"/>
    <mergeCell ref="I63:J63"/>
    <mergeCell ref="E15:H15"/>
    <mergeCell ref="E46:H46"/>
    <mergeCell ref="I62:L62"/>
    <mergeCell ref="E66:L66"/>
    <mergeCell ref="I7:K7"/>
    <mergeCell ref="B75:C75"/>
    <mergeCell ref="I41:K41"/>
    <mergeCell ref="I65:J65"/>
    <mergeCell ref="B13:C14"/>
    <mergeCell ref="F42:H42"/>
    <mergeCell ref="E57:H57"/>
    <mergeCell ref="B29:C32"/>
    <mergeCell ref="B46:C46"/>
    <mergeCell ref="L39:N39"/>
    <mergeCell ref="L45:N45"/>
    <mergeCell ref="I53:Q53"/>
    <mergeCell ref="I43:K43"/>
    <mergeCell ref="I18:K18"/>
    <mergeCell ref="E72:H72"/>
    <mergeCell ref="B39:C39"/>
    <mergeCell ref="B48:C48"/>
    <mergeCell ref="I42:K42"/>
    <mergeCell ref="I55:Q55"/>
    <mergeCell ref="I85:J85"/>
    <mergeCell ref="O40:Q40"/>
    <mergeCell ref="K85:L85"/>
    <mergeCell ref="E43:H43"/>
    <mergeCell ref="I5:Q5"/>
    <mergeCell ref="L22:N22"/>
    <mergeCell ref="I75:J75"/>
    <mergeCell ref="I35:K35"/>
    <mergeCell ref="B54:C55"/>
    <mergeCell ref="K84:L84"/>
    <mergeCell ref="K75:L75"/>
    <mergeCell ref="E33:H33"/>
    <mergeCell ref="O8:Q8"/>
    <mergeCell ref="B8:C8"/>
    <mergeCell ref="L6:N6"/>
    <mergeCell ref="E74:F74"/>
    <mergeCell ref="E60:F60"/>
    <mergeCell ref="G74:H74"/>
    <mergeCell ref="O11:Q11"/>
    <mergeCell ref="B73:C73"/>
    <mergeCell ref="B70:C72"/>
    <mergeCell ref="K59:L59"/>
    <mergeCell ref="E17:H17"/>
    <mergeCell ref="I68:J68"/>
    <mergeCell ref="I9:K9"/>
    <mergeCell ref="B10:C10"/>
    <mergeCell ref="E44:H44"/>
    <mergeCell ref="B26:C27"/>
    <mergeCell ref="E19:H19"/>
    <mergeCell ref="K70:L70"/>
    <mergeCell ref="O34:Q34"/>
    <mergeCell ref="I6:K6"/>
    <mergeCell ref="L7:N7"/>
    <mergeCell ref="B74:C74"/>
    <mergeCell ref="I11:K11"/>
    <mergeCell ref="I46:K46"/>
    <mergeCell ref="I78:J78"/>
    <mergeCell ref="B33:C35"/>
    <mergeCell ref="B82:C83"/>
    <mergeCell ref="E81:L81"/>
    <mergeCell ref="O36:Q36"/>
    <mergeCell ref="B36:C36"/>
    <mergeCell ref="O45:Q45"/>
    <mergeCell ref="I26:Q26"/>
    <mergeCell ref="L43:N43"/>
    <mergeCell ref="B50:C50"/>
    <mergeCell ref="E77:H77"/>
    <mergeCell ref="E11:H11"/>
    <mergeCell ref="I67:L67"/>
  </mergeCells>
  <printOptions horizontalCentered="1" verticalCentered="1"/>
  <pageMargins left="0.2362204724409449" right="0.2362204724409449" top="0.2752976190476191" bottom="0.3543307086614174" header="0.3149606299212598" footer="0.3149606299212598"/>
  <pageSetup orientation="landscape" paperSize="9" scale="73" fitToHeight="0" horizontalDpi="4294967293"/>
  <rowBreaks count="2" manualBreakCount="2">
    <brk id="28" min="0" max="17" man="1"/>
    <brk id="56" min="0" max="17" man="1"/>
  </rowBreaks>
  <drawing xmlns:r="http://schemas.openxmlformats.org/officeDocument/2006/relationships" r:id="rId1"/>
</worksheet>
</file>

<file path=xl/worksheets/sheet4.xml><?xml version="1.0" encoding="utf-8"?>
<worksheet xmlns="http://schemas.openxmlformats.org/spreadsheetml/2006/main">
  <sheetPr codeName="Hoja4">
    <outlinePr summaryBelow="1" summaryRight="1"/>
    <pageSetUpPr fitToPage="1"/>
  </sheetPr>
  <dimension ref="B2:U43"/>
  <sheetViews>
    <sheetView zoomScale="130" zoomScaleNormal="130" zoomScaleSheetLayoutView="115" zoomScalePageLayoutView="115" workbookViewId="0">
      <selection activeCell="I8" sqref="I8:K8"/>
    </sheetView>
  </sheetViews>
  <sheetFormatPr baseColWidth="10" defaultColWidth="7.5703125" defaultRowHeight="23.25" customHeight="1"/>
  <cols>
    <col width="2.5703125" customWidth="1" style="3602" min="1" max="1"/>
    <col width="12.5703125" bestFit="1" customWidth="1" style="3602" min="2" max="2"/>
    <col width="7.140625" customWidth="1" style="3602" min="3" max="3"/>
    <col width="2.85546875" customWidth="1" style="3602" min="4" max="4"/>
    <col width="19.85546875" bestFit="1" customWidth="1" style="3602" min="5" max="5"/>
    <col width="9.140625" bestFit="1" customWidth="1" style="3602" min="6" max="6"/>
    <col width="8.140625" customWidth="1" style="3602" min="7" max="7"/>
    <col width="7.140625" bestFit="1" customWidth="1" style="3602" min="8" max="8"/>
    <col width="9.140625" bestFit="1" customWidth="1" style="3602" min="9" max="9"/>
    <col width="9.42578125" customWidth="1" style="3602" min="10" max="10"/>
    <col width="8" bestFit="1" customWidth="1" style="3602" min="11" max="11"/>
    <col width="8.85546875" bestFit="1" customWidth="1" style="3602" min="12" max="12"/>
    <col width="9" bestFit="1" customWidth="1" style="3602" min="13" max="13"/>
    <col width="8" bestFit="1" customWidth="1" style="3602" min="14" max="14"/>
    <col width="8.85546875" bestFit="1" customWidth="1" style="3602" min="15" max="15"/>
    <col width="9" bestFit="1" customWidth="1" style="3602" min="16" max="16"/>
    <col width="7.85546875" bestFit="1" customWidth="1" style="3602" min="17" max="17"/>
    <col width="3.85546875" customWidth="1" style="3602" min="18" max="18"/>
    <col width="2.85546875" customWidth="1" style="3602" min="19" max="19"/>
    <col width="9.140625" bestFit="1" customWidth="1" style="3602" min="20" max="20"/>
    <col width="12.140625" bestFit="1" customWidth="1" style="3602" min="21" max="21"/>
    <col width="7.5703125" customWidth="1" style="3602" min="22" max="16384"/>
  </cols>
  <sheetData>
    <row r="1" ht="14.25" customHeight="1"/>
    <row r="2" ht="54" customHeight="1">
      <c r="B2" s="3602" t="n"/>
      <c r="F2" s="3603" t="inlineStr">
        <is>
          <t>APLIQUE LOS BENEFICIOS DE LA LEY DE VIVIENDA COMO LO HAN HECHO MILES DE FAMILIAS COLOMBIANAS CON NUESTRA ASESORIA</t>
        </is>
      </c>
    </row>
    <row r="3" ht="24.75" customHeight="1">
      <c r="B3" s="3605" t="inlineStr">
        <is>
          <t>REDUCCIÓN DE CREDITO HIPOTECARIO</t>
        </is>
      </c>
      <c r="E3" s="3606" t="inlineStr">
        <is>
          <t>ESTUDIO FINANCIERO PROYECCIONES DE AHORRO CON REDUCCION DE SEGUROS INCLUIDA</t>
        </is>
      </c>
      <c r="F3" s="3891" t="n"/>
      <c r="G3" s="3891" t="n"/>
      <c r="H3" s="3891" t="n"/>
      <c r="I3" s="3891" t="n"/>
      <c r="J3" s="3891" t="n"/>
      <c r="K3" s="3891" t="n"/>
      <c r="L3" s="3891" t="n"/>
      <c r="M3" s="3891" t="n"/>
      <c r="N3" s="3891" t="n"/>
      <c r="O3" s="3891" t="n"/>
      <c r="P3" s="3891" t="n"/>
      <c r="Q3" s="3891" t="n"/>
    </row>
    <row r="4" ht="24.75" customHeight="1">
      <c r="E4" s="3607" t="inlineStr">
        <is>
          <t>CONDICIONES ACTUALES BANCO</t>
        </is>
      </c>
      <c r="F4" s="3891" t="n"/>
      <c r="G4" s="3891" t="n"/>
      <c r="H4" s="3891" t="n"/>
      <c r="I4" s="3607" t="inlineStr">
        <is>
          <t>SISTEMA DE AMORTIZACION EN PESOS</t>
        </is>
      </c>
      <c r="J4" s="3891" t="n"/>
      <c r="K4" s="3891" t="n"/>
      <c r="L4" s="3891" t="n"/>
      <c r="M4" s="3891" t="n"/>
      <c r="N4" s="3891" t="n"/>
      <c r="O4" s="3891" t="n"/>
      <c r="P4" s="3891" t="n"/>
      <c r="Q4" s="3891" t="n"/>
      <c r="T4" s="3602" t="inlineStr">
        <is>
          <t>FRECH</t>
        </is>
      </c>
      <c r="U4" s="3892">
        <f>B20*H20</f>
        <v/>
      </c>
    </row>
    <row r="5" ht="24.75" customHeight="1">
      <c r="E5" s="31" t="inlineStr">
        <is>
          <t>CAPITAL ADEUDADO</t>
        </is>
      </c>
      <c r="F5" s="3893">
        <f>ACTUAL!G7</f>
        <v/>
      </c>
      <c r="G5" s="3891" t="n"/>
      <c r="H5" s="3891" t="n"/>
      <c r="I5" s="3609" t="inlineStr">
        <is>
          <t>OPC 1 "NUEVO PLAZO"</t>
        </is>
      </c>
      <c r="J5" s="3891" t="n"/>
      <c r="K5" s="3891" t="n"/>
      <c r="L5" s="3609" t="inlineStr">
        <is>
          <t>OPC 2 "NUEVO PLAZO"</t>
        </is>
      </c>
      <c r="M5" s="3891" t="n"/>
      <c r="N5" s="3891" t="n"/>
      <c r="O5" s="3609" t="inlineStr">
        <is>
          <t>OPC 3 "NUEVO PLAZO"</t>
        </is>
      </c>
      <c r="P5" s="3891" t="n"/>
      <c r="Q5" s="3891" t="n"/>
    </row>
    <row r="6" ht="24.75" customHeight="1">
      <c r="E6" s="31" t="inlineStr">
        <is>
          <t>AÑOS PENDIENTES</t>
        </is>
      </c>
      <c r="F6" s="3894">
        <f>F7/12</f>
        <v/>
      </c>
      <c r="G6" s="3891" t="n"/>
      <c r="H6" s="3891" t="n"/>
      <c r="I6" s="3895">
        <f>I7/12</f>
        <v/>
      </c>
      <c r="J6" s="3891" t="n"/>
      <c r="K6" s="3891" t="n"/>
      <c r="L6" s="3895">
        <f>L7/12</f>
        <v/>
      </c>
      <c r="M6" s="3891" t="n"/>
      <c r="N6" s="3891" t="n"/>
      <c r="O6" s="3895">
        <f>O7/12</f>
        <v/>
      </c>
      <c r="P6" s="3891" t="n"/>
      <c r="Q6" s="3891" t="n"/>
      <c r="T6" s="3602" t="inlineStr">
        <is>
          <t>VARIACION</t>
        </is>
      </c>
      <c r="U6" s="3896">
        <f>ACTUAL!M7</f>
        <v/>
      </c>
    </row>
    <row r="7" ht="24.75" customHeight="1">
      <c r="B7" s="3613" t="inlineStr">
        <is>
          <t>FECHA DE ESTUDIO</t>
        </is>
      </c>
      <c r="E7" s="31" t="inlineStr">
        <is>
          <t>MESES PENDIENTES</t>
        </is>
      </c>
      <c r="F7" s="3616">
        <f>ACTUAL!G9</f>
        <v/>
      </c>
      <c r="G7" s="3891" t="n"/>
      <c r="H7" s="3891" t="n"/>
      <c r="I7" s="3617">
        <f>ACTUAL!J7</f>
        <v/>
      </c>
      <c r="J7" s="3891" t="n"/>
      <c r="K7" s="3891" t="n"/>
      <c r="L7" s="3617">
        <f>ACTUAL!J8</f>
        <v/>
      </c>
      <c r="M7" s="3891" t="n"/>
      <c r="N7" s="3891" t="n"/>
      <c r="O7" s="3617">
        <f>ACTUAL!J9</f>
        <v/>
      </c>
      <c r="P7" s="3891" t="n"/>
      <c r="Q7" s="3891" t="n"/>
      <c r="T7" s="3602" t="inlineStr">
        <is>
          <t>APLICAR</t>
        </is>
      </c>
      <c r="U7" s="3897">
        <f>IF(U6&lt;0,0,U6)</f>
        <v/>
      </c>
    </row>
    <row r="8" ht="24.75" customHeight="1">
      <c r="B8" s="3610">
        <f>ACTUAL!E1</f>
        <v/>
      </c>
      <c r="E8" s="3611" t="inlineStr">
        <is>
          <t>CUOTA Y DISTRIBUCION CUOTA</t>
        </is>
      </c>
      <c r="F8" s="3898">
        <f>ACTUAL!K1</f>
        <v/>
      </c>
      <c r="G8" s="3891" t="n"/>
      <c r="H8" s="3891" t="n"/>
      <c r="I8" s="3898">
        <f>'PESOS  (1)'!F19-B20+U7</f>
        <v/>
      </c>
      <c r="J8" s="3891" t="n"/>
      <c r="K8" s="3891" t="n"/>
      <c r="L8" s="3898">
        <f>'PESOS  (2)'!F19-B20+U7</f>
        <v/>
      </c>
      <c r="M8" s="3891" t="n"/>
      <c r="N8" s="3891" t="n"/>
      <c r="O8" s="3898">
        <f>'PESOS  (3)'!F19-B20+U7</f>
        <v/>
      </c>
      <c r="P8" s="3891" t="n"/>
      <c r="Q8" s="3891" t="n"/>
    </row>
    <row r="9" ht="24.75" customHeight="1">
      <c r="B9" s="3613" t="inlineStr">
        <is>
          <t>CIUDAD</t>
        </is>
      </c>
      <c r="E9" s="3899" t="n"/>
      <c r="F9" s="3900">
        <f>ESTUDIO!F10</f>
        <v/>
      </c>
      <c r="G9" s="3901">
        <f>ESTUDIO!G10</f>
        <v/>
      </c>
      <c r="H9" s="3902">
        <f>ESTUDIO!H10</f>
        <v/>
      </c>
      <c r="I9" s="3903">
        <f>F9</f>
        <v/>
      </c>
      <c r="J9" s="3904">
        <f>G9+I10+H9</f>
        <v/>
      </c>
      <c r="K9" s="3903" t="n">
        <v>0</v>
      </c>
      <c r="L9" s="3903">
        <f>F9</f>
        <v/>
      </c>
      <c r="M9" s="3905">
        <f>G9+L10+H9</f>
        <v/>
      </c>
      <c r="N9" s="3903" t="n">
        <v>0</v>
      </c>
      <c r="O9" s="3903">
        <f>F9</f>
        <v/>
      </c>
      <c r="P9" s="3905">
        <f>G9+O10+H9</f>
        <v/>
      </c>
      <c r="Q9" s="3903" t="n">
        <v>0</v>
      </c>
    </row>
    <row r="10" ht="24.75" customHeight="1">
      <c r="B10" s="3618">
        <f>ACTUAL!E2</f>
        <v/>
      </c>
      <c r="E10" s="3619" t="inlineStr">
        <is>
          <t>MEJORA A CAPITAL EN CADA OPCIÓN</t>
        </is>
      </c>
      <c r="F10" s="3891" t="n"/>
      <c r="G10" s="3891" t="n"/>
      <c r="H10" s="3891" t="n"/>
      <c r="I10" s="3906">
        <f>I8-F8</f>
        <v/>
      </c>
      <c r="J10" s="3891" t="n"/>
      <c r="K10" s="3891" t="n"/>
      <c r="L10" s="3906">
        <f>L8-F8</f>
        <v/>
      </c>
      <c r="M10" s="3891" t="n"/>
      <c r="N10" s="3891" t="n"/>
      <c r="O10" s="3906">
        <f>O8-F8</f>
        <v/>
      </c>
      <c r="P10" s="3891" t="n"/>
      <c r="Q10" s="3891" t="n"/>
    </row>
    <row r="11" ht="24.75" customHeight="1">
      <c r="B11" s="3613" t="inlineStr">
        <is>
          <t>NOMBRE CLIENTE</t>
        </is>
      </c>
      <c r="E11" s="31" t="inlineStr">
        <is>
          <t>TOTAL POR PAGAR</t>
        </is>
      </c>
      <c r="F11" s="3893">
        <f>SUM(ACTUAL!I19:I378)+(H9*F7)-U4+(F7*U7)</f>
        <v/>
      </c>
      <c r="G11" s="3891" t="n"/>
      <c r="H11" s="3891" t="n"/>
      <c r="I11" s="3907">
        <f>SUM('PESOS  (1)'!F19:F378)+((H9/2)*I7)-U4+(L7*U7)</f>
        <v/>
      </c>
      <c r="J11" s="3891" t="n"/>
      <c r="K11" s="3891" t="n"/>
      <c r="L11" s="3907">
        <f>SUM('PESOS  (2)'!F19:F378)+((H9/2)*I7)-U4+(L7*U7)</f>
        <v/>
      </c>
      <c r="M11" s="3891" t="n"/>
      <c r="N11" s="3891" t="n"/>
      <c r="O11" s="3907">
        <f>SUM('PESOS  (3)'!F19:F378)+((H9/2)*I7)-U4+(L7*U7)</f>
        <v/>
      </c>
      <c r="P11" s="3891" t="n"/>
      <c r="Q11" s="3891" t="n"/>
    </row>
    <row r="12" ht="24.75" customHeight="1">
      <c r="B12" s="3629">
        <f>ACTUAL!E3</f>
        <v/>
      </c>
      <c r="E12" s="31" t="inlineStr">
        <is>
          <t>CAPITAL POR PAGAR</t>
        </is>
      </c>
      <c r="F12" s="3630">
        <f>F5</f>
        <v/>
      </c>
      <c r="G12" s="3891" t="n"/>
      <c r="H12" s="3891" t="n"/>
      <c r="I12" s="3631">
        <f>F12</f>
        <v/>
      </c>
      <c r="J12" s="3891" t="n"/>
      <c r="K12" s="3891" t="n"/>
      <c r="L12" s="3631">
        <f>F12</f>
        <v/>
      </c>
      <c r="M12" s="3891" t="n"/>
      <c r="N12" s="3891" t="n"/>
      <c r="O12" s="3631">
        <f>F12</f>
        <v/>
      </c>
      <c r="P12" s="3891" t="n"/>
      <c r="Q12" s="3891" t="n"/>
    </row>
    <row r="13" ht="24.75" customHeight="1">
      <c r="B13" s="3613" t="inlineStr">
        <is>
          <t>ENTIDAD FINANCIERA</t>
        </is>
      </c>
      <c r="E13" s="3611" t="inlineStr">
        <is>
          <t>INTERESES A PAGAR EN CADA OPCION</t>
        </is>
      </c>
      <c r="F13" s="3893">
        <f>F11-F12</f>
        <v/>
      </c>
      <c r="G13" s="3891" t="n"/>
      <c r="H13" s="3891" t="n"/>
      <c r="I13" s="3907">
        <f>I11-I12</f>
        <v/>
      </c>
      <c r="J13" s="3891" t="n"/>
      <c r="K13" s="3891" t="n"/>
      <c r="L13" s="3907">
        <f>L11-L12</f>
        <v/>
      </c>
      <c r="M13" s="3891" t="n"/>
      <c r="N13" s="3891" t="n"/>
      <c r="O13" s="3907">
        <f>O11-O12</f>
        <v/>
      </c>
      <c r="P13" s="3891" t="n"/>
      <c r="Q13" s="3891" t="n"/>
    </row>
    <row r="14" ht="16.5" customHeight="1">
      <c r="B14" s="3622">
        <f>ACTUAL!E4</f>
        <v/>
      </c>
      <c r="E14" s="3641" t="n"/>
      <c r="F14" s="3623" t="inlineStr">
        <is>
          <t>INGRESOS REQUERIDOS</t>
        </is>
      </c>
      <c r="I14" s="3908">
        <f>(I8+B20+H9)/(0.28)</f>
        <v/>
      </c>
      <c r="L14" s="3909">
        <f>(L8+B20+H9)/(0.28)</f>
        <v/>
      </c>
      <c r="M14" s="3891" t="n"/>
      <c r="N14" s="3891" t="n"/>
      <c r="O14" s="3909">
        <f>(O8+B20+H9)/(0.28)</f>
        <v/>
      </c>
      <c r="P14" s="3891" t="n"/>
      <c r="Q14" s="3891" t="n"/>
    </row>
    <row r="15" ht="24.75" customHeight="1">
      <c r="B15" s="3626">
        <f>ACTUAL!G2</f>
        <v/>
      </c>
      <c r="E15" s="3627" t="inlineStr">
        <is>
          <t>BENEFICIOS OBTENIDOS:</t>
        </is>
      </c>
      <c r="F15" s="3891" t="n"/>
      <c r="G15" s="3891" t="n"/>
      <c r="H15" s="3891" t="n"/>
      <c r="I15" s="3628" t="inlineStr">
        <is>
          <t xml:space="preserve"> TIEMPO Y DINERO AHORRADO</t>
        </is>
      </c>
      <c r="J15" s="3891" t="n"/>
      <c r="K15" s="3891" t="n"/>
      <c r="L15" s="3891" t="n"/>
      <c r="M15" s="3891" t="n"/>
      <c r="N15" s="3891" t="n"/>
      <c r="O15" s="3891" t="n"/>
      <c r="P15" s="3891" t="n"/>
      <c r="Q15" s="3891" t="n"/>
    </row>
    <row r="16" ht="24.75" customHeight="1">
      <c r="B16" s="3910">
        <f>ACTUAL!H2</f>
        <v/>
      </c>
      <c r="E16" s="3633" t="inlineStr">
        <is>
          <t>AÑOS REDUCIDOS</t>
        </is>
      </c>
      <c r="F16" s="3891" t="n"/>
      <c r="G16" s="3891" t="n"/>
      <c r="H16" s="3891" t="n"/>
      <c r="I16" s="3911">
        <f>I17/12</f>
        <v/>
      </c>
      <c r="J16" s="3891" t="n"/>
      <c r="K16" s="3891" t="n"/>
      <c r="L16" s="3911">
        <f>L17/12</f>
        <v/>
      </c>
      <c r="M16" s="3891" t="n"/>
      <c r="N16" s="3891" t="n"/>
      <c r="O16" s="3911">
        <f>O17/12</f>
        <v/>
      </c>
      <c r="P16" s="3891" t="n"/>
      <c r="Q16" s="3891" t="n"/>
    </row>
    <row r="17" ht="24.75" customHeight="1">
      <c r="B17" s="3613" t="inlineStr">
        <is>
          <t>TASA   ACTUAL</t>
        </is>
      </c>
      <c r="E17" s="3633" t="inlineStr">
        <is>
          <t>CUOTAS REDUCIDAS</t>
        </is>
      </c>
      <c r="F17" s="3891" t="n"/>
      <c r="G17" s="3891" t="n"/>
      <c r="H17" s="3891" t="n"/>
      <c r="I17" s="3635">
        <f>F7-I7</f>
        <v/>
      </c>
      <c r="J17" s="3891" t="n"/>
      <c r="K17" s="3891" t="n"/>
      <c r="L17" s="3635">
        <f>F7-L7</f>
        <v/>
      </c>
      <c r="M17" s="3891" t="n"/>
      <c r="N17" s="3891" t="n"/>
      <c r="O17" s="3635">
        <f>F7-O7</f>
        <v/>
      </c>
      <c r="P17" s="3891" t="n"/>
      <c r="Q17" s="3891" t="n"/>
    </row>
    <row r="18" ht="24.75" customHeight="1">
      <c r="B18" s="3629">
        <f>ACTUAL!H1</f>
        <v/>
      </c>
      <c r="C18" s="29">
        <f>ACTUAL!K16</f>
        <v/>
      </c>
      <c r="E18" s="3633" t="inlineStr">
        <is>
          <t>DINERO AHORRADO  EN INTERESES</t>
        </is>
      </c>
      <c r="F18" s="3891" t="n"/>
      <c r="G18" s="3891" t="n"/>
      <c r="H18" s="3891" t="n"/>
      <c r="I18" s="3912">
        <f>F13-I13</f>
        <v/>
      </c>
      <c r="J18" s="3891" t="n"/>
      <c r="K18" s="36">
        <f>((I18*1)/F13)</f>
        <v/>
      </c>
      <c r="L18" s="3912">
        <f>F13-L13</f>
        <v/>
      </c>
      <c r="M18" s="3891" t="n"/>
      <c r="N18" s="36">
        <f>((L18*1)/F13)</f>
        <v/>
      </c>
      <c r="O18" s="3912">
        <f>F13-O13</f>
        <v/>
      </c>
      <c r="P18" s="3891" t="n"/>
      <c r="Q18" s="36">
        <f>O18*1/F13</f>
        <v/>
      </c>
    </row>
    <row r="19" ht="14.25" customHeight="1">
      <c r="B19" s="3613" t="inlineStr">
        <is>
          <t>VALOR BENEFICIO</t>
        </is>
      </c>
      <c r="E19" s="3641" t="n"/>
    </row>
    <row r="20" ht="24.75" customHeight="1">
      <c r="B20" s="3913">
        <f>ACTUAL!H3</f>
        <v/>
      </c>
      <c r="E20" s="37" t="inlineStr">
        <is>
          <t>CUOTAS RESTANTES DEL FRECH (SI APLI)</t>
        </is>
      </c>
      <c r="F20" s="38" t="n">
        <v>84</v>
      </c>
      <c r="G20" s="38">
        <f>ACTUAL!J5</f>
        <v/>
      </c>
      <c r="H20" s="38">
        <f>F20-G20</f>
        <v/>
      </c>
      <c r="I20" s="3619" t="inlineStr">
        <is>
          <t>HONORARIOS  6% O TARIFA MINIMA ($1,200,000)  PAGADO CONTRA EXITO DE LA OPERACIÓN</t>
        </is>
      </c>
      <c r="J20" s="3891" t="n"/>
      <c r="K20" s="3891" t="n"/>
      <c r="L20" s="3891" t="n"/>
      <c r="M20" s="3891" t="n"/>
      <c r="N20" s="3891" t="n"/>
      <c r="O20" s="3891" t="n"/>
      <c r="P20" s="3891" t="n"/>
      <c r="Q20" s="3891" t="n"/>
    </row>
    <row r="21" ht="24.75" customHeight="1">
      <c r="B21" s="3637" t="inlineStr">
        <is>
          <t>LEY DE  VIVIENDA 546</t>
        </is>
      </c>
      <c r="E21" s="3638" t="inlineStr">
        <is>
          <t>HONORARIOS NORMALES</t>
        </is>
      </c>
      <c r="F21" s="3891" t="n"/>
      <c r="G21" s="3891" t="n"/>
      <c r="H21" s="3891" t="n"/>
      <c r="I21" s="3914">
        <f>IF(I18&lt;20000000,1200000,I18*0.06)</f>
        <v/>
      </c>
      <c r="J21" s="3891" t="n"/>
      <c r="K21" s="3891" t="n"/>
      <c r="L21" s="3914">
        <f>IF(L18&lt;20000000,1200000,L18*0.06)</f>
        <v/>
      </c>
      <c r="M21" s="3891" t="n"/>
      <c r="N21" s="3891" t="n"/>
      <c r="O21" s="3914">
        <f>IF(O18&lt;20000000,1200000,O18*0.06)</f>
        <v/>
      </c>
      <c r="P21" s="3891" t="n"/>
      <c r="Q21" s="3891" t="n"/>
    </row>
    <row r="22" ht="26.25" customHeight="1"/>
    <row r="23" ht="38.25" customHeight="1"/>
    <row r="24" ht="54" customHeight="1">
      <c r="B24" s="3602" t="n"/>
      <c r="F24" s="3603" t="inlineStr">
        <is>
          <t>APLIQUE LOS BENEFICIOS DE LA LEY DE VIVIENDA COMO LO HAN HECHO MILES DE FAMILIAS COLOMBIANAS CON NUESTRA ASESORIA</t>
        </is>
      </c>
    </row>
    <row r="25" ht="24" customHeight="1">
      <c r="B25" s="3605" t="inlineStr">
        <is>
          <t>REDUCCIÓN DE CREDITO HIPOTECARIO</t>
        </is>
      </c>
      <c r="E25" s="3606" t="inlineStr">
        <is>
          <t>ESTUDIO FINANCIERO PROYECCIONES DE AHORRO CON REDUCCION DE SEGUROS INCLUIDA</t>
        </is>
      </c>
      <c r="F25" s="3891" t="n"/>
      <c r="G25" s="3891" t="n"/>
      <c r="H25" s="3891" t="n"/>
      <c r="I25" s="3891" t="n"/>
      <c r="J25" s="3891" t="n"/>
      <c r="K25" s="3891" t="n"/>
      <c r="L25" s="3891" t="n"/>
      <c r="M25" s="3891" t="n"/>
      <c r="N25" s="3891" t="n"/>
      <c r="O25" s="3891" t="n"/>
      <c r="P25" s="3891" t="n"/>
      <c r="Q25" s="3891" t="n"/>
    </row>
    <row r="26" ht="24" customHeight="1">
      <c r="E26" s="3607" t="inlineStr">
        <is>
          <t>CONDICIONES ACTUALES BANCO</t>
        </is>
      </c>
      <c r="F26" s="3891" t="n"/>
      <c r="G26" s="3891" t="n"/>
      <c r="H26" s="3891" t="n"/>
      <c r="I26" s="3607" t="inlineStr">
        <is>
          <t>SISTEMA DE AMORTIZACION EN PESOS</t>
        </is>
      </c>
      <c r="J26" s="3891" t="n"/>
      <c r="K26" s="3891" t="n"/>
      <c r="L26" s="3891" t="n"/>
      <c r="M26" s="3891" t="n"/>
      <c r="N26" s="3891" t="n"/>
      <c r="O26" s="3891" t="n"/>
      <c r="P26" s="3891" t="n"/>
      <c r="Q26" s="3891" t="n"/>
    </row>
    <row r="27" ht="24" customHeight="1">
      <c r="E27" s="31" t="inlineStr">
        <is>
          <t>CAPITAL ADEUDADO</t>
        </is>
      </c>
      <c r="F27" s="3893">
        <f>F5</f>
        <v/>
      </c>
      <c r="G27" s="3891" t="n"/>
      <c r="H27" s="3891" t="n"/>
      <c r="I27" s="3628" t="inlineStr">
        <is>
          <t>OPC 4 "NUEVO PLAZO"</t>
        </is>
      </c>
      <c r="J27" s="3891" t="n"/>
      <c r="K27" s="3891" t="n"/>
      <c r="L27" s="3628" t="inlineStr">
        <is>
          <t>OPC 5 "NUEVO PLAZO"</t>
        </is>
      </c>
      <c r="M27" s="3891" t="n"/>
      <c r="N27" s="3891" t="n"/>
      <c r="O27" s="3628" t="inlineStr">
        <is>
          <t>OPC 6 "NUEVO PLAZO"</t>
        </is>
      </c>
      <c r="P27" s="3891" t="n"/>
      <c r="Q27" s="3891" t="n"/>
    </row>
    <row r="28" ht="24" customHeight="1">
      <c r="E28" s="31" t="inlineStr">
        <is>
          <t>AÑOS PENDIENTES</t>
        </is>
      </c>
      <c r="F28" s="3894">
        <f>F29/12</f>
        <v/>
      </c>
      <c r="G28" s="3891" t="n"/>
      <c r="H28" s="3891" t="n"/>
      <c r="I28" s="3895">
        <f>I29/12</f>
        <v/>
      </c>
      <c r="J28" s="3891" t="n"/>
      <c r="K28" s="3891" t="n"/>
      <c r="L28" s="3895">
        <f>L29/12</f>
        <v/>
      </c>
      <c r="M28" s="3891" t="n"/>
      <c r="N28" s="3891" t="n"/>
      <c r="O28" s="3895">
        <f>O29/12</f>
        <v/>
      </c>
      <c r="P28" s="3891" t="n"/>
      <c r="Q28" s="3891" t="n"/>
    </row>
    <row r="29" ht="24" customHeight="1">
      <c r="B29" s="3613" t="inlineStr">
        <is>
          <t>FECHA DE ESTUDIO</t>
        </is>
      </c>
      <c r="E29" s="31" t="inlineStr">
        <is>
          <t>MESES PENDIENTES</t>
        </is>
      </c>
      <c r="F29" s="3616">
        <f>F7</f>
        <v/>
      </c>
      <c r="G29" s="3891" t="n"/>
      <c r="H29" s="3891" t="n"/>
      <c r="I29" s="3617">
        <f>ACTUAL!J10</f>
        <v/>
      </c>
      <c r="J29" s="3891" t="n"/>
      <c r="K29" s="3891" t="n"/>
      <c r="L29" s="3617">
        <f>ACTUAL!J11</f>
        <v/>
      </c>
      <c r="M29" s="3891" t="n"/>
      <c r="N29" s="3891" t="n"/>
      <c r="O29" s="3617">
        <f>ACTUAL!J12</f>
        <v/>
      </c>
      <c r="P29" s="3891" t="n"/>
      <c r="Q29" s="3891" t="n"/>
    </row>
    <row r="30" ht="24" customHeight="1">
      <c r="B30" s="3610">
        <f>B8</f>
        <v/>
      </c>
      <c r="E30" s="3611" t="inlineStr">
        <is>
          <t>CUOTA Y DISTRIBUCION CUOTA</t>
        </is>
      </c>
      <c r="F30" s="3898">
        <f>F8</f>
        <v/>
      </c>
      <c r="G30" s="3891" t="n"/>
      <c r="H30" s="3891" t="n"/>
      <c r="I30" s="3898">
        <f>'PESOS  (4)'!F19-B20+U7</f>
        <v/>
      </c>
      <c r="J30" s="3891" t="n"/>
      <c r="K30" s="3891" t="n"/>
      <c r="L30" s="3898">
        <f>'PESOS  (5)'!F19-B20+U7</f>
        <v/>
      </c>
      <c r="M30" s="3891" t="n"/>
      <c r="N30" s="3891" t="n"/>
      <c r="O30" s="3898">
        <f>'PESOS  (6)'!F19-B20+U7</f>
        <v/>
      </c>
      <c r="P30" s="3891" t="n"/>
      <c r="Q30" s="3891" t="n"/>
    </row>
    <row r="31" ht="24" customHeight="1">
      <c r="B31" s="3613" t="inlineStr">
        <is>
          <t>CIUDAD</t>
        </is>
      </c>
      <c r="E31" s="3899" t="n"/>
      <c r="F31" s="3900">
        <f>F9</f>
        <v/>
      </c>
      <c r="G31" s="3901">
        <f>G9</f>
        <v/>
      </c>
      <c r="H31" s="3902">
        <f>H9</f>
        <v/>
      </c>
      <c r="I31" s="3903">
        <f>F31</f>
        <v/>
      </c>
      <c r="J31" s="3904">
        <f>G31+I32</f>
        <v/>
      </c>
      <c r="K31" s="3903" t="n">
        <v>0</v>
      </c>
      <c r="L31" s="3903">
        <f>F31</f>
        <v/>
      </c>
      <c r="M31" s="3905">
        <f>G31+L32</f>
        <v/>
      </c>
      <c r="N31" s="3903" t="n">
        <v>0</v>
      </c>
      <c r="O31" s="3903">
        <f>F31</f>
        <v/>
      </c>
      <c r="P31" s="3905">
        <f>G31+O32</f>
        <v/>
      </c>
      <c r="Q31" s="3903" t="n">
        <v>0</v>
      </c>
    </row>
    <row r="32" ht="24" customHeight="1">
      <c r="B32" s="3618">
        <f>B10</f>
        <v/>
      </c>
      <c r="E32" s="3619" t="inlineStr">
        <is>
          <t>MEJORA A CAPITAL EN CADA OPCIÓN</t>
        </is>
      </c>
      <c r="F32" s="3891" t="n"/>
      <c r="G32" s="3891" t="n"/>
      <c r="H32" s="3891" t="n"/>
      <c r="I32" s="3906">
        <f>I30-F30</f>
        <v/>
      </c>
      <c r="J32" s="3891" t="n"/>
      <c r="K32" s="3891" t="n"/>
      <c r="L32" s="3906">
        <f>L30-F30</f>
        <v/>
      </c>
      <c r="M32" s="3891" t="n"/>
      <c r="N32" s="3891" t="n"/>
      <c r="O32" s="3906">
        <f>O30-F30</f>
        <v/>
      </c>
      <c r="P32" s="3891" t="n"/>
      <c r="Q32" s="3891" t="n"/>
    </row>
    <row r="33" ht="24" customHeight="1">
      <c r="B33" s="3613" t="inlineStr">
        <is>
          <t>NOMBRE CLIENTE</t>
        </is>
      </c>
      <c r="E33" s="31" t="inlineStr">
        <is>
          <t>TOTAL POR PAGAR</t>
        </is>
      </c>
      <c r="F33" s="3893">
        <f>F11</f>
        <v/>
      </c>
      <c r="G33" s="3891" t="n"/>
      <c r="H33" s="3891" t="n"/>
      <c r="I33" s="3907">
        <f>SUM('PESOS  (4)'!F19:F278)+(H31*L29/2)-U4+(L29*U7)</f>
        <v/>
      </c>
      <c r="J33" s="3891" t="n"/>
      <c r="K33" s="3891" t="n"/>
      <c r="L33" s="3907">
        <f>SUM('PESOS  (5)'!F19:F278)+(H31*L29/2)-U4+(L29*U7)</f>
        <v/>
      </c>
      <c r="M33" s="3891" t="n"/>
      <c r="N33" s="3891" t="n"/>
      <c r="O33" s="3907">
        <f>SUM('PESOS  (6)'!F19:F278)+(H31*O29/2)-U4+(O29*U7)</f>
        <v/>
      </c>
      <c r="P33" s="3891" t="n"/>
      <c r="Q33" s="3891" t="n"/>
    </row>
    <row r="34" ht="24" customHeight="1">
      <c r="B34" s="3629">
        <f>B12</f>
        <v/>
      </c>
      <c r="E34" s="31" t="inlineStr">
        <is>
          <t>CAPITAL POR PAGAR</t>
        </is>
      </c>
      <c r="F34" s="3630">
        <f>F27</f>
        <v/>
      </c>
      <c r="G34" s="3891" t="n"/>
      <c r="H34" s="3891" t="n"/>
      <c r="I34" s="3631">
        <f>F34</f>
        <v/>
      </c>
      <c r="J34" s="3891" t="n"/>
      <c r="K34" s="3891" t="n"/>
      <c r="L34" s="3631">
        <f>F34</f>
        <v/>
      </c>
      <c r="M34" s="3891" t="n"/>
      <c r="N34" s="3891" t="n"/>
      <c r="O34" s="3631">
        <f>F34</f>
        <v/>
      </c>
      <c r="P34" s="3891" t="n"/>
      <c r="Q34" s="3891" t="n"/>
    </row>
    <row r="35" ht="24" customHeight="1">
      <c r="B35" s="3613" t="inlineStr">
        <is>
          <t>ENTIDAD FINANCIERA</t>
        </is>
      </c>
      <c r="E35" s="3611" t="inlineStr">
        <is>
          <t>INTERESES A PAGAR EN CADA OPCION</t>
        </is>
      </c>
      <c r="F35" s="3893">
        <f>F33-F34</f>
        <v/>
      </c>
      <c r="G35" s="3891" t="n"/>
      <c r="H35" s="3891" t="n"/>
      <c r="I35" s="3907">
        <f>I33-I34</f>
        <v/>
      </c>
      <c r="J35" s="3891" t="n"/>
      <c r="K35" s="3891" t="n"/>
      <c r="L35" s="3907">
        <f>L33-L34</f>
        <v/>
      </c>
      <c r="M35" s="3891" t="n"/>
      <c r="N35" s="3891" t="n"/>
      <c r="O35" s="3907">
        <f>O33-O34</f>
        <v/>
      </c>
      <c r="P35" s="3891" t="n"/>
      <c r="Q35" s="3891" t="n"/>
    </row>
    <row r="36" ht="16.5" customHeight="1">
      <c r="B36" s="3622">
        <f>B14</f>
        <v/>
      </c>
      <c r="E36" s="3641" t="n"/>
      <c r="F36" s="3623" t="inlineStr">
        <is>
          <t>INGRESOS REQUERIDOS</t>
        </is>
      </c>
      <c r="I36" s="3908">
        <f>(I30+B42+H9)/(0.28)</f>
        <v/>
      </c>
      <c r="L36" s="3908">
        <f>(L30+B42+H9)/(0.28)</f>
        <v/>
      </c>
      <c r="O36" s="3908">
        <f>(O30+B42+H9)/(0.28)</f>
        <v/>
      </c>
    </row>
    <row r="37" ht="24" customHeight="1">
      <c r="B37" s="3626">
        <f>ACTUAL!G2</f>
        <v/>
      </c>
      <c r="E37" s="3627" t="inlineStr">
        <is>
          <t>BENEFICIOS OBTENIDOS:</t>
        </is>
      </c>
      <c r="F37" s="3891" t="n"/>
      <c r="G37" s="3891" t="n"/>
      <c r="H37" s="3891" t="n"/>
      <c r="I37" s="3628" t="inlineStr">
        <is>
          <t xml:space="preserve"> TIEMPO Y DINERO AHORRADO</t>
        </is>
      </c>
      <c r="J37" s="3891" t="n"/>
      <c r="K37" s="3891" t="n"/>
      <c r="L37" s="3891" t="n"/>
      <c r="M37" s="3891" t="n"/>
      <c r="N37" s="3891" t="n"/>
      <c r="O37" s="3891" t="n"/>
      <c r="P37" s="3891" t="n"/>
      <c r="Q37" s="3891" t="n"/>
    </row>
    <row r="38" ht="24" customHeight="1">
      <c r="B38" s="3910">
        <f>B16</f>
        <v/>
      </c>
      <c r="E38" s="3633" t="inlineStr">
        <is>
          <t>AÑOS REDUCIDOS</t>
        </is>
      </c>
      <c r="F38" s="3891" t="n"/>
      <c r="G38" s="3891" t="n"/>
      <c r="H38" s="3891" t="n"/>
      <c r="I38" s="3915">
        <f>I39/12</f>
        <v/>
      </c>
      <c r="J38" s="3891" t="n"/>
      <c r="K38" s="3891" t="n"/>
      <c r="L38" s="3915">
        <f>L39/12</f>
        <v/>
      </c>
      <c r="M38" s="3891" t="n"/>
      <c r="N38" s="3891" t="n"/>
      <c r="O38" s="3915">
        <f>O39/12</f>
        <v/>
      </c>
      <c r="P38" s="3891" t="n"/>
      <c r="Q38" s="3891" t="n"/>
    </row>
    <row r="39" ht="24" customHeight="1">
      <c r="B39" s="3613" t="inlineStr">
        <is>
          <t>TASA   ACTUAL</t>
        </is>
      </c>
      <c r="E39" s="3633" t="inlineStr">
        <is>
          <t>CUOTAS REDUCIDAS</t>
        </is>
      </c>
      <c r="F39" s="3891" t="n"/>
      <c r="G39" s="3891" t="n"/>
      <c r="H39" s="3891" t="n"/>
      <c r="I39" s="3643">
        <f>F29-I29</f>
        <v/>
      </c>
      <c r="J39" s="3891" t="n"/>
      <c r="K39" s="3891" t="n"/>
      <c r="L39" s="3643">
        <f>F29-L29</f>
        <v/>
      </c>
      <c r="M39" s="3891" t="n"/>
      <c r="N39" s="3891" t="n"/>
      <c r="O39" s="3643">
        <f>F29-O29</f>
        <v/>
      </c>
      <c r="P39" s="3891" t="n"/>
      <c r="Q39" s="3891" t="n"/>
    </row>
    <row r="40" ht="24" customHeight="1">
      <c r="B40" s="3629">
        <f>B18</f>
        <v/>
      </c>
      <c r="C40" s="29">
        <f>C18</f>
        <v/>
      </c>
      <c r="E40" s="3633" t="inlineStr">
        <is>
          <t>DINERO AHORRADO  EN INTERESES</t>
        </is>
      </c>
      <c r="F40" s="3891" t="n"/>
      <c r="G40" s="3891" t="n"/>
      <c r="H40" s="3891" t="n"/>
      <c r="I40" s="3912">
        <f>F35-I35</f>
        <v/>
      </c>
      <c r="J40" s="3891" t="n"/>
      <c r="K40" s="36">
        <f>((I40*1)/F35)</f>
        <v/>
      </c>
      <c r="L40" s="3912">
        <f>F35-L35</f>
        <v/>
      </c>
      <c r="M40" s="3891" t="n"/>
      <c r="N40" s="36">
        <f>((L40*1)/F35)</f>
        <v/>
      </c>
      <c r="O40" s="3912">
        <f>F35-O35</f>
        <v/>
      </c>
      <c r="P40" s="3891" t="n"/>
      <c r="Q40" s="36">
        <f>O40*1/F35</f>
        <v/>
      </c>
    </row>
    <row r="41" ht="14.25" customHeight="1">
      <c r="B41" s="3613" t="inlineStr">
        <is>
          <t>VALOR BENEFICIO</t>
        </is>
      </c>
      <c r="E41" s="3641" t="n"/>
    </row>
    <row r="42" ht="24" customHeight="1">
      <c r="B42" s="3913">
        <f>B20</f>
        <v/>
      </c>
      <c r="E42" s="37" t="inlineStr">
        <is>
          <t>CUOTAS RESTANTES DEL FRECH (SI APLI)</t>
        </is>
      </c>
      <c r="F42" s="38" t="n">
        <v>84</v>
      </c>
      <c r="G42" s="38">
        <f>G20</f>
        <v/>
      </c>
      <c r="H42" s="39">
        <f>F42-G42</f>
        <v/>
      </c>
      <c r="I42" s="3619">
        <f>I20</f>
        <v/>
      </c>
      <c r="J42" s="3891" t="n"/>
      <c r="K42" s="3891" t="n"/>
      <c r="L42" s="3891" t="n"/>
      <c r="M42" s="3891" t="n"/>
      <c r="N42" s="3891" t="n"/>
      <c r="O42" s="3891" t="n"/>
      <c r="P42" s="3891" t="n"/>
      <c r="Q42" s="3891" t="n"/>
    </row>
    <row r="43" ht="24" customHeight="1">
      <c r="B43" s="3637" t="inlineStr">
        <is>
          <t>LEY DE  VIVIENDA 546</t>
        </is>
      </c>
      <c r="E43" s="3638" t="inlineStr">
        <is>
          <t>HONORARIOS NORMALES</t>
        </is>
      </c>
      <c r="F43" s="3891" t="n"/>
      <c r="G43" s="3891" t="n"/>
      <c r="H43" s="3891" t="n"/>
      <c r="I43" s="3914">
        <f>IF(I40&lt;20000000,1200000,I40*0.06)</f>
        <v/>
      </c>
      <c r="J43" s="3891" t="n"/>
      <c r="K43" s="3891" t="n"/>
      <c r="L43" s="3914">
        <f>IF(L40&lt;20000000,1200000,L40*0.06)</f>
        <v/>
      </c>
      <c r="M43" s="3891" t="n"/>
      <c r="N43" s="3891" t="n"/>
      <c r="O43" s="3914">
        <f>IF(O40&lt;20000000,1200000,O40*0.06)</f>
        <v/>
      </c>
      <c r="P43" s="3891" t="n"/>
      <c r="Q43" s="3891" t="n"/>
    </row>
  </sheetData>
  <mergeCells count="154">
    <mergeCell ref="O29:Q29"/>
    <mergeCell ref="L33:N33"/>
    <mergeCell ref="I32:K32"/>
    <mergeCell ref="F36:H36"/>
    <mergeCell ref="E8:E9"/>
    <mergeCell ref="F5:H5"/>
    <mergeCell ref="F33:H33"/>
    <mergeCell ref="F8:H8"/>
    <mergeCell ref="B31:C31"/>
    <mergeCell ref="L35:N35"/>
    <mergeCell ref="F2:Q2"/>
    <mergeCell ref="E32:H32"/>
    <mergeCell ref="E37:H37"/>
    <mergeCell ref="B12:C12"/>
    <mergeCell ref="O21:Q21"/>
    <mergeCell ref="B21:C21"/>
    <mergeCell ref="I42:Q42"/>
    <mergeCell ref="I8:K8"/>
    <mergeCell ref="B14:C14"/>
    <mergeCell ref="I17:K17"/>
    <mergeCell ref="I18:J18"/>
    <mergeCell ref="I20:Q20"/>
    <mergeCell ref="B13:C13"/>
    <mergeCell ref="B38:C38"/>
    <mergeCell ref="I10:K10"/>
    <mergeCell ref="L11:N11"/>
    <mergeCell ref="F14:H14"/>
    <mergeCell ref="O40:P40"/>
    <mergeCell ref="I34:K34"/>
    <mergeCell ref="E10:H10"/>
    <mergeCell ref="L40:M40"/>
    <mergeCell ref="O10:Q10"/>
    <mergeCell ref="B24:C24"/>
    <mergeCell ref="I15:Q15"/>
    <mergeCell ref="L32:N32"/>
    <mergeCell ref="O33:Q33"/>
    <mergeCell ref="B33:C33"/>
    <mergeCell ref="I36:K36"/>
    <mergeCell ref="L13:N13"/>
    <mergeCell ref="O39:Q39"/>
    <mergeCell ref="B32:C32"/>
    <mergeCell ref="F12:H12"/>
    <mergeCell ref="F7:H7"/>
    <mergeCell ref="B41:C41"/>
    <mergeCell ref="B35:C35"/>
    <mergeCell ref="O5:Q5"/>
    <mergeCell ref="B16:C16"/>
    <mergeCell ref="I28:K28"/>
    <mergeCell ref="F35:H35"/>
    <mergeCell ref="L8:N8"/>
    <mergeCell ref="I12:K12"/>
    <mergeCell ref="I21:K21"/>
    <mergeCell ref="B2:C2"/>
    <mergeCell ref="L10:N10"/>
    <mergeCell ref="B11:C11"/>
    <mergeCell ref="I14:K14"/>
    <mergeCell ref="F27:H27"/>
    <mergeCell ref="O12:Q12"/>
    <mergeCell ref="E21:H21"/>
    <mergeCell ref="L34:N34"/>
    <mergeCell ref="O14:Q14"/>
    <mergeCell ref="B29:C29"/>
    <mergeCell ref="O38:Q38"/>
    <mergeCell ref="L36:N36"/>
    <mergeCell ref="B37:C37"/>
    <mergeCell ref="E4:H4"/>
    <mergeCell ref="E38:H38"/>
    <mergeCell ref="O13:Q13"/>
    <mergeCell ref="O7:Q7"/>
    <mergeCell ref="F29:H29"/>
    <mergeCell ref="F11:H11"/>
    <mergeCell ref="B3:C6"/>
    <mergeCell ref="E40:H40"/>
    <mergeCell ref="B15:C15"/>
    <mergeCell ref="L28:N28"/>
    <mergeCell ref="I27:K27"/>
    <mergeCell ref="L12:N12"/>
    <mergeCell ref="F24:Q24"/>
    <mergeCell ref="E26:H26"/>
    <mergeCell ref="B7:C7"/>
    <mergeCell ref="O35:Q35"/>
    <mergeCell ref="L14:N14"/>
    <mergeCell ref="I37:Q37"/>
    <mergeCell ref="E16:H16"/>
    <mergeCell ref="E25:Q25"/>
    <mergeCell ref="O43:Q43"/>
    <mergeCell ref="B43:C43"/>
    <mergeCell ref="E18:H18"/>
    <mergeCell ref="O27:Q27"/>
    <mergeCell ref="F13:H13"/>
    <mergeCell ref="I5:K5"/>
    <mergeCell ref="B42:C42"/>
    <mergeCell ref="I39:K39"/>
    <mergeCell ref="L18:M18"/>
    <mergeCell ref="E3:Q3"/>
    <mergeCell ref="O17:Q17"/>
    <mergeCell ref="B17:C17"/>
    <mergeCell ref="I29:K29"/>
    <mergeCell ref="I38:K38"/>
    <mergeCell ref="E30:E31"/>
    <mergeCell ref="E39:H39"/>
    <mergeCell ref="I13:K13"/>
    <mergeCell ref="B19:C19"/>
    <mergeCell ref="B34:C34"/>
    <mergeCell ref="L27:N27"/>
    <mergeCell ref="B25:C28"/>
    <mergeCell ref="B9:C9"/>
    <mergeCell ref="L17:N17"/>
    <mergeCell ref="F34:H34"/>
    <mergeCell ref="B30:C30"/>
    <mergeCell ref="F6:H6"/>
    <mergeCell ref="O6:Q6"/>
    <mergeCell ref="B20:C20"/>
    <mergeCell ref="E15:H15"/>
    <mergeCell ref="F30:H30"/>
    <mergeCell ref="I7:K7"/>
    <mergeCell ref="I16:K16"/>
    <mergeCell ref="O32:Q32"/>
    <mergeCell ref="L5:N5"/>
    <mergeCell ref="L39:N39"/>
    <mergeCell ref="L30:N30"/>
    <mergeCell ref="O18:P18"/>
    <mergeCell ref="I43:K43"/>
    <mergeCell ref="O16:Q16"/>
    <mergeCell ref="E41:Q41"/>
    <mergeCell ref="L29:N29"/>
    <mergeCell ref="B39:C39"/>
    <mergeCell ref="I33:K33"/>
    <mergeCell ref="L38:N38"/>
    <mergeCell ref="F28:H28"/>
    <mergeCell ref="E43:H43"/>
    <mergeCell ref="I35:K35"/>
    <mergeCell ref="O8:Q8"/>
    <mergeCell ref="B8:C8"/>
    <mergeCell ref="L6:N6"/>
    <mergeCell ref="I4:Q4"/>
    <mergeCell ref="L21:N21"/>
    <mergeCell ref="O11:Q11"/>
    <mergeCell ref="E17:H17"/>
    <mergeCell ref="B10:C10"/>
    <mergeCell ref="I30:K30"/>
    <mergeCell ref="O34:Q34"/>
    <mergeCell ref="E19:Q19"/>
    <mergeCell ref="O28:Q28"/>
    <mergeCell ref="I6:K6"/>
    <mergeCell ref="L7:N7"/>
    <mergeCell ref="I11:K11"/>
    <mergeCell ref="L16:N16"/>
    <mergeCell ref="O36:Q36"/>
    <mergeCell ref="B36:C36"/>
    <mergeCell ref="O30:Q30"/>
    <mergeCell ref="I26:Q26"/>
    <mergeCell ref="L43:N43"/>
    <mergeCell ref="I40:J40"/>
  </mergeCells>
  <printOptions horizontalCentered="1" verticalCentered="1"/>
  <pageMargins left="0.2362204724409449" right="0.2362204724409449" top="0.7480314960629921" bottom="0.7480314960629921" header="0.3149606299212598" footer="0.3149606299212598"/>
  <pageSetup orientation="landscape" scale="90" fitToHeight="0" horizontalDpi="4294967293"/>
  <drawing xmlns:r="http://schemas.openxmlformats.org/officeDocument/2006/relationships" r:id="rId1"/>
</worksheet>
</file>

<file path=xl/worksheets/sheet5.xml><?xml version="1.0" encoding="utf-8"?>
<worksheet xmlns="http://schemas.openxmlformats.org/spreadsheetml/2006/main">
  <sheetPr codeName="Hoja5">
    <outlinePr summaryBelow="1" summaryRight="1"/>
    <pageSetUpPr/>
  </sheetPr>
  <dimension ref="B1:I378"/>
  <sheetViews>
    <sheetView zoomScale="140" zoomScaleNormal="140" workbookViewId="0">
      <selection activeCell="C34" sqref="C34"/>
    </sheetView>
  </sheetViews>
  <sheetFormatPr baseColWidth="10" defaultRowHeight="12.75"/>
  <cols>
    <col width="6" bestFit="1" customWidth="1" min="2" max="2"/>
    <col width="20" customWidth="1" style="3916" min="3" max="3"/>
    <col width="14.42578125" customWidth="1" style="3916" min="4" max="4"/>
    <col width="12.140625" bestFit="1" customWidth="1" style="3916" min="5" max="5"/>
    <col width="13.85546875" customWidth="1" style="3916" min="6" max="7"/>
    <col width="13.5703125" bestFit="1" customWidth="1" style="3916" min="8" max="8"/>
    <col width="17.140625" customWidth="1" style="1" min="9" max="9"/>
  </cols>
  <sheetData>
    <row r="1" ht="13.5" customHeight="1">
      <c r="B1" s="3644" t="n"/>
    </row>
    <row r="2" hidden="1"/>
    <row r="3" hidden="1">
      <c r="B3" s="5" t="n"/>
      <c r="C3" s="3917" t="n"/>
      <c r="D3" s="3917" t="n"/>
      <c r="E3" s="3917" t="n"/>
      <c r="F3" s="3917" t="n"/>
      <c r="G3" s="3917" t="n"/>
      <c r="H3" s="3917" t="n"/>
      <c r="I3" s="4" t="n"/>
    </row>
    <row r="4" hidden="1">
      <c r="B4" s="5" t="n"/>
      <c r="C4" s="3917" t="n"/>
      <c r="D4" s="3917" t="n"/>
      <c r="E4" s="3917" t="n"/>
      <c r="F4" s="3917" t="n"/>
      <c r="G4" s="3917" t="n"/>
      <c r="H4" s="3917" t="n"/>
      <c r="I4" s="4" t="n"/>
    </row>
    <row r="5" hidden="1">
      <c r="B5" s="5" t="n"/>
      <c r="C5" s="3917" t="n"/>
      <c r="D5" s="3917" t="n"/>
      <c r="E5" s="3917" t="n"/>
      <c r="F5" s="3917" t="n"/>
      <c r="G5" s="3917" t="n"/>
      <c r="H5" s="3917" t="n"/>
      <c r="I5" s="4" t="n"/>
    </row>
    <row r="6" hidden="1">
      <c r="B6" s="7" t="n"/>
      <c r="C6" s="3917" t="n"/>
      <c r="D6" s="8" t="n"/>
      <c r="E6" s="3917" t="n"/>
      <c r="F6" s="3917" t="n"/>
      <c r="G6" s="3917" t="n"/>
      <c r="H6" s="3917" t="n"/>
      <c r="I6" s="4" t="n"/>
    </row>
    <row r="7" ht="15" customHeight="1">
      <c r="B7" s="3648" t="inlineStr">
        <is>
          <t xml:space="preserve">VALOR PRESTAMO </t>
        </is>
      </c>
      <c r="C7" s="3918" t="n"/>
      <c r="D7" s="3919">
        <f>ACTUAL!G7</f>
        <v/>
      </c>
      <c r="E7" s="3646" t="inlineStr">
        <is>
          <t>OPCIÓN 1</t>
        </is>
      </c>
      <c r="F7" s="3920" t="n"/>
      <c r="G7" s="3920" t="n"/>
      <c r="H7" s="3921" t="n"/>
    </row>
    <row r="8" ht="15" customHeight="1">
      <c r="B8" s="3648" t="inlineStr">
        <is>
          <t>TASA DE INTERES MES</t>
        </is>
      </c>
      <c r="C8" s="3918" t="n"/>
      <c r="D8" s="3922">
        <f>H14</f>
        <v/>
      </c>
      <c r="E8" s="3923" t="n"/>
      <c r="H8" s="3924" t="n"/>
    </row>
    <row r="9" ht="15" customHeight="1">
      <c r="B9" s="3648" t="inlineStr">
        <is>
          <t>PLAZO DEL CREDITO (MESES)</t>
        </is>
      </c>
      <c r="C9" s="3918" t="n"/>
      <c r="D9" s="3925">
        <f>ACTUAL!J7</f>
        <v/>
      </c>
      <c r="E9" s="3923" t="n"/>
      <c r="H9" s="3924" t="n"/>
    </row>
    <row r="10" ht="15" customHeight="1">
      <c r="B10" s="3648" t="inlineStr">
        <is>
          <t>Edad Cliente</t>
        </is>
      </c>
      <c r="C10" s="3918" t="n"/>
      <c r="D10" s="3926" t="n">
        <v>0</v>
      </c>
      <c r="E10" s="3923" t="n"/>
      <c r="H10" s="3924" t="n"/>
      <c r="I10" s="4" t="n"/>
    </row>
    <row r="11" ht="15" customHeight="1">
      <c r="B11" s="3648" t="inlineStr">
        <is>
          <t>Valor Inmueble</t>
        </is>
      </c>
      <c r="C11" s="3918" t="n"/>
      <c r="D11" s="3927" t="n">
        <v>0</v>
      </c>
      <c r="E11" s="3923" t="n"/>
      <c r="H11" s="3924" t="n"/>
      <c r="I11" s="4" t="n"/>
    </row>
    <row r="12" ht="15" customHeight="1">
      <c r="B12" s="3648" t="inlineStr">
        <is>
          <t>Total seguros</t>
        </is>
      </c>
      <c r="C12" s="3918" t="n"/>
      <c r="D12" s="3927" t="n">
        <v>0</v>
      </c>
      <c r="E12" s="3923" t="n"/>
      <c r="H12" s="3924" t="n"/>
      <c r="I12" s="4" t="n"/>
    </row>
    <row r="13">
      <c r="B13" s="3648" t="inlineStr">
        <is>
          <t>Seguro de Vida</t>
        </is>
      </c>
      <c r="C13" s="3918" t="n"/>
      <c r="D13" s="3927">
        <f>ACTUAL!G13</f>
        <v/>
      </c>
      <c r="E13" s="3928" t="n"/>
      <c r="F13" s="3929" t="n"/>
      <c r="G13" s="3929" t="n"/>
      <c r="H13" s="3930" t="n"/>
      <c r="I13" s="4" t="n"/>
    </row>
    <row r="14">
      <c r="B14" s="3648" t="inlineStr">
        <is>
          <t>Incendio y Terremoto sin iva</t>
        </is>
      </c>
      <c r="C14" s="3918" t="n"/>
      <c r="D14" s="3927">
        <f>ACTUAL!G14</f>
        <v/>
      </c>
      <c r="E14" s="3645" t="inlineStr">
        <is>
          <t>TASA NOMINAL MV</t>
        </is>
      </c>
      <c r="F14" s="3931" t="n"/>
      <c r="G14" s="3918" t="n"/>
      <c r="H14" s="3922">
        <f>+(1+H16)^(0.0833333333333333)-1</f>
        <v/>
      </c>
    </row>
    <row r="15">
      <c r="B15" s="3648" t="inlineStr">
        <is>
          <t>VALOR CUOTA MAS SEGURO</t>
        </is>
      </c>
      <c r="C15" s="3918" t="n"/>
      <c r="D15" s="3919">
        <f>+H19</f>
        <v/>
      </c>
      <c r="E15" s="3645" t="inlineStr">
        <is>
          <t>TASA NOMINAL ANUAL MES VENCIDO</t>
        </is>
      </c>
      <c r="F15" s="3931" t="n"/>
      <c r="G15" s="3918" t="n"/>
      <c r="H15" s="3922">
        <f>+H14*12</f>
        <v/>
      </c>
    </row>
    <row r="16">
      <c r="B16" s="3647" t="n"/>
      <c r="C16" s="3931" t="n"/>
      <c r="D16" s="3918" t="n"/>
      <c r="E16" s="3645" t="inlineStr">
        <is>
          <t>TASA EFECTIVA ANUAL</t>
        </is>
      </c>
      <c r="F16" s="3931" t="n"/>
      <c r="G16" s="3918" t="n"/>
      <c r="H16" s="19">
        <f>ACTUAL!K16</f>
        <v/>
      </c>
    </row>
    <row r="17" ht="38.25" customFormat="1" customHeight="1" s="3">
      <c r="B17" s="16" t="inlineStr">
        <is>
          <t>MES</t>
        </is>
      </c>
      <c r="C17" s="3932" t="inlineStr">
        <is>
          <t>SALDO K</t>
        </is>
      </c>
      <c r="D17" s="3932" t="inlineStr">
        <is>
          <t>ABONO CAPITAL</t>
        </is>
      </c>
      <c r="E17" s="3932" t="inlineStr">
        <is>
          <t>VLR INTERESES</t>
        </is>
      </c>
      <c r="F17" s="3932" t="inlineStr">
        <is>
          <t>VLR CUOTA 
SIN SEGURO</t>
        </is>
      </c>
      <c r="G17" s="3932" t="inlineStr">
        <is>
          <t>SEGURO</t>
        </is>
      </c>
      <c r="H17" s="3932" t="inlineStr">
        <is>
          <t>VLR CUOTA
 MAS SEGURO</t>
        </is>
      </c>
    </row>
    <row r="18">
      <c r="B18" s="10" t="n">
        <v>0</v>
      </c>
      <c r="C18" s="3933">
        <f>D7</f>
        <v/>
      </c>
      <c r="D18" s="3933" t="n"/>
      <c r="E18" s="3933" t="n"/>
      <c r="F18" s="3933" t="n"/>
      <c r="G18" s="3933" t="n"/>
      <c r="H18" s="3933" t="n"/>
    </row>
    <row r="19">
      <c r="B19" s="10" t="n">
        <v>1</v>
      </c>
      <c r="C19" s="3933">
        <f>+IF(C18-D19&lt;0,0,C18-D19)</f>
        <v/>
      </c>
      <c r="D19" s="3933">
        <f>F19-E19</f>
        <v/>
      </c>
      <c r="E19" s="3933">
        <f>C18*$D$8</f>
        <v/>
      </c>
      <c r="F19" s="3933">
        <f>IF(ROUND(C18,0)=0,0,PMT($D$8,$D$9,-$D$7))</f>
        <v/>
      </c>
      <c r="G19" s="3933">
        <f>+IF(ROUND(C18,0)=0,0,+$D$13+$D$14)</f>
        <v/>
      </c>
      <c r="H19" s="3933">
        <f>+G19+F19</f>
        <v/>
      </c>
    </row>
    <row r="20">
      <c r="B20" s="10" t="n">
        <v>2</v>
      </c>
      <c r="C20" s="3933">
        <f>+IF(C19-D20&lt;0,0,C19-D20)</f>
        <v/>
      </c>
      <c r="D20" s="3933">
        <f>F20-E20</f>
        <v/>
      </c>
      <c r="E20" s="3933">
        <f>C19*$D$8</f>
        <v/>
      </c>
      <c r="F20" s="3933">
        <f>IF(ROUND(C19,0)=0,0,PMT($D$8,$D$9,-$D$7))</f>
        <v/>
      </c>
      <c r="G20" s="3933">
        <f>+IF(ROUND(C19,0)=0,0,+$D$13+$D$14)</f>
        <v/>
      </c>
      <c r="H20" s="3933">
        <f>+G20+F20</f>
        <v/>
      </c>
    </row>
    <row r="21">
      <c r="B21" s="10" t="n">
        <v>3</v>
      </c>
      <c r="C21" s="3933">
        <f>+IF(C20-D21&lt;0,0,C20-D21)</f>
        <v/>
      </c>
      <c r="D21" s="3933">
        <f>F21-E21</f>
        <v/>
      </c>
      <c r="E21" s="3933">
        <f>C20*$D$8</f>
        <v/>
      </c>
      <c r="F21" s="3933">
        <f>IF(ROUND(C20,0)=0,0,PMT($D$8,$D$9,-$D$7))</f>
        <v/>
      </c>
      <c r="G21" s="3933">
        <f>+IF(ROUND(C20,0)=0,0,+$D$13+$D$14)</f>
        <v/>
      </c>
      <c r="H21" s="3933">
        <f>+G21+F21</f>
        <v/>
      </c>
    </row>
    <row r="22">
      <c r="B22" s="10" t="n">
        <v>4</v>
      </c>
      <c r="C22" s="3933">
        <f>+IF(C21-D22&lt;0,0,C21-D22)</f>
        <v/>
      </c>
      <c r="D22" s="3933">
        <f>F22-E22</f>
        <v/>
      </c>
      <c r="E22" s="3933">
        <f>C21*$D$8</f>
        <v/>
      </c>
      <c r="F22" s="3933">
        <f>IF(ROUND(C21,0)=0,0,PMT($D$8,$D$9,-$D$7))</f>
        <v/>
      </c>
      <c r="G22" s="3933">
        <f>+IF(ROUND(C21,0)=0,0,+$D$13+$D$14)</f>
        <v/>
      </c>
      <c r="H22" s="3933">
        <f>+G22+F22</f>
        <v/>
      </c>
    </row>
    <row r="23">
      <c r="B23" s="10" t="n">
        <v>5</v>
      </c>
      <c r="C23" s="3933">
        <f>+IF(C22-D23&lt;0,0,C22-D23)</f>
        <v/>
      </c>
      <c r="D23" s="3933">
        <f>F23-E23</f>
        <v/>
      </c>
      <c r="E23" s="3933">
        <f>C22*$D$8</f>
        <v/>
      </c>
      <c r="F23" s="3933">
        <f>IF(ROUND(C22,0)=0,0,PMT($D$8,$D$9,-$D$7))</f>
        <v/>
      </c>
      <c r="G23" s="3933">
        <f>+IF(ROUND(C22,0)=0,0,+$D$13+$D$14)</f>
        <v/>
      </c>
      <c r="H23" s="3933">
        <f>+G23+F23</f>
        <v/>
      </c>
    </row>
    <row r="24">
      <c r="B24" s="10" t="n">
        <v>6</v>
      </c>
      <c r="C24" s="3933">
        <f>+IF(C23-D24&lt;0,0,C23-D24)</f>
        <v/>
      </c>
      <c r="D24" s="3933">
        <f>F24-E24</f>
        <v/>
      </c>
      <c r="E24" s="3933">
        <f>C23*$D$8</f>
        <v/>
      </c>
      <c r="F24" s="3933">
        <f>IF(ROUND(C23,0)=0,0,PMT($D$8,$D$9,-$D$7))</f>
        <v/>
      </c>
      <c r="G24" s="3933">
        <f>+IF(ROUND(C23,0)=0,0,+$D$13+$D$14)</f>
        <v/>
      </c>
      <c r="H24" s="3933">
        <f>+G24+F24</f>
        <v/>
      </c>
    </row>
    <row r="25">
      <c r="B25" s="10" t="n">
        <v>7</v>
      </c>
      <c r="C25" s="3933">
        <f>+IF(C24-D25&lt;0,0,C24-D25)</f>
        <v/>
      </c>
      <c r="D25" s="3933">
        <f>F25-E25</f>
        <v/>
      </c>
      <c r="E25" s="3933">
        <f>C24*$D$8</f>
        <v/>
      </c>
      <c r="F25" s="3933">
        <f>IF(ROUND(C24,0)=0,0,PMT($D$8,$D$9,-$D$7))</f>
        <v/>
      </c>
      <c r="G25" s="3933">
        <f>+IF(ROUND(C24,0)=0,0,+$D$13+$D$14)</f>
        <v/>
      </c>
      <c r="H25" s="3933">
        <f>+G25+F25</f>
        <v/>
      </c>
    </row>
    <row r="26">
      <c r="B26" s="10" t="n">
        <v>8</v>
      </c>
      <c r="C26" s="3933">
        <f>+IF(C25-D26&lt;0,0,C25-D26)</f>
        <v/>
      </c>
      <c r="D26" s="3933">
        <f>F26-E26</f>
        <v/>
      </c>
      <c r="E26" s="3933">
        <f>C25*$D$8</f>
        <v/>
      </c>
      <c r="F26" s="3933">
        <f>IF(ROUND(C25,0)=0,0,PMT($D$8,$D$9,-$D$7))</f>
        <v/>
      </c>
      <c r="G26" s="3933">
        <f>+IF(ROUND(C25,0)=0,0,+$D$13+$D$14)</f>
        <v/>
      </c>
      <c r="H26" s="3933">
        <f>+G26+F26</f>
        <v/>
      </c>
    </row>
    <row r="27">
      <c r="B27" s="10" t="n">
        <v>9</v>
      </c>
      <c r="C27" s="3933">
        <f>+IF(C26-D27&lt;0,0,C26-D27)</f>
        <v/>
      </c>
      <c r="D27" s="3933">
        <f>F27-E27</f>
        <v/>
      </c>
      <c r="E27" s="3933">
        <f>C26*$D$8</f>
        <v/>
      </c>
      <c r="F27" s="3933">
        <f>IF(ROUND(C26,0)=0,0,PMT($D$8,$D$9,-$D$7))</f>
        <v/>
      </c>
      <c r="G27" s="3933">
        <f>+IF(ROUND(C26,0)=0,0,+$D$13+$D$14)</f>
        <v/>
      </c>
      <c r="H27" s="3933">
        <f>+G27+F27</f>
        <v/>
      </c>
    </row>
    <row r="28">
      <c r="B28" s="10" t="n">
        <v>10</v>
      </c>
      <c r="C28" s="3933">
        <f>+IF(C27-D28&lt;0,0,C27-D28)</f>
        <v/>
      </c>
      <c r="D28" s="3933">
        <f>F28-E28</f>
        <v/>
      </c>
      <c r="E28" s="3933">
        <f>C27*$D$8</f>
        <v/>
      </c>
      <c r="F28" s="3933">
        <f>IF(ROUND(C27,0)=0,0,PMT($D$8,$D$9,-$D$7))</f>
        <v/>
      </c>
      <c r="G28" s="3933">
        <f>+IF(ROUND(C27,0)=0,0,+$D$13+$D$14)</f>
        <v/>
      </c>
      <c r="H28" s="3933">
        <f>+G28+F28</f>
        <v/>
      </c>
    </row>
    <row r="29">
      <c r="B29" s="10" t="n">
        <v>11</v>
      </c>
      <c r="C29" s="3933">
        <f>+IF(C28-D29&lt;0,0,C28-D29)</f>
        <v/>
      </c>
      <c r="D29" s="3933">
        <f>F29-E29</f>
        <v/>
      </c>
      <c r="E29" s="3933">
        <f>C28*$D$8</f>
        <v/>
      </c>
      <c r="F29" s="3933">
        <f>IF(ROUND(C28,0)=0,0,PMT($D$8,$D$9,-$D$7))</f>
        <v/>
      </c>
      <c r="G29" s="3933">
        <f>+IF(ROUND(C28,0)=0,0,+$D$13+$D$14)</f>
        <v/>
      </c>
      <c r="H29" s="3933">
        <f>+G29+F29</f>
        <v/>
      </c>
    </row>
    <row r="30">
      <c r="B30" s="10" t="n">
        <v>12</v>
      </c>
      <c r="C30" s="3933">
        <f>+IF(C29-D30&lt;0,0,C29-D30)</f>
        <v/>
      </c>
      <c r="D30" s="3933">
        <f>F30-E30</f>
        <v/>
      </c>
      <c r="E30" s="3933">
        <f>C29*$D$8</f>
        <v/>
      </c>
      <c r="F30" s="3933">
        <f>IF(ROUND(C29,0)=0,0,PMT($D$8,$D$9,-$D$7))</f>
        <v/>
      </c>
      <c r="G30" s="3933">
        <f>+IF(ROUND(C29,0)=0,0,+$D$13+$D$14)</f>
        <v/>
      </c>
      <c r="H30" s="3933">
        <f>+G30+F30</f>
        <v/>
      </c>
    </row>
    <row r="31">
      <c r="B31" s="10" t="n">
        <v>13</v>
      </c>
      <c r="C31" s="3933">
        <f>+IF(C30-D31&lt;0,0,C30-D31)</f>
        <v/>
      </c>
      <c r="D31" s="3933">
        <f>F31-E31</f>
        <v/>
      </c>
      <c r="E31" s="3933">
        <f>C30*$D$8</f>
        <v/>
      </c>
      <c r="F31" s="3933">
        <f>IF(ROUND(C30,0)=0,0,PMT($D$8,$D$9,-$D$7))</f>
        <v/>
      </c>
      <c r="G31" s="3933">
        <f>+IF(ROUND(C30,0)=0,0,+$D$13+$D$14)</f>
        <v/>
      </c>
      <c r="H31" s="3933">
        <f>+G31+F31</f>
        <v/>
      </c>
    </row>
    <row r="32">
      <c r="B32" s="10" t="n">
        <v>14</v>
      </c>
      <c r="C32" s="3933">
        <f>+IF(C31-D32&lt;0,0,C31-D32)</f>
        <v/>
      </c>
      <c r="D32" s="3933">
        <f>F32-E32</f>
        <v/>
      </c>
      <c r="E32" s="3933">
        <f>C31*$D$8</f>
        <v/>
      </c>
      <c r="F32" s="3933">
        <f>IF(ROUND(C31,0)=0,0,PMT($D$8,$D$9,-$D$7))</f>
        <v/>
      </c>
      <c r="G32" s="3933">
        <f>+IF(ROUND(C31,0)=0,0,+$D$13+$D$14)</f>
        <v/>
      </c>
      <c r="H32" s="3933">
        <f>+G32+F32</f>
        <v/>
      </c>
    </row>
    <row r="33">
      <c r="B33" s="10" t="n">
        <v>15</v>
      </c>
      <c r="C33" s="3933">
        <f>+IF(C32-D33&lt;0,0,C32-D33)</f>
        <v/>
      </c>
      <c r="D33" s="3933">
        <f>F33-E33</f>
        <v/>
      </c>
      <c r="E33" s="3933">
        <f>C32*$D$8</f>
        <v/>
      </c>
      <c r="F33" s="3933">
        <f>IF(ROUND(C32,0)=0,0,PMT($D$8,$D$9,-$D$7))</f>
        <v/>
      </c>
      <c r="G33" s="3933">
        <f>+IF(ROUND(C32,0)=0,0,+$D$13+$D$14)</f>
        <v/>
      </c>
      <c r="H33" s="3933">
        <f>+G33+F33</f>
        <v/>
      </c>
    </row>
    <row r="34">
      <c r="B34" s="10" t="n">
        <v>16</v>
      </c>
      <c r="C34" s="3933">
        <f>+IF(C33-D34&lt;0,0,C33-D34)</f>
        <v/>
      </c>
      <c r="D34" s="3933">
        <f>F34-E34</f>
        <v/>
      </c>
      <c r="E34" s="3933">
        <f>C33*$D$8</f>
        <v/>
      </c>
      <c r="F34" s="3933">
        <f>IF(ROUND(C33,0)=0,0,PMT($D$8,$D$9,-$D$7))</f>
        <v/>
      </c>
      <c r="G34" s="3933">
        <f>+IF(ROUND(C33,0)=0,0,+$D$13+$D$14)</f>
        <v/>
      </c>
      <c r="H34" s="3933">
        <f>+G34+F34</f>
        <v/>
      </c>
    </row>
    <row r="35">
      <c r="B35" s="10" t="n">
        <v>17</v>
      </c>
      <c r="C35" s="3933">
        <f>+IF(C34-D35&lt;0,0,C34-D35)</f>
        <v/>
      </c>
      <c r="D35" s="3933">
        <f>F35-E35</f>
        <v/>
      </c>
      <c r="E35" s="3933">
        <f>C34*$D$8</f>
        <v/>
      </c>
      <c r="F35" s="3933">
        <f>IF(ROUND(C34,0)=0,0,PMT($D$8,$D$9,-$D$7))</f>
        <v/>
      </c>
      <c r="G35" s="3933">
        <f>+IF(ROUND(C34,0)=0,0,+$D$13+$D$14)</f>
        <v/>
      </c>
      <c r="H35" s="3933">
        <f>+G35+F35</f>
        <v/>
      </c>
    </row>
    <row r="36">
      <c r="B36" s="10" t="n">
        <v>18</v>
      </c>
      <c r="C36" s="3933">
        <f>+IF(C35-D36&lt;0,0,C35-D36)</f>
        <v/>
      </c>
      <c r="D36" s="3933">
        <f>F36-E36</f>
        <v/>
      </c>
      <c r="E36" s="3933">
        <f>C35*$D$8</f>
        <v/>
      </c>
      <c r="F36" s="3933">
        <f>IF(ROUND(C35,0)=0,0,PMT($D$8,$D$9,-$D$7))</f>
        <v/>
      </c>
      <c r="G36" s="3933">
        <f>+IF(ROUND(C35,0)=0,0,+$D$13+$D$14)</f>
        <v/>
      </c>
      <c r="H36" s="3933">
        <f>+G36+F36</f>
        <v/>
      </c>
    </row>
    <row r="37">
      <c r="B37" s="10" t="n">
        <v>19</v>
      </c>
      <c r="C37" s="3933">
        <f>+IF(C36-D37&lt;0,0,C36-D37)</f>
        <v/>
      </c>
      <c r="D37" s="3933">
        <f>F37-E37</f>
        <v/>
      </c>
      <c r="E37" s="3933">
        <f>C36*$D$8</f>
        <v/>
      </c>
      <c r="F37" s="3933">
        <f>IF(ROUND(C36,0)=0,0,PMT($D$8,$D$9,-$D$7))</f>
        <v/>
      </c>
      <c r="G37" s="3933">
        <f>+IF(ROUND(C36,0)=0,0,+$D$13+$D$14)</f>
        <v/>
      </c>
      <c r="H37" s="3933">
        <f>+G37+F37</f>
        <v/>
      </c>
    </row>
    <row r="38">
      <c r="B38" s="10" t="n">
        <v>20</v>
      </c>
      <c r="C38" s="3933">
        <f>+IF(C37-D38&lt;0,0,C37-D38)</f>
        <v/>
      </c>
      <c r="D38" s="3933">
        <f>F38-E38</f>
        <v/>
      </c>
      <c r="E38" s="3933">
        <f>C37*$D$8</f>
        <v/>
      </c>
      <c r="F38" s="3933">
        <f>IF(ROUND(C37,0)=0,0,PMT($D$8,$D$9,-$D$7))</f>
        <v/>
      </c>
      <c r="G38" s="3933">
        <f>+IF(ROUND(C37,0)=0,0,+$D$13+$D$14)</f>
        <v/>
      </c>
      <c r="H38" s="3933">
        <f>+G38+F38</f>
        <v/>
      </c>
    </row>
    <row r="39">
      <c r="B39" s="10" t="n">
        <v>21</v>
      </c>
      <c r="C39" s="3933">
        <f>+IF(C38-D39&lt;0,0,C38-D39)</f>
        <v/>
      </c>
      <c r="D39" s="3933">
        <f>F39-E39</f>
        <v/>
      </c>
      <c r="E39" s="3933">
        <f>C38*$D$8</f>
        <v/>
      </c>
      <c r="F39" s="3933">
        <f>IF(ROUND(C38,0)=0,0,PMT($D$8,$D$9,-$D$7))</f>
        <v/>
      </c>
      <c r="G39" s="3933">
        <f>+IF(ROUND(C38,0)=0,0,+$D$13+$D$14)</f>
        <v/>
      </c>
      <c r="H39" s="3933">
        <f>+G39+F39</f>
        <v/>
      </c>
    </row>
    <row r="40">
      <c r="B40" s="10" t="n">
        <v>22</v>
      </c>
      <c r="C40" s="3933">
        <f>+IF(C39-D40&lt;0,0,C39-D40)</f>
        <v/>
      </c>
      <c r="D40" s="3933">
        <f>F40-E40</f>
        <v/>
      </c>
      <c r="E40" s="3933">
        <f>C39*$D$8</f>
        <v/>
      </c>
      <c r="F40" s="3933">
        <f>IF(ROUND(C39,0)=0,0,PMT($D$8,$D$9,-$D$7))</f>
        <v/>
      </c>
      <c r="G40" s="3933">
        <f>+IF(ROUND(C39,0)=0,0,+$D$13+$D$14)</f>
        <v/>
      </c>
      <c r="H40" s="3933">
        <f>+G40+F40</f>
        <v/>
      </c>
    </row>
    <row r="41">
      <c r="B41" s="10" t="n">
        <v>23</v>
      </c>
      <c r="C41" s="3933">
        <f>+IF(C40-D41&lt;0,0,C40-D41)</f>
        <v/>
      </c>
      <c r="D41" s="3933">
        <f>F41-E41</f>
        <v/>
      </c>
      <c r="E41" s="3933">
        <f>C40*$D$8</f>
        <v/>
      </c>
      <c r="F41" s="3933">
        <f>IF(ROUND(C40,0)=0,0,PMT($D$8,$D$9,-$D$7))</f>
        <v/>
      </c>
      <c r="G41" s="3933">
        <f>+IF(ROUND(C40,0)=0,0,+$D$13+$D$14)</f>
        <v/>
      </c>
      <c r="H41" s="3933">
        <f>+G41+F41</f>
        <v/>
      </c>
    </row>
    <row r="42">
      <c r="B42" s="10" t="n">
        <v>24</v>
      </c>
      <c r="C42" s="3933">
        <f>+IF(C41-D42&lt;0,0,C41-D42)</f>
        <v/>
      </c>
      <c r="D42" s="3933">
        <f>F42-E42</f>
        <v/>
      </c>
      <c r="E42" s="3933">
        <f>C41*$D$8</f>
        <v/>
      </c>
      <c r="F42" s="3933">
        <f>IF(ROUND(C41,0)=0,0,PMT($D$8,$D$9,-$D$7))</f>
        <v/>
      </c>
      <c r="G42" s="3933">
        <f>+IF(ROUND(C41,0)=0,0,+$D$13+$D$14)</f>
        <v/>
      </c>
      <c r="H42" s="3933">
        <f>+G42+F42</f>
        <v/>
      </c>
    </row>
    <row r="43">
      <c r="B43" s="10" t="n">
        <v>25</v>
      </c>
      <c r="C43" s="3933">
        <f>+IF(C42-D43&lt;0,0,C42-D43)</f>
        <v/>
      </c>
      <c r="D43" s="3933">
        <f>F43-E43</f>
        <v/>
      </c>
      <c r="E43" s="3933">
        <f>C42*$D$8</f>
        <v/>
      </c>
      <c r="F43" s="3933">
        <f>IF(ROUND(C42,0)=0,0,PMT($D$8,$D$9,-$D$7))</f>
        <v/>
      </c>
      <c r="G43" s="3933">
        <f>+IF(ROUND(C42,0)=0,0,+$D$13+$D$14)</f>
        <v/>
      </c>
      <c r="H43" s="3933">
        <f>+G43+F43</f>
        <v/>
      </c>
    </row>
    <row r="44">
      <c r="B44" s="10" t="n">
        <v>26</v>
      </c>
      <c r="C44" s="3933">
        <f>+IF(C43-D44&lt;0,0,C43-D44)</f>
        <v/>
      </c>
      <c r="D44" s="3933">
        <f>F44-E44</f>
        <v/>
      </c>
      <c r="E44" s="3933">
        <f>C43*$D$8</f>
        <v/>
      </c>
      <c r="F44" s="3933">
        <f>IF(ROUND(C43,0)=0,0,PMT($D$8,$D$9,-$D$7))</f>
        <v/>
      </c>
      <c r="G44" s="3933">
        <f>+IF(ROUND(C43,0)=0,0,+$D$13+$D$14)</f>
        <v/>
      </c>
      <c r="H44" s="3933">
        <f>+G44+F44</f>
        <v/>
      </c>
    </row>
    <row r="45">
      <c r="B45" s="10" t="n">
        <v>27</v>
      </c>
      <c r="C45" s="3933">
        <f>+IF(C44-D45&lt;0,0,C44-D45)</f>
        <v/>
      </c>
      <c r="D45" s="3933">
        <f>F45-E45</f>
        <v/>
      </c>
      <c r="E45" s="3933">
        <f>C44*$D$8</f>
        <v/>
      </c>
      <c r="F45" s="3933">
        <f>IF(ROUND(C44,0)=0,0,PMT($D$8,$D$9,-$D$7))</f>
        <v/>
      </c>
      <c r="G45" s="3933">
        <f>+IF(ROUND(C44,0)=0,0,+$D$13+$D$14)</f>
        <v/>
      </c>
      <c r="H45" s="3933">
        <f>+G45+F45</f>
        <v/>
      </c>
    </row>
    <row r="46">
      <c r="B46" s="10" t="n">
        <v>28</v>
      </c>
      <c r="C46" s="3933">
        <f>+IF(C45-D46&lt;0,0,C45-D46)</f>
        <v/>
      </c>
      <c r="D46" s="3933">
        <f>F46-E46</f>
        <v/>
      </c>
      <c r="E46" s="3933">
        <f>C45*$D$8</f>
        <v/>
      </c>
      <c r="F46" s="3933">
        <f>IF(ROUND(C45,0)=0,0,PMT($D$8,$D$9,-$D$7))</f>
        <v/>
      </c>
      <c r="G46" s="3933">
        <f>+IF(ROUND(C45,0)=0,0,+$D$13+$D$14)</f>
        <v/>
      </c>
      <c r="H46" s="3933">
        <f>+G46+F46</f>
        <v/>
      </c>
    </row>
    <row r="47">
      <c r="B47" s="10" t="n">
        <v>29</v>
      </c>
      <c r="C47" s="3933">
        <f>+IF(C46-D47&lt;0,0,C46-D47)</f>
        <v/>
      </c>
      <c r="D47" s="3933">
        <f>F47-E47</f>
        <v/>
      </c>
      <c r="E47" s="3933">
        <f>C46*$D$8</f>
        <v/>
      </c>
      <c r="F47" s="3933">
        <f>IF(ROUND(C46,0)=0,0,PMT($D$8,$D$9,-$D$7))</f>
        <v/>
      </c>
      <c r="G47" s="3933">
        <f>+IF(ROUND(C46,0)=0,0,+$D$13+$D$14)</f>
        <v/>
      </c>
      <c r="H47" s="3933">
        <f>+G47+F47</f>
        <v/>
      </c>
    </row>
    <row r="48">
      <c r="B48" s="10" t="n">
        <v>30</v>
      </c>
      <c r="C48" s="3933">
        <f>+IF(C47-D48&lt;0,0,C47-D48)</f>
        <v/>
      </c>
      <c r="D48" s="3933">
        <f>F48-E48</f>
        <v/>
      </c>
      <c r="E48" s="3933">
        <f>C47*$D$8</f>
        <v/>
      </c>
      <c r="F48" s="3933">
        <f>IF(ROUND(C47,0)=0,0,PMT($D$8,$D$9,-$D$7))</f>
        <v/>
      </c>
      <c r="G48" s="3933">
        <f>+IF(ROUND(C47,0)=0,0,+$D$13+$D$14)</f>
        <v/>
      </c>
      <c r="H48" s="3933">
        <f>+G48+F48</f>
        <v/>
      </c>
    </row>
    <row r="49">
      <c r="B49" s="10" t="n">
        <v>31</v>
      </c>
      <c r="C49" s="3933">
        <f>+IF(C48-D49&lt;0,0,C48-D49)</f>
        <v/>
      </c>
      <c r="D49" s="3933">
        <f>F49-E49</f>
        <v/>
      </c>
      <c r="E49" s="3933">
        <f>C48*$D$8</f>
        <v/>
      </c>
      <c r="F49" s="3933">
        <f>IF(ROUND(C48,0)=0,0,PMT($D$8,$D$9,-$D$7))</f>
        <v/>
      </c>
      <c r="G49" s="3933">
        <f>+IF(ROUND(C48,0)=0,0,+$D$13+$D$14)</f>
        <v/>
      </c>
      <c r="H49" s="3933">
        <f>+G49+F49</f>
        <v/>
      </c>
    </row>
    <row r="50">
      <c r="B50" s="10" t="n">
        <v>32</v>
      </c>
      <c r="C50" s="3933">
        <f>+IF(C49-D50&lt;0,0,C49-D50)</f>
        <v/>
      </c>
      <c r="D50" s="3933">
        <f>F50-E50</f>
        <v/>
      </c>
      <c r="E50" s="3933">
        <f>C49*$D$8</f>
        <v/>
      </c>
      <c r="F50" s="3933">
        <f>IF(ROUND(C49,0)=0,0,PMT($D$8,$D$9,-$D$7))</f>
        <v/>
      </c>
      <c r="G50" s="3933">
        <f>+IF(ROUND(C49,0)=0,0,+$D$13+$D$14)</f>
        <v/>
      </c>
      <c r="H50" s="3933">
        <f>+G50+F50</f>
        <v/>
      </c>
    </row>
    <row r="51">
      <c r="B51" s="10" t="n">
        <v>33</v>
      </c>
      <c r="C51" s="3933">
        <f>+IF(C50-D51&lt;0,0,C50-D51)</f>
        <v/>
      </c>
      <c r="D51" s="3933">
        <f>F51-E51</f>
        <v/>
      </c>
      <c r="E51" s="3933">
        <f>C50*$D$8</f>
        <v/>
      </c>
      <c r="F51" s="3933">
        <f>IF(ROUND(C50,0)=0,0,PMT($D$8,$D$9,-$D$7))</f>
        <v/>
      </c>
      <c r="G51" s="3933">
        <f>+IF(ROUND(C50,0)=0,0,+$D$13+$D$14)</f>
        <v/>
      </c>
      <c r="H51" s="3933">
        <f>+G51+F51</f>
        <v/>
      </c>
    </row>
    <row r="52">
      <c r="B52" s="10" t="n">
        <v>34</v>
      </c>
      <c r="C52" s="3933">
        <f>+IF(C51-D52&lt;0,0,C51-D52)</f>
        <v/>
      </c>
      <c r="D52" s="3933">
        <f>F52-E52</f>
        <v/>
      </c>
      <c r="E52" s="3933">
        <f>C51*$D$8</f>
        <v/>
      </c>
      <c r="F52" s="3933">
        <f>IF(ROUND(C51,0)=0,0,PMT($D$8,$D$9,-$D$7))</f>
        <v/>
      </c>
      <c r="G52" s="3933">
        <f>+IF(ROUND(C51,0)=0,0,+$D$13+$D$14)</f>
        <v/>
      </c>
      <c r="H52" s="3933">
        <f>+G52+F52</f>
        <v/>
      </c>
    </row>
    <row r="53">
      <c r="B53" s="10" t="n">
        <v>35</v>
      </c>
      <c r="C53" s="3933">
        <f>+IF(C52-D53&lt;0,0,C52-D53)</f>
        <v/>
      </c>
      <c r="D53" s="3933">
        <f>F53-E53</f>
        <v/>
      </c>
      <c r="E53" s="3933">
        <f>C52*$D$8</f>
        <v/>
      </c>
      <c r="F53" s="3933">
        <f>IF(ROUND(C52,0)=0,0,PMT($D$8,$D$9,-$D$7))</f>
        <v/>
      </c>
      <c r="G53" s="3933">
        <f>+IF(ROUND(C52,0)=0,0,+$D$13+$D$14)</f>
        <v/>
      </c>
      <c r="H53" s="3933">
        <f>+G53+F53</f>
        <v/>
      </c>
    </row>
    <row r="54">
      <c r="B54" s="10" t="n">
        <v>36</v>
      </c>
      <c r="C54" s="3933">
        <f>+IF(C53-D54&lt;0,0,C53-D54)</f>
        <v/>
      </c>
      <c r="D54" s="3933">
        <f>F54-E54</f>
        <v/>
      </c>
      <c r="E54" s="3933">
        <f>C53*$D$8</f>
        <v/>
      </c>
      <c r="F54" s="3933">
        <f>IF(ROUND(C53,0)=0,0,PMT($D$8,$D$9,-$D$7))</f>
        <v/>
      </c>
      <c r="G54" s="3933">
        <f>+IF(ROUND(C53,0)=0,0,+$D$13+$D$14)</f>
        <v/>
      </c>
      <c r="H54" s="3933">
        <f>+G54+F54</f>
        <v/>
      </c>
    </row>
    <row r="55">
      <c r="B55" s="10" t="n">
        <v>37</v>
      </c>
      <c r="C55" s="3933">
        <f>+IF(C54-D55&lt;0,0,C54-D55)</f>
        <v/>
      </c>
      <c r="D55" s="3933">
        <f>F55-E55</f>
        <v/>
      </c>
      <c r="E55" s="3933">
        <f>C54*$D$8</f>
        <v/>
      </c>
      <c r="F55" s="3933">
        <f>IF(ROUND(C54,0)=0,0,PMT($D$8,$D$9,-$D$7))</f>
        <v/>
      </c>
      <c r="G55" s="3933">
        <f>+IF(ROUND(C54,0)=0,0,+$D$13+$D$14)</f>
        <v/>
      </c>
      <c r="H55" s="3933">
        <f>+G55+F55</f>
        <v/>
      </c>
    </row>
    <row r="56">
      <c r="B56" s="10" t="n">
        <v>38</v>
      </c>
      <c r="C56" s="3933">
        <f>+IF(C55-D56&lt;0,0,C55-D56)</f>
        <v/>
      </c>
      <c r="D56" s="3933">
        <f>F56-E56</f>
        <v/>
      </c>
      <c r="E56" s="3933">
        <f>C55*$D$8</f>
        <v/>
      </c>
      <c r="F56" s="3933">
        <f>IF(ROUND(C55,0)=0,0,PMT($D$8,$D$9,-$D$7))</f>
        <v/>
      </c>
      <c r="G56" s="3933">
        <f>+IF(ROUND(C55,0)=0,0,+$D$13+$D$14)</f>
        <v/>
      </c>
      <c r="H56" s="3933">
        <f>+G56+F56</f>
        <v/>
      </c>
    </row>
    <row r="57">
      <c r="B57" s="10" t="n">
        <v>39</v>
      </c>
      <c r="C57" s="3933">
        <f>+IF(C56-D57&lt;0,0,C56-D57)</f>
        <v/>
      </c>
      <c r="D57" s="3933">
        <f>F57-E57</f>
        <v/>
      </c>
      <c r="E57" s="3933">
        <f>C56*$D$8</f>
        <v/>
      </c>
      <c r="F57" s="3933">
        <f>IF(ROUND(C56,0)=0,0,PMT($D$8,$D$9,-$D$7))</f>
        <v/>
      </c>
      <c r="G57" s="3933">
        <f>+IF(ROUND(C56,0)=0,0,+$D$13+$D$14)</f>
        <v/>
      </c>
      <c r="H57" s="3933">
        <f>+G57+F57</f>
        <v/>
      </c>
    </row>
    <row r="58">
      <c r="B58" s="10" t="n">
        <v>40</v>
      </c>
      <c r="C58" s="3933">
        <f>+IF(C57-D58&lt;0,0,C57-D58)</f>
        <v/>
      </c>
      <c r="D58" s="3933">
        <f>F58-E58</f>
        <v/>
      </c>
      <c r="E58" s="3933">
        <f>C57*$D$8</f>
        <v/>
      </c>
      <c r="F58" s="3933">
        <f>IF(ROUND(C57,0)=0,0,PMT($D$8,$D$9,-$D$7))</f>
        <v/>
      </c>
      <c r="G58" s="3933">
        <f>+IF(ROUND(C57,0)=0,0,+$D$13+$D$14)</f>
        <v/>
      </c>
      <c r="H58" s="3933">
        <f>+G58+F58</f>
        <v/>
      </c>
    </row>
    <row r="59">
      <c r="B59" s="10" t="n">
        <v>41</v>
      </c>
      <c r="C59" s="3933">
        <f>+IF(C58-D59&lt;0,0,C58-D59)</f>
        <v/>
      </c>
      <c r="D59" s="3933">
        <f>F59-E59</f>
        <v/>
      </c>
      <c r="E59" s="3933">
        <f>C58*$D$8</f>
        <v/>
      </c>
      <c r="F59" s="3933">
        <f>IF(ROUND(C58,0)=0,0,PMT($D$8,$D$9,-$D$7))</f>
        <v/>
      </c>
      <c r="G59" s="3933">
        <f>+IF(ROUND(C58,0)=0,0,+$D$13+$D$14)</f>
        <v/>
      </c>
      <c r="H59" s="3933">
        <f>+G59+F59</f>
        <v/>
      </c>
    </row>
    <row r="60">
      <c r="B60" s="10" t="n">
        <v>42</v>
      </c>
      <c r="C60" s="3933">
        <f>+IF(C59-D60&lt;0,0,C59-D60)</f>
        <v/>
      </c>
      <c r="D60" s="3933">
        <f>F60-E60</f>
        <v/>
      </c>
      <c r="E60" s="3933">
        <f>C59*$D$8</f>
        <v/>
      </c>
      <c r="F60" s="3933">
        <f>IF(ROUND(C59,0)=0,0,PMT($D$8,$D$9,-$D$7))</f>
        <v/>
      </c>
      <c r="G60" s="3933">
        <f>+IF(ROUND(C59,0)=0,0,+$D$13+$D$14)</f>
        <v/>
      </c>
      <c r="H60" s="3933">
        <f>+G60+F60</f>
        <v/>
      </c>
    </row>
    <row r="61">
      <c r="B61" s="10" t="n">
        <v>43</v>
      </c>
      <c r="C61" s="3933">
        <f>+IF(C60-D61&lt;0,0,C60-D61)</f>
        <v/>
      </c>
      <c r="D61" s="3933">
        <f>F61-E61</f>
        <v/>
      </c>
      <c r="E61" s="3933">
        <f>C60*$D$8</f>
        <v/>
      </c>
      <c r="F61" s="3933">
        <f>IF(ROUND(C60,0)=0,0,PMT($D$8,$D$9,-$D$7))</f>
        <v/>
      </c>
      <c r="G61" s="3933">
        <f>+IF(ROUND(C60,0)=0,0,+$D$13+$D$14)</f>
        <v/>
      </c>
      <c r="H61" s="3933">
        <f>+G61+F61</f>
        <v/>
      </c>
    </row>
    <row r="62">
      <c r="B62" s="10" t="n">
        <v>44</v>
      </c>
      <c r="C62" s="3933">
        <f>+IF(C61-D62&lt;0,0,C61-D62)</f>
        <v/>
      </c>
      <c r="D62" s="3933">
        <f>F62-E62</f>
        <v/>
      </c>
      <c r="E62" s="3933">
        <f>C61*$D$8</f>
        <v/>
      </c>
      <c r="F62" s="3933">
        <f>IF(ROUND(C61,0)=0,0,PMT($D$8,$D$9,-$D$7))</f>
        <v/>
      </c>
      <c r="G62" s="3933">
        <f>+IF(ROUND(C61,0)=0,0,+$D$13+$D$14)</f>
        <v/>
      </c>
      <c r="H62" s="3933">
        <f>+G62+F62</f>
        <v/>
      </c>
    </row>
    <row r="63">
      <c r="B63" s="10" t="n">
        <v>45</v>
      </c>
      <c r="C63" s="3933">
        <f>+IF(C62-D63&lt;0,0,C62-D63)</f>
        <v/>
      </c>
      <c r="D63" s="3933">
        <f>F63-E63</f>
        <v/>
      </c>
      <c r="E63" s="3933">
        <f>C62*$D$8</f>
        <v/>
      </c>
      <c r="F63" s="3933">
        <f>IF(ROUND(C62,0)=0,0,PMT($D$8,$D$9,-$D$7))</f>
        <v/>
      </c>
      <c r="G63" s="3933">
        <f>+IF(ROUND(C62,0)=0,0,+$D$13+$D$14)</f>
        <v/>
      </c>
      <c r="H63" s="3933">
        <f>+G63+F63</f>
        <v/>
      </c>
    </row>
    <row r="64">
      <c r="B64" s="10" t="n">
        <v>46</v>
      </c>
      <c r="C64" s="3933">
        <f>+IF(C63-D64&lt;0,0,C63-D64)</f>
        <v/>
      </c>
      <c r="D64" s="3933">
        <f>F64-E64</f>
        <v/>
      </c>
      <c r="E64" s="3933">
        <f>C63*$D$8</f>
        <v/>
      </c>
      <c r="F64" s="3933">
        <f>IF(ROUND(C63,0)=0,0,PMT($D$8,$D$9,-$D$7))</f>
        <v/>
      </c>
      <c r="G64" s="3933">
        <f>+IF(ROUND(C63,0)=0,0,+$D$13+$D$14)</f>
        <v/>
      </c>
      <c r="H64" s="3933">
        <f>+G64+F64</f>
        <v/>
      </c>
    </row>
    <row r="65">
      <c r="B65" s="10" t="n">
        <v>47</v>
      </c>
      <c r="C65" s="3933">
        <f>+IF(C64-D65&lt;0,0,C64-D65)</f>
        <v/>
      </c>
      <c r="D65" s="3933">
        <f>F65-E65</f>
        <v/>
      </c>
      <c r="E65" s="3933">
        <f>C64*$D$8</f>
        <v/>
      </c>
      <c r="F65" s="3933">
        <f>IF(ROUND(C64,0)=0,0,PMT($D$8,$D$9,-$D$7))</f>
        <v/>
      </c>
      <c r="G65" s="3933">
        <f>+IF(ROUND(C64,0)=0,0,+$D$13+$D$14)</f>
        <v/>
      </c>
      <c r="H65" s="3933">
        <f>+G65+F65</f>
        <v/>
      </c>
    </row>
    <row r="66">
      <c r="B66" s="10" t="n">
        <v>48</v>
      </c>
      <c r="C66" s="3933">
        <f>+IF(C65-D66&lt;0,0,C65-D66)</f>
        <v/>
      </c>
      <c r="D66" s="3933">
        <f>F66-E66</f>
        <v/>
      </c>
      <c r="E66" s="3933">
        <f>C65*$D$8</f>
        <v/>
      </c>
      <c r="F66" s="3933">
        <f>IF(ROUND(C65,0)=0,0,PMT($D$8,$D$9,-$D$7))</f>
        <v/>
      </c>
      <c r="G66" s="3933">
        <f>+IF(ROUND(C65,0)=0,0,+$D$13+$D$14)</f>
        <v/>
      </c>
      <c r="H66" s="3933">
        <f>+G66+F66</f>
        <v/>
      </c>
    </row>
    <row r="67">
      <c r="B67" s="10" t="n">
        <v>49</v>
      </c>
      <c r="C67" s="3933">
        <f>+IF(C66-D67&lt;0,0,C66-D67)</f>
        <v/>
      </c>
      <c r="D67" s="3933">
        <f>F67-E67</f>
        <v/>
      </c>
      <c r="E67" s="3933">
        <f>C66*$D$8</f>
        <v/>
      </c>
      <c r="F67" s="3933">
        <f>IF(ROUND(C66,0)=0,0,PMT($D$8,$D$9,-$D$7))</f>
        <v/>
      </c>
      <c r="G67" s="3933">
        <f>+IF(ROUND(C66,0)=0,0,+$D$13+$D$14)</f>
        <v/>
      </c>
      <c r="H67" s="3933">
        <f>+G67+F67</f>
        <v/>
      </c>
    </row>
    <row r="68">
      <c r="B68" s="10" t="n">
        <v>50</v>
      </c>
      <c r="C68" s="3933">
        <f>+IF(C67-D68&lt;0,0,C67-D68)</f>
        <v/>
      </c>
      <c r="D68" s="3933">
        <f>F68-E68</f>
        <v/>
      </c>
      <c r="E68" s="3933">
        <f>C67*$D$8</f>
        <v/>
      </c>
      <c r="F68" s="3933">
        <f>IF(ROUND(C67,0)=0,0,PMT($D$8,$D$9,-$D$7))</f>
        <v/>
      </c>
      <c r="G68" s="3933">
        <f>+IF(ROUND(C67,0)=0,0,+$D$13+$D$14)</f>
        <v/>
      </c>
      <c r="H68" s="3933">
        <f>+G68+F68</f>
        <v/>
      </c>
    </row>
    <row r="69">
      <c r="B69" s="10" t="n">
        <v>51</v>
      </c>
      <c r="C69" s="3933">
        <f>+IF(C68-D69&lt;0,0,C68-D69)</f>
        <v/>
      </c>
      <c r="D69" s="3933">
        <f>F69-E69</f>
        <v/>
      </c>
      <c r="E69" s="3933">
        <f>C68*$D$8</f>
        <v/>
      </c>
      <c r="F69" s="3933">
        <f>IF(ROUND(C68,0)=0,0,PMT($D$8,$D$9,-$D$7))</f>
        <v/>
      </c>
      <c r="G69" s="3933">
        <f>+IF(ROUND(C68,0)=0,0,+$D$13+$D$14)</f>
        <v/>
      </c>
      <c r="H69" s="3933">
        <f>+G69+F69</f>
        <v/>
      </c>
    </row>
    <row r="70">
      <c r="B70" s="10" t="n">
        <v>52</v>
      </c>
      <c r="C70" s="3933">
        <f>+IF(C69-D70&lt;0,0,C69-D70)</f>
        <v/>
      </c>
      <c r="D70" s="3933">
        <f>F70-E70</f>
        <v/>
      </c>
      <c r="E70" s="3933">
        <f>C69*$D$8</f>
        <v/>
      </c>
      <c r="F70" s="3933">
        <f>IF(ROUND(C69,0)=0,0,PMT($D$8,$D$9,-$D$7))</f>
        <v/>
      </c>
      <c r="G70" s="3933">
        <f>+IF(ROUND(C69,0)=0,0,+$D$13+$D$14)</f>
        <v/>
      </c>
      <c r="H70" s="3933">
        <f>+G70+F70</f>
        <v/>
      </c>
    </row>
    <row r="71">
      <c r="B71" s="10" t="n">
        <v>53</v>
      </c>
      <c r="C71" s="3933">
        <f>+IF(C70-D71&lt;0,0,C70-D71)</f>
        <v/>
      </c>
      <c r="D71" s="3933">
        <f>F71-E71</f>
        <v/>
      </c>
      <c r="E71" s="3933">
        <f>C70*$D$8</f>
        <v/>
      </c>
      <c r="F71" s="3933">
        <f>IF(ROUND(C70,0)=0,0,PMT($D$8,$D$9,-$D$7))</f>
        <v/>
      </c>
      <c r="G71" s="3933">
        <f>+IF(ROUND(C70,0)=0,0,+$D$13+$D$14)</f>
        <v/>
      </c>
      <c r="H71" s="3933">
        <f>+G71+F71</f>
        <v/>
      </c>
    </row>
    <row r="72">
      <c r="B72" s="10" t="n">
        <v>54</v>
      </c>
      <c r="C72" s="3933">
        <f>+IF(C71-D72&lt;0,0,C71-D72)</f>
        <v/>
      </c>
      <c r="D72" s="3933">
        <f>F72-E72</f>
        <v/>
      </c>
      <c r="E72" s="3933">
        <f>C71*$D$8</f>
        <v/>
      </c>
      <c r="F72" s="3933">
        <f>IF(ROUND(C71,0)=0,0,PMT($D$8,$D$9,-$D$7))</f>
        <v/>
      </c>
      <c r="G72" s="3933">
        <f>+IF(ROUND(C71,0)=0,0,+$D$13+$D$14)</f>
        <v/>
      </c>
      <c r="H72" s="3933">
        <f>+G72+F72</f>
        <v/>
      </c>
    </row>
    <row r="73">
      <c r="B73" s="10" t="n">
        <v>55</v>
      </c>
      <c r="C73" s="3933">
        <f>+IF(C72-D73&lt;0,0,C72-D73)</f>
        <v/>
      </c>
      <c r="D73" s="3933">
        <f>F73-E73</f>
        <v/>
      </c>
      <c r="E73" s="3933">
        <f>C72*$D$8</f>
        <v/>
      </c>
      <c r="F73" s="3933">
        <f>IF(ROUND(C72,0)=0,0,PMT($D$8,$D$9,-$D$7))</f>
        <v/>
      </c>
      <c r="G73" s="3933">
        <f>+IF(ROUND(C72,0)=0,0,+$D$13+$D$14)</f>
        <v/>
      </c>
      <c r="H73" s="3933">
        <f>+G73+F73</f>
        <v/>
      </c>
    </row>
    <row r="74">
      <c r="B74" s="10" t="n">
        <v>56</v>
      </c>
      <c r="C74" s="3933">
        <f>+IF(C73-D74&lt;0,0,C73-D74)</f>
        <v/>
      </c>
      <c r="D74" s="3933">
        <f>F74-E74</f>
        <v/>
      </c>
      <c r="E74" s="3933">
        <f>C73*$D$8</f>
        <v/>
      </c>
      <c r="F74" s="3933">
        <f>IF(ROUND(C73,0)=0,0,PMT($D$8,$D$9,-$D$7))</f>
        <v/>
      </c>
      <c r="G74" s="3933">
        <f>+IF(ROUND(C73,0)=0,0,+$D$13+$D$14)</f>
        <v/>
      </c>
      <c r="H74" s="3933">
        <f>+G74+F74</f>
        <v/>
      </c>
    </row>
    <row r="75">
      <c r="B75" s="10" t="n">
        <v>57</v>
      </c>
      <c r="C75" s="3933">
        <f>+IF(C74-D75&lt;0,0,C74-D75)</f>
        <v/>
      </c>
      <c r="D75" s="3933">
        <f>F75-E75</f>
        <v/>
      </c>
      <c r="E75" s="3933">
        <f>C74*$D$8</f>
        <v/>
      </c>
      <c r="F75" s="3933">
        <f>IF(ROUND(C74,0)=0,0,PMT($D$8,$D$9,-$D$7))</f>
        <v/>
      </c>
      <c r="G75" s="3933">
        <f>+IF(ROUND(C74,0)=0,0,+$D$13+$D$14)</f>
        <v/>
      </c>
      <c r="H75" s="3933">
        <f>+G75+F75</f>
        <v/>
      </c>
    </row>
    <row r="76">
      <c r="B76" s="10" t="n">
        <v>58</v>
      </c>
      <c r="C76" s="3933">
        <f>+IF(C75-D76&lt;0,0,C75-D76)</f>
        <v/>
      </c>
      <c r="D76" s="3933">
        <f>F76-E76</f>
        <v/>
      </c>
      <c r="E76" s="3933">
        <f>C75*$D$8</f>
        <v/>
      </c>
      <c r="F76" s="3933">
        <f>IF(ROUND(C75,0)=0,0,PMT($D$8,$D$9,-$D$7))</f>
        <v/>
      </c>
      <c r="G76" s="3933">
        <f>+IF(ROUND(C75,0)=0,0,+$D$13+$D$14)</f>
        <v/>
      </c>
      <c r="H76" s="3933">
        <f>+G76+F76</f>
        <v/>
      </c>
    </row>
    <row r="77">
      <c r="B77" s="10" t="n">
        <v>59</v>
      </c>
      <c r="C77" s="3933">
        <f>+IF(C76-D77&lt;0,0,C76-D77)</f>
        <v/>
      </c>
      <c r="D77" s="3933">
        <f>F77-E77</f>
        <v/>
      </c>
      <c r="E77" s="3933">
        <f>C76*$D$8</f>
        <v/>
      </c>
      <c r="F77" s="3933">
        <f>IF(ROUND(C76,0)=0,0,PMT($D$8,$D$9,-$D$7))</f>
        <v/>
      </c>
      <c r="G77" s="3933">
        <f>+IF(ROUND(C76,0)=0,0,+$D$13+$D$14)</f>
        <v/>
      </c>
      <c r="H77" s="3933">
        <f>+G77+F77</f>
        <v/>
      </c>
    </row>
    <row r="78">
      <c r="B78" s="10" t="n">
        <v>60</v>
      </c>
      <c r="C78" s="3933">
        <f>+IF(C77-D78&lt;0,0,C77-D78)</f>
        <v/>
      </c>
      <c r="D78" s="3933">
        <f>F78-E78</f>
        <v/>
      </c>
      <c r="E78" s="3933">
        <f>C77*$D$8</f>
        <v/>
      </c>
      <c r="F78" s="3933">
        <f>IF(ROUND(C77,0)=0,0,PMT($D$8,$D$9,-$D$7))</f>
        <v/>
      </c>
      <c r="G78" s="3933">
        <f>+IF(ROUND(C77,0)=0,0,+$D$13+$D$14)</f>
        <v/>
      </c>
      <c r="H78" s="3933">
        <f>+G78+F78</f>
        <v/>
      </c>
    </row>
    <row r="79">
      <c r="B79" s="10" t="n">
        <v>61</v>
      </c>
      <c r="C79" s="3933">
        <f>+IF(C78-D79&lt;0,0,C78-D79)</f>
        <v/>
      </c>
      <c r="D79" s="3933">
        <f>F79-E79</f>
        <v/>
      </c>
      <c r="E79" s="3933">
        <f>C78*$D$8</f>
        <v/>
      </c>
      <c r="F79" s="3933">
        <f>IF(ROUND(C78,0)=0,0,PMT($D$8,$D$9,-$D$7))</f>
        <v/>
      </c>
      <c r="G79" s="3933">
        <f>+IF(ROUND(C78,0)=0,0,+$D$13+$D$14)</f>
        <v/>
      </c>
      <c r="H79" s="3933">
        <f>+G79+F79</f>
        <v/>
      </c>
    </row>
    <row r="80">
      <c r="B80" s="10" t="n">
        <v>62</v>
      </c>
      <c r="C80" s="3933">
        <f>+IF(C79-D80&lt;0,0,C79-D80)</f>
        <v/>
      </c>
      <c r="D80" s="3933">
        <f>F80-E80</f>
        <v/>
      </c>
      <c r="E80" s="3933">
        <f>C79*$D$8</f>
        <v/>
      </c>
      <c r="F80" s="3933">
        <f>IF(ROUND(C79,0)=0,0,PMT($D$8,$D$9,-$D$7))</f>
        <v/>
      </c>
      <c r="G80" s="3933">
        <f>+IF(ROUND(C79,0)=0,0,+$D$13+$D$14)</f>
        <v/>
      </c>
      <c r="H80" s="3933">
        <f>+G80+F80</f>
        <v/>
      </c>
    </row>
    <row r="81">
      <c r="B81" s="10" t="n">
        <v>63</v>
      </c>
      <c r="C81" s="3933">
        <f>+IF(C80-D81&lt;0,0,C80-D81)</f>
        <v/>
      </c>
      <c r="D81" s="3933">
        <f>F81-E81</f>
        <v/>
      </c>
      <c r="E81" s="3933">
        <f>C80*$D$8</f>
        <v/>
      </c>
      <c r="F81" s="3933">
        <f>IF(ROUND(C80,0)=0,0,PMT($D$8,$D$9,-$D$7))</f>
        <v/>
      </c>
      <c r="G81" s="3933">
        <f>+IF(ROUND(C80,0)=0,0,+$D$13+$D$14)</f>
        <v/>
      </c>
      <c r="H81" s="3933">
        <f>+G81+F81</f>
        <v/>
      </c>
    </row>
    <row r="82">
      <c r="B82" s="10" t="n">
        <v>64</v>
      </c>
      <c r="C82" s="3933">
        <f>+IF(C81-D82&lt;0,0,C81-D82)</f>
        <v/>
      </c>
      <c r="D82" s="3933">
        <f>F82-E82</f>
        <v/>
      </c>
      <c r="E82" s="3933">
        <f>C81*$D$8</f>
        <v/>
      </c>
      <c r="F82" s="3933">
        <f>IF(ROUND(C81,0)=0,0,PMT($D$8,$D$9,-$D$7))</f>
        <v/>
      </c>
      <c r="G82" s="3933">
        <f>+IF(ROUND(C81,0)=0,0,+$D$13+$D$14)</f>
        <v/>
      </c>
      <c r="H82" s="3933">
        <f>+G82+F82</f>
        <v/>
      </c>
    </row>
    <row r="83">
      <c r="B83" s="10" t="n">
        <v>65</v>
      </c>
      <c r="C83" s="3933">
        <f>+IF(C82-D83&lt;0,0,C82-D83)</f>
        <v/>
      </c>
      <c r="D83" s="3933">
        <f>F83-E83</f>
        <v/>
      </c>
      <c r="E83" s="3933">
        <f>C82*$D$8</f>
        <v/>
      </c>
      <c r="F83" s="3933">
        <f>IF(ROUND(C82,0)=0,0,PMT($D$8,$D$9,-$D$7))</f>
        <v/>
      </c>
      <c r="G83" s="3933">
        <f>+IF(ROUND(C82,0)=0,0,+$D$13+$D$14)</f>
        <v/>
      </c>
      <c r="H83" s="3933">
        <f>+G83+F83</f>
        <v/>
      </c>
    </row>
    <row r="84">
      <c r="B84" s="10" t="n">
        <v>66</v>
      </c>
      <c r="C84" s="3933">
        <f>+IF(C83-D84&lt;0,0,C83-D84)</f>
        <v/>
      </c>
      <c r="D84" s="3933">
        <f>F84-E84</f>
        <v/>
      </c>
      <c r="E84" s="3933">
        <f>C83*$D$8</f>
        <v/>
      </c>
      <c r="F84" s="3933">
        <f>IF(ROUND(C83,0)=0,0,PMT($D$8,$D$9,-$D$7))</f>
        <v/>
      </c>
      <c r="G84" s="3933">
        <f>+IF(ROUND(C83,0)=0,0,+$D$13+$D$14)</f>
        <v/>
      </c>
      <c r="H84" s="3933">
        <f>+G84+F84</f>
        <v/>
      </c>
    </row>
    <row r="85">
      <c r="B85" s="10" t="n">
        <v>67</v>
      </c>
      <c r="C85" s="3933">
        <f>+IF(C84-D85&lt;0,0,C84-D85)</f>
        <v/>
      </c>
      <c r="D85" s="3933">
        <f>F85-E85</f>
        <v/>
      </c>
      <c r="E85" s="3933">
        <f>C84*$D$8</f>
        <v/>
      </c>
      <c r="F85" s="3933">
        <f>IF(ROUND(C84,0)=0,0,PMT($D$8,$D$9,-$D$7))</f>
        <v/>
      </c>
      <c r="G85" s="3933">
        <f>+IF(ROUND(C84,0)=0,0,+$D$13+$D$14)</f>
        <v/>
      </c>
      <c r="H85" s="3933">
        <f>+G85+F85</f>
        <v/>
      </c>
    </row>
    <row r="86">
      <c r="B86" s="10" t="n">
        <v>68</v>
      </c>
      <c r="C86" s="3933">
        <f>+IF(C85-D86&lt;0,0,C85-D86)</f>
        <v/>
      </c>
      <c r="D86" s="3933">
        <f>F86-E86</f>
        <v/>
      </c>
      <c r="E86" s="3933">
        <f>C85*$D$8</f>
        <v/>
      </c>
      <c r="F86" s="3933">
        <f>IF(ROUND(C85,0)=0,0,PMT($D$8,$D$9,-$D$7))</f>
        <v/>
      </c>
      <c r="G86" s="3933">
        <f>+IF(ROUND(C85,0)=0,0,+$D$13+$D$14)</f>
        <v/>
      </c>
      <c r="H86" s="3933">
        <f>+G86+F86</f>
        <v/>
      </c>
    </row>
    <row r="87">
      <c r="B87" s="10" t="n">
        <v>69</v>
      </c>
      <c r="C87" s="3933">
        <f>+IF(C86-D87&lt;0,0,C86-D87)</f>
        <v/>
      </c>
      <c r="D87" s="3933">
        <f>F87-E87</f>
        <v/>
      </c>
      <c r="E87" s="3933">
        <f>C86*$D$8</f>
        <v/>
      </c>
      <c r="F87" s="3933">
        <f>IF(ROUND(C86,0)=0,0,PMT($D$8,$D$9,-$D$7))</f>
        <v/>
      </c>
      <c r="G87" s="3933">
        <f>+IF(ROUND(C86,0)=0,0,+$D$13+$D$14)</f>
        <v/>
      </c>
      <c r="H87" s="3933">
        <f>+G87+F87</f>
        <v/>
      </c>
    </row>
    <row r="88">
      <c r="B88" s="10" t="n">
        <v>70</v>
      </c>
      <c r="C88" s="3933">
        <f>+IF(C87-D88&lt;0,0,C87-D88)</f>
        <v/>
      </c>
      <c r="D88" s="3933">
        <f>F88-E88</f>
        <v/>
      </c>
      <c r="E88" s="3933">
        <f>C87*$D$8</f>
        <v/>
      </c>
      <c r="F88" s="3933">
        <f>IF(ROUND(C87,0)=0,0,PMT($D$8,$D$9,-$D$7))</f>
        <v/>
      </c>
      <c r="G88" s="3933">
        <f>+IF(ROUND(C87,0)=0,0,+$D$13+$D$14)</f>
        <v/>
      </c>
      <c r="H88" s="3933">
        <f>+G88+F88</f>
        <v/>
      </c>
    </row>
    <row r="89">
      <c r="B89" s="10" t="n">
        <v>71</v>
      </c>
      <c r="C89" s="3933">
        <f>+IF(C88-D89&lt;0,0,C88-D89)</f>
        <v/>
      </c>
      <c r="D89" s="3933">
        <f>F89-E89</f>
        <v/>
      </c>
      <c r="E89" s="3933">
        <f>C88*$D$8</f>
        <v/>
      </c>
      <c r="F89" s="3933">
        <f>IF(ROUND(C88,0)=0,0,PMT($D$8,$D$9,-$D$7))</f>
        <v/>
      </c>
      <c r="G89" s="3933">
        <f>+IF(ROUND(C88,0)=0,0,+$D$13+$D$14)</f>
        <v/>
      </c>
      <c r="H89" s="3933">
        <f>+G89+F89</f>
        <v/>
      </c>
    </row>
    <row r="90">
      <c r="B90" s="10" t="n">
        <v>72</v>
      </c>
      <c r="C90" s="3933">
        <f>+IF(C89-D90&lt;0,0,C89-D90)</f>
        <v/>
      </c>
      <c r="D90" s="3933">
        <f>F90-E90</f>
        <v/>
      </c>
      <c r="E90" s="3933">
        <f>C89*$D$8</f>
        <v/>
      </c>
      <c r="F90" s="3933">
        <f>IF(ROUND(C89,0)=0,0,PMT($D$8,$D$9,-$D$7))</f>
        <v/>
      </c>
      <c r="G90" s="3933">
        <f>+IF(ROUND(C89,0)=0,0,+$D$13+$D$14)</f>
        <v/>
      </c>
      <c r="H90" s="3933">
        <f>+G90+F90</f>
        <v/>
      </c>
    </row>
    <row r="91">
      <c r="B91" s="10" t="n">
        <v>73</v>
      </c>
      <c r="C91" s="3933">
        <f>+IF(C90-D91&lt;0,0,C90-D91)</f>
        <v/>
      </c>
      <c r="D91" s="3933">
        <f>F91-E91</f>
        <v/>
      </c>
      <c r="E91" s="3933">
        <f>C90*$D$8</f>
        <v/>
      </c>
      <c r="F91" s="3933">
        <f>IF(ROUND(C90,0)=0,0,PMT($D$8,$D$9,-$D$7))</f>
        <v/>
      </c>
      <c r="G91" s="3933">
        <f>+IF(ROUND(C90,0)=0,0,+$D$13+$D$14)</f>
        <v/>
      </c>
      <c r="H91" s="3933">
        <f>+G91+F91</f>
        <v/>
      </c>
    </row>
    <row r="92">
      <c r="B92" s="10" t="n">
        <v>74</v>
      </c>
      <c r="C92" s="3933">
        <f>+IF(C91-D92&lt;0,0,C91-D92)</f>
        <v/>
      </c>
      <c r="D92" s="3933">
        <f>F92-E92</f>
        <v/>
      </c>
      <c r="E92" s="3933">
        <f>C91*$D$8</f>
        <v/>
      </c>
      <c r="F92" s="3933">
        <f>IF(ROUND(C91,0)=0,0,PMT($D$8,$D$9,-$D$7))</f>
        <v/>
      </c>
      <c r="G92" s="3933">
        <f>+IF(ROUND(C91,0)=0,0,+$D$13+$D$14)</f>
        <v/>
      </c>
      <c r="H92" s="3933">
        <f>+G92+F92</f>
        <v/>
      </c>
    </row>
    <row r="93">
      <c r="B93" s="10" t="n">
        <v>75</v>
      </c>
      <c r="C93" s="3933">
        <f>+IF(C92-D93&lt;0,0,C92-D93)</f>
        <v/>
      </c>
      <c r="D93" s="3933">
        <f>F93-E93</f>
        <v/>
      </c>
      <c r="E93" s="3933">
        <f>C92*$D$8</f>
        <v/>
      </c>
      <c r="F93" s="3933">
        <f>IF(ROUND(C92,0)=0,0,PMT($D$8,$D$9,-$D$7))</f>
        <v/>
      </c>
      <c r="G93" s="3933">
        <f>+IF(ROUND(C92,0)=0,0,+$D$13+$D$14)</f>
        <v/>
      </c>
      <c r="H93" s="3933">
        <f>+G93+F93</f>
        <v/>
      </c>
    </row>
    <row r="94">
      <c r="B94" s="10" t="n">
        <v>76</v>
      </c>
      <c r="C94" s="3933">
        <f>+IF(C93-D94&lt;0,0,C93-D94)</f>
        <v/>
      </c>
      <c r="D94" s="3933">
        <f>F94-E94</f>
        <v/>
      </c>
      <c r="E94" s="3933">
        <f>C93*$D$8</f>
        <v/>
      </c>
      <c r="F94" s="3933">
        <f>IF(ROUND(C93,0)=0,0,PMT($D$8,$D$9,-$D$7))</f>
        <v/>
      </c>
      <c r="G94" s="3933">
        <f>+IF(ROUND(C93,0)=0,0,+$D$13+$D$14)</f>
        <v/>
      </c>
      <c r="H94" s="3933">
        <f>+G94+F94</f>
        <v/>
      </c>
    </row>
    <row r="95">
      <c r="B95" s="10" t="n">
        <v>77</v>
      </c>
      <c r="C95" s="3933">
        <f>+IF(C94-D95&lt;0,0,C94-D95)</f>
        <v/>
      </c>
      <c r="D95" s="3933">
        <f>F95-E95</f>
        <v/>
      </c>
      <c r="E95" s="3933">
        <f>C94*$D$8</f>
        <v/>
      </c>
      <c r="F95" s="3933">
        <f>IF(ROUND(C94,0)=0,0,PMT($D$8,$D$9,-$D$7))</f>
        <v/>
      </c>
      <c r="G95" s="3933">
        <f>+IF(ROUND(C94,0)=0,0,+$D$13+$D$14)</f>
        <v/>
      </c>
      <c r="H95" s="3933">
        <f>+G95+F95</f>
        <v/>
      </c>
    </row>
    <row r="96">
      <c r="B96" s="10" t="n">
        <v>78</v>
      </c>
      <c r="C96" s="3933">
        <f>+IF(C95-D96&lt;0,0,C95-D96)</f>
        <v/>
      </c>
      <c r="D96" s="3933">
        <f>F96-E96</f>
        <v/>
      </c>
      <c r="E96" s="3933">
        <f>C95*$D$8</f>
        <v/>
      </c>
      <c r="F96" s="3933">
        <f>IF(ROUND(C95,0)=0,0,PMT($D$8,$D$9,-$D$7))</f>
        <v/>
      </c>
      <c r="G96" s="3933">
        <f>+IF(ROUND(C95,0)=0,0,+$D$13+$D$14)</f>
        <v/>
      </c>
      <c r="H96" s="3933">
        <f>+G96+F96</f>
        <v/>
      </c>
    </row>
    <row r="97">
      <c r="B97" s="10" t="n">
        <v>79</v>
      </c>
      <c r="C97" s="3933">
        <f>+IF(C96-D97&lt;0,0,C96-D97)</f>
        <v/>
      </c>
      <c r="D97" s="3933">
        <f>F97-E97</f>
        <v/>
      </c>
      <c r="E97" s="3933">
        <f>C96*$D$8</f>
        <v/>
      </c>
      <c r="F97" s="3933">
        <f>IF(ROUND(C96,0)=0,0,PMT($D$8,$D$9,-$D$7))</f>
        <v/>
      </c>
      <c r="G97" s="3933">
        <f>+IF(ROUND(C96,0)=0,0,+$D$13+$D$14)</f>
        <v/>
      </c>
      <c r="H97" s="3933">
        <f>+G97+F97</f>
        <v/>
      </c>
    </row>
    <row r="98">
      <c r="B98" s="10" t="n">
        <v>80</v>
      </c>
      <c r="C98" s="3933">
        <f>+IF(C97-D98&lt;0,0,C97-D98)</f>
        <v/>
      </c>
      <c r="D98" s="3933">
        <f>F98-E98</f>
        <v/>
      </c>
      <c r="E98" s="3933">
        <f>C97*$D$8</f>
        <v/>
      </c>
      <c r="F98" s="3933">
        <f>IF(ROUND(C97,0)=0,0,PMT($D$8,$D$9,-$D$7))</f>
        <v/>
      </c>
      <c r="G98" s="3933">
        <f>+IF(ROUND(C97,0)=0,0,+$D$13+$D$14)</f>
        <v/>
      </c>
      <c r="H98" s="3933">
        <f>+G98+F98</f>
        <v/>
      </c>
    </row>
    <row r="99">
      <c r="B99" s="10" t="n">
        <v>81</v>
      </c>
      <c r="C99" s="3933">
        <f>+IF(C98-D99&lt;0,0,C98-D99)</f>
        <v/>
      </c>
      <c r="D99" s="3933">
        <f>F99-E99</f>
        <v/>
      </c>
      <c r="E99" s="3933">
        <f>C98*$D$8</f>
        <v/>
      </c>
      <c r="F99" s="3933">
        <f>IF(ROUND(C98,0)=0,0,PMT($D$8,$D$9,-$D$7))</f>
        <v/>
      </c>
      <c r="G99" s="3933">
        <f>+IF(ROUND(C98,0)=0,0,+$D$13+$D$14)</f>
        <v/>
      </c>
      <c r="H99" s="3933">
        <f>+G99+F99</f>
        <v/>
      </c>
    </row>
    <row r="100">
      <c r="B100" s="10" t="n">
        <v>82</v>
      </c>
      <c r="C100" s="3933">
        <f>+IF(C99-D100&lt;0,0,C99-D100)</f>
        <v/>
      </c>
      <c r="D100" s="3933">
        <f>F100-E100</f>
        <v/>
      </c>
      <c r="E100" s="3933">
        <f>C99*$D$8</f>
        <v/>
      </c>
      <c r="F100" s="3933">
        <f>IF(ROUND(C99,0)=0,0,PMT($D$8,$D$9,-$D$7))</f>
        <v/>
      </c>
      <c r="G100" s="3933">
        <f>+IF(ROUND(C99,0)=0,0,+$D$13+$D$14)</f>
        <v/>
      </c>
      <c r="H100" s="3933">
        <f>+G100+F100</f>
        <v/>
      </c>
    </row>
    <row r="101">
      <c r="B101" s="10" t="n">
        <v>83</v>
      </c>
      <c r="C101" s="3933">
        <f>+IF(C100-D101&lt;0,0,C100-D101)</f>
        <v/>
      </c>
      <c r="D101" s="3933">
        <f>F101-E101</f>
        <v/>
      </c>
      <c r="E101" s="3933">
        <f>C100*$D$8</f>
        <v/>
      </c>
      <c r="F101" s="3933">
        <f>IF(ROUND(C100,0)=0,0,PMT($D$8,$D$9,-$D$7))</f>
        <v/>
      </c>
      <c r="G101" s="3933">
        <f>+IF(ROUND(C100,0)=0,0,+$D$13+$D$14)</f>
        <v/>
      </c>
      <c r="H101" s="3933">
        <f>+G101+F101</f>
        <v/>
      </c>
    </row>
    <row r="102">
      <c r="B102" s="10" t="n">
        <v>84</v>
      </c>
      <c r="C102" s="3933">
        <f>+IF(C101-D102&lt;0,0,C101-D102)</f>
        <v/>
      </c>
      <c r="D102" s="3933">
        <f>F102-E102</f>
        <v/>
      </c>
      <c r="E102" s="3933">
        <f>C101*$D$8</f>
        <v/>
      </c>
      <c r="F102" s="3933">
        <f>IF(ROUND(C101,0)=0,0,PMT($D$8,$D$9,-$D$7))</f>
        <v/>
      </c>
      <c r="G102" s="3933">
        <f>+IF(ROUND(C101,0)=0,0,+$D$13+$D$14)</f>
        <v/>
      </c>
      <c r="H102" s="3933">
        <f>+G102+F102</f>
        <v/>
      </c>
    </row>
    <row r="103">
      <c r="B103" s="10" t="n">
        <v>85</v>
      </c>
      <c r="C103" s="3933">
        <f>+IF(C102-D103&lt;0,0,C102-D103)</f>
        <v/>
      </c>
      <c r="D103" s="3933">
        <f>F103-E103</f>
        <v/>
      </c>
      <c r="E103" s="3933">
        <f>C102*$D$8</f>
        <v/>
      </c>
      <c r="F103" s="3933">
        <f>IF(ROUND(C102,0)=0,0,PMT($D$8,$D$9,-$D$7))</f>
        <v/>
      </c>
      <c r="G103" s="3933">
        <f>+IF(ROUND(C102,0)=0,0,+$D$13+$D$14)</f>
        <v/>
      </c>
      <c r="H103" s="3933">
        <f>+G103+F103</f>
        <v/>
      </c>
    </row>
    <row r="104">
      <c r="B104" s="10" t="n">
        <v>86</v>
      </c>
      <c r="C104" s="3933">
        <f>+IF(C103-D104&lt;0,0,C103-D104)</f>
        <v/>
      </c>
      <c r="D104" s="3933">
        <f>F104-E104</f>
        <v/>
      </c>
      <c r="E104" s="3933">
        <f>C103*$D$8</f>
        <v/>
      </c>
      <c r="F104" s="3933">
        <f>IF(ROUND(C103,0)=0,0,PMT($D$8,$D$9,-$D$7))</f>
        <v/>
      </c>
      <c r="G104" s="3933">
        <f>+IF(ROUND(C103,0)=0,0,+$D$13+$D$14)</f>
        <v/>
      </c>
      <c r="H104" s="3933">
        <f>+G104+F104</f>
        <v/>
      </c>
    </row>
    <row r="105">
      <c r="B105" s="10" t="n">
        <v>87</v>
      </c>
      <c r="C105" s="3933">
        <f>+IF(C104-D105&lt;0,0,C104-D105)</f>
        <v/>
      </c>
      <c r="D105" s="3933">
        <f>F105-E105</f>
        <v/>
      </c>
      <c r="E105" s="3933">
        <f>C104*$D$8</f>
        <v/>
      </c>
      <c r="F105" s="3933">
        <f>IF(ROUND(C104,0)=0,0,PMT($D$8,$D$9,-$D$7))</f>
        <v/>
      </c>
      <c r="G105" s="3933">
        <f>+IF(ROUND(C104,0)=0,0,+$D$13+$D$14)</f>
        <v/>
      </c>
      <c r="H105" s="3933">
        <f>+G105+F105</f>
        <v/>
      </c>
    </row>
    <row r="106">
      <c r="B106" s="10" t="n">
        <v>88</v>
      </c>
      <c r="C106" s="3933">
        <f>+IF(C105-D106&lt;0,0,C105-D106)</f>
        <v/>
      </c>
      <c r="D106" s="3933">
        <f>F106-E106</f>
        <v/>
      </c>
      <c r="E106" s="3933">
        <f>C105*$D$8</f>
        <v/>
      </c>
      <c r="F106" s="3933">
        <f>IF(ROUND(C105,0)=0,0,PMT($D$8,$D$9,-$D$7))</f>
        <v/>
      </c>
      <c r="G106" s="3933">
        <f>+IF(ROUND(C105,0)=0,0,+$D$13+$D$14)</f>
        <v/>
      </c>
      <c r="H106" s="3933">
        <f>+G106+F106</f>
        <v/>
      </c>
    </row>
    <row r="107">
      <c r="B107" s="10" t="n">
        <v>89</v>
      </c>
      <c r="C107" s="3933">
        <f>+IF(C106-D107&lt;0,0,C106-D107)</f>
        <v/>
      </c>
      <c r="D107" s="3933">
        <f>F107-E107</f>
        <v/>
      </c>
      <c r="E107" s="3933">
        <f>C106*$D$8</f>
        <v/>
      </c>
      <c r="F107" s="3933">
        <f>IF(ROUND(C106,0)=0,0,PMT($D$8,$D$9,-$D$7))</f>
        <v/>
      </c>
      <c r="G107" s="3933">
        <f>+IF(ROUND(C106,0)=0,0,+$D$13+$D$14)</f>
        <v/>
      </c>
      <c r="H107" s="3933">
        <f>+G107+F107</f>
        <v/>
      </c>
    </row>
    <row r="108">
      <c r="B108" s="10" t="n">
        <v>90</v>
      </c>
      <c r="C108" s="3933">
        <f>+IF(C107-D108&lt;0,0,C107-D108)</f>
        <v/>
      </c>
      <c r="D108" s="3933">
        <f>F108-E108</f>
        <v/>
      </c>
      <c r="E108" s="3933">
        <f>C107*$D$8</f>
        <v/>
      </c>
      <c r="F108" s="3933">
        <f>IF(ROUND(C107,0)=0,0,PMT($D$8,$D$9,-$D$7))</f>
        <v/>
      </c>
      <c r="G108" s="3933">
        <f>+IF(ROUND(C107,0)=0,0,+$D$13+$D$14)</f>
        <v/>
      </c>
      <c r="H108" s="3933">
        <f>+G108+F108</f>
        <v/>
      </c>
    </row>
    <row r="109">
      <c r="B109" s="10" t="n">
        <v>91</v>
      </c>
      <c r="C109" s="3933">
        <f>+IF(C108-D109&lt;0,0,C108-D109)</f>
        <v/>
      </c>
      <c r="D109" s="3933">
        <f>F109-E109</f>
        <v/>
      </c>
      <c r="E109" s="3933">
        <f>C108*$D$8</f>
        <v/>
      </c>
      <c r="F109" s="3933">
        <f>IF(ROUND(C108,0)=0,0,PMT($D$8,$D$9,-$D$7))</f>
        <v/>
      </c>
      <c r="G109" s="3933">
        <f>+IF(ROUND(C108,0)=0,0,+$D$13+$D$14)</f>
        <v/>
      </c>
      <c r="H109" s="3933">
        <f>+G109+F109</f>
        <v/>
      </c>
    </row>
    <row r="110">
      <c r="B110" s="10" t="n">
        <v>92</v>
      </c>
      <c r="C110" s="3933">
        <f>+IF(C109-D110&lt;0,0,C109-D110)</f>
        <v/>
      </c>
      <c r="D110" s="3933">
        <f>F110-E110</f>
        <v/>
      </c>
      <c r="E110" s="3933">
        <f>C109*$D$8</f>
        <v/>
      </c>
      <c r="F110" s="3933">
        <f>IF(ROUND(C109,0)=0,0,PMT($D$8,$D$9,-$D$7))</f>
        <v/>
      </c>
      <c r="G110" s="3933">
        <f>+IF(ROUND(C109,0)=0,0,+$D$13+$D$14)</f>
        <v/>
      </c>
      <c r="H110" s="3933">
        <f>+G110+F110</f>
        <v/>
      </c>
    </row>
    <row r="111">
      <c r="B111" s="10" t="n">
        <v>93</v>
      </c>
      <c r="C111" s="3933">
        <f>+IF(C110-D111&lt;0,0,C110-D111)</f>
        <v/>
      </c>
      <c r="D111" s="3933">
        <f>F111-E111</f>
        <v/>
      </c>
      <c r="E111" s="3933">
        <f>C110*$D$8</f>
        <v/>
      </c>
      <c r="F111" s="3933">
        <f>IF(ROUND(C110,0)=0,0,PMT($D$8,$D$9,-$D$7))</f>
        <v/>
      </c>
      <c r="G111" s="3933">
        <f>+IF(ROUND(C110,0)=0,0,+$D$13+$D$14)</f>
        <v/>
      </c>
      <c r="H111" s="3933">
        <f>+G111+F111</f>
        <v/>
      </c>
    </row>
    <row r="112">
      <c r="B112" s="10" t="n">
        <v>94</v>
      </c>
      <c r="C112" s="3933">
        <f>+IF(C111-D112&lt;0,0,C111-D112)</f>
        <v/>
      </c>
      <c r="D112" s="3933">
        <f>F112-E112</f>
        <v/>
      </c>
      <c r="E112" s="3933">
        <f>C111*$D$8</f>
        <v/>
      </c>
      <c r="F112" s="3933">
        <f>IF(ROUND(C111,0)=0,0,PMT($D$8,$D$9,-$D$7))</f>
        <v/>
      </c>
      <c r="G112" s="3933">
        <f>+IF(ROUND(C111,0)=0,0,+$D$13+$D$14)</f>
        <v/>
      </c>
      <c r="H112" s="3933">
        <f>+G112+F112</f>
        <v/>
      </c>
    </row>
    <row r="113">
      <c r="B113" s="10" t="n">
        <v>95</v>
      </c>
      <c r="C113" s="3933">
        <f>+IF(C112-D113&lt;0,0,C112-D113)</f>
        <v/>
      </c>
      <c r="D113" s="3933">
        <f>F113-E113</f>
        <v/>
      </c>
      <c r="E113" s="3933">
        <f>C112*$D$8</f>
        <v/>
      </c>
      <c r="F113" s="3933">
        <f>IF(ROUND(C112,0)=0,0,PMT($D$8,$D$9,-$D$7))</f>
        <v/>
      </c>
      <c r="G113" s="3933">
        <f>+IF(ROUND(C112,0)=0,0,+$D$13+$D$14)</f>
        <v/>
      </c>
      <c r="H113" s="3933">
        <f>+G113+F113</f>
        <v/>
      </c>
    </row>
    <row r="114">
      <c r="B114" s="10" t="n">
        <v>96</v>
      </c>
      <c r="C114" s="3933">
        <f>+IF(C113-D114&lt;0,0,C113-D114)</f>
        <v/>
      </c>
      <c r="D114" s="3933">
        <f>F114-E114</f>
        <v/>
      </c>
      <c r="E114" s="3933">
        <f>C113*$D$8</f>
        <v/>
      </c>
      <c r="F114" s="3933">
        <f>IF(ROUND(C113,0)=0,0,PMT($D$8,$D$9,-$D$7))</f>
        <v/>
      </c>
      <c r="G114" s="3933">
        <f>+IF(ROUND(C113,0)=0,0,+$D$13+$D$14)</f>
        <v/>
      </c>
      <c r="H114" s="3933">
        <f>+G114+F114</f>
        <v/>
      </c>
    </row>
    <row r="115">
      <c r="B115" s="10" t="n">
        <v>97</v>
      </c>
      <c r="C115" s="3933">
        <f>+IF(C114-D115&lt;0,0,C114-D115)</f>
        <v/>
      </c>
      <c r="D115" s="3933">
        <f>F115-E115</f>
        <v/>
      </c>
      <c r="E115" s="3933">
        <f>C114*$D$8</f>
        <v/>
      </c>
      <c r="F115" s="3933">
        <f>IF(ROUND(C114,0)=0,0,PMT($D$8,$D$9,-$D$7))</f>
        <v/>
      </c>
      <c r="G115" s="3933">
        <f>+IF(ROUND(C114,0)=0,0,+$D$13+$D$14)</f>
        <v/>
      </c>
      <c r="H115" s="3933">
        <f>+G115+F115</f>
        <v/>
      </c>
    </row>
    <row r="116">
      <c r="B116" s="10" t="n">
        <v>98</v>
      </c>
      <c r="C116" s="3933">
        <f>+IF(C115-D116&lt;0,0,C115-D116)</f>
        <v/>
      </c>
      <c r="D116" s="3933">
        <f>F116-E116</f>
        <v/>
      </c>
      <c r="E116" s="3933">
        <f>C115*$D$8</f>
        <v/>
      </c>
      <c r="F116" s="3933">
        <f>IF(ROUND(C115,0)=0,0,PMT($D$8,$D$9,-$D$7))</f>
        <v/>
      </c>
      <c r="G116" s="3933">
        <f>+IF(ROUND(C115,0)=0,0,+$D$13+$D$14)</f>
        <v/>
      </c>
      <c r="H116" s="3933">
        <f>+G116+F116</f>
        <v/>
      </c>
    </row>
    <row r="117">
      <c r="B117" s="10" t="n">
        <v>99</v>
      </c>
      <c r="C117" s="3933">
        <f>+IF(C116-D117&lt;0,0,C116-D117)</f>
        <v/>
      </c>
      <c r="D117" s="3933">
        <f>F117-E117</f>
        <v/>
      </c>
      <c r="E117" s="3933">
        <f>C116*$D$8</f>
        <v/>
      </c>
      <c r="F117" s="3933">
        <f>IF(ROUND(C116,0)=0,0,PMT($D$8,$D$9,-$D$7))</f>
        <v/>
      </c>
      <c r="G117" s="3933">
        <f>+IF(ROUND(C116,0)=0,0,+$D$13+$D$14)</f>
        <v/>
      </c>
      <c r="H117" s="3933">
        <f>+G117+F117</f>
        <v/>
      </c>
    </row>
    <row r="118">
      <c r="B118" s="10" t="n">
        <v>100</v>
      </c>
      <c r="C118" s="3933">
        <f>+IF(C117-D118&lt;0,0,C117-D118)</f>
        <v/>
      </c>
      <c r="D118" s="3933">
        <f>F118-E118</f>
        <v/>
      </c>
      <c r="E118" s="3933">
        <f>C117*$D$8</f>
        <v/>
      </c>
      <c r="F118" s="3933">
        <f>IF(ROUND(C117,0)=0,0,PMT($D$8,$D$9,-$D$7))</f>
        <v/>
      </c>
      <c r="G118" s="3933">
        <f>+IF(ROUND(C117,0)=0,0,+$D$13+$D$14)</f>
        <v/>
      </c>
      <c r="H118" s="3933">
        <f>+G118+F118</f>
        <v/>
      </c>
    </row>
    <row r="119">
      <c r="B119" s="10" t="n">
        <v>101</v>
      </c>
      <c r="C119" s="3933">
        <f>+IF(C118-D119&lt;0,0,C118-D119)</f>
        <v/>
      </c>
      <c r="D119" s="3933">
        <f>F119-E119</f>
        <v/>
      </c>
      <c r="E119" s="3933">
        <f>C118*$D$8</f>
        <v/>
      </c>
      <c r="F119" s="3933">
        <f>IF(ROUND(C118,0)=0,0,PMT($D$8,$D$9,-$D$7))</f>
        <v/>
      </c>
      <c r="G119" s="3933">
        <f>+IF(ROUND(C118,0)=0,0,+$D$13+$D$14)</f>
        <v/>
      </c>
      <c r="H119" s="3933">
        <f>+G119+F119</f>
        <v/>
      </c>
    </row>
    <row r="120">
      <c r="B120" s="10" t="n">
        <v>102</v>
      </c>
      <c r="C120" s="3933">
        <f>+IF(C119-D120&lt;0,0,C119-D120)</f>
        <v/>
      </c>
      <c r="D120" s="3933">
        <f>F120-E120</f>
        <v/>
      </c>
      <c r="E120" s="3933">
        <f>C119*$D$8</f>
        <v/>
      </c>
      <c r="F120" s="3933">
        <f>IF(ROUND(C119,0)=0,0,PMT($D$8,$D$9,-$D$7))</f>
        <v/>
      </c>
      <c r="G120" s="3933">
        <f>+IF(ROUND(C119,0)=0,0,+$D$13+$D$14)</f>
        <v/>
      </c>
      <c r="H120" s="3933">
        <f>+G120+F120</f>
        <v/>
      </c>
    </row>
    <row r="121">
      <c r="B121" s="10" t="n">
        <v>103</v>
      </c>
      <c r="C121" s="3933">
        <f>+IF(C120-D121&lt;0,0,C120-D121)</f>
        <v/>
      </c>
      <c r="D121" s="3933">
        <f>F121-E121</f>
        <v/>
      </c>
      <c r="E121" s="3933">
        <f>C120*$D$8</f>
        <v/>
      </c>
      <c r="F121" s="3933">
        <f>IF(ROUND(C120,0)=0,0,PMT($D$8,$D$9,-$D$7))</f>
        <v/>
      </c>
      <c r="G121" s="3933">
        <f>+IF(ROUND(C120,0)=0,0,+$D$13+$D$14)</f>
        <v/>
      </c>
      <c r="H121" s="3933">
        <f>+G121+F121</f>
        <v/>
      </c>
    </row>
    <row r="122">
      <c r="B122" s="10" t="n">
        <v>104</v>
      </c>
      <c r="C122" s="3933">
        <f>+IF(C121-D122&lt;0,0,C121-D122)</f>
        <v/>
      </c>
      <c r="D122" s="3933">
        <f>F122-E122</f>
        <v/>
      </c>
      <c r="E122" s="3933">
        <f>C121*$D$8</f>
        <v/>
      </c>
      <c r="F122" s="3933">
        <f>IF(ROUND(C121,0)=0,0,PMT($D$8,$D$9,-$D$7))</f>
        <v/>
      </c>
      <c r="G122" s="3933">
        <f>+IF(ROUND(C121,0)=0,0,+$D$13+$D$14)</f>
        <v/>
      </c>
      <c r="H122" s="3933">
        <f>+G122+F122</f>
        <v/>
      </c>
    </row>
    <row r="123">
      <c r="B123" s="10" t="n">
        <v>105</v>
      </c>
      <c r="C123" s="3933">
        <f>+IF(C122-D123&lt;0,0,C122-D123)</f>
        <v/>
      </c>
      <c r="D123" s="3933">
        <f>F123-E123</f>
        <v/>
      </c>
      <c r="E123" s="3933">
        <f>C122*$D$8</f>
        <v/>
      </c>
      <c r="F123" s="3933">
        <f>IF(ROUND(C122,0)=0,0,PMT($D$8,$D$9,-$D$7))</f>
        <v/>
      </c>
      <c r="G123" s="3933">
        <f>+IF(ROUND(C122,0)=0,0,+$D$13+$D$14)</f>
        <v/>
      </c>
      <c r="H123" s="3933">
        <f>+G123+F123</f>
        <v/>
      </c>
    </row>
    <row r="124">
      <c r="B124" s="10" t="n">
        <v>106</v>
      </c>
      <c r="C124" s="3933">
        <f>+IF(C123-D124&lt;0,0,C123-D124)</f>
        <v/>
      </c>
      <c r="D124" s="3933">
        <f>F124-E124</f>
        <v/>
      </c>
      <c r="E124" s="3933">
        <f>C123*$D$8</f>
        <v/>
      </c>
      <c r="F124" s="3933">
        <f>IF(ROUND(C123,0)=0,0,PMT($D$8,$D$9,-$D$7))</f>
        <v/>
      </c>
      <c r="G124" s="3933">
        <f>+IF(ROUND(C123,0)=0,0,+$D$13+$D$14)</f>
        <v/>
      </c>
      <c r="H124" s="3933">
        <f>+G124+F124</f>
        <v/>
      </c>
    </row>
    <row r="125">
      <c r="B125" s="10" t="n">
        <v>107</v>
      </c>
      <c r="C125" s="3933">
        <f>+IF(C124-D125&lt;0,0,C124-D125)</f>
        <v/>
      </c>
      <c r="D125" s="3933">
        <f>F125-E125</f>
        <v/>
      </c>
      <c r="E125" s="3933">
        <f>C124*$D$8</f>
        <v/>
      </c>
      <c r="F125" s="3933">
        <f>IF(ROUND(C124,0)=0,0,PMT($D$8,$D$9,-$D$7))</f>
        <v/>
      </c>
      <c r="G125" s="3933">
        <f>+IF(ROUND(C124,0)=0,0,+$D$13+$D$14)</f>
        <v/>
      </c>
      <c r="H125" s="3933">
        <f>+G125+F125</f>
        <v/>
      </c>
    </row>
    <row r="126">
      <c r="B126" s="10" t="n">
        <v>108</v>
      </c>
      <c r="C126" s="3933">
        <f>+IF(C125-D126&lt;0,0,C125-D126)</f>
        <v/>
      </c>
      <c r="D126" s="3933">
        <f>F126-E126</f>
        <v/>
      </c>
      <c r="E126" s="3933">
        <f>C125*$D$8</f>
        <v/>
      </c>
      <c r="F126" s="3933">
        <f>IF(ROUND(C125,0)=0,0,PMT($D$8,$D$9,-$D$7))</f>
        <v/>
      </c>
      <c r="G126" s="3933">
        <f>+IF(ROUND(C125,0)=0,0,+$D$13+$D$14)</f>
        <v/>
      </c>
      <c r="H126" s="3933">
        <f>+G126+F126</f>
        <v/>
      </c>
    </row>
    <row r="127">
      <c r="B127" s="10" t="n">
        <v>109</v>
      </c>
      <c r="C127" s="3933">
        <f>+IF(C126-D127&lt;0,0,C126-D127)</f>
        <v/>
      </c>
      <c r="D127" s="3933">
        <f>F127-E127</f>
        <v/>
      </c>
      <c r="E127" s="3933">
        <f>C126*$D$8</f>
        <v/>
      </c>
      <c r="F127" s="3933">
        <f>IF(ROUND(C126,0)=0,0,PMT($D$8,$D$9,-$D$7))</f>
        <v/>
      </c>
      <c r="G127" s="3933">
        <f>+IF(ROUND(C126,0)=0,0,+$D$13+$D$14)</f>
        <v/>
      </c>
      <c r="H127" s="3933">
        <f>+G127+F127</f>
        <v/>
      </c>
    </row>
    <row r="128">
      <c r="B128" s="10" t="n">
        <v>110</v>
      </c>
      <c r="C128" s="3933">
        <f>+IF(C127-D128&lt;0,0,C127-D128)</f>
        <v/>
      </c>
      <c r="D128" s="3933">
        <f>F128-E128</f>
        <v/>
      </c>
      <c r="E128" s="3933">
        <f>C127*$D$8</f>
        <v/>
      </c>
      <c r="F128" s="3933">
        <f>IF(ROUND(C127,0)=0,0,PMT($D$8,$D$9,-$D$7))</f>
        <v/>
      </c>
      <c r="G128" s="3933">
        <f>+IF(ROUND(C127,0)=0,0,+$D$13+$D$14)</f>
        <v/>
      </c>
      <c r="H128" s="3933">
        <f>+G128+F128</f>
        <v/>
      </c>
    </row>
    <row r="129">
      <c r="B129" s="10" t="n">
        <v>111</v>
      </c>
      <c r="C129" s="3933">
        <f>+IF(C128-D129&lt;0,0,C128-D129)</f>
        <v/>
      </c>
      <c r="D129" s="3933">
        <f>F129-E129</f>
        <v/>
      </c>
      <c r="E129" s="3933">
        <f>C128*$D$8</f>
        <v/>
      </c>
      <c r="F129" s="3933">
        <f>IF(ROUND(C128,0)=0,0,PMT($D$8,$D$9,-$D$7))</f>
        <v/>
      </c>
      <c r="G129" s="3933">
        <f>+IF(ROUND(C128,0)=0,0,+$D$13+$D$14)</f>
        <v/>
      </c>
      <c r="H129" s="3933">
        <f>+G129+F129</f>
        <v/>
      </c>
    </row>
    <row r="130">
      <c r="B130" s="10" t="n">
        <v>112</v>
      </c>
      <c r="C130" s="3933">
        <f>+IF(C129-D130&lt;0,0,C129-D130)</f>
        <v/>
      </c>
      <c r="D130" s="3933">
        <f>F130-E130</f>
        <v/>
      </c>
      <c r="E130" s="3933">
        <f>C129*$D$8</f>
        <v/>
      </c>
      <c r="F130" s="3933">
        <f>IF(ROUND(C129,0)=0,0,PMT($D$8,$D$9,-$D$7))</f>
        <v/>
      </c>
      <c r="G130" s="3933">
        <f>+IF(ROUND(C129,0)=0,0,+$D$13+$D$14)</f>
        <v/>
      </c>
      <c r="H130" s="3933">
        <f>+G130+F130</f>
        <v/>
      </c>
    </row>
    <row r="131">
      <c r="B131" s="10" t="n">
        <v>113</v>
      </c>
      <c r="C131" s="3933">
        <f>+IF(C130-D131&lt;0,0,C130-D131)</f>
        <v/>
      </c>
      <c r="D131" s="3933">
        <f>F131-E131</f>
        <v/>
      </c>
      <c r="E131" s="3933">
        <f>C130*$D$8</f>
        <v/>
      </c>
      <c r="F131" s="3933">
        <f>IF(ROUND(C130,0)=0,0,PMT($D$8,$D$9,-$D$7))</f>
        <v/>
      </c>
      <c r="G131" s="3933">
        <f>+IF(ROUND(C130,0)=0,0,+$D$13+$D$14)</f>
        <v/>
      </c>
      <c r="H131" s="3933">
        <f>+G131+F131</f>
        <v/>
      </c>
    </row>
    <row r="132">
      <c r="B132" s="10" t="n">
        <v>114</v>
      </c>
      <c r="C132" s="3933">
        <f>+IF(C131-D132&lt;0,0,C131-D132)</f>
        <v/>
      </c>
      <c r="D132" s="3933">
        <f>F132-E132</f>
        <v/>
      </c>
      <c r="E132" s="3933">
        <f>C131*$D$8</f>
        <v/>
      </c>
      <c r="F132" s="3933">
        <f>IF(ROUND(C131,0)=0,0,PMT($D$8,$D$9,-$D$7))</f>
        <v/>
      </c>
      <c r="G132" s="3933">
        <f>+IF(ROUND(C131,0)=0,0,+$D$13+$D$14)</f>
        <v/>
      </c>
      <c r="H132" s="3933">
        <f>+G132+F132</f>
        <v/>
      </c>
    </row>
    <row r="133">
      <c r="B133" s="10" t="n">
        <v>115</v>
      </c>
      <c r="C133" s="3933">
        <f>+IF(C132-D133&lt;0,0,C132-D133)</f>
        <v/>
      </c>
      <c r="D133" s="3933">
        <f>F133-E133</f>
        <v/>
      </c>
      <c r="E133" s="3933">
        <f>C132*$D$8</f>
        <v/>
      </c>
      <c r="F133" s="3933">
        <f>IF(ROUND(C132,0)=0,0,PMT($D$8,$D$9,-$D$7))</f>
        <v/>
      </c>
      <c r="G133" s="3933">
        <f>+IF(ROUND(C132,0)=0,0,+$D$13+$D$14)</f>
        <v/>
      </c>
      <c r="H133" s="3933">
        <f>+G133+F133</f>
        <v/>
      </c>
    </row>
    <row r="134">
      <c r="B134" s="10" t="n">
        <v>116</v>
      </c>
      <c r="C134" s="3933">
        <f>+IF(C133-D134&lt;0,0,C133-D134)</f>
        <v/>
      </c>
      <c r="D134" s="3933">
        <f>F134-E134</f>
        <v/>
      </c>
      <c r="E134" s="3933">
        <f>C133*$D$8</f>
        <v/>
      </c>
      <c r="F134" s="3933">
        <f>IF(ROUND(C133,0)=0,0,PMT($D$8,$D$9,-$D$7))</f>
        <v/>
      </c>
      <c r="G134" s="3933">
        <f>+IF(ROUND(C133,0)=0,0,+$D$13+$D$14)</f>
        <v/>
      </c>
      <c r="H134" s="3933">
        <f>+G134+F134</f>
        <v/>
      </c>
    </row>
    <row r="135">
      <c r="B135" s="10" t="n">
        <v>117</v>
      </c>
      <c r="C135" s="3933">
        <f>+IF(C134-D135&lt;0,0,C134-D135)</f>
        <v/>
      </c>
      <c r="D135" s="3933">
        <f>F135-E135</f>
        <v/>
      </c>
      <c r="E135" s="3933">
        <f>C134*$D$8</f>
        <v/>
      </c>
      <c r="F135" s="3933">
        <f>IF(ROUND(C134,0)=0,0,PMT($D$8,$D$9,-$D$7))</f>
        <v/>
      </c>
      <c r="G135" s="3933">
        <f>+IF(ROUND(C134,0)=0,0,+$D$13+$D$14)</f>
        <v/>
      </c>
      <c r="H135" s="3933">
        <f>+G135+F135</f>
        <v/>
      </c>
    </row>
    <row r="136">
      <c r="B136" s="10" t="n">
        <v>118</v>
      </c>
      <c r="C136" s="3933">
        <f>+IF(C135-D136&lt;0,0,C135-D136)</f>
        <v/>
      </c>
      <c r="D136" s="3933">
        <f>F136-E136</f>
        <v/>
      </c>
      <c r="E136" s="3933">
        <f>C135*$D$8</f>
        <v/>
      </c>
      <c r="F136" s="3933">
        <f>IF(ROUND(C135,0)=0,0,PMT($D$8,$D$9,-$D$7))</f>
        <v/>
      </c>
      <c r="G136" s="3933">
        <f>+IF(ROUND(C135,0)=0,0,+$D$13+$D$14)</f>
        <v/>
      </c>
      <c r="H136" s="3933">
        <f>+G136+F136</f>
        <v/>
      </c>
    </row>
    <row r="137">
      <c r="B137" s="10" t="n">
        <v>119</v>
      </c>
      <c r="C137" s="3933">
        <f>+IF(C136-D137&lt;0,0,C136-D137)</f>
        <v/>
      </c>
      <c r="D137" s="3933">
        <f>F137-E137</f>
        <v/>
      </c>
      <c r="E137" s="3933">
        <f>C136*$D$8</f>
        <v/>
      </c>
      <c r="F137" s="3933">
        <f>IF(ROUND(C136,0)=0,0,PMT($D$8,$D$9,-$D$7))</f>
        <v/>
      </c>
      <c r="G137" s="3933">
        <f>+IF(ROUND(C136,0)=0,0,+$D$13+$D$14)</f>
        <v/>
      </c>
      <c r="H137" s="3933">
        <f>+G137+F137</f>
        <v/>
      </c>
    </row>
    <row r="138">
      <c r="B138" s="10" t="n">
        <v>120</v>
      </c>
      <c r="C138" s="3933">
        <f>+IF(C137-D138&lt;0,0,C137-D138)</f>
        <v/>
      </c>
      <c r="D138" s="3933">
        <f>F138-E138</f>
        <v/>
      </c>
      <c r="E138" s="3933">
        <f>C137*$D$8</f>
        <v/>
      </c>
      <c r="F138" s="3933">
        <f>IF(ROUND(C137,0)=0,0,PMT($D$8,$D$9,-$D$7))</f>
        <v/>
      </c>
      <c r="G138" s="3933">
        <f>+IF(ROUND(C137,0)=0,0,+$D$13+$D$14)</f>
        <v/>
      </c>
      <c r="H138" s="3933">
        <f>+G138+F138</f>
        <v/>
      </c>
    </row>
    <row r="139">
      <c r="B139" s="10" t="n">
        <v>121</v>
      </c>
      <c r="C139" s="3933">
        <f>+IF(C138-D139&lt;0,0,C138-D139)</f>
        <v/>
      </c>
      <c r="D139" s="3933">
        <f>F139-E139</f>
        <v/>
      </c>
      <c r="E139" s="3933">
        <f>C138*$D$8</f>
        <v/>
      </c>
      <c r="F139" s="3933">
        <f>IF(ROUND(C138,0)=0,0,PMT($D$8,$D$9,-$D$7))</f>
        <v/>
      </c>
      <c r="G139" s="3933">
        <f>+IF(ROUND(C138,0)=0,0,+$D$13+$D$14)</f>
        <v/>
      </c>
      <c r="H139" s="3933">
        <f>+G139+F139</f>
        <v/>
      </c>
    </row>
    <row r="140">
      <c r="B140" s="10" t="n">
        <v>122</v>
      </c>
      <c r="C140" s="3933">
        <f>+IF(C139-D140&lt;0,0,C139-D140)</f>
        <v/>
      </c>
      <c r="D140" s="3933">
        <f>F140-E140</f>
        <v/>
      </c>
      <c r="E140" s="3933">
        <f>C139*$D$8</f>
        <v/>
      </c>
      <c r="F140" s="3933">
        <f>IF(ROUND(C139,0)=0,0,PMT($D$8,$D$9,-$D$7))</f>
        <v/>
      </c>
      <c r="G140" s="3933">
        <f>+IF(ROUND(C139,0)=0,0,+$D$13+$D$14)</f>
        <v/>
      </c>
      <c r="H140" s="3933">
        <f>+G140+F140</f>
        <v/>
      </c>
    </row>
    <row r="141">
      <c r="B141" s="10" t="n">
        <v>123</v>
      </c>
      <c r="C141" s="3933">
        <f>+IF(C140-D141&lt;0,0,C140-D141)</f>
        <v/>
      </c>
      <c r="D141" s="3933">
        <f>F141-E141</f>
        <v/>
      </c>
      <c r="E141" s="3933">
        <f>C140*$D$8</f>
        <v/>
      </c>
      <c r="F141" s="3933">
        <f>IF(ROUND(C140,0)=0,0,PMT($D$8,$D$9,-$D$7))</f>
        <v/>
      </c>
      <c r="G141" s="3933">
        <f>+IF(ROUND(C140,0)=0,0,+$D$13+$D$14)</f>
        <v/>
      </c>
      <c r="H141" s="3933">
        <f>+G141+F141</f>
        <v/>
      </c>
    </row>
    <row r="142">
      <c r="B142" s="10" t="n">
        <v>124</v>
      </c>
      <c r="C142" s="3933">
        <f>+IF(C141-D142&lt;0,0,C141-D142)</f>
        <v/>
      </c>
      <c r="D142" s="3933">
        <f>F142-E142</f>
        <v/>
      </c>
      <c r="E142" s="3933">
        <f>C141*$D$8</f>
        <v/>
      </c>
      <c r="F142" s="3933">
        <f>IF(ROUND(C141,0)=0,0,PMT($D$8,$D$9,-$D$7))</f>
        <v/>
      </c>
      <c r="G142" s="3933">
        <f>+IF(ROUND(C141,0)=0,0,+$D$13+$D$14)</f>
        <v/>
      </c>
      <c r="H142" s="3933">
        <f>+G142+F142</f>
        <v/>
      </c>
    </row>
    <row r="143">
      <c r="B143" s="10" t="n">
        <v>125</v>
      </c>
      <c r="C143" s="3933">
        <f>+IF(C142-D143&lt;0,0,C142-D143)</f>
        <v/>
      </c>
      <c r="D143" s="3933">
        <f>F143-E143</f>
        <v/>
      </c>
      <c r="E143" s="3933">
        <f>C142*$D$8</f>
        <v/>
      </c>
      <c r="F143" s="3933">
        <f>IF(ROUND(C142,0)=0,0,PMT($D$8,$D$9,-$D$7))</f>
        <v/>
      </c>
      <c r="G143" s="3933">
        <f>+IF(ROUND(C142,0)=0,0,+$D$13+$D$14)</f>
        <v/>
      </c>
      <c r="H143" s="3933">
        <f>+G143+F143</f>
        <v/>
      </c>
    </row>
    <row r="144">
      <c r="B144" s="10" t="n">
        <v>126</v>
      </c>
      <c r="C144" s="3933">
        <f>+IF(C143-D144&lt;0,0,C143-D144)</f>
        <v/>
      </c>
      <c r="D144" s="3933">
        <f>F144-E144</f>
        <v/>
      </c>
      <c r="E144" s="3933">
        <f>C143*$D$8</f>
        <v/>
      </c>
      <c r="F144" s="3933">
        <f>IF(ROUND(C143,0)=0,0,PMT($D$8,$D$9,-$D$7))</f>
        <v/>
      </c>
      <c r="G144" s="3933">
        <f>+IF(ROUND(C143,0)=0,0,+$D$13+$D$14)</f>
        <v/>
      </c>
      <c r="H144" s="3933">
        <f>+G144+F144</f>
        <v/>
      </c>
    </row>
    <row r="145">
      <c r="B145" s="10" t="n">
        <v>127</v>
      </c>
      <c r="C145" s="3933">
        <f>+IF(C144-D145&lt;0,0,C144-D145)</f>
        <v/>
      </c>
      <c r="D145" s="3933">
        <f>F145-E145</f>
        <v/>
      </c>
      <c r="E145" s="3933">
        <f>C144*$D$8</f>
        <v/>
      </c>
      <c r="F145" s="3933">
        <f>IF(ROUND(C144,0)=0,0,PMT($D$8,$D$9,-$D$7))</f>
        <v/>
      </c>
      <c r="G145" s="3933">
        <f>+IF(ROUND(C144,0)=0,0,+$D$13+$D$14)</f>
        <v/>
      </c>
      <c r="H145" s="3933">
        <f>+G145+F145</f>
        <v/>
      </c>
    </row>
    <row r="146">
      <c r="B146" s="10" t="n">
        <v>128</v>
      </c>
      <c r="C146" s="3933">
        <f>+IF(C145-D146&lt;0,0,C145-D146)</f>
        <v/>
      </c>
      <c r="D146" s="3933">
        <f>F146-E146</f>
        <v/>
      </c>
      <c r="E146" s="3933">
        <f>C145*$D$8</f>
        <v/>
      </c>
      <c r="F146" s="3933">
        <f>IF(ROUND(C145,0)=0,0,PMT($D$8,$D$9,-$D$7))</f>
        <v/>
      </c>
      <c r="G146" s="3933">
        <f>+IF(ROUND(C145,0)=0,0,+$D$13+$D$14)</f>
        <v/>
      </c>
      <c r="H146" s="3933">
        <f>+G146+F146</f>
        <v/>
      </c>
    </row>
    <row r="147">
      <c r="B147" s="10" t="n">
        <v>129</v>
      </c>
      <c r="C147" s="3933">
        <f>+IF(C146-D147&lt;0,0,C146-D147)</f>
        <v/>
      </c>
      <c r="D147" s="3933">
        <f>F147-E147</f>
        <v/>
      </c>
      <c r="E147" s="3933">
        <f>C146*$D$8</f>
        <v/>
      </c>
      <c r="F147" s="3933">
        <f>IF(ROUND(C146,0)=0,0,PMT($D$8,$D$9,-$D$7))</f>
        <v/>
      </c>
      <c r="G147" s="3933">
        <f>+IF(ROUND(C146,0)=0,0,+$D$13+$D$14)</f>
        <v/>
      </c>
      <c r="H147" s="3933">
        <f>+G147+F147</f>
        <v/>
      </c>
    </row>
    <row r="148">
      <c r="B148" s="10" t="n">
        <v>130</v>
      </c>
      <c r="C148" s="3933">
        <f>+IF(C147-D148&lt;0,0,C147-D148)</f>
        <v/>
      </c>
      <c r="D148" s="3933">
        <f>F148-E148</f>
        <v/>
      </c>
      <c r="E148" s="3933">
        <f>C147*$D$8</f>
        <v/>
      </c>
      <c r="F148" s="3933">
        <f>IF(ROUND(C147,0)=0,0,PMT($D$8,$D$9,-$D$7))</f>
        <v/>
      </c>
      <c r="G148" s="3933">
        <f>+IF(ROUND(C147,0)=0,0,+$D$13+$D$14)</f>
        <v/>
      </c>
      <c r="H148" s="3933">
        <f>+G148+F148</f>
        <v/>
      </c>
    </row>
    <row r="149">
      <c r="B149" s="10" t="n">
        <v>131</v>
      </c>
      <c r="C149" s="3933">
        <f>+IF(C148-D149&lt;0,0,C148-D149)</f>
        <v/>
      </c>
      <c r="D149" s="3933">
        <f>F149-E149</f>
        <v/>
      </c>
      <c r="E149" s="3933">
        <f>C148*$D$8</f>
        <v/>
      </c>
      <c r="F149" s="3933">
        <f>IF(ROUND(C148,0)=0,0,PMT($D$8,$D$9,-$D$7))</f>
        <v/>
      </c>
      <c r="G149" s="3933">
        <f>+IF(ROUND(C148,0)=0,0,+$D$13+$D$14)</f>
        <v/>
      </c>
      <c r="H149" s="3933">
        <f>+G149+F149</f>
        <v/>
      </c>
    </row>
    <row r="150">
      <c r="B150" s="10" t="n">
        <v>132</v>
      </c>
      <c r="C150" s="3933">
        <f>+IF(C149-D150&lt;0,0,C149-D150)</f>
        <v/>
      </c>
      <c r="D150" s="3933">
        <f>F150-E150</f>
        <v/>
      </c>
      <c r="E150" s="3933">
        <f>C149*$D$8</f>
        <v/>
      </c>
      <c r="F150" s="3933">
        <f>IF(ROUND(C149,0)=0,0,PMT($D$8,$D$9,-$D$7))</f>
        <v/>
      </c>
      <c r="G150" s="3933">
        <f>+IF(ROUND(C149,0)=0,0,+$D$13+$D$14)</f>
        <v/>
      </c>
      <c r="H150" s="3933">
        <f>+G150+F150</f>
        <v/>
      </c>
    </row>
    <row r="151">
      <c r="B151" s="10" t="n">
        <v>133</v>
      </c>
      <c r="C151" s="3933">
        <f>+IF(C150-D151&lt;0,0,C150-D151)</f>
        <v/>
      </c>
      <c r="D151" s="3933">
        <f>F151-E151</f>
        <v/>
      </c>
      <c r="E151" s="3933">
        <f>C150*$D$8</f>
        <v/>
      </c>
      <c r="F151" s="3933">
        <f>IF(ROUND(C150,0)=0,0,PMT($D$8,$D$9,-$D$7))</f>
        <v/>
      </c>
      <c r="G151" s="3933">
        <f>+IF(ROUND(C150,0)=0,0,+$D$13+$D$14)</f>
        <v/>
      </c>
      <c r="H151" s="3933">
        <f>+G151+F151</f>
        <v/>
      </c>
    </row>
    <row r="152">
      <c r="B152" s="10" t="n">
        <v>134</v>
      </c>
      <c r="C152" s="3933">
        <f>+IF(C151-D152&lt;0,0,C151-D152)</f>
        <v/>
      </c>
      <c r="D152" s="3933">
        <f>F152-E152</f>
        <v/>
      </c>
      <c r="E152" s="3933">
        <f>C151*$D$8</f>
        <v/>
      </c>
      <c r="F152" s="3933">
        <f>IF(ROUND(C151,0)=0,0,PMT($D$8,$D$9,-$D$7))</f>
        <v/>
      </c>
      <c r="G152" s="3933">
        <f>+IF(ROUND(C151,0)=0,0,+$D$13+$D$14)</f>
        <v/>
      </c>
      <c r="H152" s="3933">
        <f>+G152+F152</f>
        <v/>
      </c>
    </row>
    <row r="153">
      <c r="B153" s="10" t="n">
        <v>135</v>
      </c>
      <c r="C153" s="3933">
        <f>+IF(C152-D153&lt;0,0,C152-D153)</f>
        <v/>
      </c>
      <c r="D153" s="3933">
        <f>F153-E153</f>
        <v/>
      </c>
      <c r="E153" s="3933">
        <f>C152*$D$8</f>
        <v/>
      </c>
      <c r="F153" s="3933">
        <f>IF(ROUND(C152,0)=0,0,PMT($D$8,$D$9,-$D$7))</f>
        <v/>
      </c>
      <c r="G153" s="3933">
        <f>+IF(ROUND(C152,0)=0,0,+$D$13+$D$14)</f>
        <v/>
      </c>
      <c r="H153" s="3933">
        <f>+G153+F153</f>
        <v/>
      </c>
    </row>
    <row r="154">
      <c r="B154" s="10" t="n">
        <v>136</v>
      </c>
      <c r="C154" s="3933">
        <f>+IF(C153-D154&lt;0,0,C153-D154)</f>
        <v/>
      </c>
      <c r="D154" s="3933">
        <f>F154-E154</f>
        <v/>
      </c>
      <c r="E154" s="3933">
        <f>C153*$D$8</f>
        <v/>
      </c>
      <c r="F154" s="3933">
        <f>IF(ROUND(C153,0)=0,0,PMT($D$8,$D$9,-$D$7))</f>
        <v/>
      </c>
      <c r="G154" s="3933">
        <f>+IF(ROUND(C153,0)=0,0,+$D$13+$D$14)</f>
        <v/>
      </c>
      <c r="H154" s="3933">
        <f>+G154+F154</f>
        <v/>
      </c>
    </row>
    <row r="155">
      <c r="B155" s="10" t="n">
        <v>137</v>
      </c>
      <c r="C155" s="3933">
        <f>+IF(C154-D155&lt;0,0,C154-D155)</f>
        <v/>
      </c>
      <c r="D155" s="3933">
        <f>F155-E155</f>
        <v/>
      </c>
      <c r="E155" s="3933">
        <f>C154*$D$8</f>
        <v/>
      </c>
      <c r="F155" s="3933">
        <f>IF(ROUND(C154,0)=0,0,PMT($D$8,$D$9,-$D$7))</f>
        <v/>
      </c>
      <c r="G155" s="3933">
        <f>+IF(ROUND(C154,0)=0,0,+$D$13+$D$14)</f>
        <v/>
      </c>
      <c r="H155" s="3933">
        <f>+G155+F155</f>
        <v/>
      </c>
    </row>
    <row r="156">
      <c r="B156" s="10" t="n">
        <v>138</v>
      </c>
      <c r="C156" s="3933">
        <f>+IF(C155-D156&lt;0,0,C155-D156)</f>
        <v/>
      </c>
      <c r="D156" s="3933">
        <f>F156-E156</f>
        <v/>
      </c>
      <c r="E156" s="3933">
        <f>C155*$D$8</f>
        <v/>
      </c>
      <c r="F156" s="3933">
        <f>IF(ROUND(C155,0)=0,0,PMT($D$8,$D$9,-$D$7))</f>
        <v/>
      </c>
      <c r="G156" s="3933">
        <f>+IF(ROUND(C155,0)=0,0,+$D$13+$D$14)</f>
        <v/>
      </c>
      <c r="H156" s="3933">
        <f>+G156+F156</f>
        <v/>
      </c>
    </row>
    <row r="157">
      <c r="B157" s="10" t="n">
        <v>139</v>
      </c>
      <c r="C157" s="3933">
        <f>+IF(C156-D157&lt;0,0,C156-D157)</f>
        <v/>
      </c>
      <c r="D157" s="3933">
        <f>F157-E157</f>
        <v/>
      </c>
      <c r="E157" s="3933">
        <f>C156*$D$8</f>
        <v/>
      </c>
      <c r="F157" s="3933">
        <f>IF(ROUND(C156,0)=0,0,PMT($D$8,$D$9,-$D$7))</f>
        <v/>
      </c>
      <c r="G157" s="3933">
        <f>+IF(ROUND(C156,0)=0,0,+$D$13+$D$14)</f>
        <v/>
      </c>
      <c r="H157" s="3933">
        <f>+G157+F157</f>
        <v/>
      </c>
    </row>
    <row r="158">
      <c r="B158" s="10" t="n">
        <v>140</v>
      </c>
      <c r="C158" s="3933">
        <f>+IF(C157-D158&lt;0,0,C157-D158)</f>
        <v/>
      </c>
      <c r="D158" s="3933">
        <f>F158-E158</f>
        <v/>
      </c>
      <c r="E158" s="3933">
        <f>C157*$D$8</f>
        <v/>
      </c>
      <c r="F158" s="3933">
        <f>IF(ROUND(C157,0)=0,0,PMT($D$8,$D$9,-$D$7))</f>
        <v/>
      </c>
      <c r="G158" s="3933">
        <f>+IF(ROUND(C157,0)=0,0,+$D$13+$D$14)</f>
        <v/>
      </c>
      <c r="H158" s="3933">
        <f>+G158+F158</f>
        <v/>
      </c>
    </row>
    <row r="159">
      <c r="B159" s="10" t="n">
        <v>141</v>
      </c>
      <c r="C159" s="3933">
        <f>+IF(C158-D159&lt;0,0,C158-D159)</f>
        <v/>
      </c>
      <c r="D159" s="3933">
        <f>F159-E159</f>
        <v/>
      </c>
      <c r="E159" s="3933">
        <f>C158*$D$8</f>
        <v/>
      </c>
      <c r="F159" s="3933">
        <f>IF(ROUND(C158,0)=0,0,PMT($D$8,$D$9,-$D$7))</f>
        <v/>
      </c>
      <c r="G159" s="3933">
        <f>+IF(ROUND(C158,0)=0,0,+$D$13+$D$14)</f>
        <v/>
      </c>
      <c r="H159" s="3933">
        <f>+G159+F159</f>
        <v/>
      </c>
    </row>
    <row r="160">
      <c r="B160" s="10" t="n">
        <v>142</v>
      </c>
      <c r="C160" s="3933">
        <f>+IF(C159-D160&lt;0,0,C159-D160)</f>
        <v/>
      </c>
      <c r="D160" s="3933">
        <f>F160-E160</f>
        <v/>
      </c>
      <c r="E160" s="3933">
        <f>C159*$D$8</f>
        <v/>
      </c>
      <c r="F160" s="3933">
        <f>IF(ROUND(C159,0)=0,0,PMT($D$8,$D$9,-$D$7))</f>
        <v/>
      </c>
      <c r="G160" s="3933">
        <f>+IF(ROUND(C159,0)=0,0,+$D$13+$D$14)</f>
        <v/>
      </c>
      <c r="H160" s="3933">
        <f>+G160+F160</f>
        <v/>
      </c>
    </row>
    <row r="161">
      <c r="B161" s="10" t="n">
        <v>143</v>
      </c>
      <c r="C161" s="3933">
        <f>+IF(C160-D161&lt;0,0,C160-D161)</f>
        <v/>
      </c>
      <c r="D161" s="3933">
        <f>F161-E161</f>
        <v/>
      </c>
      <c r="E161" s="3933">
        <f>C160*$D$8</f>
        <v/>
      </c>
      <c r="F161" s="3933">
        <f>IF(ROUND(C160,0)=0,0,PMT($D$8,$D$9,-$D$7))</f>
        <v/>
      </c>
      <c r="G161" s="3933">
        <f>+IF(ROUND(C160,0)=0,0,+$D$13+$D$14)</f>
        <v/>
      </c>
      <c r="H161" s="3933">
        <f>+G161+F161</f>
        <v/>
      </c>
    </row>
    <row r="162">
      <c r="B162" s="10" t="n">
        <v>144</v>
      </c>
      <c r="C162" s="3933">
        <f>+IF(C161-D162&lt;0,0,C161-D162)</f>
        <v/>
      </c>
      <c r="D162" s="3933">
        <f>F162-E162</f>
        <v/>
      </c>
      <c r="E162" s="3933">
        <f>C161*$D$8</f>
        <v/>
      </c>
      <c r="F162" s="3933">
        <f>IF(ROUND(C161,0)=0,0,PMT($D$8,$D$9,-$D$7))</f>
        <v/>
      </c>
      <c r="G162" s="3933">
        <f>+IF(ROUND(C161,0)=0,0,+$D$13+$D$14)</f>
        <v/>
      </c>
      <c r="H162" s="3933">
        <f>+G162+F162</f>
        <v/>
      </c>
    </row>
    <row r="163">
      <c r="B163" s="10" t="n">
        <v>145</v>
      </c>
      <c r="C163" s="3933">
        <f>+IF(C162-D163&lt;0,0,C162-D163)</f>
        <v/>
      </c>
      <c r="D163" s="3933">
        <f>F163-E163</f>
        <v/>
      </c>
      <c r="E163" s="3933">
        <f>C162*$D$8</f>
        <v/>
      </c>
      <c r="F163" s="3933">
        <f>IF(ROUND(C162,0)=0,0,PMT($D$8,$D$9,-$D$7))</f>
        <v/>
      </c>
      <c r="G163" s="3933">
        <f>+IF(ROUND(C162,0)=0,0,+$D$13+$D$14)</f>
        <v/>
      </c>
      <c r="H163" s="3933">
        <f>+G163+F163</f>
        <v/>
      </c>
    </row>
    <row r="164">
      <c r="B164" s="10" t="n">
        <v>146</v>
      </c>
      <c r="C164" s="3933">
        <f>+IF(C163-D164&lt;0,0,C163-D164)</f>
        <v/>
      </c>
      <c r="D164" s="3933">
        <f>F164-E164</f>
        <v/>
      </c>
      <c r="E164" s="3933">
        <f>C163*$D$8</f>
        <v/>
      </c>
      <c r="F164" s="3933">
        <f>IF(ROUND(C163,0)=0,0,PMT($D$8,$D$9,-$D$7))</f>
        <v/>
      </c>
      <c r="G164" s="3933">
        <f>+IF(ROUND(C163,0)=0,0,+$D$13+$D$14)</f>
        <v/>
      </c>
      <c r="H164" s="3933">
        <f>+G164+F164</f>
        <v/>
      </c>
    </row>
    <row r="165">
      <c r="B165" s="10" t="n">
        <v>147</v>
      </c>
      <c r="C165" s="3933">
        <f>+IF(C164-D165&lt;0,0,C164-D165)</f>
        <v/>
      </c>
      <c r="D165" s="3933">
        <f>F165-E165</f>
        <v/>
      </c>
      <c r="E165" s="3933">
        <f>C164*$D$8</f>
        <v/>
      </c>
      <c r="F165" s="3933">
        <f>IF(ROUND(C164,0)=0,0,PMT($D$8,$D$9,-$D$7))</f>
        <v/>
      </c>
      <c r="G165" s="3933">
        <f>+IF(ROUND(C164,0)=0,0,+$D$13+$D$14)</f>
        <v/>
      </c>
      <c r="H165" s="3933">
        <f>+G165+F165</f>
        <v/>
      </c>
    </row>
    <row r="166">
      <c r="B166" s="10" t="n">
        <v>148</v>
      </c>
      <c r="C166" s="3933">
        <f>+IF(C165-D166&lt;0,0,C165-D166)</f>
        <v/>
      </c>
      <c r="D166" s="3933">
        <f>F166-E166</f>
        <v/>
      </c>
      <c r="E166" s="3933">
        <f>C165*$D$8</f>
        <v/>
      </c>
      <c r="F166" s="3933">
        <f>IF(ROUND(C165,0)=0,0,PMT($D$8,$D$9,-$D$7))</f>
        <v/>
      </c>
      <c r="G166" s="3933">
        <f>+IF(ROUND(C165,0)=0,0,+$D$13+$D$14)</f>
        <v/>
      </c>
      <c r="H166" s="3933">
        <f>+G166+F166</f>
        <v/>
      </c>
    </row>
    <row r="167">
      <c r="B167" s="10" t="n">
        <v>149</v>
      </c>
      <c r="C167" s="3933">
        <f>+IF(C166-D167&lt;0,0,C166-D167)</f>
        <v/>
      </c>
      <c r="D167" s="3933">
        <f>F167-E167</f>
        <v/>
      </c>
      <c r="E167" s="3933">
        <f>C166*$D$8</f>
        <v/>
      </c>
      <c r="F167" s="3933">
        <f>IF(ROUND(C166,0)=0,0,PMT($D$8,$D$9,-$D$7))</f>
        <v/>
      </c>
      <c r="G167" s="3933">
        <f>+IF(ROUND(C166,0)=0,0,+$D$13+$D$14)</f>
        <v/>
      </c>
      <c r="H167" s="3933">
        <f>+G167+F167</f>
        <v/>
      </c>
    </row>
    <row r="168">
      <c r="B168" s="10" t="n">
        <v>150</v>
      </c>
      <c r="C168" s="3933">
        <f>+IF(C167-D168&lt;0,0,C167-D168)</f>
        <v/>
      </c>
      <c r="D168" s="3933">
        <f>F168-E168</f>
        <v/>
      </c>
      <c r="E168" s="3933">
        <f>C167*$D$8</f>
        <v/>
      </c>
      <c r="F168" s="3933">
        <f>IF(ROUND(C167,0)=0,0,PMT($D$8,$D$9,-$D$7))</f>
        <v/>
      </c>
      <c r="G168" s="3933">
        <f>+IF(ROUND(C167,0)=0,0,+$D$13+$D$14)</f>
        <v/>
      </c>
      <c r="H168" s="3933">
        <f>+G168+F168</f>
        <v/>
      </c>
    </row>
    <row r="169">
      <c r="B169" s="10" t="n">
        <v>151</v>
      </c>
      <c r="C169" s="3933">
        <f>+IF(C168-D169&lt;0,0,C168-D169)</f>
        <v/>
      </c>
      <c r="D169" s="3933">
        <f>F169-E169</f>
        <v/>
      </c>
      <c r="E169" s="3933">
        <f>C168*$D$8</f>
        <v/>
      </c>
      <c r="F169" s="3933">
        <f>IF(ROUND(C168,0)=0,0,PMT($D$8,$D$9,-$D$7))</f>
        <v/>
      </c>
      <c r="G169" s="3933">
        <f>+IF(ROUND(C168,0)=0,0,+$D$13+$D$14)</f>
        <v/>
      </c>
      <c r="H169" s="3933">
        <f>+G169+F169</f>
        <v/>
      </c>
    </row>
    <row r="170">
      <c r="B170" s="10" t="n">
        <v>152</v>
      </c>
      <c r="C170" s="3933">
        <f>+IF(C169-D170&lt;0,0,C169-D170)</f>
        <v/>
      </c>
      <c r="D170" s="3933">
        <f>F170-E170</f>
        <v/>
      </c>
      <c r="E170" s="3933">
        <f>C169*$D$8</f>
        <v/>
      </c>
      <c r="F170" s="3933">
        <f>IF(ROUND(C169,0)=0,0,PMT($D$8,$D$9,-$D$7))</f>
        <v/>
      </c>
      <c r="G170" s="3933">
        <f>+IF(ROUND(C169,0)=0,0,+$D$13+$D$14)</f>
        <v/>
      </c>
      <c r="H170" s="3933">
        <f>+G170+F170</f>
        <v/>
      </c>
    </row>
    <row r="171">
      <c r="B171" s="10" t="n">
        <v>153</v>
      </c>
      <c r="C171" s="3933">
        <f>+IF(C170-D171&lt;0,0,C170-D171)</f>
        <v/>
      </c>
      <c r="D171" s="3933">
        <f>F171-E171</f>
        <v/>
      </c>
      <c r="E171" s="3933">
        <f>C170*$D$8</f>
        <v/>
      </c>
      <c r="F171" s="3933">
        <f>IF(ROUND(C170,0)=0,0,PMT($D$8,$D$9,-$D$7))</f>
        <v/>
      </c>
      <c r="G171" s="3933">
        <f>+IF(ROUND(C170,0)=0,0,+$D$13+$D$14)</f>
        <v/>
      </c>
      <c r="H171" s="3933">
        <f>+G171+F171</f>
        <v/>
      </c>
    </row>
    <row r="172">
      <c r="B172" s="10" t="n">
        <v>154</v>
      </c>
      <c r="C172" s="3933">
        <f>+IF(C171-D172&lt;0,0,C171-D172)</f>
        <v/>
      </c>
      <c r="D172" s="3933">
        <f>F172-E172</f>
        <v/>
      </c>
      <c r="E172" s="3933">
        <f>C171*$D$8</f>
        <v/>
      </c>
      <c r="F172" s="3933">
        <f>IF(ROUND(C171,0)=0,0,PMT($D$8,$D$9,-$D$7))</f>
        <v/>
      </c>
      <c r="G172" s="3933">
        <f>+IF(ROUND(C171,0)=0,0,+$D$13+$D$14)</f>
        <v/>
      </c>
      <c r="H172" s="3933">
        <f>+G172+F172</f>
        <v/>
      </c>
    </row>
    <row r="173">
      <c r="B173" s="10" t="n">
        <v>155</v>
      </c>
      <c r="C173" s="3933">
        <f>+IF(C172-D173&lt;0,0,C172-D173)</f>
        <v/>
      </c>
      <c r="D173" s="3933">
        <f>F173-E173</f>
        <v/>
      </c>
      <c r="E173" s="3933">
        <f>C172*$D$8</f>
        <v/>
      </c>
      <c r="F173" s="3933">
        <f>IF(ROUND(C172,0)=0,0,PMT($D$8,$D$9,-$D$7))</f>
        <v/>
      </c>
      <c r="G173" s="3933">
        <f>+IF(ROUND(C172,0)=0,0,+$D$13+$D$14)</f>
        <v/>
      </c>
      <c r="H173" s="3933">
        <f>+G173+F173</f>
        <v/>
      </c>
    </row>
    <row r="174">
      <c r="B174" s="10" t="n">
        <v>156</v>
      </c>
      <c r="C174" s="3933">
        <f>+IF(C173-D174&lt;0,0,C173-D174)</f>
        <v/>
      </c>
      <c r="D174" s="3933">
        <f>F174-E174</f>
        <v/>
      </c>
      <c r="E174" s="3933">
        <f>C173*$D$8</f>
        <v/>
      </c>
      <c r="F174" s="3933">
        <f>IF(ROUND(C173,0)=0,0,PMT($D$8,$D$9,-$D$7))</f>
        <v/>
      </c>
      <c r="G174" s="3933">
        <f>+IF(ROUND(C173,0)=0,0,+$D$13+$D$14)</f>
        <v/>
      </c>
      <c r="H174" s="3933">
        <f>+G174+F174</f>
        <v/>
      </c>
    </row>
    <row r="175">
      <c r="B175" s="10" t="n">
        <v>157</v>
      </c>
      <c r="C175" s="3933">
        <f>+IF(C174-D175&lt;0,0,C174-D175)</f>
        <v/>
      </c>
      <c r="D175" s="3933">
        <f>F175-E175</f>
        <v/>
      </c>
      <c r="E175" s="3933">
        <f>C174*$D$8</f>
        <v/>
      </c>
      <c r="F175" s="3933">
        <f>IF(ROUND(C174,0)=0,0,PMT($D$8,$D$9,-$D$7))</f>
        <v/>
      </c>
      <c r="G175" s="3933">
        <f>+IF(ROUND(C174,0)=0,0,+$D$13+$D$14)</f>
        <v/>
      </c>
      <c r="H175" s="3933">
        <f>+G175+F175</f>
        <v/>
      </c>
    </row>
    <row r="176">
      <c r="B176" s="10" t="n">
        <v>158</v>
      </c>
      <c r="C176" s="3933">
        <f>+IF(C175-D176&lt;0,0,C175-D176)</f>
        <v/>
      </c>
      <c r="D176" s="3933">
        <f>F176-E176</f>
        <v/>
      </c>
      <c r="E176" s="3933">
        <f>C175*$D$8</f>
        <v/>
      </c>
      <c r="F176" s="3933">
        <f>IF(ROUND(C175,0)=0,0,PMT($D$8,$D$9,-$D$7))</f>
        <v/>
      </c>
      <c r="G176" s="3933">
        <f>+IF(ROUND(C175,0)=0,0,+$D$13+$D$14)</f>
        <v/>
      </c>
      <c r="H176" s="3933">
        <f>+G176+F176</f>
        <v/>
      </c>
    </row>
    <row r="177">
      <c r="B177" s="10" t="n">
        <v>159</v>
      </c>
      <c r="C177" s="3933">
        <f>+IF(C176-D177&lt;0,0,C176-D177)</f>
        <v/>
      </c>
      <c r="D177" s="3933">
        <f>F177-E177</f>
        <v/>
      </c>
      <c r="E177" s="3933">
        <f>C176*$D$8</f>
        <v/>
      </c>
      <c r="F177" s="3933">
        <f>IF(ROUND(C176,0)=0,0,PMT($D$8,$D$9,-$D$7))</f>
        <v/>
      </c>
      <c r="G177" s="3933">
        <f>+IF(ROUND(C176,0)=0,0,+$D$13+$D$14)</f>
        <v/>
      </c>
      <c r="H177" s="3933">
        <f>+G177+F177</f>
        <v/>
      </c>
    </row>
    <row r="178">
      <c r="B178" s="10" t="n">
        <v>160</v>
      </c>
      <c r="C178" s="3933">
        <f>+IF(C177-D178&lt;0,0,C177-D178)</f>
        <v/>
      </c>
      <c r="D178" s="3933">
        <f>F178-E178</f>
        <v/>
      </c>
      <c r="E178" s="3933">
        <f>C177*$D$8</f>
        <v/>
      </c>
      <c r="F178" s="3933">
        <f>IF(ROUND(C177,0)=0,0,PMT($D$8,$D$9,-$D$7))</f>
        <v/>
      </c>
      <c r="G178" s="3933">
        <f>+IF(ROUND(C177,0)=0,0,+$D$13+$D$14)</f>
        <v/>
      </c>
      <c r="H178" s="3933">
        <f>+G178+F178</f>
        <v/>
      </c>
    </row>
    <row r="179">
      <c r="B179" s="10" t="n">
        <v>161</v>
      </c>
      <c r="C179" s="3933">
        <f>+IF(C178-D179&lt;0,0,C178-D179)</f>
        <v/>
      </c>
      <c r="D179" s="3933">
        <f>F179-E179</f>
        <v/>
      </c>
      <c r="E179" s="3933">
        <f>C178*$D$8</f>
        <v/>
      </c>
      <c r="F179" s="3933">
        <f>IF(ROUND(C178,0)=0,0,PMT($D$8,$D$9,-$D$7))</f>
        <v/>
      </c>
      <c r="G179" s="3933">
        <f>+IF(ROUND(C178,0)=0,0,+$D$13+$D$14)</f>
        <v/>
      </c>
      <c r="H179" s="3933">
        <f>+G179+F179</f>
        <v/>
      </c>
    </row>
    <row r="180">
      <c r="B180" s="10" t="n">
        <v>162</v>
      </c>
      <c r="C180" s="3933">
        <f>+IF(C179-D180&lt;0,0,C179-D180)</f>
        <v/>
      </c>
      <c r="D180" s="3933">
        <f>F180-E180</f>
        <v/>
      </c>
      <c r="E180" s="3933">
        <f>C179*$D$8</f>
        <v/>
      </c>
      <c r="F180" s="3933">
        <f>IF(ROUND(C179,0)=0,0,PMT($D$8,$D$9,-$D$7))</f>
        <v/>
      </c>
      <c r="G180" s="3933">
        <f>+IF(ROUND(C179,0)=0,0,+$D$13+$D$14)</f>
        <v/>
      </c>
      <c r="H180" s="3933">
        <f>+G180+F180</f>
        <v/>
      </c>
    </row>
    <row r="181">
      <c r="B181" s="10" t="n">
        <v>163</v>
      </c>
      <c r="C181" s="3933">
        <f>+IF(C180-D181&lt;0,0,C180-D181)</f>
        <v/>
      </c>
      <c r="D181" s="3933">
        <f>F181-E181</f>
        <v/>
      </c>
      <c r="E181" s="3933">
        <f>C180*$D$8</f>
        <v/>
      </c>
      <c r="F181" s="3933">
        <f>IF(ROUND(C180,0)=0,0,PMT($D$8,$D$9,-$D$7))</f>
        <v/>
      </c>
      <c r="G181" s="3933">
        <f>+IF(ROUND(C180,0)=0,0,+$D$13+$D$14)</f>
        <v/>
      </c>
      <c r="H181" s="3933">
        <f>+G181+F181</f>
        <v/>
      </c>
    </row>
    <row r="182">
      <c r="B182" s="10" t="n">
        <v>164</v>
      </c>
      <c r="C182" s="3933">
        <f>+IF(C181-D182&lt;0,0,C181-D182)</f>
        <v/>
      </c>
      <c r="D182" s="3933">
        <f>F182-E182</f>
        <v/>
      </c>
      <c r="E182" s="3933">
        <f>C181*$D$8</f>
        <v/>
      </c>
      <c r="F182" s="3933">
        <f>IF(ROUND(C181,0)=0,0,PMT($D$8,$D$9,-$D$7))</f>
        <v/>
      </c>
      <c r="G182" s="3933">
        <f>+IF(ROUND(C181,0)=0,0,+$D$13+$D$14)</f>
        <v/>
      </c>
      <c r="H182" s="3933">
        <f>+G182+F182</f>
        <v/>
      </c>
    </row>
    <row r="183">
      <c r="B183" s="10" t="n">
        <v>165</v>
      </c>
      <c r="C183" s="3933">
        <f>+IF(C182-D183&lt;0,0,C182-D183)</f>
        <v/>
      </c>
      <c r="D183" s="3933">
        <f>F183-E183</f>
        <v/>
      </c>
      <c r="E183" s="3933">
        <f>C182*$D$8</f>
        <v/>
      </c>
      <c r="F183" s="3933">
        <f>IF(ROUND(C182,0)=0,0,PMT($D$8,$D$9,-$D$7))</f>
        <v/>
      </c>
      <c r="G183" s="3933">
        <f>+IF(ROUND(C182,0)=0,0,+$D$13+$D$14)</f>
        <v/>
      </c>
      <c r="H183" s="3933">
        <f>+G183+F183</f>
        <v/>
      </c>
    </row>
    <row r="184">
      <c r="B184" s="10" t="n">
        <v>166</v>
      </c>
      <c r="C184" s="3933">
        <f>+IF(C183-D184&lt;0,0,C183-D184)</f>
        <v/>
      </c>
      <c r="D184" s="3933">
        <f>F184-E184</f>
        <v/>
      </c>
      <c r="E184" s="3933">
        <f>C183*$D$8</f>
        <v/>
      </c>
      <c r="F184" s="3933">
        <f>IF(ROUND(C183,0)=0,0,PMT($D$8,$D$9,-$D$7))</f>
        <v/>
      </c>
      <c r="G184" s="3933">
        <f>+IF(ROUND(C183,0)=0,0,+$D$13+$D$14)</f>
        <v/>
      </c>
      <c r="H184" s="3933">
        <f>+G184+F184</f>
        <v/>
      </c>
    </row>
    <row r="185">
      <c r="B185" s="10" t="n">
        <v>167</v>
      </c>
      <c r="C185" s="3933">
        <f>+IF(C184-D185&lt;0,0,C184-D185)</f>
        <v/>
      </c>
      <c r="D185" s="3933">
        <f>F185-E185</f>
        <v/>
      </c>
      <c r="E185" s="3933">
        <f>C184*$D$8</f>
        <v/>
      </c>
      <c r="F185" s="3933">
        <f>IF(ROUND(C184,0)=0,0,PMT($D$8,$D$9,-$D$7))</f>
        <v/>
      </c>
      <c r="G185" s="3933">
        <f>+IF(ROUND(C184,0)=0,0,+$D$13+$D$14)</f>
        <v/>
      </c>
      <c r="H185" s="3933">
        <f>+G185+F185</f>
        <v/>
      </c>
    </row>
    <row r="186">
      <c r="B186" s="10" t="n">
        <v>168</v>
      </c>
      <c r="C186" s="3933">
        <f>+IF(C185-D186&lt;0,0,C185-D186)</f>
        <v/>
      </c>
      <c r="D186" s="3933">
        <f>F186-E186</f>
        <v/>
      </c>
      <c r="E186" s="3933">
        <f>C185*$D$8</f>
        <v/>
      </c>
      <c r="F186" s="3933">
        <f>IF(ROUND(C185,0)=0,0,PMT($D$8,$D$9,-$D$7))</f>
        <v/>
      </c>
      <c r="G186" s="3933">
        <f>+IF(ROUND(C185,0)=0,0,+$D$13+$D$14)</f>
        <v/>
      </c>
      <c r="H186" s="3933">
        <f>+G186+F186</f>
        <v/>
      </c>
    </row>
    <row r="187">
      <c r="B187" s="10" t="n">
        <v>169</v>
      </c>
      <c r="C187" s="3933">
        <f>+IF(C186-D187&lt;0,0,C186-D187)</f>
        <v/>
      </c>
      <c r="D187" s="3933">
        <f>F187-E187</f>
        <v/>
      </c>
      <c r="E187" s="3933">
        <f>C186*$D$8</f>
        <v/>
      </c>
      <c r="F187" s="3933">
        <f>IF(ROUND(C186,0)=0,0,PMT($D$8,$D$9,-$D$7))</f>
        <v/>
      </c>
      <c r="G187" s="3933">
        <f>+IF(ROUND(C186,0)=0,0,+$D$13+$D$14)</f>
        <v/>
      </c>
      <c r="H187" s="3933">
        <f>+G187+F187</f>
        <v/>
      </c>
    </row>
    <row r="188">
      <c r="B188" s="10" t="n">
        <v>170</v>
      </c>
      <c r="C188" s="3933">
        <f>+IF(C187-D188&lt;0,0,C187-D188)</f>
        <v/>
      </c>
      <c r="D188" s="3933">
        <f>F188-E188</f>
        <v/>
      </c>
      <c r="E188" s="3933">
        <f>C187*$D$8</f>
        <v/>
      </c>
      <c r="F188" s="3933">
        <f>IF(ROUND(C187,0)=0,0,PMT($D$8,$D$9,-$D$7))</f>
        <v/>
      </c>
      <c r="G188" s="3933">
        <f>+IF(ROUND(C187,0)=0,0,+$D$13+$D$14)</f>
        <v/>
      </c>
      <c r="H188" s="3933">
        <f>+G188+F188</f>
        <v/>
      </c>
    </row>
    <row r="189">
      <c r="B189" s="10" t="n">
        <v>171</v>
      </c>
      <c r="C189" s="3933">
        <f>+IF(C188-D189&lt;0,0,C188-D189)</f>
        <v/>
      </c>
      <c r="D189" s="3933">
        <f>F189-E189</f>
        <v/>
      </c>
      <c r="E189" s="3933">
        <f>C188*$D$8</f>
        <v/>
      </c>
      <c r="F189" s="3933">
        <f>IF(ROUND(C188,0)=0,0,PMT($D$8,$D$9,-$D$7))</f>
        <v/>
      </c>
      <c r="G189" s="3933">
        <f>+IF(ROUND(C188,0)=0,0,+$D$13+$D$14)</f>
        <v/>
      </c>
      <c r="H189" s="3933">
        <f>+G189+F189</f>
        <v/>
      </c>
    </row>
    <row r="190">
      <c r="B190" s="10" t="n">
        <v>172</v>
      </c>
      <c r="C190" s="3933">
        <f>+IF(C189-D190&lt;0,0,C189-D190)</f>
        <v/>
      </c>
      <c r="D190" s="3933">
        <f>F190-E190</f>
        <v/>
      </c>
      <c r="E190" s="3933">
        <f>C189*$D$8</f>
        <v/>
      </c>
      <c r="F190" s="3933">
        <f>IF(ROUND(C189,0)=0,0,PMT($D$8,$D$9,-$D$7))</f>
        <v/>
      </c>
      <c r="G190" s="3933">
        <f>+IF(ROUND(C189,0)=0,0,+$D$13+$D$14)</f>
        <v/>
      </c>
      <c r="H190" s="3933">
        <f>+G190+F190</f>
        <v/>
      </c>
    </row>
    <row r="191">
      <c r="B191" s="10" t="n">
        <v>173</v>
      </c>
      <c r="C191" s="3933">
        <f>+IF(C190-D191&lt;0,0,C190-D191)</f>
        <v/>
      </c>
      <c r="D191" s="3933">
        <f>F191-E191</f>
        <v/>
      </c>
      <c r="E191" s="3933">
        <f>C190*$D$8</f>
        <v/>
      </c>
      <c r="F191" s="3933">
        <f>IF(ROUND(C190,0)=0,0,PMT($D$8,$D$9,-$D$7))</f>
        <v/>
      </c>
      <c r="G191" s="3933">
        <f>+IF(ROUND(C190,0)=0,0,+$D$13+$D$14)</f>
        <v/>
      </c>
      <c r="H191" s="3933">
        <f>+G191+F191</f>
        <v/>
      </c>
    </row>
    <row r="192">
      <c r="B192" s="10" t="n">
        <v>174</v>
      </c>
      <c r="C192" s="3933">
        <f>+IF(C191-D192&lt;0,0,C191-D192)</f>
        <v/>
      </c>
      <c r="D192" s="3933">
        <f>F192-E192</f>
        <v/>
      </c>
      <c r="E192" s="3933">
        <f>C191*$D$8</f>
        <v/>
      </c>
      <c r="F192" s="3933">
        <f>IF(ROUND(C191,0)=0,0,PMT($D$8,$D$9,-$D$7))</f>
        <v/>
      </c>
      <c r="G192" s="3933">
        <f>+IF(ROUND(C191,0)=0,0,+$D$13+$D$14)</f>
        <v/>
      </c>
      <c r="H192" s="3933">
        <f>+G192+F192</f>
        <v/>
      </c>
    </row>
    <row r="193">
      <c r="B193" s="10" t="n">
        <v>175</v>
      </c>
      <c r="C193" s="3933">
        <f>+IF(C192-D193&lt;0,0,C192-D193)</f>
        <v/>
      </c>
      <c r="D193" s="3933">
        <f>F193-E193</f>
        <v/>
      </c>
      <c r="E193" s="3933">
        <f>C192*$D$8</f>
        <v/>
      </c>
      <c r="F193" s="3933">
        <f>IF(ROUND(C192,0)=0,0,PMT($D$8,$D$9,-$D$7))</f>
        <v/>
      </c>
      <c r="G193" s="3933">
        <f>+IF(ROUND(C192,0)=0,0,+$D$13+$D$14)</f>
        <v/>
      </c>
      <c r="H193" s="3933">
        <f>+G193+F193</f>
        <v/>
      </c>
    </row>
    <row r="194">
      <c r="B194" s="10" t="n">
        <v>176</v>
      </c>
      <c r="C194" s="3933">
        <f>+IF(C193-D194&lt;0,0,C193-D194)</f>
        <v/>
      </c>
      <c r="D194" s="3933">
        <f>F194-E194</f>
        <v/>
      </c>
      <c r="E194" s="3933">
        <f>C193*$D$8</f>
        <v/>
      </c>
      <c r="F194" s="3933">
        <f>IF(ROUND(C193,0)=0,0,PMT($D$8,$D$9,-$D$7))</f>
        <v/>
      </c>
      <c r="G194" s="3933">
        <f>+IF(ROUND(C193,0)=0,0,+$D$13+$D$14)</f>
        <v/>
      </c>
      <c r="H194" s="3933">
        <f>+G194+F194</f>
        <v/>
      </c>
    </row>
    <row r="195">
      <c r="B195" s="10" t="n">
        <v>177</v>
      </c>
      <c r="C195" s="3933">
        <f>+IF(C194-D195&lt;0,0,C194-D195)</f>
        <v/>
      </c>
      <c r="D195" s="3933">
        <f>F195-E195</f>
        <v/>
      </c>
      <c r="E195" s="3933">
        <f>C194*$D$8</f>
        <v/>
      </c>
      <c r="F195" s="3933">
        <f>IF(ROUND(C194,0)=0,0,PMT($D$8,$D$9,-$D$7))</f>
        <v/>
      </c>
      <c r="G195" s="3933">
        <f>+IF(ROUND(C194,0)=0,0,+$D$13+$D$14)</f>
        <v/>
      </c>
      <c r="H195" s="3933">
        <f>+G195+F195</f>
        <v/>
      </c>
    </row>
    <row r="196">
      <c r="B196" s="10" t="n">
        <v>178</v>
      </c>
      <c r="C196" s="3933">
        <f>+IF(C195-D196&lt;0,0,C195-D196)</f>
        <v/>
      </c>
      <c r="D196" s="3933">
        <f>F196-E196</f>
        <v/>
      </c>
      <c r="E196" s="3933">
        <f>C195*$D$8</f>
        <v/>
      </c>
      <c r="F196" s="3933">
        <f>IF(ROUND(C195,0)=0,0,PMT($D$8,$D$9,-$D$7))</f>
        <v/>
      </c>
      <c r="G196" s="3933">
        <f>+IF(ROUND(C195,0)=0,0,+$D$13+$D$14)</f>
        <v/>
      </c>
      <c r="H196" s="3933">
        <f>+G196+F196</f>
        <v/>
      </c>
    </row>
    <row r="197">
      <c r="B197" s="10" t="n">
        <v>179</v>
      </c>
      <c r="C197" s="3933">
        <f>+IF(C196-D197&lt;0,0,C196-D197)</f>
        <v/>
      </c>
      <c r="D197" s="3933">
        <f>F197-E197</f>
        <v/>
      </c>
      <c r="E197" s="3933">
        <f>C196*$D$8</f>
        <v/>
      </c>
      <c r="F197" s="3933">
        <f>IF(ROUND(C196,0)=0,0,PMT($D$8,$D$9,-$D$7))</f>
        <v/>
      </c>
      <c r="G197" s="3933">
        <f>+IF(ROUND(C196,0)=0,0,+$D$13+$D$14)</f>
        <v/>
      </c>
      <c r="H197" s="3933">
        <f>+G197+F197</f>
        <v/>
      </c>
    </row>
    <row r="198">
      <c r="B198" s="10" t="n">
        <v>180</v>
      </c>
      <c r="C198" s="3933">
        <f>+IF(C197-D198&lt;0,0,C197-D198)</f>
        <v/>
      </c>
      <c r="D198" s="3933">
        <f>F198-E198</f>
        <v/>
      </c>
      <c r="E198" s="3933">
        <f>C197*$D$8</f>
        <v/>
      </c>
      <c r="F198" s="3933">
        <f>IF(ROUND(C197,0)=0,0,PMT($D$8,$D$9,-$D$7))</f>
        <v/>
      </c>
      <c r="G198" s="3933">
        <f>+IF(ROUND(C197,0)=0,0,+$D$13+$D$14)</f>
        <v/>
      </c>
      <c r="H198" s="3933">
        <f>+G198+F198</f>
        <v/>
      </c>
    </row>
    <row r="199">
      <c r="B199" s="10">
        <f>+B198+1</f>
        <v/>
      </c>
      <c r="C199" s="3933">
        <f>+IF(C198-D199&lt;0,0,C198-D199)</f>
        <v/>
      </c>
      <c r="D199" s="3933">
        <f>F199-E199</f>
        <v/>
      </c>
      <c r="E199" s="3933">
        <f>C198*$D$8</f>
        <v/>
      </c>
      <c r="F199" s="3933">
        <f>IF(ROUND(C198,0)=0,0,PMT($D$8,$D$9,-$D$7))</f>
        <v/>
      </c>
      <c r="G199" s="3933">
        <f>+IF(ROUND(C198,0)=0,0,+$D$13+$D$14)</f>
        <v/>
      </c>
      <c r="H199" s="3933">
        <f>+G199+F199</f>
        <v/>
      </c>
    </row>
    <row r="200">
      <c r="B200" s="10">
        <f>+B199+1</f>
        <v/>
      </c>
      <c r="C200" s="3933">
        <f>+IF(C199-D200&lt;0,0,C199-D200)</f>
        <v/>
      </c>
      <c r="D200" s="3933">
        <f>F200-E200</f>
        <v/>
      </c>
      <c r="E200" s="3933">
        <f>C199*$D$8</f>
        <v/>
      </c>
      <c r="F200" s="3933">
        <f>IF(ROUND(C199,0)=0,0,PMT($D$8,$D$9,-$D$7))</f>
        <v/>
      </c>
      <c r="G200" s="3933">
        <f>+IF(ROUND(C199,0)=0,0,+$D$13+$D$14)</f>
        <v/>
      </c>
      <c r="H200" s="3933">
        <f>+G200+F200</f>
        <v/>
      </c>
    </row>
    <row r="201">
      <c r="B201" s="10">
        <f>+B200+1</f>
        <v/>
      </c>
      <c r="C201" s="3933">
        <f>+IF(C200-D201&lt;0,0,C200-D201)</f>
        <v/>
      </c>
      <c r="D201" s="3933">
        <f>F201-E201</f>
        <v/>
      </c>
      <c r="E201" s="3933">
        <f>C200*$D$8</f>
        <v/>
      </c>
      <c r="F201" s="3933">
        <f>IF(ROUND(C200,0)=0,0,PMT($D$8,$D$9,-$D$7))</f>
        <v/>
      </c>
      <c r="G201" s="3933">
        <f>+IF(ROUND(C200,0)=0,0,+$D$13+$D$14)</f>
        <v/>
      </c>
      <c r="H201" s="3933">
        <f>+G201+F201</f>
        <v/>
      </c>
    </row>
    <row r="202">
      <c r="B202" s="10">
        <f>+B201+1</f>
        <v/>
      </c>
      <c r="C202" s="3933">
        <f>+IF(C201-D202&lt;0,0,C201-D202)</f>
        <v/>
      </c>
      <c r="D202" s="3933">
        <f>F202-E202</f>
        <v/>
      </c>
      <c r="E202" s="3933">
        <f>C201*$D$8</f>
        <v/>
      </c>
      <c r="F202" s="3933">
        <f>IF(ROUND(C201,0)=0,0,PMT($D$8,$D$9,-$D$7))</f>
        <v/>
      </c>
      <c r="G202" s="3933">
        <f>+IF(ROUND(C201,0)=0,0,+$D$13+$D$14)</f>
        <v/>
      </c>
      <c r="H202" s="3933">
        <f>+G202+F202</f>
        <v/>
      </c>
    </row>
    <row r="203">
      <c r="B203" s="10">
        <f>+B202+1</f>
        <v/>
      </c>
      <c r="C203" s="3933">
        <f>+IF(C202-D203&lt;0,0,C202-D203)</f>
        <v/>
      </c>
      <c r="D203" s="3933">
        <f>F203-E203</f>
        <v/>
      </c>
      <c r="E203" s="3933">
        <f>C202*$D$8</f>
        <v/>
      </c>
      <c r="F203" s="3933">
        <f>IF(ROUND(C202,0)=0,0,PMT($D$8,$D$9,-$D$7))</f>
        <v/>
      </c>
      <c r="G203" s="3933">
        <f>+IF(ROUND(C202,0)=0,0,+$D$13+$D$14)</f>
        <v/>
      </c>
      <c r="H203" s="3933">
        <f>+G203+F203</f>
        <v/>
      </c>
    </row>
    <row r="204">
      <c r="B204" s="10">
        <f>+B203+1</f>
        <v/>
      </c>
      <c r="C204" s="3933">
        <f>+IF(C203-D204&lt;0,0,C203-D204)</f>
        <v/>
      </c>
      <c r="D204" s="3933">
        <f>F204-E204</f>
        <v/>
      </c>
      <c r="E204" s="3933">
        <f>C203*$D$8</f>
        <v/>
      </c>
      <c r="F204" s="3933">
        <f>IF(ROUND(C203,0)=0,0,PMT($D$8,$D$9,-$D$7))</f>
        <v/>
      </c>
      <c r="G204" s="3933">
        <f>+IF(ROUND(C203,0)=0,0,+$D$13+$D$14)</f>
        <v/>
      </c>
      <c r="H204" s="3933">
        <f>+G204+F204</f>
        <v/>
      </c>
    </row>
    <row r="205">
      <c r="B205" s="10">
        <f>+B204+1</f>
        <v/>
      </c>
      <c r="C205" s="3933">
        <f>+IF(C204-D205&lt;0,0,C204-D205)</f>
        <v/>
      </c>
      <c r="D205" s="3933">
        <f>F205-E205</f>
        <v/>
      </c>
      <c r="E205" s="3933">
        <f>C204*$D$8</f>
        <v/>
      </c>
      <c r="F205" s="3933">
        <f>IF(ROUND(C204,0)=0,0,PMT($D$8,$D$9,-$D$7))</f>
        <v/>
      </c>
      <c r="G205" s="3933">
        <f>+IF(ROUND(C204,0)=0,0,+$D$13+$D$14)</f>
        <v/>
      </c>
      <c r="H205" s="3933">
        <f>+G205+F205</f>
        <v/>
      </c>
    </row>
    <row r="206">
      <c r="B206" s="10">
        <f>+B205+1</f>
        <v/>
      </c>
      <c r="C206" s="3933">
        <f>+IF(C205-D206&lt;0,0,C205-D206)</f>
        <v/>
      </c>
      <c r="D206" s="3933">
        <f>F206-E206</f>
        <v/>
      </c>
      <c r="E206" s="3933">
        <f>C205*$D$8</f>
        <v/>
      </c>
      <c r="F206" s="3933">
        <f>IF(ROUND(C205,0)=0,0,PMT($D$8,$D$9,-$D$7))</f>
        <v/>
      </c>
      <c r="G206" s="3933">
        <f>+IF(ROUND(C205,0)=0,0,+$D$13+$D$14)</f>
        <v/>
      </c>
      <c r="H206" s="3933">
        <f>+G206+F206</f>
        <v/>
      </c>
    </row>
    <row r="207">
      <c r="B207" s="10">
        <f>+B206+1</f>
        <v/>
      </c>
      <c r="C207" s="3933">
        <f>+IF(C206-D207&lt;0,0,C206-D207)</f>
        <v/>
      </c>
      <c r="D207" s="3933">
        <f>F207-E207</f>
        <v/>
      </c>
      <c r="E207" s="3933">
        <f>C206*$D$8</f>
        <v/>
      </c>
      <c r="F207" s="3933">
        <f>IF(ROUND(C206,0)=0,0,PMT($D$8,$D$9,-$D$7))</f>
        <v/>
      </c>
      <c r="G207" s="3933">
        <f>+IF(ROUND(C206,0)=0,0,+$D$13+$D$14)</f>
        <v/>
      </c>
      <c r="H207" s="3933">
        <f>+G207+F207</f>
        <v/>
      </c>
    </row>
    <row r="208">
      <c r="B208" s="10">
        <f>+B207+1</f>
        <v/>
      </c>
      <c r="C208" s="3933">
        <f>+IF(C207-D208&lt;0,0,C207-D208)</f>
        <v/>
      </c>
      <c r="D208" s="3933">
        <f>F208-E208</f>
        <v/>
      </c>
      <c r="E208" s="3933">
        <f>C207*$D$8</f>
        <v/>
      </c>
      <c r="F208" s="3933">
        <f>IF(ROUND(C207,0)=0,0,PMT($D$8,$D$9,-$D$7))</f>
        <v/>
      </c>
      <c r="G208" s="3933">
        <f>+IF(ROUND(C207,0)=0,0,+$D$13+$D$14)</f>
        <v/>
      </c>
      <c r="H208" s="3933">
        <f>+G208+F208</f>
        <v/>
      </c>
    </row>
    <row r="209">
      <c r="B209" s="10">
        <f>+B208+1</f>
        <v/>
      </c>
      <c r="C209" s="3933">
        <f>+IF(C208-D209&lt;0,0,C208-D209)</f>
        <v/>
      </c>
      <c r="D209" s="3933">
        <f>F209-E209</f>
        <v/>
      </c>
      <c r="E209" s="3933">
        <f>C208*$D$8</f>
        <v/>
      </c>
      <c r="F209" s="3933">
        <f>IF(ROUND(C208,0)=0,0,PMT($D$8,$D$9,-$D$7))</f>
        <v/>
      </c>
      <c r="G209" s="3933">
        <f>+IF(ROUND(C208,0)=0,0,+$D$13+$D$14)</f>
        <v/>
      </c>
      <c r="H209" s="3933">
        <f>+G209+F209</f>
        <v/>
      </c>
    </row>
    <row r="210">
      <c r="B210" s="10">
        <f>+B209+1</f>
        <v/>
      </c>
      <c r="C210" s="3933">
        <f>+IF(C209-D210&lt;0,0,C209-D210)</f>
        <v/>
      </c>
      <c r="D210" s="3933">
        <f>F210-E210</f>
        <v/>
      </c>
      <c r="E210" s="3933">
        <f>C209*$D$8</f>
        <v/>
      </c>
      <c r="F210" s="3933">
        <f>IF(ROUND(C209,0)=0,0,PMT($D$8,$D$9,-$D$7))</f>
        <v/>
      </c>
      <c r="G210" s="3933">
        <f>+IF(ROUND(C209,0)=0,0,+$D$13+$D$14)</f>
        <v/>
      </c>
      <c r="H210" s="3933">
        <f>+G210+F210</f>
        <v/>
      </c>
    </row>
    <row r="211">
      <c r="B211" s="10">
        <f>+B210+1</f>
        <v/>
      </c>
      <c r="C211" s="3933">
        <f>+IF(C210-D211&lt;0,0,C210-D211)</f>
        <v/>
      </c>
      <c r="D211" s="3933">
        <f>F211-E211</f>
        <v/>
      </c>
      <c r="E211" s="3933">
        <f>C210*$D$8</f>
        <v/>
      </c>
      <c r="F211" s="3933">
        <f>IF(ROUND(C210,0)=0,0,PMT($D$8,$D$9,-$D$7))</f>
        <v/>
      </c>
      <c r="G211" s="3933">
        <f>+IF(ROUND(C210,0)=0,0,+$D$13+$D$14)</f>
        <v/>
      </c>
      <c r="H211" s="3933">
        <f>+G211+F211</f>
        <v/>
      </c>
    </row>
    <row r="212">
      <c r="B212" s="10">
        <f>+B211+1</f>
        <v/>
      </c>
      <c r="C212" s="3933">
        <f>+IF(C211-D212&lt;0,0,C211-D212)</f>
        <v/>
      </c>
      <c r="D212" s="3933">
        <f>F212-E212</f>
        <v/>
      </c>
      <c r="E212" s="3933">
        <f>C211*$D$8</f>
        <v/>
      </c>
      <c r="F212" s="3933">
        <f>IF(ROUND(C211,0)=0,0,PMT($D$8,$D$9,-$D$7))</f>
        <v/>
      </c>
      <c r="G212" s="3933">
        <f>+IF(ROUND(C211,0)=0,0,+$D$13+$D$14)</f>
        <v/>
      </c>
      <c r="H212" s="3933">
        <f>+G212+F212</f>
        <v/>
      </c>
    </row>
    <row r="213">
      <c r="B213" s="10">
        <f>+B212+1</f>
        <v/>
      </c>
      <c r="C213" s="3933">
        <f>+IF(C212-D213&lt;0,0,C212-D213)</f>
        <v/>
      </c>
      <c r="D213" s="3933">
        <f>F213-E213</f>
        <v/>
      </c>
      <c r="E213" s="3933">
        <f>C212*$D$8</f>
        <v/>
      </c>
      <c r="F213" s="3933">
        <f>IF(ROUND(C212,0)=0,0,PMT($D$8,$D$9,-$D$7))</f>
        <v/>
      </c>
      <c r="G213" s="3933">
        <f>+IF(ROUND(C212,0)=0,0,+$D$13+$D$14)</f>
        <v/>
      </c>
      <c r="H213" s="3933">
        <f>+G213+F213</f>
        <v/>
      </c>
    </row>
    <row r="214">
      <c r="B214" s="10">
        <f>+B213+1</f>
        <v/>
      </c>
      <c r="C214" s="3933">
        <f>+IF(C213-D214&lt;0,0,C213-D214)</f>
        <v/>
      </c>
      <c r="D214" s="3933">
        <f>F214-E214</f>
        <v/>
      </c>
      <c r="E214" s="3933">
        <f>C213*$D$8</f>
        <v/>
      </c>
      <c r="F214" s="3933">
        <f>IF(ROUND(C213,0)=0,0,PMT($D$8,$D$9,-$D$7))</f>
        <v/>
      </c>
      <c r="G214" s="3933">
        <f>+IF(ROUND(C213,0)=0,0,+$D$13+$D$14)</f>
        <v/>
      </c>
      <c r="H214" s="3933">
        <f>+G214+F214</f>
        <v/>
      </c>
    </row>
    <row r="215">
      <c r="B215" s="10">
        <f>+B214+1</f>
        <v/>
      </c>
      <c r="C215" s="3933">
        <f>+IF(C214-D215&lt;0,0,C214-D215)</f>
        <v/>
      </c>
      <c r="D215" s="3933">
        <f>F215-E215</f>
        <v/>
      </c>
      <c r="E215" s="3933">
        <f>C214*$D$8</f>
        <v/>
      </c>
      <c r="F215" s="3933">
        <f>IF(ROUND(C214,0)=0,0,PMT($D$8,$D$9,-$D$7))</f>
        <v/>
      </c>
      <c r="G215" s="3933">
        <f>+IF(ROUND(C214,0)=0,0,+$D$13+$D$14)</f>
        <v/>
      </c>
      <c r="H215" s="3933">
        <f>+G215+F215</f>
        <v/>
      </c>
    </row>
    <row r="216">
      <c r="B216" s="10">
        <f>+B215+1</f>
        <v/>
      </c>
      <c r="C216" s="3933">
        <f>+IF(C215-D216&lt;0,0,C215-D216)</f>
        <v/>
      </c>
      <c r="D216" s="3933">
        <f>F216-E216</f>
        <v/>
      </c>
      <c r="E216" s="3933">
        <f>C215*$D$8</f>
        <v/>
      </c>
      <c r="F216" s="3933">
        <f>IF(ROUND(C215,0)=0,0,PMT($D$8,$D$9,-$D$7))</f>
        <v/>
      </c>
      <c r="G216" s="3933">
        <f>+IF(ROUND(C215,0)=0,0,+$D$13+$D$14)</f>
        <v/>
      </c>
      <c r="H216" s="3933">
        <f>+G216+F216</f>
        <v/>
      </c>
    </row>
    <row r="217">
      <c r="B217" s="10">
        <f>+B216+1</f>
        <v/>
      </c>
      <c r="C217" s="3933">
        <f>+IF(C216-D217&lt;0,0,C216-D217)</f>
        <v/>
      </c>
      <c r="D217" s="3933">
        <f>F217-E217</f>
        <v/>
      </c>
      <c r="E217" s="3933">
        <f>C216*$D$8</f>
        <v/>
      </c>
      <c r="F217" s="3933">
        <f>IF(ROUND(C216,0)=0,0,PMT($D$8,$D$9,-$D$7))</f>
        <v/>
      </c>
      <c r="G217" s="3933">
        <f>+IF(ROUND(C216,0)=0,0,+$D$13+$D$14)</f>
        <v/>
      </c>
      <c r="H217" s="3933">
        <f>+G217+F217</f>
        <v/>
      </c>
    </row>
    <row r="218">
      <c r="B218" s="10">
        <f>+B217+1</f>
        <v/>
      </c>
      <c r="C218" s="3933">
        <f>+IF(C217-D218&lt;0,0,C217-D218)</f>
        <v/>
      </c>
      <c r="D218" s="3933">
        <f>F218-E218</f>
        <v/>
      </c>
      <c r="E218" s="3933">
        <f>C217*$D$8</f>
        <v/>
      </c>
      <c r="F218" s="3933">
        <f>IF(ROUND(C217,0)=0,0,PMT($D$8,$D$9,-$D$7))</f>
        <v/>
      </c>
      <c r="G218" s="3933">
        <f>+IF(ROUND(C217,0)=0,0,+$D$13+$D$14)</f>
        <v/>
      </c>
      <c r="H218" s="3933">
        <f>+G218+F218</f>
        <v/>
      </c>
    </row>
    <row r="219">
      <c r="B219" s="10">
        <f>+B218+1</f>
        <v/>
      </c>
      <c r="C219" s="3933">
        <f>+IF(C218-D219&lt;0,0,C218-D219)</f>
        <v/>
      </c>
      <c r="D219" s="3933">
        <f>F219-E219</f>
        <v/>
      </c>
      <c r="E219" s="3933">
        <f>C218*$D$8</f>
        <v/>
      </c>
      <c r="F219" s="3933">
        <f>IF(ROUND(C218,0)=0,0,PMT($D$8,$D$9,-$D$7))</f>
        <v/>
      </c>
      <c r="G219" s="3933">
        <f>+IF(ROUND(C218,0)=0,0,+$D$13+$D$14)</f>
        <v/>
      </c>
      <c r="H219" s="3933">
        <f>+G219+F219</f>
        <v/>
      </c>
    </row>
    <row r="220">
      <c r="B220" s="10">
        <f>+B219+1</f>
        <v/>
      </c>
      <c r="C220" s="3933">
        <f>+IF(C219-D220&lt;0,0,C219-D220)</f>
        <v/>
      </c>
      <c r="D220" s="3933">
        <f>F220-E220</f>
        <v/>
      </c>
      <c r="E220" s="3933">
        <f>C219*$D$8</f>
        <v/>
      </c>
      <c r="F220" s="3933">
        <f>IF(ROUND(C219,0)=0,0,PMT($D$8,$D$9,-$D$7))</f>
        <v/>
      </c>
      <c r="G220" s="3933">
        <f>+IF(ROUND(C219,0)=0,0,+$D$13+$D$14)</f>
        <v/>
      </c>
      <c r="H220" s="3933">
        <f>+G220+F220</f>
        <v/>
      </c>
    </row>
    <row r="221">
      <c r="B221" s="10">
        <f>+B220+1</f>
        <v/>
      </c>
      <c r="C221" s="3933">
        <f>+IF(C220-D221&lt;0,0,C220-D221)</f>
        <v/>
      </c>
      <c r="D221" s="3933">
        <f>F221-E221</f>
        <v/>
      </c>
      <c r="E221" s="3933">
        <f>C220*$D$8</f>
        <v/>
      </c>
      <c r="F221" s="3933">
        <f>IF(ROUND(C220,0)=0,0,PMT($D$8,$D$9,-$D$7))</f>
        <v/>
      </c>
      <c r="G221" s="3933">
        <f>+IF(ROUND(C220,0)=0,0,+$D$13+$D$14)</f>
        <v/>
      </c>
      <c r="H221" s="3933">
        <f>+G221+F221</f>
        <v/>
      </c>
    </row>
    <row r="222">
      <c r="B222" s="10">
        <f>+B221+1</f>
        <v/>
      </c>
      <c r="C222" s="3933">
        <f>+IF(C221-D222&lt;0,0,C221-D222)</f>
        <v/>
      </c>
      <c r="D222" s="3933">
        <f>F222-E222</f>
        <v/>
      </c>
      <c r="E222" s="3933">
        <f>C221*$D$8</f>
        <v/>
      </c>
      <c r="F222" s="3933">
        <f>IF(ROUND(C221,0)=0,0,PMT($D$8,$D$9,-$D$7))</f>
        <v/>
      </c>
      <c r="G222" s="3933">
        <f>+IF(ROUND(C221,0)=0,0,+$D$13+$D$14)</f>
        <v/>
      </c>
      <c r="H222" s="3933">
        <f>+G222+F222</f>
        <v/>
      </c>
    </row>
    <row r="223">
      <c r="B223" s="10">
        <f>+B222+1</f>
        <v/>
      </c>
      <c r="C223" s="3933">
        <f>+IF(C222-D223&lt;0,0,C222-D223)</f>
        <v/>
      </c>
      <c r="D223" s="3933">
        <f>F223-E223</f>
        <v/>
      </c>
      <c r="E223" s="3933">
        <f>C222*$D$8</f>
        <v/>
      </c>
      <c r="F223" s="3933">
        <f>IF(ROUND(C222,0)=0,0,PMT($D$8,$D$9,-$D$7))</f>
        <v/>
      </c>
      <c r="G223" s="3933">
        <f>+IF(ROUND(C222,0)=0,0,+$D$13+$D$14)</f>
        <v/>
      </c>
      <c r="H223" s="3933">
        <f>+G223+F223</f>
        <v/>
      </c>
    </row>
    <row r="224">
      <c r="B224" s="10">
        <f>+B223+1</f>
        <v/>
      </c>
      <c r="C224" s="3933">
        <f>+IF(C223-D224&lt;0,0,C223-D224)</f>
        <v/>
      </c>
      <c r="D224" s="3933">
        <f>F224-E224</f>
        <v/>
      </c>
      <c r="E224" s="3933">
        <f>C223*$D$8</f>
        <v/>
      </c>
      <c r="F224" s="3933">
        <f>IF(ROUND(C223,0)=0,0,PMT($D$8,$D$9,-$D$7))</f>
        <v/>
      </c>
      <c r="G224" s="3933">
        <f>+IF(ROUND(C223,0)=0,0,+$D$13+$D$14)</f>
        <v/>
      </c>
      <c r="H224" s="3933">
        <f>+G224+F224</f>
        <v/>
      </c>
    </row>
    <row r="225">
      <c r="B225" s="10">
        <f>+B224+1</f>
        <v/>
      </c>
      <c r="C225" s="3933">
        <f>+IF(C224-D225&lt;0,0,C224-D225)</f>
        <v/>
      </c>
      <c r="D225" s="3933">
        <f>F225-E225</f>
        <v/>
      </c>
      <c r="E225" s="3933">
        <f>C224*$D$8</f>
        <v/>
      </c>
      <c r="F225" s="3933">
        <f>IF(ROUND(C224,0)=0,0,PMT($D$8,$D$9,-$D$7))</f>
        <v/>
      </c>
      <c r="G225" s="3933">
        <f>+IF(ROUND(C224,0)=0,0,+$D$13+$D$14)</f>
        <v/>
      </c>
      <c r="H225" s="3933">
        <f>+G225+F225</f>
        <v/>
      </c>
    </row>
    <row r="226">
      <c r="B226" s="10">
        <f>+B225+1</f>
        <v/>
      </c>
      <c r="C226" s="3933">
        <f>+IF(C225-D226&lt;0,0,C225-D226)</f>
        <v/>
      </c>
      <c r="D226" s="3933">
        <f>F226-E226</f>
        <v/>
      </c>
      <c r="E226" s="3933">
        <f>C225*$D$8</f>
        <v/>
      </c>
      <c r="F226" s="3933">
        <f>IF(ROUND(C225,0)=0,0,PMT($D$8,$D$9,-$D$7))</f>
        <v/>
      </c>
      <c r="G226" s="3933">
        <f>+IF(ROUND(C225,0)=0,0,+$D$13+$D$14)</f>
        <v/>
      </c>
      <c r="H226" s="3933">
        <f>+G226+F226</f>
        <v/>
      </c>
    </row>
    <row r="227">
      <c r="B227" s="10">
        <f>+B226+1</f>
        <v/>
      </c>
      <c r="C227" s="3933">
        <f>+IF(C226-D227&lt;0,0,C226-D227)</f>
        <v/>
      </c>
      <c r="D227" s="3933">
        <f>F227-E227</f>
        <v/>
      </c>
      <c r="E227" s="3933">
        <f>C226*$D$8</f>
        <v/>
      </c>
      <c r="F227" s="3933">
        <f>IF(ROUND(C226,0)=0,0,PMT($D$8,$D$9,-$D$7))</f>
        <v/>
      </c>
      <c r="G227" s="3933">
        <f>+IF(ROUND(C226,0)=0,0,+$D$13+$D$14)</f>
        <v/>
      </c>
      <c r="H227" s="3933">
        <f>+G227+F227</f>
        <v/>
      </c>
    </row>
    <row r="228">
      <c r="B228" s="10">
        <f>+B227+1</f>
        <v/>
      </c>
      <c r="C228" s="3933">
        <f>+IF(C227-D228&lt;0,0,C227-D228)</f>
        <v/>
      </c>
      <c r="D228" s="3933">
        <f>F228-E228</f>
        <v/>
      </c>
      <c r="E228" s="3933">
        <f>C227*$D$8</f>
        <v/>
      </c>
      <c r="F228" s="3933">
        <f>IF(ROUND(C227,0)=0,0,PMT($D$8,$D$9,-$D$7))</f>
        <v/>
      </c>
      <c r="G228" s="3933">
        <f>+IF(ROUND(C227,0)=0,0,+$D$13+$D$14)</f>
        <v/>
      </c>
      <c r="H228" s="3933">
        <f>+G228+F228</f>
        <v/>
      </c>
    </row>
    <row r="229">
      <c r="B229" s="10">
        <f>+B228+1</f>
        <v/>
      </c>
      <c r="C229" s="3933">
        <f>+IF(C228-D229&lt;0,0,C228-D229)</f>
        <v/>
      </c>
      <c r="D229" s="3933">
        <f>F229-E229</f>
        <v/>
      </c>
      <c r="E229" s="3933">
        <f>C228*$D$8</f>
        <v/>
      </c>
      <c r="F229" s="3933">
        <f>IF(ROUND(C228,0)=0,0,PMT($D$8,$D$9,-$D$7))</f>
        <v/>
      </c>
      <c r="G229" s="3933">
        <f>+IF(ROUND(C228,0)=0,0,+$D$13+$D$14)</f>
        <v/>
      </c>
      <c r="H229" s="3933">
        <f>+G229+F229</f>
        <v/>
      </c>
    </row>
    <row r="230">
      <c r="B230" s="10">
        <f>+B229+1</f>
        <v/>
      </c>
      <c r="C230" s="3933">
        <f>+IF(C229-D230&lt;0,0,C229-D230)</f>
        <v/>
      </c>
      <c r="D230" s="3933">
        <f>F230-E230</f>
        <v/>
      </c>
      <c r="E230" s="3933">
        <f>C229*$D$8</f>
        <v/>
      </c>
      <c r="F230" s="3933">
        <f>IF(ROUND(C229,0)=0,0,PMT($D$8,$D$9,-$D$7))</f>
        <v/>
      </c>
      <c r="G230" s="3933">
        <f>+IF(ROUND(C229,0)=0,0,+$D$13+$D$14)</f>
        <v/>
      </c>
      <c r="H230" s="3933">
        <f>+G230+F230</f>
        <v/>
      </c>
    </row>
    <row r="231">
      <c r="B231" s="10">
        <f>+B230+1</f>
        <v/>
      </c>
      <c r="C231" s="3933">
        <f>+IF(C230-D231&lt;0,0,C230-D231)</f>
        <v/>
      </c>
      <c r="D231" s="3933">
        <f>F231-E231</f>
        <v/>
      </c>
      <c r="E231" s="3933">
        <f>C230*$D$8</f>
        <v/>
      </c>
      <c r="F231" s="3933">
        <f>IF(ROUND(C230,0)=0,0,PMT($D$8,$D$9,-$D$7))</f>
        <v/>
      </c>
      <c r="G231" s="3933">
        <f>+IF(ROUND(C230,0)=0,0,+$D$13+$D$14)</f>
        <v/>
      </c>
      <c r="H231" s="3933">
        <f>+G231+F231</f>
        <v/>
      </c>
    </row>
    <row r="232">
      <c r="B232" s="10">
        <f>+B231+1</f>
        <v/>
      </c>
      <c r="C232" s="3933">
        <f>+IF(C231-D232&lt;0,0,C231-D232)</f>
        <v/>
      </c>
      <c r="D232" s="3933">
        <f>F232-E232</f>
        <v/>
      </c>
      <c r="E232" s="3933">
        <f>C231*$D$8</f>
        <v/>
      </c>
      <c r="F232" s="3933">
        <f>IF(ROUND(C231,0)=0,0,PMT($D$8,$D$9,-$D$7))</f>
        <v/>
      </c>
      <c r="G232" s="3933">
        <f>+IF(ROUND(C231,0)=0,0,+$D$13+$D$14)</f>
        <v/>
      </c>
      <c r="H232" s="3933">
        <f>+G232+F232</f>
        <v/>
      </c>
    </row>
    <row r="233">
      <c r="B233" s="10">
        <f>+B232+1</f>
        <v/>
      </c>
      <c r="C233" s="3933">
        <f>+IF(C232-D233&lt;0,0,C232-D233)</f>
        <v/>
      </c>
      <c r="D233" s="3933">
        <f>F233-E233</f>
        <v/>
      </c>
      <c r="E233" s="3933">
        <f>C232*$D$8</f>
        <v/>
      </c>
      <c r="F233" s="3933">
        <f>IF(ROUND(C232,0)=0,0,PMT($D$8,$D$9,-$D$7))</f>
        <v/>
      </c>
      <c r="G233" s="3933">
        <f>+IF(ROUND(C232,0)=0,0,+$D$13+$D$14)</f>
        <v/>
      </c>
      <c r="H233" s="3933">
        <f>+G233+F233</f>
        <v/>
      </c>
    </row>
    <row r="234">
      <c r="B234" s="10">
        <f>+B233+1</f>
        <v/>
      </c>
      <c r="C234" s="3933">
        <f>+IF(C233-D234&lt;0,0,C233-D234)</f>
        <v/>
      </c>
      <c r="D234" s="3933">
        <f>F234-E234</f>
        <v/>
      </c>
      <c r="E234" s="3933">
        <f>C233*$D$8</f>
        <v/>
      </c>
      <c r="F234" s="3933">
        <f>IF(ROUND(C233,0)=0,0,PMT($D$8,$D$9,-$D$7))</f>
        <v/>
      </c>
      <c r="G234" s="3933">
        <f>+IF(ROUND(C233,0)=0,0,+$D$13+$D$14)</f>
        <v/>
      </c>
      <c r="H234" s="3933">
        <f>+G234+F234</f>
        <v/>
      </c>
    </row>
    <row r="235">
      <c r="B235" s="10">
        <f>+B234+1</f>
        <v/>
      </c>
      <c r="C235" s="3933">
        <f>+IF(C234-D235&lt;0,0,C234-D235)</f>
        <v/>
      </c>
      <c r="D235" s="3933">
        <f>F235-E235</f>
        <v/>
      </c>
      <c r="E235" s="3933">
        <f>C234*$D$8</f>
        <v/>
      </c>
      <c r="F235" s="3933">
        <f>IF(ROUND(C234,0)=0,0,PMT($D$8,$D$9,-$D$7))</f>
        <v/>
      </c>
      <c r="G235" s="3933">
        <f>+IF(ROUND(C234,0)=0,0,+$D$13+$D$14)</f>
        <v/>
      </c>
      <c r="H235" s="3933">
        <f>+G235+F235</f>
        <v/>
      </c>
    </row>
    <row r="236">
      <c r="B236" s="10">
        <f>+B235+1</f>
        <v/>
      </c>
      <c r="C236" s="3933">
        <f>+IF(C235-D236&lt;0,0,C235-D236)</f>
        <v/>
      </c>
      <c r="D236" s="3933">
        <f>F236-E236</f>
        <v/>
      </c>
      <c r="E236" s="3933">
        <f>C235*$D$8</f>
        <v/>
      </c>
      <c r="F236" s="3933">
        <f>IF(ROUND(C235,0)=0,0,PMT($D$8,$D$9,-$D$7))</f>
        <v/>
      </c>
      <c r="G236" s="3933">
        <f>+IF(ROUND(C235,0)=0,0,+$D$13+$D$14)</f>
        <v/>
      </c>
      <c r="H236" s="3933">
        <f>+G236+F236</f>
        <v/>
      </c>
    </row>
    <row r="237">
      <c r="B237" s="10">
        <f>+B236+1</f>
        <v/>
      </c>
      <c r="C237" s="3933">
        <f>+IF(C236-D237&lt;0,0,C236-D237)</f>
        <v/>
      </c>
      <c r="D237" s="3933">
        <f>F237-E237</f>
        <v/>
      </c>
      <c r="E237" s="3933">
        <f>C236*$D$8</f>
        <v/>
      </c>
      <c r="F237" s="3933">
        <f>IF(ROUND(C236,0)=0,0,PMT($D$8,$D$9,-$D$7))</f>
        <v/>
      </c>
      <c r="G237" s="3933">
        <f>+IF(ROUND(C236,0)=0,0,+$D$13+$D$14)</f>
        <v/>
      </c>
      <c r="H237" s="3933">
        <f>+G237+F237</f>
        <v/>
      </c>
    </row>
    <row r="238">
      <c r="B238" s="10">
        <f>+B237+1</f>
        <v/>
      </c>
      <c r="C238" s="3933">
        <f>+IF(C237-D238&lt;0,0,C237-D238)</f>
        <v/>
      </c>
      <c r="D238" s="3933">
        <f>F238-E238</f>
        <v/>
      </c>
      <c r="E238" s="3933">
        <f>C237*$D$8</f>
        <v/>
      </c>
      <c r="F238" s="3933">
        <f>IF(ROUND(C237,0)=0,0,PMT($D$8,$D$9,-$D$7))</f>
        <v/>
      </c>
      <c r="G238" s="3933">
        <f>+IF(ROUND(C237,0)=0,0,+$D$13+$D$14)</f>
        <v/>
      </c>
      <c r="H238" s="3933">
        <f>+G238+F238</f>
        <v/>
      </c>
    </row>
    <row r="239">
      <c r="B239" s="10">
        <f>+B238+1</f>
        <v/>
      </c>
      <c r="C239" s="3933">
        <f>+IF(C238-D239&lt;0,0,C238-D239)</f>
        <v/>
      </c>
      <c r="D239" s="3933">
        <f>F239-E239</f>
        <v/>
      </c>
      <c r="E239" s="3933">
        <f>C238*$D$8</f>
        <v/>
      </c>
      <c r="F239" s="3933">
        <f>IF(ROUND(C238,0)=0,0,PMT($D$8,$D$9,-$D$7))</f>
        <v/>
      </c>
      <c r="G239" s="3933">
        <f>+IF(ROUND(C238,0)=0,0,+$D$13+$D$14)</f>
        <v/>
      </c>
      <c r="H239" s="3933">
        <f>+G239+F239</f>
        <v/>
      </c>
    </row>
    <row r="240">
      <c r="B240" s="10">
        <f>+B239+1</f>
        <v/>
      </c>
      <c r="C240" s="3933">
        <f>+IF(C239-D240&lt;0,0,C239-D240)</f>
        <v/>
      </c>
      <c r="D240" s="3933">
        <f>F240-E240</f>
        <v/>
      </c>
      <c r="E240" s="3933">
        <f>C239*$D$8</f>
        <v/>
      </c>
      <c r="F240" s="3933">
        <f>IF(ROUND(C239,0)=0,0,PMT($D$8,$D$9,-$D$7))</f>
        <v/>
      </c>
      <c r="G240" s="3933">
        <f>+IF(ROUND(C239,0)=0,0,+$D$13+$D$14)</f>
        <v/>
      </c>
      <c r="H240" s="3933">
        <f>+G240+F240</f>
        <v/>
      </c>
    </row>
    <row r="241">
      <c r="B241" s="10">
        <f>+B240+1</f>
        <v/>
      </c>
      <c r="C241" s="3933">
        <f>+IF(C240-D241&lt;0,0,C240-D241)</f>
        <v/>
      </c>
      <c r="D241" s="3933">
        <f>F241-E241</f>
        <v/>
      </c>
      <c r="E241" s="3933">
        <f>C240*$D$8</f>
        <v/>
      </c>
      <c r="F241" s="3933">
        <f>IF(ROUND(C240,0)=0,0,PMT($D$8,$D$9,-$D$7))</f>
        <v/>
      </c>
      <c r="G241" s="3933">
        <f>+IF(ROUND(C240,0)=0,0,+$D$13+$D$14)</f>
        <v/>
      </c>
      <c r="H241" s="3933">
        <f>+G241+F241</f>
        <v/>
      </c>
    </row>
    <row r="242">
      <c r="B242" s="10">
        <f>+B241+1</f>
        <v/>
      </c>
      <c r="C242" s="3933">
        <f>+IF(C241-D242&lt;0,0,C241-D242)</f>
        <v/>
      </c>
      <c r="D242" s="3933">
        <f>F242-E242</f>
        <v/>
      </c>
      <c r="E242" s="3933">
        <f>C241*$D$8</f>
        <v/>
      </c>
      <c r="F242" s="3933">
        <f>IF(ROUND(C241,0)=0,0,PMT($D$8,$D$9,-$D$7))</f>
        <v/>
      </c>
      <c r="G242" s="3933">
        <f>+IF(ROUND(C241,0)=0,0,+$D$13+$D$14)</f>
        <v/>
      </c>
      <c r="H242" s="3933">
        <f>+G242+F242</f>
        <v/>
      </c>
    </row>
    <row r="243">
      <c r="B243" s="10">
        <f>+B242+1</f>
        <v/>
      </c>
      <c r="C243" s="3933">
        <f>+IF(C242-D243&lt;0,0,C242-D243)</f>
        <v/>
      </c>
      <c r="D243" s="3933">
        <f>F243-E243</f>
        <v/>
      </c>
      <c r="E243" s="3933">
        <f>C242*$D$8</f>
        <v/>
      </c>
      <c r="F243" s="3933">
        <f>IF(ROUND(C242,0)=0,0,PMT($D$8,$D$9,-$D$7))</f>
        <v/>
      </c>
      <c r="G243" s="3933">
        <f>+IF(ROUND(C242,0)=0,0,+$D$13+$D$14)</f>
        <v/>
      </c>
      <c r="H243" s="3933">
        <f>+G243+F243</f>
        <v/>
      </c>
    </row>
    <row r="244">
      <c r="B244" s="10">
        <f>+B243+1</f>
        <v/>
      </c>
      <c r="C244" s="3933">
        <f>+IF(C243-D244&lt;0,0,C243-D244)</f>
        <v/>
      </c>
      <c r="D244" s="3933">
        <f>F244-E244</f>
        <v/>
      </c>
      <c r="E244" s="3933">
        <f>C243*$D$8</f>
        <v/>
      </c>
      <c r="F244" s="3933">
        <f>IF(ROUND(C243,0)=0,0,PMT($D$8,$D$9,-$D$7))</f>
        <v/>
      </c>
      <c r="G244" s="3933">
        <f>+IF(ROUND(C243,0)=0,0,+$D$13+$D$14)</f>
        <v/>
      </c>
      <c r="H244" s="3933">
        <f>+G244+F244</f>
        <v/>
      </c>
    </row>
    <row r="245">
      <c r="B245" s="10">
        <f>+B244+1</f>
        <v/>
      </c>
      <c r="C245" s="3933">
        <f>+IF(C244-D245&lt;0,0,C244-D245)</f>
        <v/>
      </c>
      <c r="D245" s="3933">
        <f>F245-E245</f>
        <v/>
      </c>
      <c r="E245" s="3933">
        <f>C244*$D$8</f>
        <v/>
      </c>
      <c r="F245" s="3933">
        <f>IF(ROUND(C244,0)=0,0,PMT($D$8,$D$9,-$D$7))</f>
        <v/>
      </c>
      <c r="G245" s="3933">
        <f>+IF(ROUND(C244,0)=0,0,+$D$13+$D$14)</f>
        <v/>
      </c>
      <c r="H245" s="3933">
        <f>+G245+F245</f>
        <v/>
      </c>
    </row>
    <row r="246">
      <c r="B246" s="10">
        <f>+B245+1</f>
        <v/>
      </c>
      <c r="C246" s="3933">
        <f>+IF(C245-D246&lt;0,0,C245-D246)</f>
        <v/>
      </c>
      <c r="D246" s="3933">
        <f>F246-E246</f>
        <v/>
      </c>
      <c r="E246" s="3933">
        <f>C245*$D$8</f>
        <v/>
      </c>
      <c r="F246" s="3933">
        <f>IF(ROUND(C245,0)=0,0,PMT($D$8,$D$9,-$D$7))</f>
        <v/>
      </c>
      <c r="G246" s="3933">
        <f>+IF(ROUND(C245,0)=0,0,+$D$13+$D$14)</f>
        <v/>
      </c>
      <c r="H246" s="3933">
        <f>+G246+F246</f>
        <v/>
      </c>
    </row>
    <row r="247">
      <c r="B247" s="10">
        <f>+B246+1</f>
        <v/>
      </c>
      <c r="C247" s="3933">
        <f>+IF(C246-D247&lt;0,0,C246-D247)</f>
        <v/>
      </c>
      <c r="D247" s="3933">
        <f>F247-E247</f>
        <v/>
      </c>
      <c r="E247" s="3933">
        <f>C246*$D$8</f>
        <v/>
      </c>
      <c r="F247" s="3933">
        <f>IF(ROUND(C246,0)=0,0,PMT($D$8,$D$9,-$D$7))</f>
        <v/>
      </c>
      <c r="G247" s="3933">
        <f>+IF(ROUND(C246,0)=0,0,+$D$13+$D$14)</f>
        <v/>
      </c>
      <c r="H247" s="3933">
        <f>+G247+F247</f>
        <v/>
      </c>
    </row>
    <row r="248">
      <c r="B248" s="10">
        <f>+B247+1</f>
        <v/>
      </c>
      <c r="C248" s="3933">
        <f>+IF(C247-D248&lt;0,0,C247-D248)</f>
        <v/>
      </c>
      <c r="D248" s="3933">
        <f>F248-E248</f>
        <v/>
      </c>
      <c r="E248" s="3933">
        <f>C247*$D$8</f>
        <v/>
      </c>
      <c r="F248" s="3933">
        <f>IF(ROUND(C247,0)=0,0,PMT($D$8,$D$9,-$D$7))</f>
        <v/>
      </c>
      <c r="G248" s="3933">
        <f>+IF(ROUND(C247,0)=0,0,+$D$13+$D$14)</f>
        <v/>
      </c>
      <c r="H248" s="3933">
        <f>+G248+F248</f>
        <v/>
      </c>
    </row>
    <row r="249">
      <c r="B249" s="10">
        <f>+B248+1</f>
        <v/>
      </c>
      <c r="C249" s="3933">
        <f>+IF(C248-D249&lt;0,0,C248-D249)</f>
        <v/>
      </c>
      <c r="D249" s="3933">
        <f>F249-E249</f>
        <v/>
      </c>
      <c r="E249" s="3933">
        <f>C248*$D$8</f>
        <v/>
      </c>
      <c r="F249" s="3933">
        <f>IF(ROUND(C248,0)=0,0,PMT($D$8,$D$9,-$D$7))</f>
        <v/>
      </c>
      <c r="G249" s="3933">
        <f>+IF(ROUND(C248,0)=0,0,+$D$13+$D$14)</f>
        <v/>
      </c>
      <c r="H249" s="3933">
        <f>+G249+F249</f>
        <v/>
      </c>
    </row>
    <row r="250">
      <c r="B250" s="10">
        <f>+B249+1</f>
        <v/>
      </c>
      <c r="C250" s="3933">
        <f>+IF(C249-D250&lt;0,0,C249-D250)</f>
        <v/>
      </c>
      <c r="D250" s="3933">
        <f>F250-E250</f>
        <v/>
      </c>
      <c r="E250" s="3933">
        <f>C249*$D$8</f>
        <v/>
      </c>
      <c r="F250" s="3933">
        <f>IF(ROUND(C249,0)=0,0,PMT($D$8,$D$9,-$D$7))</f>
        <v/>
      </c>
      <c r="G250" s="3933">
        <f>+IF(ROUND(C249,0)=0,0,+$D$13+$D$14)</f>
        <v/>
      </c>
      <c r="H250" s="3933">
        <f>+G250+F250</f>
        <v/>
      </c>
    </row>
    <row r="251">
      <c r="B251" s="10">
        <f>+B250+1</f>
        <v/>
      </c>
      <c r="C251" s="3933">
        <f>+IF(C250-D251&lt;0,0,C250-D251)</f>
        <v/>
      </c>
      <c r="D251" s="3933">
        <f>F251-E251</f>
        <v/>
      </c>
      <c r="E251" s="3933">
        <f>C250*$D$8</f>
        <v/>
      </c>
      <c r="F251" s="3933">
        <f>IF(ROUND(C250,0)=0,0,PMT($D$8,$D$9,-$D$7))</f>
        <v/>
      </c>
      <c r="G251" s="3933">
        <f>+IF(ROUND(C250,0)=0,0,+$D$13+$D$14)</f>
        <v/>
      </c>
      <c r="H251" s="3933">
        <f>+G251+F251</f>
        <v/>
      </c>
    </row>
    <row r="252">
      <c r="B252" s="10">
        <f>+B251+1</f>
        <v/>
      </c>
      <c r="C252" s="3933">
        <f>+IF(C251-D252&lt;0,0,C251-D252)</f>
        <v/>
      </c>
      <c r="D252" s="3933">
        <f>F252-E252</f>
        <v/>
      </c>
      <c r="E252" s="3933">
        <f>C251*$D$8</f>
        <v/>
      </c>
      <c r="F252" s="3933">
        <f>IF(ROUND(C251,0)=0,0,PMT($D$8,$D$9,-$D$7))</f>
        <v/>
      </c>
      <c r="G252" s="3933">
        <f>+IF(ROUND(C251,0)=0,0,+$D$13+$D$14)</f>
        <v/>
      </c>
      <c r="H252" s="3933">
        <f>+G252+F252</f>
        <v/>
      </c>
    </row>
    <row r="253">
      <c r="B253" s="10">
        <f>+B252+1</f>
        <v/>
      </c>
      <c r="C253" s="3933">
        <f>+IF(C252-D253&lt;0,0,C252-D253)</f>
        <v/>
      </c>
      <c r="D253" s="3933">
        <f>F253-E253</f>
        <v/>
      </c>
      <c r="E253" s="3933">
        <f>C252*$D$8</f>
        <v/>
      </c>
      <c r="F253" s="3933">
        <f>IF(ROUND(C252,0)=0,0,PMT($D$8,$D$9,-$D$7))</f>
        <v/>
      </c>
      <c r="G253" s="3933">
        <f>+IF(ROUND(C252,0)=0,0,+$D$13+$D$14)</f>
        <v/>
      </c>
      <c r="H253" s="3933">
        <f>+G253+F253</f>
        <v/>
      </c>
    </row>
    <row r="254">
      <c r="B254" s="10">
        <f>+B253+1</f>
        <v/>
      </c>
      <c r="C254" s="3933">
        <f>+IF(C253-D254&lt;0,0,C253-D254)</f>
        <v/>
      </c>
      <c r="D254" s="3933">
        <f>F254-E254</f>
        <v/>
      </c>
      <c r="E254" s="3933">
        <f>C253*$D$8</f>
        <v/>
      </c>
      <c r="F254" s="3933">
        <f>IF(ROUND(C253,0)=0,0,PMT($D$8,$D$9,-$D$7))</f>
        <v/>
      </c>
      <c r="G254" s="3933">
        <f>+IF(ROUND(C253,0)=0,0,+$D$13+$D$14)</f>
        <v/>
      </c>
      <c r="H254" s="3933">
        <f>+G254+F254</f>
        <v/>
      </c>
    </row>
    <row r="255">
      <c r="B255" s="10">
        <f>+B254+1</f>
        <v/>
      </c>
      <c r="C255" s="3933">
        <f>+IF(C254-D255&lt;0,0,C254-D255)</f>
        <v/>
      </c>
      <c r="D255" s="3933">
        <f>F255-E255</f>
        <v/>
      </c>
      <c r="E255" s="3933">
        <f>C254*$D$8</f>
        <v/>
      </c>
      <c r="F255" s="3933">
        <f>IF(ROUND(C254,0)=0,0,PMT($D$8,$D$9,-$D$7))</f>
        <v/>
      </c>
      <c r="G255" s="3933">
        <f>+IF(ROUND(C254,0)=0,0,+$D$13+$D$14)</f>
        <v/>
      </c>
      <c r="H255" s="3933">
        <f>+G255+F255</f>
        <v/>
      </c>
    </row>
    <row r="256">
      <c r="B256" s="10">
        <f>+B255+1</f>
        <v/>
      </c>
      <c r="C256" s="3933">
        <f>+IF(C255-D256&lt;0,0,C255-D256)</f>
        <v/>
      </c>
      <c r="D256" s="3933">
        <f>F256-E256</f>
        <v/>
      </c>
      <c r="E256" s="3933">
        <f>C255*$D$8</f>
        <v/>
      </c>
      <c r="F256" s="3933">
        <f>IF(ROUND(C255,0)=0,0,PMT($D$8,$D$9,-$D$7))</f>
        <v/>
      </c>
      <c r="G256" s="3933">
        <f>+IF(ROUND(C255,0)=0,0,+$D$13+$D$14)</f>
        <v/>
      </c>
      <c r="H256" s="3933">
        <f>+G256+F256</f>
        <v/>
      </c>
    </row>
    <row r="257">
      <c r="B257" s="10">
        <f>+B256+1</f>
        <v/>
      </c>
      <c r="C257" s="3933">
        <f>+IF(C256-D257&lt;0,0,C256-D257)</f>
        <v/>
      </c>
      <c r="D257" s="3933">
        <f>F257-E257</f>
        <v/>
      </c>
      <c r="E257" s="3933">
        <f>C256*$D$8</f>
        <v/>
      </c>
      <c r="F257" s="3933">
        <f>IF(ROUND(C256,0)=0,0,PMT($D$8,$D$9,-$D$7))</f>
        <v/>
      </c>
      <c r="G257" s="3933">
        <f>+IF(ROUND(C256,0)=0,0,+$D$13+$D$14)</f>
        <v/>
      </c>
      <c r="H257" s="3933">
        <f>+G257+F257</f>
        <v/>
      </c>
    </row>
    <row r="258">
      <c r="B258" s="10">
        <f>+B257+1</f>
        <v/>
      </c>
      <c r="C258" s="3933">
        <f>+IF(C257-D258&lt;0,0,C257-D258)</f>
        <v/>
      </c>
      <c r="D258" s="3933">
        <f>F258-E258</f>
        <v/>
      </c>
      <c r="E258" s="3933">
        <f>C257*$D$8</f>
        <v/>
      </c>
      <c r="F258" s="3933">
        <f>IF(ROUND(C257,0)=0,0,PMT($D$8,$D$9,-$D$7))</f>
        <v/>
      </c>
      <c r="G258" s="3933">
        <f>+IF(ROUND(C257,0)=0,0,+$D$13+$D$14)</f>
        <v/>
      </c>
      <c r="H258" s="3933">
        <f>+G258+F258</f>
        <v/>
      </c>
    </row>
    <row r="259">
      <c r="B259" s="10">
        <f>+B258+1</f>
        <v/>
      </c>
      <c r="C259" s="3933">
        <f>+IF(C258-D259&lt;0,0,C258-D259)</f>
        <v/>
      </c>
      <c r="D259" s="3933">
        <f>F259-E259</f>
        <v/>
      </c>
      <c r="E259" s="3933">
        <f>C258*$D$8</f>
        <v/>
      </c>
      <c r="F259" s="3933">
        <f>IF(ROUND(C258,0)=0,0,PMT($D$8,$D$9,-$D$7))</f>
        <v/>
      </c>
      <c r="G259" s="3933">
        <f>+IF(ROUND(C258,0)=0,0,+$D$13+$D$14)</f>
        <v/>
      </c>
      <c r="H259" s="3933">
        <f>+G259+F259</f>
        <v/>
      </c>
    </row>
    <row r="260">
      <c r="B260" s="10">
        <f>+B259+1</f>
        <v/>
      </c>
      <c r="C260" s="3933">
        <f>+IF(C259-D260&lt;0,0,C259-D260)</f>
        <v/>
      </c>
      <c r="D260" s="3933">
        <f>F260-E260</f>
        <v/>
      </c>
      <c r="E260" s="3933">
        <f>C259*$D$8</f>
        <v/>
      </c>
      <c r="F260" s="3933">
        <f>IF(ROUND(C259,0)=0,0,PMT($D$8,$D$9,-$D$7))</f>
        <v/>
      </c>
      <c r="G260" s="3933">
        <f>+IF(ROUND(C259,0)=0,0,+$D$13+$D$14)</f>
        <v/>
      </c>
      <c r="H260" s="3933">
        <f>+G260+F260</f>
        <v/>
      </c>
    </row>
    <row r="261">
      <c r="B261" s="10">
        <f>+B260+1</f>
        <v/>
      </c>
      <c r="C261" s="3933">
        <f>+IF(C260-D261&lt;0,0,C260-D261)</f>
        <v/>
      </c>
      <c r="D261" s="3933">
        <f>F261-E261</f>
        <v/>
      </c>
      <c r="E261" s="3933">
        <f>C260*$D$8</f>
        <v/>
      </c>
      <c r="F261" s="3933">
        <f>IF(ROUND(C260,0)=0,0,PMT($D$8,$D$9,-$D$7))</f>
        <v/>
      </c>
      <c r="G261" s="3933">
        <f>+IF(ROUND(C260,0)=0,0,+$D$13+$D$14)</f>
        <v/>
      </c>
      <c r="H261" s="3933">
        <f>+G261+F261</f>
        <v/>
      </c>
    </row>
    <row r="262">
      <c r="B262" s="10">
        <f>+B261+1</f>
        <v/>
      </c>
      <c r="C262" s="3933">
        <f>+IF(C261-D262&lt;0,0,C261-D262)</f>
        <v/>
      </c>
      <c r="D262" s="3933">
        <f>F262-E262</f>
        <v/>
      </c>
      <c r="E262" s="3933">
        <f>C261*$D$8</f>
        <v/>
      </c>
      <c r="F262" s="3933">
        <f>IF(ROUND(C261,0)=0,0,PMT($D$8,$D$9,-$D$7))</f>
        <v/>
      </c>
      <c r="G262" s="3933">
        <f>+IF(ROUND(C261,0)=0,0,+$D$13+$D$14)</f>
        <v/>
      </c>
      <c r="H262" s="3933">
        <f>+G262+F262</f>
        <v/>
      </c>
    </row>
    <row r="263">
      <c r="B263" s="10">
        <f>+B262+1</f>
        <v/>
      </c>
      <c r="C263" s="3933">
        <f>+IF(C262-D263&lt;0,0,C262-D263)</f>
        <v/>
      </c>
      <c r="D263" s="3933">
        <f>F263-E263</f>
        <v/>
      </c>
      <c r="E263" s="3933">
        <f>C262*$D$8</f>
        <v/>
      </c>
      <c r="F263" s="3933">
        <f>IF(ROUND(C262,0)=0,0,PMT($D$8,$D$9,-$D$7))</f>
        <v/>
      </c>
      <c r="G263" s="3933">
        <f>+IF(ROUND(C262,0)=0,0,+$D$13+$D$14)</f>
        <v/>
      </c>
      <c r="H263" s="3933">
        <f>+G263+F263</f>
        <v/>
      </c>
    </row>
    <row r="264">
      <c r="B264" s="10">
        <f>+B263+1</f>
        <v/>
      </c>
      <c r="C264" s="3933">
        <f>+IF(C263-D264&lt;0,0,C263-D264)</f>
        <v/>
      </c>
      <c r="D264" s="3933">
        <f>F264-E264</f>
        <v/>
      </c>
      <c r="E264" s="3933">
        <f>C263*$D$8</f>
        <v/>
      </c>
      <c r="F264" s="3933">
        <f>IF(ROUND(C263,0)=0,0,PMT($D$8,$D$9,-$D$7))</f>
        <v/>
      </c>
      <c r="G264" s="3933">
        <f>+IF(ROUND(C263,0)=0,0,+$D$13+$D$14)</f>
        <v/>
      </c>
      <c r="H264" s="3933">
        <f>+G264+F264</f>
        <v/>
      </c>
    </row>
    <row r="265">
      <c r="B265" s="10">
        <f>+B264+1</f>
        <v/>
      </c>
      <c r="C265" s="3933">
        <f>+IF(C264-D265&lt;0,0,C264-D265)</f>
        <v/>
      </c>
      <c r="D265" s="3933">
        <f>F265-E265</f>
        <v/>
      </c>
      <c r="E265" s="3933">
        <f>C264*$D$8</f>
        <v/>
      </c>
      <c r="F265" s="3933">
        <f>IF(ROUND(C264,0)=0,0,PMT($D$8,$D$9,-$D$7))</f>
        <v/>
      </c>
      <c r="G265" s="3933">
        <f>+IF(ROUND(C264,0)=0,0,+$D$13+$D$14)</f>
        <v/>
      </c>
      <c r="H265" s="3933">
        <f>+G265+F265</f>
        <v/>
      </c>
    </row>
    <row r="266">
      <c r="B266" s="10">
        <f>+B265+1</f>
        <v/>
      </c>
      <c r="C266" s="3933">
        <f>+IF(C265-D266&lt;0,0,C265-D266)</f>
        <v/>
      </c>
      <c r="D266" s="3933">
        <f>F266-E266</f>
        <v/>
      </c>
      <c r="E266" s="3933">
        <f>C265*$D$8</f>
        <v/>
      </c>
      <c r="F266" s="3933">
        <f>IF(ROUND(C265,0)=0,0,PMT($D$8,$D$9,-$D$7))</f>
        <v/>
      </c>
      <c r="G266" s="3933">
        <f>+IF(ROUND(C265,0)=0,0,+$D$13+$D$14)</f>
        <v/>
      </c>
      <c r="H266" s="3933">
        <f>+G266+F266</f>
        <v/>
      </c>
    </row>
    <row r="267">
      <c r="B267" s="10">
        <f>+B266+1</f>
        <v/>
      </c>
      <c r="C267" s="3933">
        <f>+IF(C266-D267&lt;0,0,C266-D267)</f>
        <v/>
      </c>
      <c r="D267" s="3933">
        <f>F267-E267</f>
        <v/>
      </c>
      <c r="E267" s="3933">
        <f>C266*$D$8</f>
        <v/>
      </c>
      <c r="F267" s="3933">
        <f>IF(ROUND(C266,0)=0,0,PMT($D$8,$D$9,-$D$7))</f>
        <v/>
      </c>
      <c r="G267" s="3933">
        <f>+IF(ROUND(C266,0)=0,0,+$D$13+$D$14)</f>
        <v/>
      </c>
      <c r="H267" s="3933">
        <f>+G267+F267</f>
        <v/>
      </c>
    </row>
    <row r="268">
      <c r="B268" s="10">
        <f>+B267+1</f>
        <v/>
      </c>
      <c r="C268" s="3933">
        <f>+IF(C267-D268&lt;0,0,C267-D268)</f>
        <v/>
      </c>
      <c r="D268" s="3933">
        <f>F268-E268</f>
        <v/>
      </c>
      <c r="E268" s="3933">
        <f>C267*$D$8</f>
        <v/>
      </c>
      <c r="F268" s="3933">
        <f>IF(ROUND(C267,0)=0,0,PMT($D$8,$D$9,-$D$7))</f>
        <v/>
      </c>
      <c r="G268" s="3933">
        <f>+IF(ROUND(C267,0)=0,0,+$D$13+$D$14)</f>
        <v/>
      </c>
      <c r="H268" s="3933">
        <f>+G268+F268</f>
        <v/>
      </c>
    </row>
    <row r="269">
      <c r="B269" s="10">
        <f>+B268+1</f>
        <v/>
      </c>
      <c r="C269" s="3933">
        <f>+IF(C268-D269&lt;0,0,C268-D269)</f>
        <v/>
      </c>
      <c r="D269" s="3933">
        <f>F269-E269</f>
        <v/>
      </c>
      <c r="E269" s="3933">
        <f>C268*$D$8</f>
        <v/>
      </c>
      <c r="F269" s="3933">
        <f>IF(ROUND(C268,0)=0,0,PMT($D$8,$D$9,-$D$7))</f>
        <v/>
      </c>
      <c r="G269" s="3933">
        <f>+IF(ROUND(C268,0)=0,0,+$D$13+$D$14)</f>
        <v/>
      </c>
      <c r="H269" s="3933">
        <f>+G269+F269</f>
        <v/>
      </c>
    </row>
    <row r="270">
      <c r="B270" s="10">
        <f>+B269+1</f>
        <v/>
      </c>
      <c r="C270" s="3933">
        <f>+IF(C269-D270&lt;0,0,C269-D270)</f>
        <v/>
      </c>
      <c r="D270" s="3933">
        <f>F270-E270</f>
        <v/>
      </c>
      <c r="E270" s="3933">
        <f>C269*$D$8</f>
        <v/>
      </c>
      <c r="F270" s="3933">
        <f>IF(ROUND(C269,0)=0,0,PMT($D$8,$D$9,-$D$7))</f>
        <v/>
      </c>
      <c r="G270" s="3933">
        <f>+IF(ROUND(C269,0)=0,0,+$D$13+$D$14)</f>
        <v/>
      </c>
      <c r="H270" s="3933">
        <f>+G270+F270</f>
        <v/>
      </c>
    </row>
    <row r="271">
      <c r="B271" s="10">
        <f>+B270+1</f>
        <v/>
      </c>
      <c r="C271" s="3933">
        <f>+IF(C270-D271&lt;0,0,C270-D271)</f>
        <v/>
      </c>
      <c r="D271" s="3933">
        <f>F271-E271</f>
        <v/>
      </c>
      <c r="E271" s="3933">
        <f>C270*$D$8</f>
        <v/>
      </c>
      <c r="F271" s="3933">
        <f>IF(ROUND(C270,0)=0,0,PMT($D$8,$D$9,-$D$7))</f>
        <v/>
      </c>
      <c r="G271" s="3933">
        <f>+IF(ROUND(C270,0)=0,0,+$D$13+$D$14)</f>
        <v/>
      </c>
      <c r="H271" s="3933">
        <f>+G271+F271</f>
        <v/>
      </c>
    </row>
    <row r="272">
      <c r="B272" s="10">
        <f>+B271+1</f>
        <v/>
      </c>
      <c r="C272" s="3933">
        <f>+IF(C271-D272&lt;0,0,C271-D272)</f>
        <v/>
      </c>
      <c r="D272" s="3933">
        <f>F272-E272</f>
        <v/>
      </c>
      <c r="E272" s="3933">
        <f>C271*$D$8</f>
        <v/>
      </c>
      <c r="F272" s="3933">
        <f>IF(ROUND(C271,0)=0,0,PMT($D$8,$D$9,-$D$7))</f>
        <v/>
      </c>
      <c r="G272" s="3933">
        <f>+IF(ROUND(C271,0)=0,0,+$D$13+$D$14)</f>
        <v/>
      </c>
      <c r="H272" s="3933">
        <f>+G272+F272</f>
        <v/>
      </c>
    </row>
    <row r="273">
      <c r="B273" s="10">
        <f>+B272+1</f>
        <v/>
      </c>
      <c r="C273" s="3933">
        <f>+IF(C272-D273&lt;0,0,C272-D273)</f>
        <v/>
      </c>
      <c r="D273" s="3933">
        <f>F273-E273</f>
        <v/>
      </c>
      <c r="E273" s="3933">
        <f>C272*$D$8</f>
        <v/>
      </c>
      <c r="F273" s="3933">
        <f>IF(ROUND(C272,0)=0,0,PMT($D$8,$D$9,-$D$7))</f>
        <v/>
      </c>
      <c r="G273" s="3933">
        <f>+IF(ROUND(C272,0)=0,0,+$D$13+$D$14)</f>
        <v/>
      </c>
      <c r="H273" s="3933">
        <f>+G273+F273</f>
        <v/>
      </c>
    </row>
    <row r="274">
      <c r="B274" s="10">
        <f>+B273+1</f>
        <v/>
      </c>
      <c r="C274" s="3933">
        <f>+IF(C273-D274&lt;0,0,C273-D274)</f>
        <v/>
      </c>
      <c r="D274" s="3933">
        <f>F274-E274</f>
        <v/>
      </c>
      <c r="E274" s="3933">
        <f>C273*$D$8</f>
        <v/>
      </c>
      <c r="F274" s="3933">
        <f>IF(ROUND(C273,0)=0,0,PMT($D$8,$D$9,-$D$7))</f>
        <v/>
      </c>
      <c r="G274" s="3933">
        <f>+IF(ROUND(C273,0)=0,0,+$D$13+$D$14)</f>
        <v/>
      </c>
      <c r="H274" s="3933">
        <f>+G274+F274</f>
        <v/>
      </c>
    </row>
    <row r="275">
      <c r="B275" s="10">
        <f>+B274+1</f>
        <v/>
      </c>
      <c r="C275" s="3933">
        <f>+IF(C274-D275&lt;0,0,C274-D275)</f>
        <v/>
      </c>
      <c r="D275" s="3933">
        <f>F275-E275</f>
        <v/>
      </c>
      <c r="E275" s="3933">
        <f>C274*$D$8</f>
        <v/>
      </c>
      <c r="F275" s="3933">
        <f>IF(ROUND(C274,0)=0,0,PMT($D$8,$D$9,-$D$7))</f>
        <v/>
      </c>
      <c r="G275" s="3933">
        <f>+IF(ROUND(C274,0)=0,0,+$D$13+$D$14)</f>
        <v/>
      </c>
      <c r="H275" s="3933">
        <f>+G275+F275</f>
        <v/>
      </c>
    </row>
    <row r="276">
      <c r="B276" s="10">
        <f>+B275+1</f>
        <v/>
      </c>
      <c r="C276" s="3933">
        <f>+IF(C275-D276&lt;0,0,C275-D276)</f>
        <v/>
      </c>
      <c r="D276" s="3933">
        <f>F276-E276</f>
        <v/>
      </c>
      <c r="E276" s="3933">
        <f>C275*$D$8</f>
        <v/>
      </c>
      <c r="F276" s="3933">
        <f>IF(ROUND(C275,0)=0,0,PMT($D$8,$D$9,-$D$7))</f>
        <v/>
      </c>
      <c r="G276" s="3933">
        <f>+IF(ROUND(C275,0)=0,0,+$D$13+$D$14)</f>
        <v/>
      </c>
      <c r="H276" s="3933">
        <f>+G276+F276</f>
        <v/>
      </c>
    </row>
    <row r="277">
      <c r="B277" s="10">
        <f>+B276+1</f>
        <v/>
      </c>
      <c r="C277" s="3933">
        <f>+IF(C276-D277&lt;0,0,C276-D277)</f>
        <v/>
      </c>
      <c r="D277" s="3933">
        <f>F277-E277</f>
        <v/>
      </c>
      <c r="E277" s="3933">
        <f>C276*$D$8</f>
        <v/>
      </c>
      <c r="F277" s="3933">
        <f>IF(ROUND(C276,0)=0,0,PMT($D$8,$D$9,-$D$7))</f>
        <v/>
      </c>
      <c r="G277" s="3933">
        <f>+IF(ROUND(C276,0)=0,0,+$D$13+$D$14)</f>
        <v/>
      </c>
      <c r="H277" s="3933">
        <f>+G277+F277</f>
        <v/>
      </c>
    </row>
    <row r="278">
      <c r="B278" s="10">
        <f>+B277+1</f>
        <v/>
      </c>
      <c r="C278" s="3933">
        <f>+IF(C277-D278&lt;0,0,C277-D278)</f>
        <v/>
      </c>
      <c r="D278" s="3933">
        <f>F278-E278</f>
        <v/>
      </c>
      <c r="E278" s="3933">
        <f>C277*$D$8</f>
        <v/>
      </c>
      <c r="F278" s="3933">
        <f>IF(ROUND(C277,0)=0,0,PMT($D$8,$D$9,-$D$7))</f>
        <v/>
      </c>
      <c r="G278" s="3933">
        <f>+IF(ROUND(C277,0)=0,0,+$D$13+$D$14)</f>
        <v/>
      </c>
      <c r="H278" s="3933">
        <f>+G278+F278</f>
        <v/>
      </c>
    </row>
    <row r="279">
      <c r="B279" s="10">
        <f>+B278+1</f>
        <v/>
      </c>
      <c r="C279" s="3933">
        <f>+IF(C278-D279&lt;0,0,C278-D279)</f>
        <v/>
      </c>
      <c r="D279" s="3933">
        <f>F279-E279</f>
        <v/>
      </c>
      <c r="E279" s="3933">
        <f>C278*$D$8</f>
        <v/>
      </c>
      <c r="F279" s="3933">
        <f>IF(ROUND(C278,0)=0,0,PMT($D$8,$D$9,-$D$7))</f>
        <v/>
      </c>
      <c r="G279" s="3933">
        <f>+IF(ROUND(C278,0)=0,0,+$D$13+$D$14)</f>
        <v/>
      </c>
      <c r="H279" s="3933">
        <f>+G279+F279</f>
        <v/>
      </c>
    </row>
    <row r="280">
      <c r="B280" s="10">
        <f>+B279+1</f>
        <v/>
      </c>
      <c r="C280" s="3933">
        <f>+IF(C279-D280&lt;0,0,C279-D280)</f>
        <v/>
      </c>
      <c r="D280" s="3933">
        <f>F280-E280</f>
        <v/>
      </c>
      <c r="E280" s="3933">
        <f>C279*$D$8</f>
        <v/>
      </c>
      <c r="F280" s="3933">
        <f>IF(ROUND(C279,0)=0,0,PMT($D$8,$D$9,-$D$7))</f>
        <v/>
      </c>
      <c r="G280" s="3933">
        <f>+IF(ROUND(C279,0)=0,0,+$D$13+$D$14)</f>
        <v/>
      </c>
      <c r="H280" s="3933">
        <f>+G280+F280</f>
        <v/>
      </c>
    </row>
    <row r="281">
      <c r="B281" s="10">
        <f>+B280+1</f>
        <v/>
      </c>
      <c r="C281" s="3933">
        <f>+IF(C280-D281&lt;0,0,C280-D281)</f>
        <v/>
      </c>
      <c r="D281" s="3933">
        <f>F281-E281</f>
        <v/>
      </c>
      <c r="E281" s="3933">
        <f>C280*$D$8</f>
        <v/>
      </c>
      <c r="F281" s="3933">
        <f>IF(ROUND(C280,0)=0,0,PMT($D$8,$D$9,-$D$7))</f>
        <v/>
      </c>
      <c r="G281" s="3933">
        <f>+IF(ROUND(C280,0)=0,0,+$D$13+$D$14)</f>
        <v/>
      </c>
      <c r="H281" s="3933">
        <f>+G281+F281</f>
        <v/>
      </c>
    </row>
    <row r="282">
      <c r="B282" s="10">
        <f>+B281+1</f>
        <v/>
      </c>
      <c r="C282" s="3933">
        <f>+IF(C281-D282&lt;0,0,C281-D282)</f>
        <v/>
      </c>
      <c r="D282" s="3933">
        <f>F282-E282</f>
        <v/>
      </c>
      <c r="E282" s="3933">
        <f>C281*$D$8</f>
        <v/>
      </c>
      <c r="F282" s="3933">
        <f>IF(ROUND(C281,0)=0,0,PMT($D$8,$D$9,-$D$7))</f>
        <v/>
      </c>
      <c r="G282" s="3933">
        <f>+IF(ROUND(C281,0)=0,0,+$D$13+$D$14)</f>
        <v/>
      </c>
      <c r="H282" s="3933">
        <f>+G282+F282</f>
        <v/>
      </c>
    </row>
    <row r="283">
      <c r="B283" s="10">
        <f>+B282+1</f>
        <v/>
      </c>
      <c r="C283" s="3933">
        <f>+IF(C282-D283&lt;0,0,C282-D283)</f>
        <v/>
      </c>
      <c r="D283" s="3933">
        <f>F283-E283</f>
        <v/>
      </c>
      <c r="E283" s="3933">
        <f>C282*$D$8</f>
        <v/>
      </c>
      <c r="F283" s="3933">
        <f>IF(ROUND(C282,0)=0,0,PMT($D$8,$D$9,-$D$7))</f>
        <v/>
      </c>
      <c r="G283" s="3933">
        <f>+IF(ROUND(C282,0)=0,0,+$D$13+$D$14)</f>
        <v/>
      </c>
      <c r="H283" s="3933">
        <f>+G283+F283</f>
        <v/>
      </c>
    </row>
    <row r="284">
      <c r="B284" s="10">
        <f>+B283+1</f>
        <v/>
      </c>
      <c r="C284" s="3933">
        <f>+IF(C283-D284&lt;0,0,C283-D284)</f>
        <v/>
      </c>
      <c r="D284" s="3933">
        <f>F284-E284</f>
        <v/>
      </c>
      <c r="E284" s="3933">
        <f>C283*$D$8</f>
        <v/>
      </c>
      <c r="F284" s="3933">
        <f>IF(ROUND(C283,0)=0,0,PMT($D$8,$D$9,-$D$7))</f>
        <v/>
      </c>
      <c r="G284" s="3933">
        <f>+IF(ROUND(C283,0)=0,0,+$D$13+$D$14)</f>
        <v/>
      </c>
      <c r="H284" s="3933">
        <f>+G284+F284</f>
        <v/>
      </c>
    </row>
    <row r="285">
      <c r="B285" s="10">
        <f>+B284+1</f>
        <v/>
      </c>
      <c r="C285" s="3933">
        <f>+IF(C284-D285&lt;0,0,C284-D285)</f>
        <v/>
      </c>
      <c r="D285" s="3933">
        <f>F285-E285</f>
        <v/>
      </c>
      <c r="E285" s="3933">
        <f>C284*$D$8</f>
        <v/>
      </c>
      <c r="F285" s="3933">
        <f>IF(ROUND(C284,0)=0,0,PMT($D$8,$D$9,-$D$7))</f>
        <v/>
      </c>
      <c r="G285" s="3933">
        <f>+IF(ROUND(C284,0)=0,0,+$D$13+$D$14)</f>
        <v/>
      </c>
      <c r="H285" s="3933">
        <f>+G285+F285</f>
        <v/>
      </c>
    </row>
    <row r="286">
      <c r="B286" s="10">
        <f>+B285+1</f>
        <v/>
      </c>
      <c r="C286" s="3933">
        <f>+IF(C285-D286&lt;0,0,C285-D286)</f>
        <v/>
      </c>
      <c r="D286" s="3933">
        <f>F286-E286</f>
        <v/>
      </c>
      <c r="E286" s="3933">
        <f>C285*$D$8</f>
        <v/>
      </c>
      <c r="F286" s="3933">
        <f>IF(ROUND(C285,0)=0,0,PMT($D$8,$D$9,-$D$7))</f>
        <v/>
      </c>
      <c r="G286" s="3933">
        <f>+IF(ROUND(C285,0)=0,0,+$D$13+$D$14)</f>
        <v/>
      </c>
      <c r="H286" s="3933">
        <f>+G286+F286</f>
        <v/>
      </c>
    </row>
    <row r="287">
      <c r="B287" s="10">
        <f>+B286+1</f>
        <v/>
      </c>
      <c r="C287" s="3933">
        <f>+IF(C286-D287&lt;0,0,C286-D287)</f>
        <v/>
      </c>
      <c r="D287" s="3933">
        <f>F287-E287</f>
        <v/>
      </c>
      <c r="E287" s="3933">
        <f>C286*$D$8</f>
        <v/>
      </c>
      <c r="F287" s="3933">
        <f>IF(ROUND(C286,0)=0,0,PMT($D$8,$D$9,-$D$7))</f>
        <v/>
      </c>
      <c r="G287" s="3933">
        <f>+IF(ROUND(C286,0)=0,0,+$D$13+$D$14)</f>
        <v/>
      </c>
      <c r="H287" s="3933">
        <f>+G287+F287</f>
        <v/>
      </c>
    </row>
    <row r="288">
      <c r="B288" s="10">
        <f>+B287+1</f>
        <v/>
      </c>
      <c r="C288" s="3933">
        <f>+IF(C287-D288&lt;0,0,C287-D288)</f>
        <v/>
      </c>
      <c r="D288" s="3933">
        <f>F288-E288</f>
        <v/>
      </c>
      <c r="E288" s="3933">
        <f>C287*$D$8</f>
        <v/>
      </c>
      <c r="F288" s="3933">
        <f>IF(ROUND(C287,0)=0,0,PMT($D$8,$D$9,-$D$7))</f>
        <v/>
      </c>
      <c r="G288" s="3933">
        <f>+IF(ROUND(C287,0)=0,0,+$D$13+$D$14)</f>
        <v/>
      </c>
      <c r="H288" s="3933">
        <f>+G288+F288</f>
        <v/>
      </c>
    </row>
    <row r="289">
      <c r="B289" s="10">
        <f>+B288+1</f>
        <v/>
      </c>
      <c r="C289" s="3933">
        <f>+IF(C288-D289&lt;0,0,C288-D289)</f>
        <v/>
      </c>
      <c r="D289" s="3933">
        <f>F289-E289</f>
        <v/>
      </c>
      <c r="E289" s="3933">
        <f>C288*$D$8</f>
        <v/>
      </c>
      <c r="F289" s="3933">
        <f>IF(ROUND(C288,0)=0,0,PMT($D$8,$D$9,-$D$7))</f>
        <v/>
      </c>
      <c r="G289" s="3933">
        <f>+IF(ROUND(C288,0)=0,0,+$D$13+$D$14)</f>
        <v/>
      </c>
      <c r="H289" s="3933">
        <f>+G289+F289</f>
        <v/>
      </c>
    </row>
    <row r="290">
      <c r="B290" s="10">
        <f>+B289+1</f>
        <v/>
      </c>
      <c r="C290" s="3933">
        <f>+IF(C289-D290&lt;0,0,C289-D290)</f>
        <v/>
      </c>
      <c r="D290" s="3933">
        <f>F290-E290</f>
        <v/>
      </c>
      <c r="E290" s="3933">
        <f>C289*$D$8</f>
        <v/>
      </c>
      <c r="F290" s="3933">
        <f>IF(ROUND(C289,0)=0,0,PMT($D$8,$D$9,-$D$7))</f>
        <v/>
      </c>
      <c r="G290" s="3933">
        <f>+IF(ROUND(C289,0)=0,0,+$D$13+$D$14)</f>
        <v/>
      </c>
      <c r="H290" s="3933">
        <f>+G290+F290</f>
        <v/>
      </c>
    </row>
    <row r="291">
      <c r="B291" s="10">
        <f>+B290+1</f>
        <v/>
      </c>
      <c r="C291" s="3933">
        <f>+IF(C290-D291&lt;0,0,C290-D291)</f>
        <v/>
      </c>
      <c r="D291" s="3933">
        <f>F291-E291</f>
        <v/>
      </c>
      <c r="E291" s="3933">
        <f>C290*$D$8</f>
        <v/>
      </c>
      <c r="F291" s="3933">
        <f>IF(ROUND(C290,0)=0,0,PMT($D$8,$D$9,-$D$7))</f>
        <v/>
      </c>
      <c r="G291" s="3933">
        <f>+IF(ROUND(C290,0)=0,0,+$D$13+$D$14)</f>
        <v/>
      </c>
      <c r="H291" s="3933">
        <f>+G291+F291</f>
        <v/>
      </c>
    </row>
    <row r="292">
      <c r="B292" s="10">
        <f>+B291+1</f>
        <v/>
      </c>
      <c r="C292" s="3933">
        <f>+IF(C291-D292&lt;0,0,C291-D292)</f>
        <v/>
      </c>
      <c r="D292" s="3933">
        <f>F292-E292</f>
        <v/>
      </c>
      <c r="E292" s="3933">
        <f>C291*$D$8</f>
        <v/>
      </c>
      <c r="F292" s="3933">
        <f>IF(ROUND(C291,0)=0,0,PMT($D$8,$D$9,-$D$7))</f>
        <v/>
      </c>
      <c r="G292" s="3933">
        <f>+IF(ROUND(C291,0)=0,0,+$D$13+$D$14)</f>
        <v/>
      </c>
      <c r="H292" s="3933">
        <f>+G292+F292</f>
        <v/>
      </c>
    </row>
    <row r="293">
      <c r="B293" s="10">
        <f>+B292+1</f>
        <v/>
      </c>
      <c r="C293" s="3933">
        <f>+IF(C292-D293&lt;0,0,C292-D293)</f>
        <v/>
      </c>
      <c r="D293" s="3933">
        <f>F293-E293</f>
        <v/>
      </c>
      <c r="E293" s="3933">
        <f>C292*$D$8</f>
        <v/>
      </c>
      <c r="F293" s="3933">
        <f>IF(ROUND(C292,0)=0,0,PMT($D$8,$D$9,-$D$7))</f>
        <v/>
      </c>
      <c r="G293" s="3933">
        <f>+IF(ROUND(C292,0)=0,0,+$D$13+$D$14)</f>
        <v/>
      </c>
      <c r="H293" s="3933">
        <f>+G293+F293</f>
        <v/>
      </c>
    </row>
    <row r="294">
      <c r="B294" s="10">
        <f>+B293+1</f>
        <v/>
      </c>
      <c r="C294" s="3933">
        <f>+IF(C293-D294&lt;0,0,C293-D294)</f>
        <v/>
      </c>
      <c r="D294" s="3933">
        <f>F294-E294</f>
        <v/>
      </c>
      <c r="E294" s="3933">
        <f>C293*$D$8</f>
        <v/>
      </c>
      <c r="F294" s="3933">
        <f>IF(ROUND(C293,0)=0,0,PMT($D$8,$D$9,-$D$7))</f>
        <v/>
      </c>
      <c r="G294" s="3933">
        <f>+IF(ROUND(C293,0)=0,0,+$D$13+$D$14)</f>
        <v/>
      </c>
      <c r="H294" s="3933">
        <f>+G294+F294</f>
        <v/>
      </c>
    </row>
    <row r="295">
      <c r="B295" s="10">
        <f>+B294+1</f>
        <v/>
      </c>
      <c r="C295" s="3933">
        <f>+IF(C294-D295&lt;0,0,C294-D295)</f>
        <v/>
      </c>
      <c r="D295" s="3933">
        <f>F295-E295</f>
        <v/>
      </c>
      <c r="E295" s="3933">
        <f>C294*$D$8</f>
        <v/>
      </c>
      <c r="F295" s="3933">
        <f>IF(ROUND(C294,0)=0,0,PMT($D$8,$D$9,-$D$7))</f>
        <v/>
      </c>
      <c r="G295" s="3933">
        <f>+IF(ROUND(C294,0)=0,0,+$D$13+$D$14)</f>
        <v/>
      </c>
      <c r="H295" s="3933">
        <f>+G295+F295</f>
        <v/>
      </c>
    </row>
    <row r="296">
      <c r="B296" s="10">
        <f>+B295+1</f>
        <v/>
      </c>
      <c r="C296" s="3933">
        <f>+IF(C295-D296&lt;0,0,C295-D296)</f>
        <v/>
      </c>
      <c r="D296" s="3933">
        <f>F296-E296</f>
        <v/>
      </c>
      <c r="E296" s="3933">
        <f>C295*$D$8</f>
        <v/>
      </c>
      <c r="F296" s="3933">
        <f>IF(ROUND(C295,0)=0,0,PMT($D$8,$D$9,-$D$7))</f>
        <v/>
      </c>
      <c r="G296" s="3933">
        <f>+IF(ROUND(C295,0)=0,0,+$D$13+$D$14)</f>
        <v/>
      </c>
      <c r="H296" s="3933">
        <f>+G296+F296</f>
        <v/>
      </c>
    </row>
    <row r="297">
      <c r="B297" s="10">
        <f>+B296+1</f>
        <v/>
      </c>
      <c r="C297" s="3933">
        <f>+IF(C296-D297&lt;0,0,C296-D297)</f>
        <v/>
      </c>
      <c r="D297" s="3933">
        <f>F297-E297</f>
        <v/>
      </c>
      <c r="E297" s="3933">
        <f>C296*$D$8</f>
        <v/>
      </c>
      <c r="F297" s="3933">
        <f>IF(ROUND(C296,0)=0,0,PMT($D$8,$D$9,-$D$7))</f>
        <v/>
      </c>
      <c r="G297" s="3933">
        <f>+IF(ROUND(C296,0)=0,0,+$D$13+$D$14)</f>
        <v/>
      </c>
      <c r="H297" s="3933">
        <f>+G297+F297</f>
        <v/>
      </c>
    </row>
    <row r="298">
      <c r="B298" s="10">
        <f>+B297+1</f>
        <v/>
      </c>
      <c r="C298" s="3933">
        <f>+IF(C297-D298&lt;0,0,C297-D298)</f>
        <v/>
      </c>
      <c r="D298" s="3933">
        <f>F298-E298</f>
        <v/>
      </c>
      <c r="E298" s="3933">
        <f>C297*$D$8</f>
        <v/>
      </c>
      <c r="F298" s="3933">
        <f>IF(ROUND(C297,0)=0,0,PMT($D$8,$D$9,-$D$7))</f>
        <v/>
      </c>
      <c r="G298" s="3933">
        <f>+IF(ROUND(C297,0)=0,0,+$D$13+$D$14)</f>
        <v/>
      </c>
      <c r="H298" s="3933">
        <f>+G298+F298</f>
        <v/>
      </c>
    </row>
    <row r="299">
      <c r="B299" s="10">
        <f>+B298+1</f>
        <v/>
      </c>
      <c r="C299" s="3933">
        <f>+IF(C298-D299&lt;0,0,C298-D299)</f>
        <v/>
      </c>
      <c r="D299" s="3933">
        <f>F299-E299</f>
        <v/>
      </c>
      <c r="E299" s="3933">
        <f>C298*$D$8</f>
        <v/>
      </c>
      <c r="F299" s="3933">
        <f>IF(ROUND(C298,0)=0,0,PMT($D$8,$D$9,-$D$7))</f>
        <v/>
      </c>
      <c r="G299" s="3933">
        <f>+IF(ROUND(C298,0)=0,0,+$D$13+$D$14)</f>
        <v/>
      </c>
      <c r="H299" s="3933">
        <f>+G299+F299</f>
        <v/>
      </c>
    </row>
    <row r="300">
      <c r="B300" s="10">
        <f>+B299+1</f>
        <v/>
      </c>
      <c r="C300" s="3933">
        <f>+IF(C299-D300&lt;0,0,C299-D300)</f>
        <v/>
      </c>
      <c r="D300" s="3933">
        <f>F300-E300</f>
        <v/>
      </c>
      <c r="E300" s="3933">
        <f>C299*$D$8</f>
        <v/>
      </c>
      <c r="F300" s="3933">
        <f>IF(ROUND(C299,0)=0,0,PMT($D$8,$D$9,-$D$7))</f>
        <v/>
      </c>
      <c r="G300" s="3933">
        <f>+IF(ROUND(C299,0)=0,0,+$D$13+$D$14)</f>
        <v/>
      </c>
      <c r="H300" s="3933">
        <f>+G300+F300</f>
        <v/>
      </c>
    </row>
    <row r="301">
      <c r="B301" s="10">
        <f>+B300+1</f>
        <v/>
      </c>
      <c r="C301" s="3933">
        <f>+IF(C300-D301&lt;0,0,C300-D301)</f>
        <v/>
      </c>
      <c r="D301" s="3933">
        <f>F301-E301</f>
        <v/>
      </c>
      <c r="E301" s="3933">
        <f>C300*$D$8</f>
        <v/>
      </c>
      <c r="F301" s="3933">
        <f>IF(ROUND(C300,0)=0,0,PMT($D$8,$D$9,-$D$7))</f>
        <v/>
      </c>
      <c r="G301" s="3933">
        <f>+IF(ROUND(C300,0)=0,0,+$D$13+$D$14)</f>
        <v/>
      </c>
      <c r="H301" s="3933">
        <f>+G301+F301</f>
        <v/>
      </c>
    </row>
    <row r="302">
      <c r="B302" s="10">
        <f>+B301+1</f>
        <v/>
      </c>
      <c r="C302" s="3933">
        <f>+IF(C301-D302&lt;0,0,C301-D302)</f>
        <v/>
      </c>
      <c r="D302" s="3933">
        <f>F302-E302</f>
        <v/>
      </c>
      <c r="E302" s="3933">
        <f>C301*$D$8</f>
        <v/>
      </c>
      <c r="F302" s="3933">
        <f>IF(ROUND(C301,0)=0,0,PMT($D$8,$D$9,-$D$7))</f>
        <v/>
      </c>
      <c r="G302" s="3933">
        <f>+IF(ROUND(C301,0)=0,0,+$D$13+$D$14)</f>
        <v/>
      </c>
      <c r="H302" s="3933">
        <f>+G302+F302</f>
        <v/>
      </c>
    </row>
    <row r="303">
      <c r="B303" s="10">
        <f>+B302+1</f>
        <v/>
      </c>
      <c r="C303" s="3933">
        <f>+IF(C302-D303&lt;0,0,C302-D303)</f>
        <v/>
      </c>
      <c r="D303" s="3933">
        <f>F303-E303</f>
        <v/>
      </c>
      <c r="E303" s="3933">
        <f>C302*$D$8</f>
        <v/>
      </c>
      <c r="F303" s="3933">
        <f>IF(ROUND(C302,0)=0,0,PMT($D$8,$D$9,-$D$7))</f>
        <v/>
      </c>
      <c r="G303" s="3933">
        <f>+IF(ROUND(C302,0)=0,0,+$D$13+$D$14)</f>
        <v/>
      </c>
      <c r="H303" s="3933">
        <f>+G303+F303</f>
        <v/>
      </c>
    </row>
    <row r="304">
      <c r="B304" s="10">
        <f>+B303+1</f>
        <v/>
      </c>
      <c r="C304" s="3933">
        <f>+IF(C303-D304&lt;0,0,C303-D304)</f>
        <v/>
      </c>
      <c r="D304" s="3933">
        <f>F304-E304</f>
        <v/>
      </c>
      <c r="E304" s="3933">
        <f>C303*$D$8</f>
        <v/>
      </c>
      <c r="F304" s="3933">
        <f>IF(ROUND(C303,0)=0,0,PMT($D$8,$D$9,-$D$7))</f>
        <v/>
      </c>
      <c r="G304" s="3933">
        <f>+IF(ROUND(C303,0)=0,0,+$D$13+$D$14)</f>
        <v/>
      </c>
      <c r="H304" s="3933">
        <f>+G304+F304</f>
        <v/>
      </c>
    </row>
    <row r="305">
      <c r="B305" s="10">
        <f>+B304+1</f>
        <v/>
      </c>
      <c r="C305" s="3933">
        <f>+IF(C304-D305&lt;0,0,C304-D305)</f>
        <v/>
      </c>
      <c r="D305" s="3933">
        <f>F305-E305</f>
        <v/>
      </c>
      <c r="E305" s="3933">
        <f>C304*$D$8</f>
        <v/>
      </c>
      <c r="F305" s="3933">
        <f>IF(ROUND(C304,0)=0,0,PMT($D$8,$D$9,-$D$7))</f>
        <v/>
      </c>
      <c r="G305" s="3933">
        <f>+IF(ROUND(C304,0)=0,0,+$D$13+$D$14)</f>
        <v/>
      </c>
      <c r="H305" s="3933">
        <f>+G305+F305</f>
        <v/>
      </c>
    </row>
    <row r="306">
      <c r="B306" s="10">
        <f>+B305+1</f>
        <v/>
      </c>
      <c r="C306" s="3933">
        <f>+IF(C305-D306&lt;0,0,C305-D306)</f>
        <v/>
      </c>
      <c r="D306" s="3933">
        <f>F306-E306</f>
        <v/>
      </c>
      <c r="E306" s="3933">
        <f>C305*$D$8</f>
        <v/>
      </c>
      <c r="F306" s="3933">
        <f>IF(ROUND(C305,0)=0,0,PMT($D$8,$D$9,-$D$7))</f>
        <v/>
      </c>
      <c r="G306" s="3933">
        <f>+IF(ROUND(C305,0)=0,0,+$D$13+$D$14)</f>
        <v/>
      </c>
      <c r="H306" s="3933">
        <f>+G306+F306</f>
        <v/>
      </c>
    </row>
    <row r="307">
      <c r="B307" s="10">
        <f>+B306+1</f>
        <v/>
      </c>
      <c r="C307" s="3933">
        <f>+IF(C306-D307&lt;0,0,C306-D307)</f>
        <v/>
      </c>
      <c r="D307" s="3933">
        <f>F307-E307</f>
        <v/>
      </c>
      <c r="E307" s="3933">
        <f>C306*$D$8</f>
        <v/>
      </c>
      <c r="F307" s="3933">
        <f>IF(ROUND(C306,0)=0,0,PMT($D$8,$D$9,-$D$7))</f>
        <v/>
      </c>
      <c r="G307" s="3933">
        <f>+IF(ROUND(C306,0)=0,0,+$D$13+$D$14)</f>
        <v/>
      </c>
      <c r="H307" s="3933">
        <f>+G307+F307</f>
        <v/>
      </c>
    </row>
    <row r="308">
      <c r="B308" s="10">
        <f>+B307+1</f>
        <v/>
      </c>
      <c r="C308" s="3933">
        <f>+IF(C307-D308&lt;0,0,C307-D308)</f>
        <v/>
      </c>
      <c r="D308" s="3933">
        <f>F308-E308</f>
        <v/>
      </c>
      <c r="E308" s="3933">
        <f>C307*$D$8</f>
        <v/>
      </c>
      <c r="F308" s="3933">
        <f>IF(ROUND(C307,0)=0,0,PMT($D$8,$D$9,-$D$7))</f>
        <v/>
      </c>
      <c r="G308" s="3933">
        <f>+IF(ROUND(C307,0)=0,0,+$D$13+$D$14)</f>
        <v/>
      </c>
      <c r="H308" s="3933">
        <f>+G308+F308</f>
        <v/>
      </c>
    </row>
    <row r="309">
      <c r="B309" s="10">
        <f>+B308+1</f>
        <v/>
      </c>
      <c r="C309" s="3933">
        <f>+IF(C308-D309&lt;0,0,C308-D309)</f>
        <v/>
      </c>
      <c r="D309" s="3933">
        <f>F309-E309</f>
        <v/>
      </c>
      <c r="E309" s="3933">
        <f>C308*$D$8</f>
        <v/>
      </c>
      <c r="F309" s="3933">
        <f>IF(ROUND(C308,0)=0,0,PMT($D$8,$D$9,-$D$7))</f>
        <v/>
      </c>
      <c r="G309" s="3933">
        <f>+IF(ROUND(C308,0)=0,0,+$D$13+$D$14)</f>
        <v/>
      </c>
      <c r="H309" s="3933">
        <f>+G309+F309</f>
        <v/>
      </c>
    </row>
    <row r="310">
      <c r="B310" s="10">
        <f>+B309+1</f>
        <v/>
      </c>
      <c r="C310" s="3933">
        <f>+IF(C309-D310&lt;0,0,C309-D310)</f>
        <v/>
      </c>
      <c r="D310" s="3933">
        <f>F310-E310</f>
        <v/>
      </c>
      <c r="E310" s="3933">
        <f>C309*$D$8</f>
        <v/>
      </c>
      <c r="F310" s="3933">
        <f>IF(ROUND(C309,0)=0,0,PMT($D$8,$D$9,-$D$7))</f>
        <v/>
      </c>
      <c r="G310" s="3933">
        <f>+IF(ROUND(C309,0)=0,0,+$D$13+$D$14)</f>
        <v/>
      </c>
      <c r="H310" s="3933">
        <f>+G310+F310</f>
        <v/>
      </c>
    </row>
    <row r="311">
      <c r="B311" s="10">
        <f>+B310+1</f>
        <v/>
      </c>
      <c r="C311" s="3933">
        <f>+IF(C310-D311&lt;0,0,C310-D311)</f>
        <v/>
      </c>
      <c r="D311" s="3933">
        <f>F311-E311</f>
        <v/>
      </c>
      <c r="E311" s="3933">
        <f>C310*$D$8</f>
        <v/>
      </c>
      <c r="F311" s="3933">
        <f>IF(ROUND(C310,0)=0,0,PMT($D$8,$D$9,-$D$7))</f>
        <v/>
      </c>
      <c r="G311" s="3933">
        <f>+IF(ROUND(C310,0)=0,0,+$D$13+$D$14)</f>
        <v/>
      </c>
      <c r="H311" s="3933">
        <f>+G311+F311</f>
        <v/>
      </c>
    </row>
    <row r="312">
      <c r="B312" s="10">
        <f>+B311+1</f>
        <v/>
      </c>
      <c r="C312" s="3933">
        <f>+IF(C311-D312&lt;0,0,C311-D312)</f>
        <v/>
      </c>
      <c r="D312" s="3933">
        <f>F312-E312</f>
        <v/>
      </c>
      <c r="E312" s="3933">
        <f>C311*$D$8</f>
        <v/>
      </c>
      <c r="F312" s="3933">
        <f>IF(ROUND(C311,0)=0,0,PMT($D$8,$D$9,-$D$7))</f>
        <v/>
      </c>
      <c r="G312" s="3933">
        <f>+IF(ROUND(C311,0)=0,0,+$D$13+$D$14)</f>
        <v/>
      </c>
      <c r="H312" s="3933">
        <f>+G312+F312</f>
        <v/>
      </c>
    </row>
    <row r="313">
      <c r="B313" s="10">
        <f>+B312+1</f>
        <v/>
      </c>
      <c r="C313" s="3933">
        <f>+IF(C312-D313&lt;0,0,C312-D313)</f>
        <v/>
      </c>
      <c r="D313" s="3933">
        <f>F313-E313</f>
        <v/>
      </c>
      <c r="E313" s="3933">
        <f>C312*$D$8</f>
        <v/>
      </c>
      <c r="F313" s="3933">
        <f>IF(ROUND(C312,0)=0,0,PMT($D$8,$D$9,-$D$7))</f>
        <v/>
      </c>
      <c r="G313" s="3933">
        <f>+IF(ROUND(C312,0)=0,0,+$D$13+$D$14)</f>
        <v/>
      </c>
      <c r="H313" s="3933">
        <f>+G313+F313</f>
        <v/>
      </c>
    </row>
    <row r="314">
      <c r="B314" s="10">
        <f>+B313+1</f>
        <v/>
      </c>
      <c r="C314" s="3933">
        <f>+IF(C313-D314&lt;0,0,C313-D314)</f>
        <v/>
      </c>
      <c r="D314" s="3933">
        <f>F314-E314</f>
        <v/>
      </c>
      <c r="E314" s="3933">
        <f>C313*$D$8</f>
        <v/>
      </c>
      <c r="F314" s="3933">
        <f>IF(ROUND(C313,0)=0,0,PMT($D$8,$D$9,-$D$7))</f>
        <v/>
      </c>
      <c r="G314" s="3933">
        <f>+IF(ROUND(C313,0)=0,0,+$D$13+$D$14)</f>
        <v/>
      </c>
      <c r="H314" s="3933">
        <f>+G314+F314</f>
        <v/>
      </c>
    </row>
    <row r="315">
      <c r="B315" s="10">
        <f>+B314+1</f>
        <v/>
      </c>
      <c r="C315" s="3933">
        <f>+IF(C314-D315&lt;0,0,C314-D315)</f>
        <v/>
      </c>
      <c r="D315" s="3933">
        <f>F315-E315</f>
        <v/>
      </c>
      <c r="E315" s="3933">
        <f>C314*$D$8</f>
        <v/>
      </c>
      <c r="F315" s="3933">
        <f>IF(ROUND(C314,0)=0,0,PMT($D$8,$D$9,-$D$7))</f>
        <v/>
      </c>
      <c r="G315" s="3933">
        <f>+IF(ROUND(C314,0)=0,0,+$D$13+$D$14)</f>
        <v/>
      </c>
      <c r="H315" s="3933">
        <f>+G315+F315</f>
        <v/>
      </c>
    </row>
    <row r="316">
      <c r="B316" s="10">
        <f>+B315+1</f>
        <v/>
      </c>
      <c r="C316" s="3933">
        <f>+IF(C315-D316&lt;0,0,C315-D316)</f>
        <v/>
      </c>
      <c r="D316" s="3933">
        <f>F316-E316</f>
        <v/>
      </c>
      <c r="E316" s="3933">
        <f>C315*$D$8</f>
        <v/>
      </c>
      <c r="F316" s="3933">
        <f>IF(ROUND(C315,0)=0,0,PMT($D$8,$D$9,-$D$7))</f>
        <v/>
      </c>
      <c r="G316" s="3933">
        <f>+IF(ROUND(C315,0)=0,0,+$D$13+$D$14)</f>
        <v/>
      </c>
      <c r="H316" s="3933">
        <f>+G316+F316</f>
        <v/>
      </c>
    </row>
    <row r="317">
      <c r="B317" s="10">
        <f>+B316+1</f>
        <v/>
      </c>
      <c r="C317" s="3933">
        <f>+IF(C316-D317&lt;0,0,C316-D317)</f>
        <v/>
      </c>
      <c r="D317" s="3933">
        <f>F317-E317</f>
        <v/>
      </c>
      <c r="E317" s="3933">
        <f>C316*$D$8</f>
        <v/>
      </c>
      <c r="F317" s="3933">
        <f>IF(ROUND(C316,0)=0,0,PMT($D$8,$D$9,-$D$7))</f>
        <v/>
      </c>
      <c r="G317" s="3933">
        <f>+IF(ROUND(C316,0)=0,0,+$D$13+$D$14)</f>
        <v/>
      </c>
      <c r="H317" s="3933">
        <f>+G317+F317</f>
        <v/>
      </c>
    </row>
    <row r="318">
      <c r="B318" s="10">
        <f>+B317+1</f>
        <v/>
      </c>
      <c r="C318" s="3933">
        <f>+IF(C317-D318&lt;0,0,C317-D318)</f>
        <v/>
      </c>
      <c r="D318" s="3933">
        <f>F318-E318</f>
        <v/>
      </c>
      <c r="E318" s="3933">
        <f>C317*$D$8</f>
        <v/>
      </c>
      <c r="F318" s="3933">
        <f>IF(ROUND(C317,0)=0,0,PMT($D$8,$D$9,-$D$7))</f>
        <v/>
      </c>
      <c r="G318" s="3933">
        <f>+IF(ROUND(C317,0)=0,0,+$D$13+$D$14)</f>
        <v/>
      </c>
      <c r="H318" s="3933">
        <f>+G318+F318</f>
        <v/>
      </c>
    </row>
    <row r="319">
      <c r="B319" s="10">
        <f>+B318+1</f>
        <v/>
      </c>
      <c r="C319" s="3933">
        <f>+IF(C318-D319&lt;0,0,C318-D319)</f>
        <v/>
      </c>
      <c r="D319" s="3933">
        <f>F319-E319</f>
        <v/>
      </c>
      <c r="E319" s="3933">
        <f>C318*$D$8</f>
        <v/>
      </c>
      <c r="F319" s="3933">
        <f>IF(ROUND(C318,0)=0,0,PMT($D$8,$D$9,-$D$7))</f>
        <v/>
      </c>
      <c r="G319" s="3933">
        <f>+IF(ROUND(C318,0)=0,0,+$D$13+$D$14)</f>
        <v/>
      </c>
      <c r="H319" s="3933">
        <f>+G319+F319</f>
        <v/>
      </c>
    </row>
    <row r="320">
      <c r="B320" s="10">
        <f>+B319+1</f>
        <v/>
      </c>
      <c r="C320" s="3933">
        <f>+IF(C319-D320&lt;0,0,C319-D320)</f>
        <v/>
      </c>
      <c r="D320" s="3933">
        <f>F320-E320</f>
        <v/>
      </c>
      <c r="E320" s="3933">
        <f>C319*$D$8</f>
        <v/>
      </c>
      <c r="F320" s="3933">
        <f>IF(ROUND(C319,0)=0,0,PMT($D$8,$D$9,-$D$7))</f>
        <v/>
      </c>
      <c r="G320" s="3933">
        <f>+IF(ROUND(C319,0)=0,0,+$D$13+$D$14)</f>
        <v/>
      </c>
      <c r="H320" s="3933">
        <f>+G320+F320</f>
        <v/>
      </c>
    </row>
    <row r="321">
      <c r="B321" s="10">
        <f>+B320+1</f>
        <v/>
      </c>
      <c r="C321" s="3933">
        <f>+IF(C320-D321&lt;0,0,C320-D321)</f>
        <v/>
      </c>
      <c r="D321" s="3933">
        <f>F321-E321</f>
        <v/>
      </c>
      <c r="E321" s="3933">
        <f>C320*$D$8</f>
        <v/>
      </c>
      <c r="F321" s="3933">
        <f>IF(ROUND(C320,0)=0,0,PMT($D$8,$D$9,-$D$7))</f>
        <v/>
      </c>
      <c r="G321" s="3933">
        <f>+IF(ROUND(C320,0)=0,0,+$D$13+$D$14)</f>
        <v/>
      </c>
      <c r="H321" s="3933">
        <f>+G321+F321</f>
        <v/>
      </c>
    </row>
    <row r="322">
      <c r="B322" s="10">
        <f>+B321+1</f>
        <v/>
      </c>
      <c r="C322" s="3933">
        <f>+IF(C321-D322&lt;0,0,C321-D322)</f>
        <v/>
      </c>
      <c r="D322" s="3933">
        <f>F322-E322</f>
        <v/>
      </c>
      <c r="E322" s="3933">
        <f>C321*$D$8</f>
        <v/>
      </c>
      <c r="F322" s="3933">
        <f>IF(ROUND(C321,0)=0,0,PMT($D$8,$D$9,-$D$7))</f>
        <v/>
      </c>
      <c r="G322" s="3933">
        <f>+IF(ROUND(C321,0)=0,0,+$D$13+$D$14)</f>
        <v/>
      </c>
      <c r="H322" s="3933">
        <f>+G322+F322</f>
        <v/>
      </c>
    </row>
    <row r="323">
      <c r="B323" s="10">
        <f>+B322+1</f>
        <v/>
      </c>
      <c r="C323" s="3933">
        <f>+IF(C322-D323&lt;0,0,C322-D323)</f>
        <v/>
      </c>
      <c r="D323" s="3933">
        <f>F323-E323</f>
        <v/>
      </c>
      <c r="E323" s="3933">
        <f>C322*$D$8</f>
        <v/>
      </c>
      <c r="F323" s="3933">
        <f>IF(ROUND(C322,0)=0,0,PMT($D$8,$D$9,-$D$7))</f>
        <v/>
      </c>
      <c r="G323" s="3933">
        <f>+IF(ROUND(C322,0)=0,0,+$D$13+$D$14)</f>
        <v/>
      </c>
      <c r="H323" s="3933">
        <f>+G323+F323</f>
        <v/>
      </c>
    </row>
    <row r="324">
      <c r="B324" s="10">
        <f>+B323+1</f>
        <v/>
      </c>
      <c r="C324" s="3933">
        <f>+IF(C323-D324&lt;0,0,C323-D324)</f>
        <v/>
      </c>
      <c r="D324" s="3933">
        <f>F324-E324</f>
        <v/>
      </c>
      <c r="E324" s="3933">
        <f>C323*$D$8</f>
        <v/>
      </c>
      <c r="F324" s="3933">
        <f>IF(ROUND(C323,0)=0,0,PMT($D$8,$D$9,-$D$7))</f>
        <v/>
      </c>
      <c r="G324" s="3933">
        <f>+IF(ROUND(C323,0)=0,0,+$D$13+$D$14)</f>
        <v/>
      </c>
      <c r="H324" s="3933">
        <f>+G324+F324</f>
        <v/>
      </c>
    </row>
    <row r="325">
      <c r="B325" s="10">
        <f>+B324+1</f>
        <v/>
      </c>
      <c r="C325" s="3933">
        <f>+IF(C324-D325&lt;0,0,C324-D325)</f>
        <v/>
      </c>
      <c r="D325" s="3933">
        <f>F325-E325</f>
        <v/>
      </c>
      <c r="E325" s="3933">
        <f>C324*$D$8</f>
        <v/>
      </c>
      <c r="F325" s="3933">
        <f>IF(ROUND(C324,0)=0,0,PMT($D$8,$D$9,-$D$7))</f>
        <v/>
      </c>
      <c r="G325" s="3933">
        <f>+IF(ROUND(C324,0)=0,0,+$D$13+$D$14)</f>
        <v/>
      </c>
      <c r="H325" s="3933">
        <f>+G325+F325</f>
        <v/>
      </c>
    </row>
    <row r="326">
      <c r="B326" s="10">
        <f>+B325+1</f>
        <v/>
      </c>
      <c r="C326" s="3933">
        <f>+IF(C325-D326&lt;0,0,C325-D326)</f>
        <v/>
      </c>
      <c r="D326" s="3933">
        <f>F326-E326</f>
        <v/>
      </c>
      <c r="E326" s="3933">
        <f>C325*$D$8</f>
        <v/>
      </c>
      <c r="F326" s="3933">
        <f>IF(ROUND(C325,0)=0,0,PMT($D$8,$D$9,-$D$7))</f>
        <v/>
      </c>
      <c r="G326" s="3933">
        <f>+IF(ROUND(C325,0)=0,0,+$D$13+$D$14)</f>
        <v/>
      </c>
      <c r="H326" s="3933">
        <f>+G326+F326</f>
        <v/>
      </c>
    </row>
    <row r="327">
      <c r="B327" s="10">
        <f>+B326+1</f>
        <v/>
      </c>
      <c r="C327" s="3933">
        <f>+IF(C326-D327&lt;0,0,C326-D327)</f>
        <v/>
      </c>
      <c r="D327" s="3933">
        <f>F327-E327</f>
        <v/>
      </c>
      <c r="E327" s="3933">
        <f>C326*$D$8</f>
        <v/>
      </c>
      <c r="F327" s="3933">
        <f>IF(ROUND(C326,0)=0,0,PMT($D$8,$D$9,-$D$7))</f>
        <v/>
      </c>
      <c r="G327" s="3933">
        <f>+IF(ROUND(C326,0)=0,0,+$D$13+$D$14)</f>
        <v/>
      </c>
      <c r="H327" s="3933">
        <f>+G327+F327</f>
        <v/>
      </c>
    </row>
    <row r="328">
      <c r="B328" s="10">
        <f>+B327+1</f>
        <v/>
      </c>
      <c r="C328" s="3933">
        <f>+IF(C327-D328&lt;0,0,C327-D328)</f>
        <v/>
      </c>
      <c r="D328" s="3933">
        <f>F328-E328</f>
        <v/>
      </c>
      <c r="E328" s="3933">
        <f>C327*$D$8</f>
        <v/>
      </c>
      <c r="F328" s="3933">
        <f>IF(ROUND(C327,0)=0,0,PMT($D$8,$D$9,-$D$7))</f>
        <v/>
      </c>
      <c r="G328" s="3933">
        <f>+IF(ROUND(C327,0)=0,0,+$D$13+$D$14)</f>
        <v/>
      </c>
      <c r="H328" s="3933">
        <f>+G328+F328</f>
        <v/>
      </c>
    </row>
    <row r="329">
      <c r="B329" s="10">
        <f>+B328+1</f>
        <v/>
      </c>
      <c r="C329" s="3933">
        <f>+IF(C328-D329&lt;0,0,C328-D329)</f>
        <v/>
      </c>
      <c r="D329" s="3933">
        <f>F329-E329</f>
        <v/>
      </c>
      <c r="E329" s="3933">
        <f>C328*$D$8</f>
        <v/>
      </c>
      <c r="F329" s="3933">
        <f>IF(ROUND(C328,0)=0,0,PMT($D$8,$D$9,-$D$7))</f>
        <v/>
      </c>
      <c r="G329" s="3933">
        <f>+IF(ROUND(C328,0)=0,0,+$D$13+$D$14)</f>
        <v/>
      </c>
      <c r="H329" s="3933">
        <f>+G329+F329</f>
        <v/>
      </c>
    </row>
    <row r="330">
      <c r="B330" s="10">
        <f>+B329+1</f>
        <v/>
      </c>
      <c r="C330" s="3933">
        <f>+IF(C329-D330&lt;0,0,C329-D330)</f>
        <v/>
      </c>
      <c r="D330" s="3933">
        <f>F330-E330</f>
        <v/>
      </c>
      <c r="E330" s="3933">
        <f>C329*$D$8</f>
        <v/>
      </c>
      <c r="F330" s="3933">
        <f>IF(ROUND(C329,0)=0,0,PMT($D$8,$D$9,-$D$7))</f>
        <v/>
      </c>
      <c r="G330" s="3933">
        <f>+IF(ROUND(C329,0)=0,0,+$D$13+$D$14)</f>
        <v/>
      </c>
      <c r="H330" s="3933">
        <f>+G330+F330</f>
        <v/>
      </c>
    </row>
    <row r="331">
      <c r="B331" s="10">
        <f>+B330+1</f>
        <v/>
      </c>
      <c r="C331" s="3933">
        <f>+IF(C330-D331&lt;0,0,C330-D331)</f>
        <v/>
      </c>
      <c r="D331" s="3933">
        <f>F331-E331</f>
        <v/>
      </c>
      <c r="E331" s="3933">
        <f>C330*$D$8</f>
        <v/>
      </c>
      <c r="F331" s="3933">
        <f>IF(ROUND(C330,0)=0,0,PMT($D$8,$D$9,-$D$7))</f>
        <v/>
      </c>
      <c r="G331" s="3933">
        <f>+IF(ROUND(C330,0)=0,0,+$D$13+$D$14)</f>
        <v/>
      </c>
      <c r="H331" s="3933">
        <f>+G331+F331</f>
        <v/>
      </c>
    </row>
    <row r="332">
      <c r="B332" s="10">
        <f>+B331+1</f>
        <v/>
      </c>
      <c r="C332" s="3933">
        <f>+IF(C331-D332&lt;0,0,C331-D332)</f>
        <v/>
      </c>
      <c r="D332" s="3933">
        <f>F332-E332</f>
        <v/>
      </c>
      <c r="E332" s="3933">
        <f>C331*$D$8</f>
        <v/>
      </c>
      <c r="F332" s="3933">
        <f>IF(ROUND(C331,0)=0,0,PMT($D$8,$D$9,-$D$7))</f>
        <v/>
      </c>
      <c r="G332" s="3933">
        <f>+IF(ROUND(C331,0)=0,0,+$D$13+$D$14)</f>
        <v/>
      </c>
      <c r="H332" s="3933">
        <f>+G332+F332</f>
        <v/>
      </c>
    </row>
    <row r="333">
      <c r="B333" s="10">
        <f>+B332+1</f>
        <v/>
      </c>
      <c r="C333" s="3933">
        <f>+IF(C332-D333&lt;0,0,C332-D333)</f>
        <v/>
      </c>
      <c r="D333" s="3933">
        <f>F333-E333</f>
        <v/>
      </c>
      <c r="E333" s="3933">
        <f>C332*$D$8</f>
        <v/>
      </c>
      <c r="F333" s="3933">
        <f>IF(ROUND(C332,0)=0,0,PMT($D$8,$D$9,-$D$7))</f>
        <v/>
      </c>
      <c r="G333" s="3933">
        <f>+IF(ROUND(C332,0)=0,0,+$D$13+$D$14)</f>
        <v/>
      </c>
      <c r="H333" s="3933">
        <f>+G333+F333</f>
        <v/>
      </c>
    </row>
    <row r="334">
      <c r="B334" s="10">
        <f>+B333+1</f>
        <v/>
      </c>
      <c r="C334" s="3933">
        <f>+IF(C333-D334&lt;0,0,C333-D334)</f>
        <v/>
      </c>
      <c r="D334" s="3933">
        <f>F334-E334</f>
        <v/>
      </c>
      <c r="E334" s="3933">
        <f>C333*$D$8</f>
        <v/>
      </c>
      <c r="F334" s="3933">
        <f>IF(ROUND(C333,0)=0,0,PMT($D$8,$D$9,-$D$7))</f>
        <v/>
      </c>
      <c r="G334" s="3933">
        <f>+IF(ROUND(C333,0)=0,0,+$D$13+$D$14)</f>
        <v/>
      </c>
      <c r="H334" s="3933">
        <f>+G334+F334</f>
        <v/>
      </c>
    </row>
    <row r="335">
      <c r="B335" s="10">
        <f>+B334+1</f>
        <v/>
      </c>
      <c r="C335" s="3933">
        <f>+IF(C334-D335&lt;0,0,C334-D335)</f>
        <v/>
      </c>
      <c r="D335" s="3933">
        <f>F335-E335</f>
        <v/>
      </c>
      <c r="E335" s="3933">
        <f>C334*$D$8</f>
        <v/>
      </c>
      <c r="F335" s="3933">
        <f>IF(ROUND(C334,0)=0,0,PMT($D$8,$D$9,-$D$7))</f>
        <v/>
      </c>
      <c r="G335" s="3933">
        <f>+IF(ROUND(C334,0)=0,0,+$D$13+$D$14)</f>
        <v/>
      </c>
      <c r="H335" s="3933">
        <f>+G335+F335</f>
        <v/>
      </c>
    </row>
    <row r="336">
      <c r="B336" s="10">
        <f>+B335+1</f>
        <v/>
      </c>
      <c r="C336" s="3933">
        <f>+IF(C335-D336&lt;0,0,C335-D336)</f>
        <v/>
      </c>
      <c r="D336" s="3933">
        <f>F336-E336</f>
        <v/>
      </c>
      <c r="E336" s="3933">
        <f>C335*$D$8</f>
        <v/>
      </c>
      <c r="F336" s="3933">
        <f>IF(ROUND(C335,0)=0,0,PMT($D$8,$D$9,-$D$7))</f>
        <v/>
      </c>
      <c r="G336" s="3933">
        <f>+IF(ROUND(C335,0)=0,0,+$D$13+$D$14)</f>
        <v/>
      </c>
      <c r="H336" s="3933">
        <f>+G336+F336</f>
        <v/>
      </c>
    </row>
    <row r="337">
      <c r="B337" s="10">
        <f>+B336+1</f>
        <v/>
      </c>
      <c r="C337" s="3933">
        <f>+IF(C336-D337&lt;0,0,C336-D337)</f>
        <v/>
      </c>
      <c r="D337" s="3933">
        <f>F337-E337</f>
        <v/>
      </c>
      <c r="E337" s="3933">
        <f>C336*$D$8</f>
        <v/>
      </c>
      <c r="F337" s="3933">
        <f>IF(ROUND(C336,0)=0,0,PMT($D$8,$D$9,-$D$7))</f>
        <v/>
      </c>
      <c r="G337" s="3933">
        <f>+IF(ROUND(C336,0)=0,0,+$D$13+$D$14)</f>
        <v/>
      </c>
      <c r="H337" s="3933">
        <f>+G337+F337</f>
        <v/>
      </c>
    </row>
    <row r="338">
      <c r="B338" s="10">
        <f>+B337+1</f>
        <v/>
      </c>
      <c r="C338" s="3933">
        <f>+IF(C337-D338&lt;0,0,C337-D338)</f>
        <v/>
      </c>
      <c r="D338" s="3933">
        <f>F338-E338</f>
        <v/>
      </c>
      <c r="E338" s="3933">
        <f>C337*$D$8</f>
        <v/>
      </c>
      <c r="F338" s="3933">
        <f>IF(ROUND(C337,0)=0,0,PMT($D$8,$D$9,-$D$7))</f>
        <v/>
      </c>
      <c r="G338" s="3933">
        <f>+IF(ROUND(C337,0)=0,0,+$D$13+$D$14)</f>
        <v/>
      </c>
      <c r="H338" s="3933">
        <f>+G338+F338</f>
        <v/>
      </c>
    </row>
    <row r="339">
      <c r="B339" s="10">
        <f>+B338+1</f>
        <v/>
      </c>
      <c r="C339" s="3933">
        <f>+IF(C338-D339&lt;0,0,C338-D339)</f>
        <v/>
      </c>
      <c r="D339" s="3933">
        <f>F339-E339</f>
        <v/>
      </c>
      <c r="E339" s="3933">
        <f>C338*$D$8</f>
        <v/>
      </c>
      <c r="F339" s="3933">
        <f>IF(ROUND(C338,0)=0,0,PMT($D$8,$D$9,-$D$7))</f>
        <v/>
      </c>
      <c r="G339" s="3933">
        <f>+IF(ROUND(C338,0)=0,0,+$D$13+$D$14)</f>
        <v/>
      </c>
      <c r="H339" s="3933">
        <f>+G339+F339</f>
        <v/>
      </c>
    </row>
    <row r="340">
      <c r="B340" s="10">
        <f>+B339+1</f>
        <v/>
      </c>
      <c r="C340" s="3933">
        <f>+IF(C339-D340&lt;0,0,C339-D340)</f>
        <v/>
      </c>
      <c r="D340" s="3933">
        <f>F340-E340</f>
        <v/>
      </c>
      <c r="E340" s="3933">
        <f>C339*$D$8</f>
        <v/>
      </c>
      <c r="F340" s="3933">
        <f>IF(ROUND(C339,0)=0,0,PMT($D$8,$D$9,-$D$7))</f>
        <v/>
      </c>
      <c r="G340" s="3933">
        <f>+IF(ROUND(C339,0)=0,0,+$D$13+$D$14)</f>
        <v/>
      </c>
      <c r="H340" s="3933">
        <f>+G340+F340</f>
        <v/>
      </c>
    </row>
    <row r="341">
      <c r="B341" s="10">
        <f>+B340+1</f>
        <v/>
      </c>
      <c r="C341" s="3933">
        <f>+IF(C340-D341&lt;0,0,C340-D341)</f>
        <v/>
      </c>
      <c r="D341" s="3933">
        <f>F341-E341</f>
        <v/>
      </c>
      <c r="E341" s="3933">
        <f>C340*$D$8</f>
        <v/>
      </c>
      <c r="F341" s="3933">
        <f>IF(ROUND(C340,0)=0,0,PMT($D$8,$D$9,-$D$7))</f>
        <v/>
      </c>
      <c r="G341" s="3933">
        <f>+IF(ROUND(C340,0)=0,0,+$D$13+$D$14)</f>
        <v/>
      </c>
      <c r="H341" s="3933">
        <f>+G341+F341</f>
        <v/>
      </c>
    </row>
    <row r="342">
      <c r="B342" s="10">
        <f>+B341+1</f>
        <v/>
      </c>
      <c r="C342" s="3933">
        <f>+IF(C341-D342&lt;0,0,C341-D342)</f>
        <v/>
      </c>
      <c r="D342" s="3933">
        <f>F342-E342</f>
        <v/>
      </c>
      <c r="E342" s="3933">
        <f>C341*$D$8</f>
        <v/>
      </c>
      <c r="F342" s="3933">
        <f>IF(ROUND(C341,0)=0,0,PMT($D$8,$D$9,-$D$7))</f>
        <v/>
      </c>
      <c r="G342" s="3933">
        <f>+IF(ROUND(C341,0)=0,0,+$D$13+$D$14)</f>
        <v/>
      </c>
      <c r="H342" s="3933">
        <f>+G342+F342</f>
        <v/>
      </c>
    </row>
    <row r="343">
      <c r="B343" s="10">
        <f>+B342+1</f>
        <v/>
      </c>
      <c r="C343" s="3933">
        <f>+IF(C342-D343&lt;0,0,C342-D343)</f>
        <v/>
      </c>
      <c r="D343" s="3933">
        <f>F343-E343</f>
        <v/>
      </c>
      <c r="E343" s="3933">
        <f>C342*$D$8</f>
        <v/>
      </c>
      <c r="F343" s="3933">
        <f>IF(ROUND(C342,0)=0,0,PMT($D$8,$D$9,-$D$7))</f>
        <v/>
      </c>
      <c r="G343" s="3933">
        <f>+IF(ROUND(C342,0)=0,0,+$D$13+$D$14)</f>
        <v/>
      </c>
      <c r="H343" s="3933">
        <f>+G343+F343</f>
        <v/>
      </c>
    </row>
    <row r="344">
      <c r="B344" s="10">
        <f>+B343+1</f>
        <v/>
      </c>
      <c r="C344" s="3933">
        <f>+IF(C343-D344&lt;0,0,C343-D344)</f>
        <v/>
      </c>
      <c r="D344" s="3933">
        <f>F344-E344</f>
        <v/>
      </c>
      <c r="E344" s="3933">
        <f>C343*$D$8</f>
        <v/>
      </c>
      <c r="F344" s="3933">
        <f>IF(ROUND(C343,0)=0,0,PMT($D$8,$D$9,-$D$7))</f>
        <v/>
      </c>
      <c r="G344" s="3933">
        <f>+IF(ROUND(C343,0)=0,0,+$D$13+$D$14)</f>
        <v/>
      </c>
      <c r="H344" s="3933">
        <f>+G344+F344</f>
        <v/>
      </c>
    </row>
    <row r="345">
      <c r="B345" s="10">
        <f>+B344+1</f>
        <v/>
      </c>
      <c r="C345" s="3933">
        <f>+IF(C344-D345&lt;0,0,C344-D345)</f>
        <v/>
      </c>
      <c r="D345" s="3933">
        <f>F345-E345</f>
        <v/>
      </c>
      <c r="E345" s="3933">
        <f>C344*$D$8</f>
        <v/>
      </c>
      <c r="F345" s="3933">
        <f>IF(ROUND(C344,0)=0,0,PMT($D$8,$D$9,-$D$7))</f>
        <v/>
      </c>
      <c r="G345" s="3933">
        <f>+IF(ROUND(C344,0)=0,0,+$D$13+$D$14)</f>
        <v/>
      </c>
      <c r="H345" s="3933">
        <f>+G345+F345</f>
        <v/>
      </c>
    </row>
    <row r="346">
      <c r="B346" s="10">
        <f>+B345+1</f>
        <v/>
      </c>
      <c r="C346" s="3933">
        <f>+IF(C345-D346&lt;0,0,C345-D346)</f>
        <v/>
      </c>
      <c r="D346" s="3933">
        <f>F346-E346</f>
        <v/>
      </c>
      <c r="E346" s="3933">
        <f>C345*$D$8</f>
        <v/>
      </c>
      <c r="F346" s="3933">
        <f>IF(ROUND(C345,0)=0,0,PMT($D$8,$D$9,-$D$7))</f>
        <v/>
      </c>
      <c r="G346" s="3933">
        <f>+IF(ROUND(C345,0)=0,0,+$D$13+$D$14)</f>
        <v/>
      </c>
      <c r="H346" s="3933">
        <f>+G346+F346</f>
        <v/>
      </c>
    </row>
    <row r="347">
      <c r="B347" s="10">
        <f>+B346+1</f>
        <v/>
      </c>
      <c r="C347" s="3933">
        <f>+IF(C346-D347&lt;0,0,C346-D347)</f>
        <v/>
      </c>
      <c r="D347" s="3933">
        <f>F347-E347</f>
        <v/>
      </c>
      <c r="E347" s="3933">
        <f>C346*$D$8</f>
        <v/>
      </c>
      <c r="F347" s="3933">
        <f>IF(ROUND(C346,0)=0,0,PMT($D$8,$D$9,-$D$7))</f>
        <v/>
      </c>
      <c r="G347" s="3933">
        <f>+IF(ROUND(C346,0)=0,0,+$D$13+$D$14)</f>
        <v/>
      </c>
      <c r="H347" s="3933">
        <f>+G347+F347</f>
        <v/>
      </c>
    </row>
    <row r="348">
      <c r="B348" s="10">
        <f>+B347+1</f>
        <v/>
      </c>
      <c r="C348" s="3933">
        <f>+IF(C347-D348&lt;0,0,C347-D348)</f>
        <v/>
      </c>
      <c r="D348" s="3933">
        <f>F348-E348</f>
        <v/>
      </c>
      <c r="E348" s="3933">
        <f>C347*$D$8</f>
        <v/>
      </c>
      <c r="F348" s="3933">
        <f>IF(ROUND(C347,0)=0,0,PMT($D$8,$D$9,-$D$7))</f>
        <v/>
      </c>
      <c r="G348" s="3933">
        <f>+IF(ROUND(C347,0)=0,0,+$D$13+$D$14)</f>
        <v/>
      </c>
      <c r="H348" s="3933">
        <f>+G348+F348</f>
        <v/>
      </c>
    </row>
    <row r="349">
      <c r="B349" s="10">
        <f>+B348+1</f>
        <v/>
      </c>
      <c r="C349" s="3933">
        <f>+IF(C348-D349&lt;0,0,C348-D349)</f>
        <v/>
      </c>
      <c r="D349" s="3933">
        <f>F349-E349</f>
        <v/>
      </c>
      <c r="E349" s="3933">
        <f>C348*$D$8</f>
        <v/>
      </c>
      <c r="F349" s="3933">
        <f>IF(ROUND(C348,0)=0,0,PMT($D$8,$D$9,-$D$7))</f>
        <v/>
      </c>
      <c r="G349" s="3933">
        <f>+IF(ROUND(C348,0)=0,0,+$D$13+$D$14)</f>
        <v/>
      </c>
      <c r="H349" s="3933">
        <f>+G349+F349</f>
        <v/>
      </c>
    </row>
    <row r="350">
      <c r="B350" s="10">
        <f>+B349+1</f>
        <v/>
      </c>
      <c r="C350" s="3933">
        <f>+IF(C349-D350&lt;0,0,C349-D350)</f>
        <v/>
      </c>
      <c r="D350" s="3933">
        <f>F350-E350</f>
        <v/>
      </c>
      <c r="E350" s="3933">
        <f>C349*$D$8</f>
        <v/>
      </c>
      <c r="F350" s="3933">
        <f>IF(ROUND(C349,0)=0,0,PMT($D$8,$D$9,-$D$7))</f>
        <v/>
      </c>
      <c r="G350" s="3933">
        <f>+IF(ROUND(C349,0)=0,0,+$D$13+$D$14)</f>
        <v/>
      </c>
      <c r="H350" s="3933">
        <f>+G350+F350</f>
        <v/>
      </c>
    </row>
    <row r="351">
      <c r="B351" s="10">
        <f>+B350+1</f>
        <v/>
      </c>
      <c r="C351" s="3933">
        <f>+IF(C350-D351&lt;0,0,C350-D351)</f>
        <v/>
      </c>
      <c r="D351" s="3933">
        <f>F351-E351</f>
        <v/>
      </c>
      <c r="E351" s="3933">
        <f>C350*$D$8</f>
        <v/>
      </c>
      <c r="F351" s="3933">
        <f>IF(ROUND(C350,0)=0,0,PMT($D$8,$D$9,-$D$7))</f>
        <v/>
      </c>
      <c r="G351" s="3933">
        <f>+IF(ROUND(C350,0)=0,0,+$D$13+$D$14)</f>
        <v/>
      </c>
      <c r="H351" s="3933">
        <f>+G351+F351</f>
        <v/>
      </c>
    </row>
    <row r="352">
      <c r="B352" s="10">
        <f>+B351+1</f>
        <v/>
      </c>
      <c r="C352" s="3933">
        <f>+IF(C351-D352&lt;0,0,C351-D352)</f>
        <v/>
      </c>
      <c r="D352" s="3933">
        <f>F352-E352</f>
        <v/>
      </c>
      <c r="E352" s="3933">
        <f>C351*$D$8</f>
        <v/>
      </c>
      <c r="F352" s="3933">
        <f>IF(ROUND(C351,0)=0,0,PMT($D$8,$D$9,-$D$7))</f>
        <v/>
      </c>
      <c r="G352" s="3933">
        <f>+IF(ROUND(C351,0)=0,0,+$D$13+$D$14)</f>
        <v/>
      </c>
      <c r="H352" s="3933">
        <f>+G352+F352</f>
        <v/>
      </c>
    </row>
    <row r="353">
      <c r="B353" s="10">
        <f>+B352+1</f>
        <v/>
      </c>
      <c r="C353" s="3933">
        <f>+IF(C352-D353&lt;0,0,C352-D353)</f>
        <v/>
      </c>
      <c r="D353" s="3933">
        <f>F353-E353</f>
        <v/>
      </c>
      <c r="E353" s="3933">
        <f>C352*$D$8</f>
        <v/>
      </c>
      <c r="F353" s="3933">
        <f>IF(ROUND(C352,0)=0,0,PMT($D$8,$D$9,-$D$7))</f>
        <v/>
      </c>
      <c r="G353" s="3933">
        <f>+IF(ROUND(C352,0)=0,0,+$D$13+$D$14)</f>
        <v/>
      </c>
      <c r="H353" s="3933">
        <f>+G353+F353</f>
        <v/>
      </c>
    </row>
    <row r="354">
      <c r="B354" s="10">
        <f>+B353+1</f>
        <v/>
      </c>
      <c r="C354" s="3933">
        <f>+IF(C353-D354&lt;0,0,C353-D354)</f>
        <v/>
      </c>
      <c r="D354" s="3933">
        <f>F354-E354</f>
        <v/>
      </c>
      <c r="E354" s="3933">
        <f>C353*$D$8</f>
        <v/>
      </c>
      <c r="F354" s="3933">
        <f>IF(ROUND(C353,0)=0,0,PMT($D$8,$D$9,-$D$7))</f>
        <v/>
      </c>
      <c r="G354" s="3933">
        <f>+IF(ROUND(C353,0)=0,0,+$D$13+$D$14)</f>
        <v/>
      </c>
      <c r="H354" s="3933">
        <f>+G354+F354</f>
        <v/>
      </c>
    </row>
    <row r="355">
      <c r="B355" s="10">
        <f>+B354+1</f>
        <v/>
      </c>
      <c r="C355" s="3933">
        <f>+IF(C354-D355&lt;0,0,C354-D355)</f>
        <v/>
      </c>
      <c r="D355" s="3933">
        <f>F355-E355</f>
        <v/>
      </c>
      <c r="E355" s="3933">
        <f>C354*$D$8</f>
        <v/>
      </c>
      <c r="F355" s="3933">
        <f>IF(ROUND(C354,0)=0,0,PMT($D$8,$D$9,-$D$7))</f>
        <v/>
      </c>
      <c r="G355" s="3933">
        <f>+IF(ROUND(C354,0)=0,0,+$D$13+$D$14)</f>
        <v/>
      </c>
      <c r="H355" s="3933">
        <f>+G355+F355</f>
        <v/>
      </c>
    </row>
    <row r="356">
      <c r="B356" s="10">
        <f>+B355+1</f>
        <v/>
      </c>
      <c r="C356" s="3933">
        <f>+IF(C355-D356&lt;0,0,C355-D356)</f>
        <v/>
      </c>
      <c r="D356" s="3933">
        <f>F356-E356</f>
        <v/>
      </c>
      <c r="E356" s="3933">
        <f>C355*$D$8</f>
        <v/>
      </c>
      <c r="F356" s="3933">
        <f>IF(ROUND(C355,0)=0,0,PMT($D$8,$D$9,-$D$7))</f>
        <v/>
      </c>
      <c r="G356" s="3933">
        <f>+IF(ROUND(C355,0)=0,0,+$D$13+$D$14)</f>
        <v/>
      </c>
      <c r="H356" s="3933">
        <f>+G356+F356</f>
        <v/>
      </c>
    </row>
    <row r="357">
      <c r="B357" s="10">
        <f>+B356+1</f>
        <v/>
      </c>
      <c r="C357" s="3933">
        <f>+IF(C356-D357&lt;0,0,C356-D357)</f>
        <v/>
      </c>
      <c r="D357" s="3933">
        <f>F357-E357</f>
        <v/>
      </c>
      <c r="E357" s="3933">
        <f>C356*$D$8</f>
        <v/>
      </c>
      <c r="F357" s="3933">
        <f>IF(ROUND(C356,0)=0,0,PMT($D$8,$D$9,-$D$7))</f>
        <v/>
      </c>
      <c r="G357" s="3933">
        <f>+IF(ROUND(C356,0)=0,0,+$D$13+$D$14)</f>
        <v/>
      </c>
      <c r="H357" s="3933">
        <f>+G357+F357</f>
        <v/>
      </c>
    </row>
    <row r="358">
      <c r="B358" s="10">
        <f>+B357+1</f>
        <v/>
      </c>
      <c r="C358" s="3933">
        <f>+IF(C357-D358&lt;0,0,C357-D358)</f>
        <v/>
      </c>
      <c r="D358" s="3933">
        <f>F358-E358</f>
        <v/>
      </c>
      <c r="E358" s="3933">
        <f>C357*$D$8</f>
        <v/>
      </c>
      <c r="F358" s="3933">
        <f>IF(ROUND(C357,0)=0,0,PMT($D$8,$D$9,-$D$7))</f>
        <v/>
      </c>
      <c r="G358" s="3933">
        <f>+IF(ROUND(C357,0)=0,0,+$D$13+$D$14)</f>
        <v/>
      </c>
      <c r="H358" s="3933">
        <f>+G358+F358</f>
        <v/>
      </c>
    </row>
    <row r="359">
      <c r="B359" s="10">
        <f>+B358+1</f>
        <v/>
      </c>
      <c r="C359" s="3933">
        <f>+IF(C358-D359&lt;0,0,C358-D359)</f>
        <v/>
      </c>
      <c r="D359" s="3933">
        <f>F359-E359</f>
        <v/>
      </c>
      <c r="E359" s="3933">
        <f>C358*$D$8</f>
        <v/>
      </c>
      <c r="F359" s="3933">
        <f>IF(ROUND(C358,0)=0,0,PMT($D$8,$D$9,-$D$7))</f>
        <v/>
      </c>
      <c r="G359" s="3933">
        <f>+IF(ROUND(C358,0)=0,0,+$D$13+$D$14)</f>
        <v/>
      </c>
      <c r="H359" s="3933">
        <f>+G359+F359</f>
        <v/>
      </c>
    </row>
    <row r="360">
      <c r="B360" s="10">
        <f>+B359+1</f>
        <v/>
      </c>
      <c r="C360" s="3933">
        <f>+IF(C359-D360&lt;0,0,C359-D360)</f>
        <v/>
      </c>
      <c r="D360" s="3933">
        <f>F360-E360</f>
        <v/>
      </c>
      <c r="E360" s="3933">
        <f>C359*$D$8</f>
        <v/>
      </c>
      <c r="F360" s="3933">
        <f>IF(ROUND(C359,0)=0,0,PMT($D$8,$D$9,-$D$7))</f>
        <v/>
      </c>
      <c r="G360" s="3933">
        <f>+IF(ROUND(C359,0)=0,0,+$D$13+$D$14)</f>
        <v/>
      </c>
      <c r="H360" s="3933">
        <f>+G360+F360</f>
        <v/>
      </c>
    </row>
    <row r="361">
      <c r="B361" s="10">
        <f>+B360+1</f>
        <v/>
      </c>
      <c r="C361" s="3933">
        <f>+IF(C360-D361&lt;0,0,C360-D361)</f>
        <v/>
      </c>
      <c r="D361" s="3933">
        <f>F361-E361</f>
        <v/>
      </c>
      <c r="E361" s="3933">
        <f>C360*$D$8</f>
        <v/>
      </c>
      <c r="F361" s="3933">
        <f>IF(ROUND(C360,0)=0,0,PMT($D$8,$D$9,-$D$7))</f>
        <v/>
      </c>
      <c r="G361" s="3933">
        <f>+IF(ROUND(C360,0)=0,0,+$D$13+$D$14)</f>
        <v/>
      </c>
      <c r="H361" s="3933">
        <f>+G361+F361</f>
        <v/>
      </c>
    </row>
    <row r="362">
      <c r="B362" s="10">
        <f>+B361+1</f>
        <v/>
      </c>
      <c r="C362" s="3933">
        <f>+IF(C361-D362&lt;0,0,C361-D362)</f>
        <v/>
      </c>
      <c r="D362" s="3933">
        <f>F362-E362</f>
        <v/>
      </c>
      <c r="E362" s="3933">
        <f>C361*$D$8</f>
        <v/>
      </c>
      <c r="F362" s="3933">
        <f>IF(ROUND(C361,0)=0,0,PMT($D$8,$D$9,-$D$7))</f>
        <v/>
      </c>
      <c r="G362" s="3933">
        <f>+IF(ROUND(C361,0)=0,0,+$D$13+$D$14)</f>
        <v/>
      </c>
      <c r="H362" s="3933">
        <f>+G362+F362</f>
        <v/>
      </c>
    </row>
    <row r="363">
      <c r="B363" s="10">
        <f>+B362+1</f>
        <v/>
      </c>
      <c r="C363" s="3933">
        <f>+IF(C362-D363&lt;0,0,C362-D363)</f>
        <v/>
      </c>
      <c r="D363" s="3933">
        <f>F363-E363</f>
        <v/>
      </c>
      <c r="E363" s="3933">
        <f>C362*$D$8</f>
        <v/>
      </c>
      <c r="F363" s="3933">
        <f>IF(ROUND(C362,0)=0,0,PMT($D$8,$D$9,-$D$7))</f>
        <v/>
      </c>
      <c r="G363" s="3933">
        <f>+IF(ROUND(C362,0)=0,0,+$D$13+$D$14)</f>
        <v/>
      </c>
      <c r="H363" s="3933">
        <f>+G363+F363</f>
        <v/>
      </c>
    </row>
    <row r="364">
      <c r="B364" s="10">
        <f>+B363+1</f>
        <v/>
      </c>
      <c r="C364" s="3933">
        <f>+IF(C363-D364&lt;0,0,C363-D364)</f>
        <v/>
      </c>
      <c r="D364" s="3933">
        <f>F364-E364</f>
        <v/>
      </c>
      <c r="E364" s="3933">
        <f>C363*$D$8</f>
        <v/>
      </c>
      <c r="F364" s="3933">
        <f>IF(ROUND(C363,0)=0,0,PMT($D$8,$D$9,-$D$7))</f>
        <v/>
      </c>
      <c r="G364" s="3933">
        <f>+IF(ROUND(C363,0)=0,0,+$D$13+$D$14)</f>
        <v/>
      </c>
      <c r="H364" s="3933">
        <f>+G364+F364</f>
        <v/>
      </c>
    </row>
    <row r="365">
      <c r="B365" s="10">
        <f>+B364+1</f>
        <v/>
      </c>
      <c r="C365" s="3933">
        <f>+IF(C364-D365&lt;0,0,C364-D365)</f>
        <v/>
      </c>
      <c r="D365" s="3933">
        <f>F365-E365</f>
        <v/>
      </c>
      <c r="E365" s="3933">
        <f>C364*$D$8</f>
        <v/>
      </c>
      <c r="F365" s="3933">
        <f>IF(ROUND(C364,0)=0,0,PMT($D$8,$D$9,-$D$7))</f>
        <v/>
      </c>
      <c r="G365" s="3933">
        <f>+IF(ROUND(C364,0)=0,0,+$D$13+$D$14)</f>
        <v/>
      </c>
      <c r="H365" s="3933">
        <f>+G365+F365</f>
        <v/>
      </c>
    </row>
    <row r="366">
      <c r="B366" s="10">
        <f>+B365+1</f>
        <v/>
      </c>
      <c r="C366" s="3933">
        <f>+IF(C365-D366&lt;0,0,C365-D366)</f>
        <v/>
      </c>
      <c r="D366" s="3933">
        <f>F366-E366</f>
        <v/>
      </c>
      <c r="E366" s="3933">
        <f>C365*$D$8</f>
        <v/>
      </c>
      <c r="F366" s="3933">
        <f>IF(ROUND(C365,0)=0,0,PMT($D$8,$D$9,-$D$7))</f>
        <v/>
      </c>
      <c r="G366" s="3933">
        <f>+IF(ROUND(C365,0)=0,0,+$D$13+$D$14)</f>
        <v/>
      </c>
      <c r="H366" s="3933">
        <f>+G366+F366</f>
        <v/>
      </c>
    </row>
    <row r="367">
      <c r="B367" s="10">
        <f>+B366+1</f>
        <v/>
      </c>
      <c r="C367" s="3933">
        <f>+IF(C366-D367&lt;0,0,C366-D367)</f>
        <v/>
      </c>
      <c r="D367" s="3933">
        <f>F367-E367</f>
        <v/>
      </c>
      <c r="E367" s="3933">
        <f>C366*$D$8</f>
        <v/>
      </c>
      <c r="F367" s="3933">
        <f>IF(ROUND(C366,0)=0,0,PMT($D$8,$D$9,-$D$7))</f>
        <v/>
      </c>
      <c r="G367" s="3933">
        <f>+IF(ROUND(C366,0)=0,0,+$D$13+$D$14)</f>
        <v/>
      </c>
      <c r="H367" s="3933">
        <f>+G367+F367</f>
        <v/>
      </c>
    </row>
    <row r="368">
      <c r="B368" s="10">
        <f>+B367+1</f>
        <v/>
      </c>
      <c r="C368" s="3933">
        <f>+IF(C367-D368&lt;0,0,C367-D368)</f>
        <v/>
      </c>
      <c r="D368" s="3933">
        <f>F368-E368</f>
        <v/>
      </c>
      <c r="E368" s="3933">
        <f>C367*$D$8</f>
        <v/>
      </c>
      <c r="F368" s="3933">
        <f>IF(ROUND(C367,0)=0,0,PMT($D$8,$D$9,-$D$7))</f>
        <v/>
      </c>
      <c r="G368" s="3933">
        <f>+IF(ROUND(C367,0)=0,0,+$D$13+$D$14)</f>
        <v/>
      </c>
      <c r="H368" s="3933">
        <f>+G368+F368</f>
        <v/>
      </c>
    </row>
    <row r="369">
      <c r="B369" s="10">
        <f>+B368+1</f>
        <v/>
      </c>
      <c r="C369" s="3933">
        <f>+IF(C368-D369&lt;0,0,C368-D369)</f>
        <v/>
      </c>
      <c r="D369" s="3933">
        <f>F369-E369</f>
        <v/>
      </c>
      <c r="E369" s="3933">
        <f>C368*$D$8</f>
        <v/>
      </c>
      <c r="F369" s="3933">
        <f>IF(ROUND(C368,0)=0,0,PMT($D$8,$D$9,-$D$7))</f>
        <v/>
      </c>
      <c r="G369" s="3933">
        <f>+IF(ROUND(C368,0)=0,0,+$D$13+$D$14)</f>
        <v/>
      </c>
      <c r="H369" s="3933">
        <f>+G369+F369</f>
        <v/>
      </c>
    </row>
    <row r="370">
      <c r="B370" s="10">
        <f>+B369+1</f>
        <v/>
      </c>
      <c r="C370" s="3933">
        <f>+IF(C369-D370&lt;0,0,C369-D370)</f>
        <v/>
      </c>
      <c r="D370" s="3933">
        <f>F370-E370</f>
        <v/>
      </c>
      <c r="E370" s="3933">
        <f>C369*$D$8</f>
        <v/>
      </c>
      <c r="F370" s="3933">
        <f>IF(ROUND(C369,0)=0,0,PMT($D$8,$D$9,-$D$7))</f>
        <v/>
      </c>
      <c r="G370" s="3933">
        <f>+IF(ROUND(C369,0)=0,0,+$D$13+$D$14)</f>
        <v/>
      </c>
      <c r="H370" s="3933">
        <f>+G370+F370</f>
        <v/>
      </c>
    </row>
    <row r="371">
      <c r="B371" s="10">
        <f>+B370+1</f>
        <v/>
      </c>
      <c r="C371" s="3933">
        <f>+IF(C370-D371&lt;0,0,C370-D371)</f>
        <v/>
      </c>
      <c r="D371" s="3933">
        <f>F371-E371</f>
        <v/>
      </c>
      <c r="E371" s="3933">
        <f>C370*$D$8</f>
        <v/>
      </c>
      <c r="F371" s="3933">
        <f>IF(ROUND(C370,0)=0,0,PMT($D$8,$D$9,-$D$7))</f>
        <v/>
      </c>
      <c r="G371" s="3933">
        <f>+IF(ROUND(C370,0)=0,0,+$D$13+$D$14)</f>
        <v/>
      </c>
      <c r="H371" s="3933">
        <f>+G371+F371</f>
        <v/>
      </c>
    </row>
    <row r="372">
      <c r="B372" s="10">
        <f>+B371+1</f>
        <v/>
      </c>
      <c r="C372" s="3933">
        <f>+IF(C371-D372&lt;0,0,C371-D372)</f>
        <v/>
      </c>
      <c r="D372" s="3933">
        <f>F372-E372</f>
        <v/>
      </c>
      <c r="E372" s="3933">
        <f>C371*$D$8</f>
        <v/>
      </c>
      <c r="F372" s="3933">
        <f>IF(ROUND(C371,0)=0,0,PMT($D$8,$D$9,-$D$7))</f>
        <v/>
      </c>
      <c r="G372" s="3933">
        <f>+IF(ROUND(C371,0)=0,0,+$D$13+$D$14)</f>
        <v/>
      </c>
      <c r="H372" s="3933">
        <f>+G372+F372</f>
        <v/>
      </c>
    </row>
    <row r="373">
      <c r="B373" s="10">
        <f>+B372+1</f>
        <v/>
      </c>
      <c r="C373" s="3933">
        <f>+IF(C372-D373&lt;0,0,C372-D373)</f>
        <v/>
      </c>
      <c r="D373" s="3933">
        <f>F373-E373</f>
        <v/>
      </c>
      <c r="E373" s="3933">
        <f>C372*$D$8</f>
        <v/>
      </c>
      <c r="F373" s="3933">
        <f>IF(ROUND(C372,0)=0,0,PMT($D$8,$D$9,-$D$7))</f>
        <v/>
      </c>
      <c r="G373" s="3933">
        <f>+IF(ROUND(C372,0)=0,0,+$D$13+$D$14)</f>
        <v/>
      </c>
      <c r="H373" s="3933">
        <f>+G373+F373</f>
        <v/>
      </c>
    </row>
    <row r="374">
      <c r="B374" s="10">
        <f>+B373+1</f>
        <v/>
      </c>
      <c r="C374" s="3933">
        <f>+IF(C373-D374&lt;0,0,C373-D374)</f>
        <v/>
      </c>
      <c r="D374" s="3933">
        <f>F374-E374</f>
        <v/>
      </c>
      <c r="E374" s="3933">
        <f>C373*$D$8</f>
        <v/>
      </c>
      <c r="F374" s="3933">
        <f>IF(ROUND(C373,0)=0,0,PMT($D$8,$D$9,-$D$7))</f>
        <v/>
      </c>
      <c r="G374" s="3933">
        <f>+IF(ROUND(C373,0)=0,0,+$D$13+$D$14)</f>
        <v/>
      </c>
      <c r="H374" s="3933">
        <f>+G374+F374</f>
        <v/>
      </c>
    </row>
    <row r="375">
      <c r="B375" s="10">
        <f>+B374+1</f>
        <v/>
      </c>
      <c r="C375" s="3933">
        <f>+IF(C374-D375&lt;0,0,C374-D375)</f>
        <v/>
      </c>
      <c r="D375" s="3933">
        <f>F375-E375</f>
        <v/>
      </c>
      <c r="E375" s="3933">
        <f>C374*$D$8</f>
        <v/>
      </c>
      <c r="F375" s="3933">
        <f>IF(ROUND(C374,0)=0,0,PMT($D$8,$D$9,-$D$7))</f>
        <v/>
      </c>
      <c r="G375" s="3933">
        <f>+IF(ROUND(C374,0)=0,0,+$D$13+$D$14)</f>
        <v/>
      </c>
      <c r="H375" s="3933">
        <f>+G375+F375</f>
        <v/>
      </c>
    </row>
    <row r="376">
      <c r="B376" s="10">
        <f>+B375+1</f>
        <v/>
      </c>
      <c r="C376" s="3933">
        <f>+IF(C375-D376&lt;0,0,C375-D376)</f>
        <v/>
      </c>
      <c r="D376" s="3933">
        <f>F376-E376</f>
        <v/>
      </c>
      <c r="E376" s="3933">
        <f>C375*$D$8</f>
        <v/>
      </c>
      <c r="F376" s="3933">
        <f>IF(ROUND(C375,0)=0,0,PMT($D$8,$D$9,-$D$7))</f>
        <v/>
      </c>
      <c r="G376" s="3933">
        <f>+IF(ROUND(C375,0)=0,0,+$D$13+$D$14)</f>
        <v/>
      </c>
      <c r="H376" s="3933">
        <f>+G376+F376</f>
        <v/>
      </c>
    </row>
    <row r="377">
      <c r="B377" s="10">
        <f>+B376+1</f>
        <v/>
      </c>
      <c r="C377" s="3933">
        <f>+IF(C376-D377&lt;0,0,C376-D377)</f>
        <v/>
      </c>
      <c r="D377" s="3933">
        <f>F377-E377</f>
        <v/>
      </c>
      <c r="E377" s="3933">
        <f>C376*$D$8</f>
        <v/>
      </c>
      <c r="F377" s="3933">
        <f>IF(ROUND(C376,0)=0,0,PMT($D$8,$D$9,-$D$7))</f>
        <v/>
      </c>
      <c r="G377" s="3933">
        <f>+IF(ROUND(C376,0)=0,0,+$D$13+$D$14)</f>
        <v/>
      </c>
      <c r="H377" s="3933">
        <f>+G377+F377</f>
        <v/>
      </c>
    </row>
    <row r="378">
      <c r="B378" s="10">
        <f>+B377+1</f>
        <v/>
      </c>
      <c r="C378" s="3933">
        <f>+IF(C377-D378&lt;0,0,C377-D378)</f>
        <v/>
      </c>
      <c r="D378" s="3933">
        <f>F378-E378</f>
        <v/>
      </c>
      <c r="E378" s="3933">
        <f>C377*$D$8</f>
        <v/>
      </c>
      <c r="F378" s="3933">
        <f>IF(ROUND(C377,0)=0,0,PMT($D$8,$D$9,-$D$7))</f>
        <v/>
      </c>
      <c r="G378" s="3933">
        <f>+IF(ROUND(C377,0)=0,0,+$D$13+$D$14)</f>
        <v/>
      </c>
      <c r="H378" s="3933">
        <f>+G378+F378</f>
        <v/>
      </c>
    </row>
  </sheetData>
  <mergeCells count="15">
    <mergeCell ref="B13:C13"/>
    <mergeCell ref="B15:C15"/>
    <mergeCell ref="B7:C7"/>
    <mergeCell ref="B11:C11"/>
    <mergeCell ref="E14:G14"/>
    <mergeCell ref="E16:G16"/>
    <mergeCell ref="B10:C10"/>
    <mergeCell ref="B14:C14"/>
    <mergeCell ref="E15:G15"/>
    <mergeCell ref="E7:H13"/>
    <mergeCell ref="B9:C9"/>
    <mergeCell ref="B8:C8"/>
    <mergeCell ref="B1:H2"/>
    <mergeCell ref="B16:D16"/>
    <mergeCell ref="B12:C12"/>
  </mergeCells>
  <pageMargins left="0.7" right="0.7" top="0.75" bottom="0.75" header="0.3" footer="0.3"/>
  <pageSetup orientation="portrait" paperSize="9"/>
</worksheet>
</file>

<file path=xl/worksheets/sheet6.xml><?xml version="1.0" encoding="utf-8"?>
<worksheet xmlns="http://schemas.openxmlformats.org/spreadsheetml/2006/main">
  <sheetPr codeName="Hoja6">
    <outlinePr summaryBelow="1" summaryRight="1"/>
    <pageSetUpPr/>
  </sheetPr>
  <dimension ref="B1:I378"/>
  <sheetViews>
    <sheetView zoomScale="140" zoomScaleNormal="140" workbookViewId="0">
      <selection activeCell="C34" sqref="C34"/>
    </sheetView>
  </sheetViews>
  <sheetFormatPr baseColWidth="10" defaultRowHeight="12.75"/>
  <cols>
    <col width="6" bestFit="1" customWidth="1" min="2" max="2"/>
    <col width="20" customWidth="1" style="3916" min="3" max="3"/>
    <col width="14.42578125" customWidth="1" style="3916" min="4" max="4"/>
    <col width="12.140625" bestFit="1" customWidth="1" style="3916" min="5" max="5"/>
    <col width="13.85546875" customWidth="1" style="3916" min="6" max="7"/>
    <col width="13.5703125" bestFit="1" customWidth="1" style="3916" min="8" max="8"/>
    <col width="17.140625" customWidth="1" style="1" min="9" max="9"/>
  </cols>
  <sheetData>
    <row r="1" ht="13.5" customHeight="1">
      <c r="B1" s="3644" t="n"/>
    </row>
    <row r="2" hidden="1"/>
    <row r="3" hidden="1">
      <c r="B3" s="5" t="n"/>
      <c r="C3" s="3917" t="n"/>
      <c r="D3" s="3917" t="n"/>
      <c r="E3" s="3917" t="n"/>
      <c r="F3" s="3917" t="n"/>
      <c r="G3" s="3917" t="n"/>
      <c r="H3" s="3917" t="n"/>
      <c r="I3" s="4" t="n"/>
    </row>
    <row r="4" hidden="1">
      <c r="B4" s="5" t="n"/>
      <c r="C4" s="3917" t="n"/>
      <c r="D4" s="3917" t="n"/>
      <c r="E4" s="3917" t="n"/>
      <c r="F4" s="3917" t="n"/>
      <c r="G4" s="3917" t="n"/>
      <c r="H4" s="3917" t="n"/>
      <c r="I4" s="4" t="n"/>
    </row>
    <row r="5" hidden="1">
      <c r="B5" s="5" t="n"/>
      <c r="C5" s="3917" t="n"/>
      <c r="D5" s="3917" t="n"/>
      <c r="E5" s="3917" t="n"/>
      <c r="F5" s="3917" t="n"/>
      <c r="G5" s="3917" t="n"/>
      <c r="H5" s="3917" t="n"/>
      <c r="I5" s="4" t="n"/>
    </row>
    <row r="6" hidden="1">
      <c r="B6" s="7" t="n"/>
      <c r="C6" s="3917" t="n"/>
      <c r="D6" s="8" t="n"/>
      <c r="E6" s="3917" t="n"/>
      <c r="F6" s="3917" t="n"/>
      <c r="G6" s="3917" t="n"/>
      <c r="H6" s="3917" t="n"/>
      <c r="I6" s="4" t="n"/>
    </row>
    <row r="7" ht="15" customHeight="1">
      <c r="B7" s="3648" t="inlineStr">
        <is>
          <t xml:space="preserve">VALOR PRESTAMO </t>
        </is>
      </c>
      <c r="C7" s="3918" t="n"/>
      <c r="D7" s="3919">
        <f>ACTUAL!G7</f>
        <v/>
      </c>
      <c r="E7" s="3646" t="inlineStr">
        <is>
          <t>OPCIÓN 2</t>
        </is>
      </c>
      <c r="F7" s="3920" t="n"/>
      <c r="G7" s="3920" t="n"/>
      <c r="H7" s="3921" t="n"/>
    </row>
    <row r="8" ht="15" customHeight="1">
      <c r="B8" s="3648" t="inlineStr">
        <is>
          <t>TASA DE INTERES MES</t>
        </is>
      </c>
      <c r="C8" s="3918" t="n"/>
      <c r="D8" s="3922">
        <f>H14</f>
        <v/>
      </c>
      <c r="E8" s="3923" t="n"/>
      <c r="H8" s="3924" t="n"/>
    </row>
    <row r="9" ht="15" customHeight="1">
      <c r="B9" s="3648" t="inlineStr">
        <is>
          <t>PLAZO DEL CREDITO (MESES)</t>
        </is>
      </c>
      <c r="C9" s="3918" t="n"/>
      <c r="D9" s="3925">
        <f>ACTUAL!J8</f>
        <v/>
      </c>
      <c r="E9" s="3923" t="n"/>
      <c r="H9" s="3924" t="n"/>
    </row>
    <row r="10" ht="15" customHeight="1">
      <c r="B10" s="3648" t="inlineStr">
        <is>
          <t>Edad Cliente</t>
        </is>
      </c>
      <c r="C10" s="3918" t="n"/>
      <c r="D10" s="3926" t="n">
        <v>0</v>
      </c>
      <c r="E10" s="3923" t="n"/>
      <c r="H10" s="3924" t="n"/>
      <c r="I10" s="4" t="n"/>
    </row>
    <row r="11" ht="15" customHeight="1">
      <c r="B11" s="3648" t="inlineStr">
        <is>
          <t>Valor Inmueble</t>
        </is>
      </c>
      <c r="C11" s="3918" t="n"/>
      <c r="D11" s="3927" t="n">
        <v>0</v>
      </c>
      <c r="E11" s="3923" t="n"/>
      <c r="H11" s="3924" t="n"/>
      <c r="I11" s="4" t="n"/>
    </row>
    <row r="12" ht="15" customHeight="1">
      <c r="B12" s="3648" t="inlineStr">
        <is>
          <t>Total seguros</t>
        </is>
      </c>
      <c r="C12" s="3918" t="n"/>
      <c r="D12" s="3927" t="n">
        <v>0</v>
      </c>
      <c r="E12" s="3923" t="n"/>
      <c r="H12" s="3924" t="n"/>
      <c r="I12" s="4" t="n"/>
    </row>
    <row r="13">
      <c r="B13" s="3648" t="inlineStr">
        <is>
          <t>Seguro de Vida</t>
        </is>
      </c>
      <c r="C13" s="3918" t="n"/>
      <c r="D13" s="3927">
        <f>ACTUAL!G13</f>
        <v/>
      </c>
      <c r="E13" s="3928" t="n"/>
      <c r="F13" s="3929" t="n"/>
      <c r="G13" s="3929" t="n"/>
      <c r="H13" s="3930" t="n"/>
      <c r="I13" s="4" t="n"/>
    </row>
    <row r="14">
      <c r="B14" s="3648" t="inlineStr">
        <is>
          <t>Incendio y Terremoto sin iva</t>
        </is>
      </c>
      <c r="C14" s="3918" t="n"/>
      <c r="D14" s="3927">
        <f>ACTUAL!G14</f>
        <v/>
      </c>
      <c r="E14" s="3645" t="inlineStr">
        <is>
          <t>TASA NOMINAL MV</t>
        </is>
      </c>
      <c r="F14" s="3931" t="n"/>
      <c r="G14" s="3918" t="n"/>
      <c r="H14" s="3922">
        <f>+(1+H16)^(0.0833333333333333)-1</f>
        <v/>
      </c>
    </row>
    <row r="15">
      <c r="B15" s="3648" t="inlineStr">
        <is>
          <t>VALOR CUOTA MAS SEGURO</t>
        </is>
      </c>
      <c r="C15" s="3918" t="n"/>
      <c r="D15" s="3919">
        <f>+H19</f>
        <v/>
      </c>
      <c r="E15" s="3645" t="inlineStr">
        <is>
          <t>TASA NOMINAL ANUAL MES VENCIDO</t>
        </is>
      </c>
      <c r="F15" s="3931" t="n"/>
      <c r="G15" s="3918" t="n"/>
      <c r="H15" s="3922">
        <f>+H14*12</f>
        <v/>
      </c>
    </row>
    <row r="16">
      <c r="B16" s="3647" t="n"/>
      <c r="C16" s="3931" t="n"/>
      <c r="D16" s="3918" t="n"/>
      <c r="E16" s="3645" t="inlineStr">
        <is>
          <t>TASA EFECTIVA ANUAL</t>
        </is>
      </c>
      <c r="F16" s="3931" t="n"/>
      <c r="G16" s="3918" t="n"/>
      <c r="H16" s="19">
        <f>ACTUAL!K16</f>
        <v/>
      </c>
    </row>
    <row r="17" ht="38.25" customFormat="1" customHeight="1" s="3">
      <c r="B17" s="16" t="inlineStr">
        <is>
          <t>MES</t>
        </is>
      </c>
      <c r="C17" s="3932" t="inlineStr">
        <is>
          <t>SALDO K</t>
        </is>
      </c>
      <c r="D17" s="3932" t="inlineStr">
        <is>
          <t>ABONO CAPITAL</t>
        </is>
      </c>
      <c r="E17" s="3932" t="inlineStr">
        <is>
          <t>VLR INTERESES</t>
        </is>
      </c>
      <c r="F17" s="3932" t="inlineStr">
        <is>
          <t>VLR CUOTA 
SIN SEGURO</t>
        </is>
      </c>
      <c r="G17" s="3932" t="inlineStr">
        <is>
          <t>SEGURO</t>
        </is>
      </c>
      <c r="H17" s="3932" t="inlineStr">
        <is>
          <t>VLR CUOTA
 MAS SEGURO</t>
        </is>
      </c>
    </row>
    <row r="18">
      <c r="B18" s="10" t="n">
        <v>0</v>
      </c>
      <c r="C18" s="3933">
        <f>D7</f>
        <v/>
      </c>
      <c r="D18" s="3933" t="n"/>
      <c r="E18" s="3933" t="n"/>
      <c r="F18" s="3933" t="n"/>
      <c r="G18" s="3933" t="n"/>
      <c r="H18" s="3933" t="n"/>
    </row>
    <row r="19">
      <c r="B19" s="10" t="n">
        <v>1</v>
      </c>
      <c r="C19" s="3933">
        <f>+IF(C18-D19&lt;0,0,C18-D19)</f>
        <v/>
      </c>
      <c r="D19" s="3933">
        <f>F19-E19</f>
        <v/>
      </c>
      <c r="E19" s="3933">
        <f>C18*$D$8</f>
        <v/>
      </c>
      <c r="F19" s="3933">
        <f>IF(ROUND(C18,0)=0,0,PMT($D$8,$D$9,-$D$7))</f>
        <v/>
      </c>
      <c r="G19" s="3933">
        <f>+IF(ROUND(C18,0)=0,0,+$D$13+$D$14)</f>
        <v/>
      </c>
      <c r="H19" s="3933">
        <f>+G19+F19</f>
        <v/>
      </c>
    </row>
    <row r="20">
      <c r="B20" s="10" t="n">
        <v>2</v>
      </c>
      <c r="C20" s="3933">
        <f>+IF(C19-D20&lt;0,0,C19-D20)</f>
        <v/>
      </c>
      <c r="D20" s="3933">
        <f>F20-E20</f>
        <v/>
      </c>
      <c r="E20" s="3933">
        <f>C19*$D$8</f>
        <v/>
      </c>
      <c r="F20" s="3933">
        <f>IF(ROUND(C19,0)=0,0,PMT($D$8,$D$9,-$D$7))</f>
        <v/>
      </c>
      <c r="G20" s="3933">
        <f>+IF(ROUND(C19,0)=0,0,+$D$13+$D$14)</f>
        <v/>
      </c>
      <c r="H20" s="3933">
        <f>+G20+F20</f>
        <v/>
      </c>
    </row>
    <row r="21">
      <c r="B21" s="10" t="n">
        <v>3</v>
      </c>
      <c r="C21" s="3933">
        <f>+IF(C20-D21&lt;0,0,C20-D21)</f>
        <v/>
      </c>
      <c r="D21" s="3933">
        <f>F21-E21</f>
        <v/>
      </c>
      <c r="E21" s="3933">
        <f>C20*$D$8</f>
        <v/>
      </c>
      <c r="F21" s="3933">
        <f>IF(ROUND(C20,0)=0,0,PMT($D$8,$D$9,-$D$7))</f>
        <v/>
      </c>
      <c r="G21" s="3933">
        <f>+IF(ROUND(C20,0)=0,0,+$D$13+$D$14)</f>
        <v/>
      </c>
      <c r="H21" s="3933">
        <f>+G21+F21</f>
        <v/>
      </c>
    </row>
    <row r="22">
      <c r="B22" s="10" t="n">
        <v>4</v>
      </c>
      <c r="C22" s="3933">
        <f>+IF(C21-D22&lt;0,0,C21-D22)</f>
        <v/>
      </c>
      <c r="D22" s="3933">
        <f>F22-E22</f>
        <v/>
      </c>
      <c r="E22" s="3933">
        <f>C21*$D$8</f>
        <v/>
      </c>
      <c r="F22" s="3933">
        <f>IF(ROUND(C21,0)=0,0,PMT($D$8,$D$9,-$D$7))</f>
        <v/>
      </c>
      <c r="G22" s="3933">
        <f>+IF(ROUND(C21,0)=0,0,+$D$13+$D$14)</f>
        <v/>
      </c>
      <c r="H22" s="3933">
        <f>+G22+F22</f>
        <v/>
      </c>
    </row>
    <row r="23">
      <c r="B23" s="10" t="n">
        <v>5</v>
      </c>
      <c r="C23" s="3933">
        <f>+IF(C22-D23&lt;0,0,C22-D23)</f>
        <v/>
      </c>
      <c r="D23" s="3933">
        <f>F23-E23</f>
        <v/>
      </c>
      <c r="E23" s="3933">
        <f>C22*$D$8</f>
        <v/>
      </c>
      <c r="F23" s="3933">
        <f>IF(ROUND(C22,0)=0,0,PMT($D$8,$D$9,-$D$7))</f>
        <v/>
      </c>
      <c r="G23" s="3933">
        <f>+IF(ROUND(C22,0)=0,0,+$D$13+$D$14)</f>
        <v/>
      </c>
      <c r="H23" s="3933">
        <f>+G23+F23</f>
        <v/>
      </c>
    </row>
    <row r="24">
      <c r="B24" s="10" t="n">
        <v>6</v>
      </c>
      <c r="C24" s="3933">
        <f>+IF(C23-D24&lt;0,0,C23-D24)</f>
        <v/>
      </c>
      <c r="D24" s="3933">
        <f>F24-E24</f>
        <v/>
      </c>
      <c r="E24" s="3933">
        <f>C23*$D$8</f>
        <v/>
      </c>
      <c r="F24" s="3933">
        <f>IF(ROUND(C23,0)=0,0,PMT($D$8,$D$9,-$D$7))</f>
        <v/>
      </c>
      <c r="G24" s="3933">
        <f>+IF(ROUND(C23,0)=0,0,+$D$13+$D$14)</f>
        <v/>
      </c>
      <c r="H24" s="3933">
        <f>+G24+F24</f>
        <v/>
      </c>
    </row>
    <row r="25">
      <c r="B25" s="10" t="n">
        <v>7</v>
      </c>
      <c r="C25" s="3933">
        <f>+IF(C24-D25&lt;0,0,C24-D25)</f>
        <v/>
      </c>
      <c r="D25" s="3933">
        <f>F25-E25</f>
        <v/>
      </c>
      <c r="E25" s="3933">
        <f>C24*$D$8</f>
        <v/>
      </c>
      <c r="F25" s="3933">
        <f>IF(ROUND(C24,0)=0,0,PMT($D$8,$D$9,-$D$7))</f>
        <v/>
      </c>
      <c r="G25" s="3933">
        <f>+IF(ROUND(C24,0)=0,0,+$D$13+$D$14)</f>
        <v/>
      </c>
      <c r="H25" s="3933">
        <f>+G25+F25</f>
        <v/>
      </c>
    </row>
    <row r="26">
      <c r="B26" s="10" t="n">
        <v>8</v>
      </c>
      <c r="C26" s="3933">
        <f>+IF(C25-D26&lt;0,0,C25-D26)</f>
        <v/>
      </c>
      <c r="D26" s="3933">
        <f>F26-E26</f>
        <v/>
      </c>
      <c r="E26" s="3933">
        <f>C25*$D$8</f>
        <v/>
      </c>
      <c r="F26" s="3933">
        <f>IF(ROUND(C25,0)=0,0,PMT($D$8,$D$9,-$D$7))</f>
        <v/>
      </c>
      <c r="G26" s="3933">
        <f>+IF(ROUND(C25,0)=0,0,+$D$13+$D$14)</f>
        <v/>
      </c>
      <c r="H26" s="3933">
        <f>+G26+F26</f>
        <v/>
      </c>
    </row>
    <row r="27">
      <c r="B27" s="10" t="n">
        <v>9</v>
      </c>
      <c r="C27" s="3933">
        <f>+IF(C26-D27&lt;0,0,C26-D27)</f>
        <v/>
      </c>
      <c r="D27" s="3933">
        <f>F27-E27</f>
        <v/>
      </c>
      <c r="E27" s="3933">
        <f>C26*$D$8</f>
        <v/>
      </c>
      <c r="F27" s="3933">
        <f>IF(ROUND(C26,0)=0,0,PMT($D$8,$D$9,-$D$7))</f>
        <v/>
      </c>
      <c r="G27" s="3933">
        <f>+IF(ROUND(C26,0)=0,0,+$D$13+$D$14)</f>
        <v/>
      </c>
      <c r="H27" s="3933">
        <f>+G27+F27</f>
        <v/>
      </c>
    </row>
    <row r="28">
      <c r="B28" s="10" t="n">
        <v>10</v>
      </c>
      <c r="C28" s="3933">
        <f>+IF(C27-D28&lt;0,0,C27-D28)</f>
        <v/>
      </c>
      <c r="D28" s="3933">
        <f>F28-E28</f>
        <v/>
      </c>
      <c r="E28" s="3933">
        <f>C27*$D$8</f>
        <v/>
      </c>
      <c r="F28" s="3933">
        <f>IF(ROUND(C27,0)=0,0,PMT($D$8,$D$9,-$D$7))</f>
        <v/>
      </c>
      <c r="G28" s="3933">
        <f>+IF(ROUND(C27,0)=0,0,+$D$13+$D$14)</f>
        <v/>
      </c>
      <c r="H28" s="3933">
        <f>+G28+F28</f>
        <v/>
      </c>
    </row>
    <row r="29">
      <c r="B29" s="10" t="n">
        <v>11</v>
      </c>
      <c r="C29" s="3933">
        <f>+IF(C28-D29&lt;0,0,C28-D29)</f>
        <v/>
      </c>
      <c r="D29" s="3933">
        <f>F29-E29</f>
        <v/>
      </c>
      <c r="E29" s="3933">
        <f>C28*$D$8</f>
        <v/>
      </c>
      <c r="F29" s="3933">
        <f>IF(ROUND(C28,0)=0,0,PMT($D$8,$D$9,-$D$7))</f>
        <v/>
      </c>
      <c r="G29" s="3933">
        <f>+IF(ROUND(C28,0)=0,0,+$D$13+$D$14)</f>
        <v/>
      </c>
      <c r="H29" s="3933">
        <f>+G29+F29</f>
        <v/>
      </c>
    </row>
    <row r="30">
      <c r="B30" s="10" t="n">
        <v>12</v>
      </c>
      <c r="C30" s="3933">
        <f>+IF(C29-D30&lt;0,0,C29-D30)</f>
        <v/>
      </c>
      <c r="D30" s="3933">
        <f>F30-E30</f>
        <v/>
      </c>
      <c r="E30" s="3933">
        <f>C29*$D$8</f>
        <v/>
      </c>
      <c r="F30" s="3933">
        <f>IF(ROUND(C29,0)=0,0,PMT($D$8,$D$9,-$D$7))</f>
        <v/>
      </c>
      <c r="G30" s="3933">
        <f>+IF(ROUND(C29,0)=0,0,+$D$13+$D$14)</f>
        <v/>
      </c>
      <c r="H30" s="3933">
        <f>+G30+F30</f>
        <v/>
      </c>
    </row>
    <row r="31">
      <c r="B31" s="10" t="n">
        <v>13</v>
      </c>
      <c r="C31" s="3933">
        <f>+IF(C30-D31&lt;0,0,C30-D31)</f>
        <v/>
      </c>
      <c r="D31" s="3933">
        <f>F31-E31</f>
        <v/>
      </c>
      <c r="E31" s="3933">
        <f>C30*$D$8</f>
        <v/>
      </c>
      <c r="F31" s="3933">
        <f>IF(ROUND(C30,0)=0,0,PMT($D$8,$D$9,-$D$7))</f>
        <v/>
      </c>
      <c r="G31" s="3933">
        <f>+IF(ROUND(C30,0)=0,0,+$D$13+$D$14)</f>
        <v/>
      </c>
      <c r="H31" s="3933">
        <f>+G31+F31</f>
        <v/>
      </c>
    </row>
    <row r="32">
      <c r="B32" s="10" t="n">
        <v>14</v>
      </c>
      <c r="C32" s="3933">
        <f>+IF(C31-D32&lt;0,0,C31-D32)</f>
        <v/>
      </c>
      <c r="D32" s="3933">
        <f>F32-E32</f>
        <v/>
      </c>
      <c r="E32" s="3933">
        <f>C31*$D$8</f>
        <v/>
      </c>
      <c r="F32" s="3933">
        <f>IF(ROUND(C31,0)=0,0,PMT($D$8,$D$9,-$D$7))</f>
        <v/>
      </c>
      <c r="G32" s="3933">
        <f>+IF(ROUND(C31,0)=0,0,+$D$13+$D$14)</f>
        <v/>
      </c>
      <c r="H32" s="3933">
        <f>+G32+F32</f>
        <v/>
      </c>
    </row>
    <row r="33">
      <c r="B33" s="10" t="n">
        <v>15</v>
      </c>
      <c r="C33" s="3933">
        <f>+IF(C32-D33&lt;0,0,C32-D33)</f>
        <v/>
      </c>
      <c r="D33" s="3933">
        <f>F33-E33</f>
        <v/>
      </c>
      <c r="E33" s="3933">
        <f>C32*$D$8</f>
        <v/>
      </c>
      <c r="F33" s="3933">
        <f>IF(ROUND(C32,0)=0,0,PMT($D$8,$D$9,-$D$7))</f>
        <v/>
      </c>
      <c r="G33" s="3933">
        <f>+IF(ROUND(C32,0)=0,0,+$D$13+$D$14)</f>
        <v/>
      </c>
      <c r="H33" s="3933">
        <f>+G33+F33</f>
        <v/>
      </c>
    </row>
    <row r="34">
      <c r="B34" s="10" t="n">
        <v>16</v>
      </c>
      <c r="C34" s="3933">
        <f>+IF(C33-D34&lt;0,0,C33-D34)</f>
        <v/>
      </c>
      <c r="D34" s="3933">
        <f>F34-E34</f>
        <v/>
      </c>
      <c r="E34" s="3933">
        <f>C33*$D$8</f>
        <v/>
      </c>
      <c r="F34" s="3933">
        <f>IF(ROUND(C33,0)=0,0,PMT($D$8,$D$9,-$D$7))</f>
        <v/>
      </c>
      <c r="G34" s="3933">
        <f>+IF(ROUND(C33,0)=0,0,+$D$13+$D$14)</f>
        <v/>
      </c>
      <c r="H34" s="3933">
        <f>+G34+F34</f>
        <v/>
      </c>
    </row>
    <row r="35">
      <c r="B35" s="10" t="n">
        <v>17</v>
      </c>
      <c r="C35" s="3933">
        <f>+IF(C34-D35&lt;0,0,C34-D35)</f>
        <v/>
      </c>
      <c r="D35" s="3933">
        <f>F35-E35</f>
        <v/>
      </c>
      <c r="E35" s="3933">
        <f>C34*$D$8</f>
        <v/>
      </c>
      <c r="F35" s="3933">
        <f>IF(ROUND(C34,0)=0,0,PMT($D$8,$D$9,-$D$7))</f>
        <v/>
      </c>
      <c r="G35" s="3933">
        <f>+IF(ROUND(C34,0)=0,0,+$D$13+$D$14)</f>
        <v/>
      </c>
      <c r="H35" s="3933">
        <f>+G35+F35</f>
        <v/>
      </c>
    </row>
    <row r="36">
      <c r="B36" s="10" t="n">
        <v>18</v>
      </c>
      <c r="C36" s="3933">
        <f>+IF(C35-D36&lt;0,0,C35-D36)</f>
        <v/>
      </c>
      <c r="D36" s="3933">
        <f>F36-E36</f>
        <v/>
      </c>
      <c r="E36" s="3933">
        <f>C35*$D$8</f>
        <v/>
      </c>
      <c r="F36" s="3933">
        <f>IF(ROUND(C35,0)=0,0,PMT($D$8,$D$9,-$D$7))</f>
        <v/>
      </c>
      <c r="G36" s="3933">
        <f>+IF(ROUND(C35,0)=0,0,+$D$13+$D$14)</f>
        <v/>
      </c>
      <c r="H36" s="3933">
        <f>+G36+F36</f>
        <v/>
      </c>
    </row>
    <row r="37">
      <c r="B37" s="10" t="n">
        <v>19</v>
      </c>
      <c r="C37" s="3933">
        <f>+IF(C36-D37&lt;0,0,C36-D37)</f>
        <v/>
      </c>
      <c r="D37" s="3933">
        <f>F37-E37</f>
        <v/>
      </c>
      <c r="E37" s="3933">
        <f>C36*$D$8</f>
        <v/>
      </c>
      <c r="F37" s="3933">
        <f>IF(ROUND(C36,0)=0,0,PMT($D$8,$D$9,-$D$7))</f>
        <v/>
      </c>
      <c r="G37" s="3933">
        <f>+IF(ROUND(C36,0)=0,0,+$D$13+$D$14)</f>
        <v/>
      </c>
      <c r="H37" s="3933">
        <f>+G37+F37</f>
        <v/>
      </c>
    </row>
    <row r="38">
      <c r="B38" s="10" t="n">
        <v>20</v>
      </c>
      <c r="C38" s="3933">
        <f>+IF(C37-D38&lt;0,0,C37-D38)</f>
        <v/>
      </c>
      <c r="D38" s="3933">
        <f>F38-E38</f>
        <v/>
      </c>
      <c r="E38" s="3933">
        <f>C37*$D$8</f>
        <v/>
      </c>
      <c r="F38" s="3933">
        <f>IF(ROUND(C37,0)=0,0,PMT($D$8,$D$9,-$D$7))</f>
        <v/>
      </c>
      <c r="G38" s="3933">
        <f>+IF(ROUND(C37,0)=0,0,+$D$13+$D$14)</f>
        <v/>
      </c>
      <c r="H38" s="3933">
        <f>+G38+F38</f>
        <v/>
      </c>
    </row>
    <row r="39">
      <c r="B39" s="10" t="n">
        <v>21</v>
      </c>
      <c r="C39" s="3933">
        <f>+IF(C38-D39&lt;0,0,C38-D39)</f>
        <v/>
      </c>
      <c r="D39" s="3933">
        <f>F39-E39</f>
        <v/>
      </c>
      <c r="E39" s="3933">
        <f>C38*$D$8</f>
        <v/>
      </c>
      <c r="F39" s="3933">
        <f>IF(ROUND(C38,0)=0,0,PMT($D$8,$D$9,-$D$7))</f>
        <v/>
      </c>
      <c r="G39" s="3933">
        <f>+IF(ROUND(C38,0)=0,0,+$D$13+$D$14)</f>
        <v/>
      </c>
      <c r="H39" s="3933">
        <f>+G39+F39</f>
        <v/>
      </c>
    </row>
    <row r="40">
      <c r="B40" s="10" t="n">
        <v>22</v>
      </c>
      <c r="C40" s="3933">
        <f>+IF(C39-D40&lt;0,0,C39-D40)</f>
        <v/>
      </c>
      <c r="D40" s="3933">
        <f>F40-E40</f>
        <v/>
      </c>
      <c r="E40" s="3933">
        <f>C39*$D$8</f>
        <v/>
      </c>
      <c r="F40" s="3933">
        <f>IF(ROUND(C39,0)=0,0,PMT($D$8,$D$9,-$D$7))</f>
        <v/>
      </c>
      <c r="G40" s="3933">
        <f>+IF(ROUND(C39,0)=0,0,+$D$13+$D$14)</f>
        <v/>
      </c>
      <c r="H40" s="3933">
        <f>+G40+F40</f>
        <v/>
      </c>
    </row>
    <row r="41">
      <c r="B41" s="10" t="n">
        <v>23</v>
      </c>
      <c r="C41" s="3933">
        <f>+IF(C40-D41&lt;0,0,C40-D41)</f>
        <v/>
      </c>
      <c r="D41" s="3933">
        <f>F41-E41</f>
        <v/>
      </c>
      <c r="E41" s="3933">
        <f>C40*$D$8</f>
        <v/>
      </c>
      <c r="F41" s="3933">
        <f>IF(ROUND(C40,0)=0,0,PMT($D$8,$D$9,-$D$7))</f>
        <v/>
      </c>
      <c r="G41" s="3933">
        <f>+IF(ROUND(C40,0)=0,0,+$D$13+$D$14)</f>
        <v/>
      </c>
      <c r="H41" s="3933">
        <f>+G41+F41</f>
        <v/>
      </c>
    </row>
    <row r="42">
      <c r="B42" s="10" t="n">
        <v>24</v>
      </c>
      <c r="C42" s="3933">
        <f>+IF(C41-D42&lt;0,0,C41-D42)</f>
        <v/>
      </c>
      <c r="D42" s="3933">
        <f>F42-E42</f>
        <v/>
      </c>
      <c r="E42" s="3933">
        <f>C41*$D$8</f>
        <v/>
      </c>
      <c r="F42" s="3933">
        <f>IF(ROUND(C41,0)=0,0,PMT($D$8,$D$9,-$D$7))</f>
        <v/>
      </c>
      <c r="G42" s="3933">
        <f>+IF(ROUND(C41,0)=0,0,+$D$13+$D$14)</f>
        <v/>
      </c>
      <c r="H42" s="3933">
        <f>+G42+F42</f>
        <v/>
      </c>
    </row>
    <row r="43">
      <c r="B43" s="10" t="n">
        <v>25</v>
      </c>
      <c r="C43" s="3933">
        <f>+IF(C42-D43&lt;0,0,C42-D43)</f>
        <v/>
      </c>
      <c r="D43" s="3933">
        <f>F43-E43</f>
        <v/>
      </c>
      <c r="E43" s="3933">
        <f>C42*$D$8</f>
        <v/>
      </c>
      <c r="F43" s="3933">
        <f>IF(ROUND(C42,0)=0,0,PMT($D$8,$D$9,-$D$7))</f>
        <v/>
      </c>
      <c r="G43" s="3933">
        <f>+IF(ROUND(C42,0)=0,0,+$D$13+$D$14)</f>
        <v/>
      </c>
      <c r="H43" s="3933">
        <f>+G43+F43</f>
        <v/>
      </c>
    </row>
    <row r="44">
      <c r="B44" s="10" t="n">
        <v>26</v>
      </c>
      <c r="C44" s="3933">
        <f>+IF(C43-D44&lt;0,0,C43-D44)</f>
        <v/>
      </c>
      <c r="D44" s="3933">
        <f>F44-E44</f>
        <v/>
      </c>
      <c r="E44" s="3933">
        <f>C43*$D$8</f>
        <v/>
      </c>
      <c r="F44" s="3933">
        <f>IF(ROUND(C43,0)=0,0,PMT($D$8,$D$9,-$D$7))</f>
        <v/>
      </c>
      <c r="G44" s="3933">
        <f>+IF(ROUND(C43,0)=0,0,+$D$13+$D$14)</f>
        <v/>
      </c>
      <c r="H44" s="3933">
        <f>+G44+F44</f>
        <v/>
      </c>
    </row>
    <row r="45">
      <c r="B45" s="10" t="n">
        <v>27</v>
      </c>
      <c r="C45" s="3933">
        <f>+IF(C44-D45&lt;0,0,C44-D45)</f>
        <v/>
      </c>
      <c r="D45" s="3933">
        <f>F45-E45</f>
        <v/>
      </c>
      <c r="E45" s="3933">
        <f>C44*$D$8</f>
        <v/>
      </c>
      <c r="F45" s="3933">
        <f>IF(ROUND(C44,0)=0,0,PMT($D$8,$D$9,-$D$7))</f>
        <v/>
      </c>
      <c r="G45" s="3933">
        <f>+IF(ROUND(C44,0)=0,0,+$D$13+$D$14)</f>
        <v/>
      </c>
      <c r="H45" s="3933">
        <f>+G45+F45</f>
        <v/>
      </c>
    </row>
    <row r="46">
      <c r="B46" s="10" t="n">
        <v>28</v>
      </c>
      <c r="C46" s="3933">
        <f>+IF(C45-D46&lt;0,0,C45-D46)</f>
        <v/>
      </c>
      <c r="D46" s="3933">
        <f>F46-E46</f>
        <v/>
      </c>
      <c r="E46" s="3933">
        <f>C45*$D$8</f>
        <v/>
      </c>
      <c r="F46" s="3933">
        <f>IF(ROUND(C45,0)=0,0,PMT($D$8,$D$9,-$D$7))</f>
        <v/>
      </c>
      <c r="G46" s="3933">
        <f>+IF(ROUND(C45,0)=0,0,+$D$13+$D$14)</f>
        <v/>
      </c>
      <c r="H46" s="3933">
        <f>+G46+F46</f>
        <v/>
      </c>
    </row>
    <row r="47">
      <c r="B47" s="10" t="n">
        <v>29</v>
      </c>
      <c r="C47" s="3933">
        <f>+IF(C46-D47&lt;0,0,C46-D47)</f>
        <v/>
      </c>
      <c r="D47" s="3933">
        <f>F47-E47</f>
        <v/>
      </c>
      <c r="E47" s="3933">
        <f>C46*$D$8</f>
        <v/>
      </c>
      <c r="F47" s="3933">
        <f>IF(ROUND(C46,0)=0,0,PMT($D$8,$D$9,-$D$7))</f>
        <v/>
      </c>
      <c r="G47" s="3933">
        <f>+IF(ROUND(C46,0)=0,0,+$D$13+$D$14)</f>
        <v/>
      </c>
      <c r="H47" s="3933">
        <f>+G47+F47</f>
        <v/>
      </c>
    </row>
    <row r="48">
      <c r="B48" s="10" t="n">
        <v>30</v>
      </c>
      <c r="C48" s="3933">
        <f>+IF(C47-D48&lt;0,0,C47-D48)</f>
        <v/>
      </c>
      <c r="D48" s="3933">
        <f>F48-E48</f>
        <v/>
      </c>
      <c r="E48" s="3933">
        <f>C47*$D$8</f>
        <v/>
      </c>
      <c r="F48" s="3933">
        <f>IF(ROUND(C47,0)=0,0,PMT($D$8,$D$9,-$D$7))</f>
        <v/>
      </c>
      <c r="G48" s="3933">
        <f>+IF(ROUND(C47,0)=0,0,+$D$13+$D$14)</f>
        <v/>
      </c>
      <c r="H48" s="3933">
        <f>+G48+F48</f>
        <v/>
      </c>
    </row>
    <row r="49">
      <c r="B49" s="10" t="n">
        <v>31</v>
      </c>
      <c r="C49" s="3933">
        <f>+IF(C48-D49&lt;0,0,C48-D49)</f>
        <v/>
      </c>
      <c r="D49" s="3933">
        <f>F49-E49</f>
        <v/>
      </c>
      <c r="E49" s="3933">
        <f>C48*$D$8</f>
        <v/>
      </c>
      <c r="F49" s="3933">
        <f>IF(ROUND(C48,0)=0,0,PMT($D$8,$D$9,-$D$7))</f>
        <v/>
      </c>
      <c r="G49" s="3933">
        <f>+IF(ROUND(C48,0)=0,0,+$D$13+$D$14)</f>
        <v/>
      </c>
      <c r="H49" s="3933">
        <f>+G49+F49</f>
        <v/>
      </c>
    </row>
    <row r="50">
      <c r="B50" s="10" t="n">
        <v>32</v>
      </c>
      <c r="C50" s="3933">
        <f>+IF(C49-D50&lt;0,0,C49-D50)</f>
        <v/>
      </c>
      <c r="D50" s="3933">
        <f>F50-E50</f>
        <v/>
      </c>
      <c r="E50" s="3933">
        <f>C49*$D$8</f>
        <v/>
      </c>
      <c r="F50" s="3933">
        <f>IF(ROUND(C49,0)=0,0,PMT($D$8,$D$9,-$D$7))</f>
        <v/>
      </c>
      <c r="G50" s="3933">
        <f>+IF(ROUND(C49,0)=0,0,+$D$13+$D$14)</f>
        <v/>
      </c>
      <c r="H50" s="3933">
        <f>+G50+F50</f>
        <v/>
      </c>
    </row>
    <row r="51">
      <c r="B51" s="10" t="n">
        <v>33</v>
      </c>
      <c r="C51" s="3933">
        <f>+IF(C50-D51&lt;0,0,C50-D51)</f>
        <v/>
      </c>
      <c r="D51" s="3933">
        <f>F51-E51</f>
        <v/>
      </c>
      <c r="E51" s="3933">
        <f>C50*$D$8</f>
        <v/>
      </c>
      <c r="F51" s="3933">
        <f>IF(ROUND(C50,0)=0,0,PMT($D$8,$D$9,-$D$7))</f>
        <v/>
      </c>
      <c r="G51" s="3933">
        <f>+IF(ROUND(C50,0)=0,0,+$D$13+$D$14)</f>
        <v/>
      </c>
      <c r="H51" s="3933">
        <f>+G51+F51</f>
        <v/>
      </c>
    </row>
    <row r="52">
      <c r="B52" s="10" t="n">
        <v>34</v>
      </c>
      <c r="C52" s="3933">
        <f>+IF(C51-D52&lt;0,0,C51-D52)</f>
        <v/>
      </c>
      <c r="D52" s="3933">
        <f>F52-E52</f>
        <v/>
      </c>
      <c r="E52" s="3933">
        <f>C51*$D$8</f>
        <v/>
      </c>
      <c r="F52" s="3933">
        <f>IF(ROUND(C51,0)=0,0,PMT($D$8,$D$9,-$D$7))</f>
        <v/>
      </c>
      <c r="G52" s="3933">
        <f>+IF(ROUND(C51,0)=0,0,+$D$13+$D$14)</f>
        <v/>
      </c>
      <c r="H52" s="3933">
        <f>+G52+F52</f>
        <v/>
      </c>
    </row>
    <row r="53">
      <c r="B53" s="10" t="n">
        <v>35</v>
      </c>
      <c r="C53" s="3933">
        <f>+IF(C52-D53&lt;0,0,C52-D53)</f>
        <v/>
      </c>
      <c r="D53" s="3933">
        <f>F53-E53</f>
        <v/>
      </c>
      <c r="E53" s="3933">
        <f>C52*$D$8</f>
        <v/>
      </c>
      <c r="F53" s="3933">
        <f>IF(ROUND(C52,0)=0,0,PMT($D$8,$D$9,-$D$7))</f>
        <v/>
      </c>
      <c r="G53" s="3933">
        <f>+IF(ROUND(C52,0)=0,0,+$D$13+$D$14)</f>
        <v/>
      </c>
      <c r="H53" s="3933">
        <f>+G53+F53</f>
        <v/>
      </c>
    </row>
    <row r="54">
      <c r="B54" s="10" t="n">
        <v>36</v>
      </c>
      <c r="C54" s="3933">
        <f>+IF(C53-D54&lt;0,0,C53-D54)</f>
        <v/>
      </c>
      <c r="D54" s="3933">
        <f>F54-E54</f>
        <v/>
      </c>
      <c r="E54" s="3933">
        <f>C53*$D$8</f>
        <v/>
      </c>
      <c r="F54" s="3933">
        <f>IF(ROUND(C53,0)=0,0,PMT($D$8,$D$9,-$D$7))</f>
        <v/>
      </c>
      <c r="G54" s="3933">
        <f>+IF(ROUND(C53,0)=0,0,+$D$13+$D$14)</f>
        <v/>
      </c>
      <c r="H54" s="3933">
        <f>+G54+F54</f>
        <v/>
      </c>
    </row>
    <row r="55">
      <c r="B55" s="10" t="n">
        <v>37</v>
      </c>
      <c r="C55" s="3933">
        <f>+IF(C54-D55&lt;0,0,C54-D55)</f>
        <v/>
      </c>
      <c r="D55" s="3933">
        <f>F55-E55</f>
        <v/>
      </c>
      <c r="E55" s="3933">
        <f>C54*$D$8</f>
        <v/>
      </c>
      <c r="F55" s="3933">
        <f>IF(ROUND(C54,0)=0,0,PMT($D$8,$D$9,-$D$7))</f>
        <v/>
      </c>
      <c r="G55" s="3933">
        <f>+IF(ROUND(C54,0)=0,0,+$D$13+$D$14)</f>
        <v/>
      </c>
      <c r="H55" s="3933">
        <f>+G55+F55</f>
        <v/>
      </c>
    </row>
    <row r="56">
      <c r="B56" s="10" t="n">
        <v>38</v>
      </c>
      <c r="C56" s="3933">
        <f>+IF(C55-D56&lt;0,0,C55-D56)</f>
        <v/>
      </c>
      <c r="D56" s="3933">
        <f>F56-E56</f>
        <v/>
      </c>
      <c r="E56" s="3933">
        <f>C55*$D$8</f>
        <v/>
      </c>
      <c r="F56" s="3933">
        <f>IF(ROUND(C55,0)=0,0,PMT($D$8,$D$9,-$D$7))</f>
        <v/>
      </c>
      <c r="G56" s="3933">
        <f>+IF(ROUND(C55,0)=0,0,+$D$13+$D$14)</f>
        <v/>
      </c>
      <c r="H56" s="3933">
        <f>+G56+F56</f>
        <v/>
      </c>
    </row>
    <row r="57">
      <c r="B57" s="10" t="n">
        <v>39</v>
      </c>
      <c r="C57" s="3933">
        <f>+IF(C56-D57&lt;0,0,C56-D57)</f>
        <v/>
      </c>
      <c r="D57" s="3933">
        <f>F57-E57</f>
        <v/>
      </c>
      <c r="E57" s="3933">
        <f>C56*$D$8</f>
        <v/>
      </c>
      <c r="F57" s="3933">
        <f>IF(ROUND(C56,0)=0,0,PMT($D$8,$D$9,-$D$7))</f>
        <v/>
      </c>
      <c r="G57" s="3933">
        <f>+IF(ROUND(C56,0)=0,0,+$D$13+$D$14)</f>
        <v/>
      </c>
      <c r="H57" s="3933">
        <f>+G57+F57</f>
        <v/>
      </c>
    </row>
    <row r="58">
      <c r="B58" s="10" t="n">
        <v>40</v>
      </c>
      <c r="C58" s="3933">
        <f>+IF(C57-D58&lt;0,0,C57-D58)</f>
        <v/>
      </c>
      <c r="D58" s="3933">
        <f>F58-E58</f>
        <v/>
      </c>
      <c r="E58" s="3933">
        <f>C57*$D$8</f>
        <v/>
      </c>
      <c r="F58" s="3933">
        <f>IF(ROUND(C57,0)=0,0,PMT($D$8,$D$9,-$D$7))</f>
        <v/>
      </c>
      <c r="G58" s="3933">
        <f>+IF(ROUND(C57,0)=0,0,+$D$13+$D$14)</f>
        <v/>
      </c>
      <c r="H58" s="3933">
        <f>+G58+F58</f>
        <v/>
      </c>
    </row>
    <row r="59">
      <c r="B59" s="10" t="n">
        <v>41</v>
      </c>
      <c r="C59" s="3933">
        <f>+IF(C58-D59&lt;0,0,C58-D59)</f>
        <v/>
      </c>
      <c r="D59" s="3933">
        <f>F59-E59</f>
        <v/>
      </c>
      <c r="E59" s="3933">
        <f>C58*$D$8</f>
        <v/>
      </c>
      <c r="F59" s="3933">
        <f>IF(ROUND(C58,0)=0,0,PMT($D$8,$D$9,-$D$7))</f>
        <v/>
      </c>
      <c r="G59" s="3933">
        <f>+IF(ROUND(C58,0)=0,0,+$D$13+$D$14)</f>
        <v/>
      </c>
      <c r="H59" s="3933">
        <f>+G59+F59</f>
        <v/>
      </c>
    </row>
    <row r="60">
      <c r="B60" s="10" t="n">
        <v>42</v>
      </c>
      <c r="C60" s="3933">
        <f>+IF(C59-D60&lt;0,0,C59-D60)</f>
        <v/>
      </c>
      <c r="D60" s="3933">
        <f>F60-E60</f>
        <v/>
      </c>
      <c r="E60" s="3933">
        <f>C59*$D$8</f>
        <v/>
      </c>
      <c r="F60" s="3933">
        <f>IF(ROUND(C59,0)=0,0,PMT($D$8,$D$9,-$D$7))</f>
        <v/>
      </c>
      <c r="G60" s="3933">
        <f>+IF(ROUND(C59,0)=0,0,+$D$13+$D$14)</f>
        <v/>
      </c>
      <c r="H60" s="3933">
        <f>+G60+F60</f>
        <v/>
      </c>
    </row>
    <row r="61">
      <c r="B61" s="10" t="n">
        <v>43</v>
      </c>
      <c r="C61" s="3933">
        <f>+IF(C60-D61&lt;0,0,C60-D61)</f>
        <v/>
      </c>
      <c r="D61" s="3933">
        <f>F61-E61</f>
        <v/>
      </c>
      <c r="E61" s="3933">
        <f>C60*$D$8</f>
        <v/>
      </c>
      <c r="F61" s="3933">
        <f>IF(ROUND(C60,0)=0,0,PMT($D$8,$D$9,-$D$7))</f>
        <v/>
      </c>
      <c r="G61" s="3933">
        <f>+IF(ROUND(C60,0)=0,0,+$D$13+$D$14)</f>
        <v/>
      </c>
      <c r="H61" s="3933">
        <f>+G61+F61</f>
        <v/>
      </c>
    </row>
    <row r="62">
      <c r="B62" s="10" t="n">
        <v>44</v>
      </c>
      <c r="C62" s="3933">
        <f>+IF(C61-D62&lt;0,0,C61-D62)</f>
        <v/>
      </c>
      <c r="D62" s="3933">
        <f>F62-E62</f>
        <v/>
      </c>
      <c r="E62" s="3933">
        <f>C61*$D$8</f>
        <v/>
      </c>
      <c r="F62" s="3933">
        <f>IF(ROUND(C61,0)=0,0,PMT($D$8,$D$9,-$D$7))</f>
        <v/>
      </c>
      <c r="G62" s="3933">
        <f>+IF(ROUND(C61,0)=0,0,+$D$13+$D$14)</f>
        <v/>
      </c>
      <c r="H62" s="3933">
        <f>+G62+F62</f>
        <v/>
      </c>
    </row>
    <row r="63">
      <c r="B63" s="10" t="n">
        <v>45</v>
      </c>
      <c r="C63" s="3933">
        <f>+IF(C62-D63&lt;0,0,C62-D63)</f>
        <v/>
      </c>
      <c r="D63" s="3933">
        <f>F63-E63</f>
        <v/>
      </c>
      <c r="E63" s="3933">
        <f>C62*$D$8</f>
        <v/>
      </c>
      <c r="F63" s="3933">
        <f>IF(ROUND(C62,0)=0,0,PMT($D$8,$D$9,-$D$7))</f>
        <v/>
      </c>
      <c r="G63" s="3933">
        <f>+IF(ROUND(C62,0)=0,0,+$D$13+$D$14)</f>
        <v/>
      </c>
      <c r="H63" s="3933">
        <f>+G63+F63</f>
        <v/>
      </c>
    </row>
    <row r="64">
      <c r="B64" s="10" t="n">
        <v>46</v>
      </c>
      <c r="C64" s="3933">
        <f>+IF(C63-D64&lt;0,0,C63-D64)</f>
        <v/>
      </c>
      <c r="D64" s="3933">
        <f>F64-E64</f>
        <v/>
      </c>
      <c r="E64" s="3933">
        <f>C63*$D$8</f>
        <v/>
      </c>
      <c r="F64" s="3933">
        <f>IF(ROUND(C63,0)=0,0,PMT($D$8,$D$9,-$D$7))</f>
        <v/>
      </c>
      <c r="G64" s="3933">
        <f>+IF(ROUND(C63,0)=0,0,+$D$13+$D$14)</f>
        <v/>
      </c>
      <c r="H64" s="3933">
        <f>+G64+F64</f>
        <v/>
      </c>
    </row>
    <row r="65">
      <c r="B65" s="10" t="n">
        <v>47</v>
      </c>
      <c r="C65" s="3933">
        <f>+IF(C64-D65&lt;0,0,C64-D65)</f>
        <v/>
      </c>
      <c r="D65" s="3933">
        <f>F65-E65</f>
        <v/>
      </c>
      <c r="E65" s="3933">
        <f>C64*$D$8</f>
        <v/>
      </c>
      <c r="F65" s="3933">
        <f>IF(ROUND(C64,0)=0,0,PMT($D$8,$D$9,-$D$7))</f>
        <v/>
      </c>
      <c r="G65" s="3933">
        <f>+IF(ROUND(C64,0)=0,0,+$D$13+$D$14)</f>
        <v/>
      </c>
      <c r="H65" s="3933">
        <f>+G65+F65</f>
        <v/>
      </c>
    </row>
    <row r="66">
      <c r="B66" s="10" t="n">
        <v>48</v>
      </c>
      <c r="C66" s="3933">
        <f>+IF(C65-D66&lt;0,0,C65-D66)</f>
        <v/>
      </c>
      <c r="D66" s="3933">
        <f>F66-E66</f>
        <v/>
      </c>
      <c r="E66" s="3933">
        <f>C65*$D$8</f>
        <v/>
      </c>
      <c r="F66" s="3933">
        <f>IF(ROUND(C65,0)=0,0,PMT($D$8,$D$9,-$D$7))</f>
        <v/>
      </c>
      <c r="G66" s="3933">
        <f>+IF(ROUND(C65,0)=0,0,+$D$13+$D$14)</f>
        <v/>
      </c>
      <c r="H66" s="3933">
        <f>+G66+F66</f>
        <v/>
      </c>
    </row>
    <row r="67">
      <c r="B67" s="10" t="n">
        <v>49</v>
      </c>
      <c r="C67" s="3933">
        <f>+IF(C66-D67&lt;0,0,C66-D67)</f>
        <v/>
      </c>
      <c r="D67" s="3933">
        <f>F67-E67</f>
        <v/>
      </c>
      <c r="E67" s="3933">
        <f>C66*$D$8</f>
        <v/>
      </c>
      <c r="F67" s="3933">
        <f>IF(ROUND(C66,0)=0,0,PMT($D$8,$D$9,-$D$7))</f>
        <v/>
      </c>
      <c r="G67" s="3933">
        <f>+IF(ROUND(C66,0)=0,0,+$D$13+$D$14)</f>
        <v/>
      </c>
      <c r="H67" s="3933">
        <f>+G67+F67</f>
        <v/>
      </c>
    </row>
    <row r="68">
      <c r="B68" s="10" t="n">
        <v>50</v>
      </c>
      <c r="C68" s="3933">
        <f>+IF(C67-D68&lt;0,0,C67-D68)</f>
        <v/>
      </c>
      <c r="D68" s="3933">
        <f>F68-E68</f>
        <v/>
      </c>
      <c r="E68" s="3933">
        <f>C67*$D$8</f>
        <v/>
      </c>
      <c r="F68" s="3933">
        <f>IF(ROUND(C67,0)=0,0,PMT($D$8,$D$9,-$D$7))</f>
        <v/>
      </c>
      <c r="G68" s="3933">
        <f>+IF(ROUND(C67,0)=0,0,+$D$13+$D$14)</f>
        <v/>
      </c>
      <c r="H68" s="3933">
        <f>+G68+F68</f>
        <v/>
      </c>
    </row>
    <row r="69">
      <c r="B69" s="10" t="n">
        <v>51</v>
      </c>
      <c r="C69" s="3933">
        <f>+IF(C68-D69&lt;0,0,C68-D69)</f>
        <v/>
      </c>
      <c r="D69" s="3933">
        <f>F69-E69</f>
        <v/>
      </c>
      <c r="E69" s="3933">
        <f>C68*$D$8</f>
        <v/>
      </c>
      <c r="F69" s="3933">
        <f>IF(ROUND(C68,0)=0,0,PMT($D$8,$D$9,-$D$7))</f>
        <v/>
      </c>
      <c r="G69" s="3933">
        <f>+IF(ROUND(C68,0)=0,0,+$D$13+$D$14)</f>
        <v/>
      </c>
      <c r="H69" s="3933">
        <f>+G69+F69</f>
        <v/>
      </c>
    </row>
    <row r="70">
      <c r="B70" s="10" t="n">
        <v>52</v>
      </c>
      <c r="C70" s="3933">
        <f>+IF(C69-D70&lt;0,0,C69-D70)</f>
        <v/>
      </c>
      <c r="D70" s="3933">
        <f>F70-E70</f>
        <v/>
      </c>
      <c r="E70" s="3933">
        <f>C69*$D$8</f>
        <v/>
      </c>
      <c r="F70" s="3933">
        <f>IF(ROUND(C69,0)=0,0,PMT($D$8,$D$9,-$D$7))</f>
        <v/>
      </c>
      <c r="G70" s="3933">
        <f>+IF(ROUND(C69,0)=0,0,+$D$13+$D$14)</f>
        <v/>
      </c>
      <c r="H70" s="3933">
        <f>+G70+F70</f>
        <v/>
      </c>
    </row>
    <row r="71">
      <c r="B71" s="10" t="n">
        <v>53</v>
      </c>
      <c r="C71" s="3933">
        <f>+IF(C70-D71&lt;0,0,C70-D71)</f>
        <v/>
      </c>
      <c r="D71" s="3933">
        <f>F71-E71</f>
        <v/>
      </c>
      <c r="E71" s="3933">
        <f>C70*$D$8</f>
        <v/>
      </c>
      <c r="F71" s="3933">
        <f>IF(ROUND(C70,0)=0,0,PMT($D$8,$D$9,-$D$7))</f>
        <v/>
      </c>
      <c r="G71" s="3933">
        <f>+IF(ROUND(C70,0)=0,0,+$D$13+$D$14)</f>
        <v/>
      </c>
      <c r="H71" s="3933">
        <f>+G71+F71</f>
        <v/>
      </c>
    </row>
    <row r="72">
      <c r="B72" s="10" t="n">
        <v>54</v>
      </c>
      <c r="C72" s="3933">
        <f>+IF(C71-D72&lt;0,0,C71-D72)</f>
        <v/>
      </c>
      <c r="D72" s="3933">
        <f>F72-E72</f>
        <v/>
      </c>
      <c r="E72" s="3933">
        <f>C71*$D$8</f>
        <v/>
      </c>
      <c r="F72" s="3933">
        <f>IF(ROUND(C71,0)=0,0,PMT($D$8,$D$9,-$D$7))</f>
        <v/>
      </c>
      <c r="G72" s="3933">
        <f>+IF(ROUND(C71,0)=0,0,+$D$13+$D$14)</f>
        <v/>
      </c>
      <c r="H72" s="3933">
        <f>+G72+F72</f>
        <v/>
      </c>
    </row>
    <row r="73">
      <c r="B73" s="10" t="n">
        <v>55</v>
      </c>
      <c r="C73" s="3933">
        <f>+IF(C72-D73&lt;0,0,C72-D73)</f>
        <v/>
      </c>
      <c r="D73" s="3933">
        <f>F73-E73</f>
        <v/>
      </c>
      <c r="E73" s="3933">
        <f>C72*$D$8</f>
        <v/>
      </c>
      <c r="F73" s="3933">
        <f>IF(ROUND(C72,0)=0,0,PMT($D$8,$D$9,-$D$7))</f>
        <v/>
      </c>
      <c r="G73" s="3933">
        <f>+IF(ROUND(C72,0)=0,0,+$D$13+$D$14)</f>
        <v/>
      </c>
      <c r="H73" s="3933">
        <f>+G73+F73</f>
        <v/>
      </c>
    </row>
    <row r="74">
      <c r="B74" s="10" t="n">
        <v>56</v>
      </c>
      <c r="C74" s="3933">
        <f>+IF(C73-D74&lt;0,0,C73-D74)</f>
        <v/>
      </c>
      <c r="D74" s="3933">
        <f>F74-E74</f>
        <v/>
      </c>
      <c r="E74" s="3933">
        <f>C73*$D$8</f>
        <v/>
      </c>
      <c r="F74" s="3933">
        <f>IF(ROUND(C73,0)=0,0,PMT($D$8,$D$9,-$D$7))</f>
        <v/>
      </c>
      <c r="G74" s="3933">
        <f>+IF(ROUND(C73,0)=0,0,+$D$13+$D$14)</f>
        <v/>
      </c>
      <c r="H74" s="3933">
        <f>+G74+F74</f>
        <v/>
      </c>
    </row>
    <row r="75">
      <c r="B75" s="10" t="n">
        <v>57</v>
      </c>
      <c r="C75" s="3933">
        <f>+IF(C74-D75&lt;0,0,C74-D75)</f>
        <v/>
      </c>
      <c r="D75" s="3933">
        <f>F75-E75</f>
        <v/>
      </c>
      <c r="E75" s="3933">
        <f>C74*$D$8</f>
        <v/>
      </c>
      <c r="F75" s="3933">
        <f>IF(ROUND(C74,0)=0,0,PMT($D$8,$D$9,-$D$7))</f>
        <v/>
      </c>
      <c r="G75" s="3933">
        <f>+IF(ROUND(C74,0)=0,0,+$D$13+$D$14)</f>
        <v/>
      </c>
      <c r="H75" s="3933">
        <f>+G75+F75</f>
        <v/>
      </c>
    </row>
    <row r="76">
      <c r="B76" s="10" t="n">
        <v>58</v>
      </c>
      <c r="C76" s="3933">
        <f>+IF(C75-D76&lt;0,0,C75-D76)</f>
        <v/>
      </c>
      <c r="D76" s="3933">
        <f>F76-E76</f>
        <v/>
      </c>
      <c r="E76" s="3933">
        <f>C75*$D$8</f>
        <v/>
      </c>
      <c r="F76" s="3933">
        <f>IF(ROUND(C75,0)=0,0,PMT($D$8,$D$9,-$D$7))</f>
        <v/>
      </c>
      <c r="G76" s="3933">
        <f>+IF(ROUND(C75,0)=0,0,+$D$13+$D$14)</f>
        <v/>
      </c>
      <c r="H76" s="3933">
        <f>+G76+F76</f>
        <v/>
      </c>
    </row>
    <row r="77">
      <c r="B77" s="10" t="n">
        <v>59</v>
      </c>
      <c r="C77" s="3933">
        <f>+IF(C76-D77&lt;0,0,C76-D77)</f>
        <v/>
      </c>
      <c r="D77" s="3933">
        <f>F77-E77</f>
        <v/>
      </c>
      <c r="E77" s="3933">
        <f>C76*$D$8</f>
        <v/>
      </c>
      <c r="F77" s="3933">
        <f>IF(ROUND(C76,0)=0,0,PMT($D$8,$D$9,-$D$7))</f>
        <v/>
      </c>
      <c r="G77" s="3933">
        <f>+IF(ROUND(C76,0)=0,0,+$D$13+$D$14)</f>
        <v/>
      </c>
      <c r="H77" s="3933">
        <f>+G77+F77</f>
        <v/>
      </c>
    </row>
    <row r="78">
      <c r="B78" s="10" t="n">
        <v>60</v>
      </c>
      <c r="C78" s="3933">
        <f>+IF(C77-D78&lt;0,0,C77-D78)</f>
        <v/>
      </c>
      <c r="D78" s="3933">
        <f>F78-E78</f>
        <v/>
      </c>
      <c r="E78" s="3933">
        <f>C77*$D$8</f>
        <v/>
      </c>
      <c r="F78" s="3933">
        <f>IF(ROUND(C77,0)=0,0,PMT($D$8,$D$9,-$D$7))</f>
        <v/>
      </c>
      <c r="G78" s="3933">
        <f>+IF(ROUND(C77,0)=0,0,+$D$13+$D$14)</f>
        <v/>
      </c>
      <c r="H78" s="3933">
        <f>+G78+F78</f>
        <v/>
      </c>
    </row>
    <row r="79">
      <c r="B79" s="10" t="n">
        <v>61</v>
      </c>
      <c r="C79" s="3933">
        <f>+IF(C78-D79&lt;0,0,C78-D79)</f>
        <v/>
      </c>
      <c r="D79" s="3933">
        <f>F79-E79</f>
        <v/>
      </c>
      <c r="E79" s="3933">
        <f>C78*$D$8</f>
        <v/>
      </c>
      <c r="F79" s="3933">
        <f>IF(ROUND(C78,0)=0,0,PMT($D$8,$D$9,-$D$7))</f>
        <v/>
      </c>
      <c r="G79" s="3933">
        <f>+IF(ROUND(C78,0)=0,0,+$D$13+$D$14)</f>
        <v/>
      </c>
      <c r="H79" s="3933">
        <f>+G79+F79</f>
        <v/>
      </c>
    </row>
    <row r="80">
      <c r="B80" s="10" t="n">
        <v>62</v>
      </c>
      <c r="C80" s="3933">
        <f>+IF(C79-D80&lt;0,0,C79-D80)</f>
        <v/>
      </c>
      <c r="D80" s="3933">
        <f>F80-E80</f>
        <v/>
      </c>
      <c r="E80" s="3933">
        <f>C79*$D$8</f>
        <v/>
      </c>
      <c r="F80" s="3933">
        <f>IF(ROUND(C79,0)=0,0,PMT($D$8,$D$9,-$D$7))</f>
        <v/>
      </c>
      <c r="G80" s="3933">
        <f>+IF(ROUND(C79,0)=0,0,+$D$13+$D$14)</f>
        <v/>
      </c>
      <c r="H80" s="3933">
        <f>+G80+F80</f>
        <v/>
      </c>
    </row>
    <row r="81">
      <c r="B81" s="10" t="n">
        <v>63</v>
      </c>
      <c r="C81" s="3933">
        <f>+IF(C80-D81&lt;0,0,C80-D81)</f>
        <v/>
      </c>
      <c r="D81" s="3933">
        <f>F81-E81</f>
        <v/>
      </c>
      <c r="E81" s="3933">
        <f>C80*$D$8</f>
        <v/>
      </c>
      <c r="F81" s="3933">
        <f>IF(ROUND(C80,0)=0,0,PMT($D$8,$D$9,-$D$7))</f>
        <v/>
      </c>
      <c r="G81" s="3933">
        <f>+IF(ROUND(C80,0)=0,0,+$D$13+$D$14)</f>
        <v/>
      </c>
      <c r="H81" s="3933">
        <f>+G81+F81</f>
        <v/>
      </c>
    </row>
    <row r="82">
      <c r="B82" s="10" t="n">
        <v>64</v>
      </c>
      <c r="C82" s="3933">
        <f>+IF(C81-D82&lt;0,0,C81-D82)</f>
        <v/>
      </c>
      <c r="D82" s="3933">
        <f>F82-E82</f>
        <v/>
      </c>
      <c r="E82" s="3933">
        <f>C81*$D$8</f>
        <v/>
      </c>
      <c r="F82" s="3933">
        <f>IF(ROUND(C81,0)=0,0,PMT($D$8,$D$9,-$D$7))</f>
        <v/>
      </c>
      <c r="G82" s="3933">
        <f>+IF(ROUND(C81,0)=0,0,+$D$13+$D$14)</f>
        <v/>
      </c>
      <c r="H82" s="3933">
        <f>+G82+F82</f>
        <v/>
      </c>
    </row>
    <row r="83">
      <c r="B83" s="10" t="n">
        <v>65</v>
      </c>
      <c r="C83" s="3933">
        <f>+IF(C82-D83&lt;0,0,C82-D83)</f>
        <v/>
      </c>
      <c r="D83" s="3933">
        <f>F83-E83</f>
        <v/>
      </c>
      <c r="E83" s="3933">
        <f>C82*$D$8</f>
        <v/>
      </c>
      <c r="F83" s="3933">
        <f>IF(ROUND(C82,0)=0,0,PMT($D$8,$D$9,-$D$7))</f>
        <v/>
      </c>
      <c r="G83" s="3933">
        <f>+IF(ROUND(C82,0)=0,0,+$D$13+$D$14)</f>
        <v/>
      </c>
      <c r="H83" s="3933">
        <f>+G83+F83</f>
        <v/>
      </c>
    </row>
    <row r="84">
      <c r="B84" s="10" t="n">
        <v>66</v>
      </c>
      <c r="C84" s="3933">
        <f>+IF(C83-D84&lt;0,0,C83-D84)</f>
        <v/>
      </c>
      <c r="D84" s="3933">
        <f>F84-E84</f>
        <v/>
      </c>
      <c r="E84" s="3933">
        <f>C83*$D$8</f>
        <v/>
      </c>
      <c r="F84" s="3933">
        <f>IF(ROUND(C83,0)=0,0,PMT($D$8,$D$9,-$D$7))</f>
        <v/>
      </c>
      <c r="G84" s="3933">
        <f>+IF(ROUND(C83,0)=0,0,+$D$13+$D$14)</f>
        <v/>
      </c>
      <c r="H84" s="3933">
        <f>+G84+F84</f>
        <v/>
      </c>
    </row>
    <row r="85">
      <c r="B85" s="10" t="n">
        <v>67</v>
      </c>
      <c r="C85" s="3933">
        <f>+IF(C84-D85&lt;0,0,C84-D85)</f>
        <v/>
      </c>
      <c r="D85" s="3933">
        <f>F85-E85</f>
        <v/>
      </c>
      <c r="E85" s="3933">
        <f>C84*$D$8</f>
        <v/>
      </c>
      <c r="F85" s="3933">
        <f>IF(ROUND(C84,0)=0,0,PMT($D$8,$D$9,-$D$7))</f>
        <v/>
      </c>
      <c r="G85" s="3933">
        <f>+IF(ROUND(C84,0)=0,0,+$D$13+$D$14)</f>
        <v/>
      </c>
      <c r="H85" s="3933">
        <f>+G85+F85</f>
        <v/>
      </c>
    </row>
    <row r="86">
      <c r="B86" s="10" t="n">
        <v>68</v>
      </c>
      <c r="C86" s="3933">
        <f>+IF(C85-D86&lt;0,0,C85-D86)</f>
        <v/>
      </c>
      <c r="D86" s="3933">
        <f>F86-E86</f>
        <v/>
      </c>
      <c r="E86" s="3933">
        <f>C85*$D$8</f>
        <v/>
      </c>
      <c r="F86" s="3933">
        <f>IF(ROUND(C85,0)=0,0,PMT($D$8,$D$9,-$D$7))</f>
        <v/>
      </c>
      <c r="G86" s="3933">
        <f>+IF(ROUND(C85,0)=0,0,+$D$13+$D$14)</f>
        <v/>
      </c>
      <c r="H86" s="3933">
        <f>+G86+F86</f>
        <v/>
      </c>
    </row>
    <row r="87">
      <c r="B87" s="10" t="n">
        <v>69</v>
      </c>
      <c r="C87" s="3933">
        <f>+IF(C86-D87&lt;0,0,C86-D87)</f>
        <v/>
      </c>
      <c r="D87" s="3933">
        <f>F87-E87</f>
        <v/>
      </c>
      <c r="E87" s="3933">
        <f>C86*$D$8</f>
        <v/>
      </c>
      <c r="F87" s="3933">
        <f>IF(ROUND(C86,0)=0,0,PMT($D$8,$D$9,-$D$7))</f>
        <v/>
      </c>
      <c r="G87" s="3933">
        <f>+IF(ROUND(C86,0)=0,0,+$D$13+$D$14)</f>
        <v/>
      </c>
      <c r="H87" s="3933">
        <f>+G87+F87</f>
        <v/>
      </c>
    </row>
    <row r="88">
      <c r="B88" s="10" t="n">
        <v>70</v>
      </c>
      <c r="C88" s="3933">
        <f>+IF(C87-D88&lt;0,0,C87-D88)</f>
        <v/>
      </c>
      <c r="D88" s="3933">
        <f>F88-E88</f>
        <v/>
      </c>
      <c r="E88" s="3933">
        <f>C87*$D$8</f>
        <v/>
      </c>
      <c r="F88" s="3933">
        <f>IF(ROUND(C87,0)=0,0,PMT($D$8,$D$9,-$D$7))</f>
        <v/>
      </c>
      <c r="G88" s="3933">
        <f>+IF(ROUND(C87,0)=0,0,+$D$13+$D$14)</f>
        <v/>
      </c>
      <c r="H88" s="3933">
        <f>+G88+F88</f>
        <v/>
      </c>
    </row>
    <row r="89">
      <c r="B89" s="10" t="n">
        <v>71</v>
      </c>
      <c r="C89" s="3933">
        <f>+IF(C88-D89&lt;0,0,C88-D89)</f>
        <v/>
      </c>
      <c r="D89" s="3933">
        <f>F89-E89</f>
        <v/>
      </c>
      <c r="E89" s="3933">
        <f>C88*$D$8</f>
        <v/>
      </c>
      <c r="F89" s="3933">
        <f>IF(ROUND(C88,0)=0,0,PMT($D$8,$D$9,-$D$7))</f>
        <v/>
      </c>
      <c r="G89" s="3933">
        <f>+IF(ROUND(C88,0)=0,0,+$D$13+$D$14)</f>
        <v/>
      </c>
      <c r="H89" s="3933">
        <f>+G89+F89</f>
        <v/>
      </c>
    </row>
    <row r="90">
      <c r="B90" s="10" t="n">
        <v>72</v>
      </c>
      <c r="C90" s="3933">
        <f>+IF(C89-D90&lt;0,0,C89-D90)</f>
        <v/>
      </c>
      <c r="D90" s="3933">
        <f>F90-E90</f>
        <v/>
      </c>
      <c r="E90" s="3933">
        <f>C89*$D$8</f>
        <v/>
      </c>
      <c r="F90" s="3933">
        <f>IF(ROUND(C89,0)=0,0,PMT($D$8,$D$9,-$D$7))</f>
        <v/>
      </c>
      <c r="G90" s="3933">
        <f>+IF(ROUND(C89,0)=0,0,+$D$13+$D$14)</f>
        <v/>
      </c>
      <c r="H90" s="3933">
        <f>+G90+F90</f>
        <v/>
      </c>
    </row>
    <row r="91">
      <c r="B91" s="10" t="n">
        <v>73</v>
      </c>
      <c r="C91" s="3933">
        <f>+IF(C90-D91&lt;0,0,C90-D91)</f>
        <v/>
      </c>
      <c r="D91" s="3933">
        <f>F91-E91</f>
        <v/>
      </c>
      <c r="E91" s="3933">
        <f>C90*$D$8</f>
        <v/>
      </c>
      <c r="F91" s="3933">
        <f>IF(ROUND(C90,0)=0,0,PMT($D$8,$D$9,-$D$7))</f>
        <v/>
      </c>
      <c r="G91" s="3933">
        <f>+IF(ROUND(C90,0)=0,0,+$D$13+$D$14)</f>
        <v/>
      </c>
      <c r="H91" s="3933">
        <f>+G91+F91</f>
        <v/>
      </c>
    </row>
    <row r="92">
      <c r="B92" s="10" t="n">
        <v>74</v>
      </c>
      <c r="C92" s="3933">
        <f>+IF(C91-D92&lt;0,0,C91-D92)</f>
        <v/>
      </c>
      <c r="D92" s="3933">
        <f>F92-E92</f>
        <v/>
      </c>
      <c r="E92" s="3933">
        <f>C91*$D$8</f>
        <v/>
      </c>
      <c r="F92" s="3933">
        <f>IF(ROUND(C91,0)=0,0,PMT($D$8,$D$9,-$D$7))</f>
        <v/>
      </c>
      <c r="G92" s="3933">
        <f>+IF(ROUND(C91,0)=0,0,+$D$13+$D$14)</f>
        <v/>
      </c>
      <c r="H92" s="3933">
        <f>+G92+F92</f>
        <v/>
      </c>
    </row>
    <row r="93">
      <c r="B93" s="10" t="n">
        <v>75</v>
      </c>
      <c r="C93" s="3933">
        <f>+IF(C92-D93&lt;0,0,C92-D93)</f>
        <v/>
      </c>
      <c r="D93" s="3933">
        <f>F93-E93</f>
        <v/>
      </c>
      <c r="E93" s="3933">
        <f>C92*$D$8</f>
        <v/>
      </c>
      <c r="F93" s="3933">
        <f>IF(ROUND(C92,0)=0,0,PMT($D$8,$D$9,-$D$7))</f>
        <v/>
      </c>
      <c r="G93" s="3933">
        <f>+IF(ROUND(C92,0)=0,0,+$D$13+$D$14)</f>
        <v/>
      </c>
      <c r="H93" s="3933">
        <f>+G93+F93</f>
        <v/>
      </c>
    </row>
    <row r="94">
      <c r="B94" s="10" t="n">
        <v>76</v>
      </c>
      <c r="C94" s="3933">
        <f>+IF(C93-D94&lt;0,0,C93-D94)</f>
        <v/>
      </c>
      <c r="D94" s="3933">
        <f>F94-E94</f>
        <v/>
      </c>
      <c r="E94" s="3933">
        <f>C93*$D$8</f>
        <v/>
      </c>
      <c r="F94" s="3933">
        <f>IF(ROUND(C93,0)=0,0,PMT($D$8,$D$9,-$D$7))</f>
        <v/>
      </c>
      <c r="G94" s="3933">
        <f>+IF(ROUND(C93,0)=0,0,+$D$13+$D$14)</f>
        <v/>
      </c>
      <c r="H94" s="3933">
        <f>+G94+F94</f>
        <v/>
      </c>
    </row>
    <row r="95">
      <c r="B95" s="10" t="n">
        <v>77</v>
      </c>
      <c r="C95" s="3933">
        <f>+IF(C94-D95&lt;0,0,C94-D95)</f>
        <v/>
      </c>
      <c r="D95" s="3933">
        <f>F95-E95</f>
        <v/>
      </c>
      <c r="E95" s="3933">
        <f>C94*$D$8</f>
        <v/>
      </c>
      <c r="F95" s="3933">
        <f>IF(ROUND(C94,0)=0,0,PMT($D$8,$D$9,-$D$7))</f>
        <v/>
      </c>
      <c r="G95" s="3933">
        <f>+IF(ROUND(C94,0)=0,0,+$D$13+$D$14)</f>
        <v/>
      </c>
      <c r="H95" s="3933">
        <f>+G95+F95</f>
        <v/>
      </c>
    </row>
    <row r="96">
      <c r="B96" s="10" t="n">
        <v>78</v>
      </c>
      <c r="C96" s="3933">
        <f>+IF(C95-D96&lt;0,0,C95-D96)</f>
        <v/>
      </c>
      <c r="D96" s="3933">
        <f>F96-E96</f>
        <v/>
      </c>
      <c r="E96" s="3933">
        <f>C95*$D$8</f>
        <v/>
      </c>
      <c r="F96" s="3933">
        <f>IF(ROUND(C95,0)=0,0,PMT($D$8,$D$9,-$D$7))</f>
        <v/>
      </c>
      <c r="G96" s="3933">
        <f>+IF(ROUND(C95,0)=0,0,+$D$13+$D$14)</f>
        <v/>
      </c>
      <c r="H96" s="3933">
        <f>+G96+F96</f>
        <v/>
      </c>
    </row>
    <row r="97">
      <c r="B97" s="10" t="n">
        <v>79</v>
      </c>
      <c r="C97" s="3933">
        <f>+IF(C96-D97&lt;0,0,C96-D97)</f>
        <v/>
      </c>
      <c r="D97" s="3933">
        <f>F97-E97</f>
        <v/>
      </c>
      <c r="E97" s="3933">
        <f>C96*$D$8</f>
        <v/>
      </c>
      <c r="F97" s="3933">
        <f>IF(ROUND(C96,0)=0,0,PMT($D$8,$D$9,-$D$7))</f>
        <v/>
      </c>
      <c r="G97" s="3933">
        <f>+IF(ROUND(C96,0)=0,0,+$D$13+$D$14)</f>
        <v/>
      </c>
      <c r="H97" s="3933">
        <f>+G97+F97</f>
        <v/>
      </c>
    </row>
    <row r="98">
      <c r="B98" s="10" t="n">
        <v>80</v>
      </c>
      <c r="C98" s="3933">
        <f>+IF(C97-D98&lt;0,0,C97-D98)</f>
        <v/>
      </c>
      <c r="D98" s="3933">
        <f>F98-E98</f>
        <v/>
      </c>
      <c r="E98" s="3933">
        <f>C97*$D$8</f>
        <v/>
      </c>
      <c r="F98" s="3933">
        <f>IF(ROUND(C97,0)=0,0,PMT($D$8,$D$9,-$D$7))</f>
        <v/>
      </c>
      <c r="G98" s="3933">
        <f>+IF(ROUND(C97,0)=0,0,+$D$13+$D$14)</f>
        <v/>
      </c>
      <c r="H98" s="3933">
        <f>+G98+F98</f>
        <v/>
      </c>
    </row>
    <row r="99">
      <c r="B99" s="10" t="n">
        <v>81</v>
      </c>
      <c r="C99" s="3933">
        <f>+IF(C98-D99&lt;0,0,C98-D99)</f>
        <v/>
      </c>
      <c r="D99" s="3933">
        <f>F99-E99</f>
        <v/>
      </c>
      <c r="E99" s="3933">
        <f>C98*$D$8</f>
        <v/>
      </c>
      <c r="F99" s="3933">
        <f>IF(ROUND(C98,0)=0,0,PMT($D$8,$D$9,-$D$7))</f>
        <v/>
      </c>
      <c r="G99" s="3933">
        <f>+IF(ROUND(C98,0)=0,0,+$D$13+$D$14)</f>
        <v/>
      </c>
      <c r="H99" s="3933">
        <f>+G99+F99</f>
        <v/>
      </c>
    </row>
    <row r="100">
      <c r="B100" s="10" t="n">
        <v>82</v>
      </c>
      <c r="C100" s="3933">
        <f>+IF(C99-D100&lt;0,0,C99-D100)</f>
        <v/>
      </c>
      <c r="D100" s="3933">
        <f>F100-E100</f>
        <v/>
      </c>
      <c r="E100" s="3933">
        <f>C99*$D$8</f>
        <v/>
      </c>
      <c r="F100" s="3933">
        <f>IF(ROUND(C99,0)=0,0,PMT($D$8,$D$9,-$D$7))</f>
        <v/>
      </c>
      <c r="G100" s="3933">
        <f>+IF(ROUND(C99,0)=0,0,+$D$13+$D$14)</f>
        <v/>
      </c>
      <c r="H100" s="3933">
        <f>+G100+F100</f>
        <v/>
      </c>
    </row>
    <row r="101">
      <c r="B101" s="10" t="n">
        <v>83</v>
      </c>
      <c r="C101" s="3933">
        <f>+IF(C100-D101&lt;0,0,C100-D101)</f>
        <v/>
      </c>
      <c r="D101" s="3933">
        <f>F101-E101</f>
        <v/>
      </c>
      <c r="E101" s="3933">
        <f>C100*$D$8</f>
        <v/>
      </c>
      <c r="F101" s="3933">
        <f>IF(ROUND(C100,0)=0,0,PMT($D$8,$D$9,-$D$7))</f>
        <v/>
      </c>
      <c r="G101" s="3933">
        <f>+IF(ROUND(C100,0)=0,0,+$D$13+$D$14)</f>
        <v/>
      </c>
      <c r="H101" s="3933">
        <f>+G101+F101</f>
        <v/>
      </c>
    </row>
    <row r="102">
      <c r="B102" s="10" t="n">
        <v>84</v>
      </c>
      <c r="C102" s="3933">
        <f>+IF(C101-D102&lt;0,0,C101-D102)</f>
        <v/>
      </c>
      <c r="D102" s="3933">
        <f>F102-E102</f>
        <v/>
      </c>
      <c r="E102" s="3933">
        <f>C101*$D$8</f>
        <v/>
      </c>
      <c r="F102" s="3933">
        <f>IF(ROUND(C101,0)=0,0,PMT($D$8,$D$9,-$D$7))</f>
        <v/>
      </c>
      <c r="G102" s="3933">
        <f>+IF(ROUND(C101,0)=0,0,+$D$13+$D$14)</f>
        <v/>
      </c>
      <c r="H102" s="3933">
        <f>+G102+F102</f>
        <v/>
      </c>
    </row>
    <row r="103">
      <c r="B103" s="10" t="n">
        <v>85</v>
      </c>
      <c r="C103" s="3933">
        <f>+IF(C102-D103&lt;0,0,C102-D103)</f>
        <v/>
      </c>
      <c r="D103" s="3933">
        <f>F103-E103</f>
        <v/>
      </c>
      <c r="E103" s="3933">
        <f>C102*$D$8</f>
        <v/>
      </c>
      <c r="F103" s="3933">
        <f>IF(ROUND(C102,0)=0,0,PMT($D$8,$D$9,-$D$7))</f>
        <v/>
      </c>
      <c r="G103" s="3933">
        <f>+IF(ROUND(C102,0)=0,0,+$D$13+$D$14)</f>
        <v/>
      </c>
      <c r="H103" s="3933">
        <f>+G103+F103</f>
        <v/>
      </c>
    </row>
    <row r="104">
      <c r="B104" s="10" t="n">
        <v>86</v>
      </c>
      <c r="C104" s="3933">
        <f>+IF(C103-D104&lt;0,0,C103-D104)</f>
        <v/>
      </c>
      <c r="D104" s="3933">
        <f>F104-E104</f>
        <v/>
      </c>
      <c r="E104" s="3933">
        <f>C103*$D$8</f>
        <v/>
      </c>
      <c r="F104" s="3933">
        <f>IF(ROUND(C103,0)=0,0,PMT($D$8,$D$9,-$D$7))</f>
        <v/>
      </c>
      <c r="G104" s="3933">
        <f>+IF(ROUND(C103,0)=0,0,+$D$13+$D$14)</f>
        <v/>
      </c>
      <c r="H104" s="3933">
        <f>+G104+F104</f>
        <v/>
      </c>
    </row>
    <row r="105">
      <c r="B105" s="10" t="n">
        <v>87</v>
      </c>
      <c r="C105" s="3933">
        <f>+IF(C104-D105&lt;0,0,C104-D105)</f>
        <v/>
      </c>
      <c r="D105" s="3933">
        <f>F105-E105</f>
        <v/>
      </c>
      <c r="E105" s="3933">
        <f>C104*$D$8</f>
        <v/>
      </c>
      <c r="F105" s="3933">
        <f>IF(ROUND(C104,0)=0,0,PMT($D$8,$D$9,-$D$7))</f>
        <v/>
      </c>
      <c r="G105" s="3933">
        <f>+IF(ROUND(C104,0)=0,0,+$D$13+$D$14)</f>
        <v/>
      </c>
      <c r="H105" s="3933">
        <f>+G105+F105</f>
        <v/>
      </c>
    </row>
    <row r="106">
      <c r="B106" s="10" t="n">
        <v>88</v>
      </c>
      <c r="C106" s="3933">
        <f>+IF(C105-D106&lt;0,0,C105-D106)</f>
        <v/>
      </c>
      <c r="D106" s="3933">
        <f>F106-E106</f>
        <v/>
      </c>
      <c r="E106" s="3933">
        <f>C105*$D$8</f>
        <v/>
      </c>
      <c r="F106" s="3933">
        <f>IF(ROUND(C105,0)=0,0,PMT($D$8,$D$9,-$D$7))</f>
        <v/>
      </c>
      <c r="G106" s="3933">
        <f>+IF(ROUND(C105,0)=0,0,+$D$13+$D$14)</f>
        <v/>
      </c>
      <c r="H106" s="3933">
        <f>+G106+F106</f>
        <v/>
      </c>
    </row>
    <row r="107">
      <c r="B107" s="10" t="n">
        <v>89</v>
      </c>
      <c r="C107" s="3933">
        <f>+IF(C106-D107&lt;0,0,C106-D107)</f>
        <v/>
      </c>
      <c r="D107" s="3933">
        <f>F107-E107</f>
        <v/>
      </c>
      <c r="E107" s="3933">
        <f>C106*$D$8</f>
        <v/>
      </c>
      <c r="F107" s="3933">
        <f>IF(ROUND(C106,0)=0,0,PMT($D$8,$D$9,-$D$7))</f>
        <v/>
      </c>
      <c r="G107" s="3933">
        <f>+IF(ROUND(C106,0)=0,0,+$D$13+$D$14)</f>
        <v/>
      </c>
      <c r="H107" s="3933">
        <f>+G107+F107</f>
        <v/>
      </c>
    </row>
    <row r="108">
      <c r="B108" s="10" t="n">
        <v>90</v>
      </c>
      <c r="C108" s="3933">
        <f>+IF(C107-D108&lt;0,0,C107-D108)</f>
        <v/>
      </c>
      <c r="D108" s="3933">
        <f>F108-E108</f>
        <v/>
      </c>
      <c r="E108" s="3933">
        <f>C107*$D$8</f>
        <v/>
      </c>
      <c r="F108" s="3933">
        <f>IF(ROUND(C107,0)=0,0,PMT($D$8,$D$9,-$D$7))</f>
        <v/>
      </c>
      <c r="G108" s="3933">
        <f>+IF(ROUND(C107,0)=0,0,+$D$13+$D$14)</f>
        <v/>
      </c>
      <c r="H108" s="3933">
        <f>+G108+F108</f>
        <v/>
      </c>
    </row>
    <row r="109">
      <c r="B109" s="10" t="n">
        <v>91</v>
      </c>
      <c r="C109" s="3933">
        <f>+IF(C108-D109&lt;0,0,C108-D109)</f>
        <v/>
      </c>
      <c r="D109" s="3933">
        <f>F109-E109</f>
        <v/>
      </c>
      <c r="E109" s="3933">
        <f>C108*$D$8</f>
        <v/>
      </c>
      <c r="F109" s="3933">
        <f>IF(ROUND(C108,0)=0,0,PMT($D$8,$D$9,-$D$7))</f>
        <v/>
      </c>
      <c r="G109" s="3933">
        <f>+IF(ROUND(C108,0)=0,0,+$D$13+$D$14)</f>
        <v/>
      </c>
      <c r="H109" s="3933">
        <f>+G109+F109</f>
        <v/>
      </c>
    </row>
    <row r="110">
      <c r="B110" s="10" t="n">
        <v>92</v>
      </c>
      <c r="C110" s="3933">
        <f>+IF(C109-D110&lt;0,0,C109-D110)</f>
        <v/>
      </c>
      <c r="D110" s="3933">
        <f>F110-E110</f>
        <v/>
      </c>
      <c r="E110" s="3933">
        <f>C109*$D$8</f>
        <v/>
      </c>
      <c r="F110" s="3933">
        <f>IF(ROUND(C109,0)=0,0,PMT($D$8,$D$9,-$D$7))</f>
        <v/>
      </c>
      <c r="G110" s="3933">
        <f>+IF(ROUND(C109,0)=0,0,+$D$13+$D$14)</f>
        <v/>
      </c>
      <c r="H110" s="3933">
        <f>+G110+F110</f>
        <v/>
      </c>
    </row>
    <row r="111">
      <c r="B111" s="10" t="n">
        <v>93</v>
      </c>
      <c r="C111" s="3933">
        <f>+IF(C110-D111&lt;0,0,C110-D111)</f>
        <v/>
      </c>
      <c r="D111" s="3933">
        <f>F111-E111</f>
        <v/>
      </c>
      <c r="E111" s="3933">
        <f>C110*$D$8</f>
        <v/>
      </c>
      <c r="F111" s="3933">
        <f>IF(ROUND(C110,0)=0,0,PMT($D$8,$D$9,-$D$7))</f>
        <v/>
      </c>
      <c r="G111" s="3933">
        <f>+IF(ROUND(C110,0)=0,0,+$D$13+$D$14)</f>
        <v/>
      </c>
      <c r="H111" s="3933">
        <f>+G111+F111</f>
        <v/>
      </c>
    </row>
    <row r="112">
      <c r="B112" s="10" t="n">
        <v>94</v>
      </c>
      <c r="C112" s="3933">
        <f>+IF(C111-D112&lt;0,0,C111-D112)</f>
        <v/>
      </c>
      <c r="D112" s="3933">
        <f>F112-E112</f>
        <v/>
      </c>
      <c r="E112" s="3933">
        <f>C111*$D$8</f>
        <v/>
      </c>
      <c r="F112" s="3933">
        <f>IF(ROUND(C111,0)=0,0,PMT($D$8,$D$9,-$D$7))</f>
        <v/>
      </c>
      <c r="G112" s="3933">
        <f>+IF(ROUND(C111,0)=0,0,+$D$13+$D$14)</f>
        <v/>
      </c>
      <c r="H112" s="3933">
        <f>+G112+F112</f>
        <v/>
      </c>
    </row>
    <row r="113">
      <c r="B113" s="10" t="n">
        <v>95</v>
      </c>
      <c r="C113" s="3933">
        <f>+IF(C112-D113&lt;0,0,C112-D113)</f>
        <v/>
      </c>
      <c r="D113" s="3933">
        <f>F113-E113</f>
        <v/>
      </c>
      <c r="E113" s="3933">
        <f>C112*$D$8</f>
        <v/>
      </c>
      <c r="F113" s="3933">
        <f>IF(ROUND(C112,0)=0,0,PMT($D$8,$D$9,-$D$7))</f>
        <v/>
      </c>
      <c r="G113" s="3933">
        <f>+IF(ROUND(C112,0)=0,0,+$D$13+$D$14)</f>
        <v/>
      </c>
      <c r="H113" s="3933">
        <f>+G113+F113</f>
        <v/>
      </c>
    </row>
    <row r="114">
      <c r="B114" s="10" t="n">
        <v>96</v>
      </c>
      <c r="C114" s="3933">
        <f>+IF(C113-D114&lt;0,0,C113-D114)</f>
        <v/>
      </c>
      <c r="D114" s="3933">
        <f>F114-E114</f>
        <v/>
      </c>
      <c r="E114" s="3933">
        <f>C113*$D$8</f>
        <v/>
      </c>
      <c r="F114" s="3933">
        <f>IF(ROUND(C113,0)=0,0,PMT($D$8,$D$9,-$D$7))</f>
        <v/>
      </c>
      <c r="G114" s="3933">
        <f>+IF(ROUND(C113,0)=0,0,+$D$13+$D$14)</f>
        <v/>
      </c>
      <c r="H114" s="3933">
        <f>+G114+F114</f>
        <v/>
      </c>
    </row>
    <row r="115">
      <c r="B115" s="10" t="n">
        <v>97</v>
      </c>
      <c r="C115" s="3933">
        <f>+IF(C114-D115&lt;0,0,C114-D115)</f>
        <v/>
      </c>
      <c r="D115" s="3933">
        <f>F115-E115</f>
        <v/>
      </c>
      <c r="E115" s="3933">
        <f>C114*$D$8</f>
        <v/>
      </c>
      <c r="F115" s="3933">
        <f>IF(ROUND(C114,0)=0,0,PMT($D$8,$D$9,-$D$7))</f>
        <v/>
      </c>
      <c r="G115" s="3933">
        <f>+IF(ROUND(C114,0)=0,0,+$D$13+$D$14)</f>
        <v/>
      </c>
      <c r="H115" s="3933">
        <f>+G115+F115</f>
        <v/>
      </c>
    </row>
    <row r="116">
      <c r="B116" s="10" t="n">
        <v>98</v>
      </c>
      <c r="C116" s="3933">
        <f>+IF(C115-D116&lt;0,0,C115-D116)</f>
        <v/>
      </c>
      <c r="D116" s="3933">
        <f>F116-E116</f>
        <v/>
      </c>
      <c r="E116" s="3933">
        <f>C115*$D$8</f>
        <v/>
      </c>
      <c r="F116" s="3933">
        <f>IF(ROUND(C115,0)=0,0,PMT($D$8,$D$9,-$D$7))</f>
        <v/>
      </c>
      <c r="G116" s="3933">
        <f>+IF(ROUND(C115,0)=0,0,+$D$13+$D$14)</f>
        <v/>
      </c>
      <c r="H116" s="3933">
        <f>+G116+F116</f>
        <v/>
      </c>
    </row>
    <row r="117">
      <c r="B117" s="10" t="n">
        <v>99</v>
      </c>
      <c r="C117" s="3933">
        <f>+IF(C116-D117&lt;0,0,C116-D117)</f>
        <v/>
      </c>
      <c r="D117" s="3933">
        <f>F117-E117</f>
        <v/>
      </c>
      <c r="E117" s="3933">
        <f>C116*$D$8</f>
        <v/>
      </c>
      <c r="F117" s="3933">
        <f>IF(ROUND(C116,0)=0,0,PMT($D$8,$D$9,-$D$7))</f>
        <v/>
      </c>
      <c r="G117" s="3933">
        <f>+IF(ROUND(C116,0)=0,0,+$D$13+$D$14)</f>
        <v/>
      </c>
      <c r="H117" s="3933">
        <f>+G117+F117</f>
        <v/>
      </c>
    </row>
    <row r="118">
      <c r="B118" s="10" t="n">
        <v>100</v>
      </c>
      <c r="C118" s="3933">
        <f>+IF(C117-D118&lt;0,0,C117-D118)</f>
        <v/>
      </c>
      <c r="D118" s="3933">
        <f>F118-E118</f>
        <v/>
      </c>
      <c r="E118" s="3933">
        <f>C117*$D$8</f>
        <v/>
      </c>
      <c r="F118" s="3933">
        <f>IF(ROUND(C117,0)=0,0,PMT($D$8,$D$9,-$D$7))</f>
        <v/>
      </c>
      <c r="G118" s="3933">
        <f>+IF(ROUND(C117,0)=0,0,+$D$13+$D$14)</f>
        <v/>
      </c>
      <c r="H118" s="3933">
        <f>+G118+F118</f>
        <v/>
      </c>
    </row>
    <row r="119">
      <c r="B119" s="10" t="n">
        <v>101</v>
      </c>
      <c r="C119" s="3933">
        <f>+IF(C118-D119&lt;0,0,C118-D119)</f>
        <v/>
      </c>
      <c r="D119" s="3933">
        <f>F119-E119</f>
        <v/>
      </c>
      <c r="E119" s="3933">
        <f>C118*$D$8</f>
        <v/>
      </c>
      <c r="F119" s="3933">
        <f>IF(ROUND(C118,0)=0,0,PMT($D$8,$D$9,-$D$7))</f>
        <v/>
      </c>
      <c r="G119" s="3933">
        <f>+IF(ROUND(C118,0)=0,0,+$D$13+$D$14)</f>
        <v/>
      </c>
      <c r="H119" s="3933">
        <f>+G119+F119</f>
        <v/>
      </c>
    </row>
    <row r="120">
      <c r="B120" s="10" t="n">
        <v>102</v>
      </c>
      <c r="C120" s="3933">
        <f>+IF(C119-D120&lt;0,0,C119-D120)</f>
        <v/>
      </c>
      <c r="D120" s="3933">
        <f>F120-E120</f>
        <v/>
      </c>
      <c r="E120" s="3933">
        <f>C119*$D$8</f>
        <v/>
      </c>
      <c r="F120" s="3933">
        <f>IF(ROUND(C119,0)=0,0,PMT($D$8,$D$9,-$D$7))</f>
        <v/>
      </c>
      <c r="G120" s="3933">
        <f>+IF(ROUND(C119,0)=0,0,+$D$13+$D$14)</f>
        <v/>
      </c>
      <c r="H120" s="3933">
        <f>+G120+F120</f>
        <v/>
      </c>
    </row>
    <row r="121">
      <c r="B121" s="10" t="n">
        <v>103</v>
      </c>
      <c r="C121" s="3933">
        <f>+IF(C120-D121&lt;0,0,C120-D121)</f>
        <v/>
      </c>
      <c r="D121" s="3933">
        <f>F121-E121</f>
        <v/>
      </c>
      <c r="E121" s="3933">
        <f>C120*$D$8</f>
        <v/>
      </c>
      <c r="F121" s="3933">
        <f>IF(ROUND(C120,0)=0,0,PMT($D$8,$D$9,-$D$7))</f>
        <v/>
      </c>
      <c r="G121" s="3933">
        <f>+IF(ROUND(C120,0)=0,0,+$D$13+$D$14)</f>
        <v/>
      </c>
      <c r="H121" s="3933">
        <f>+G121+F121</f>
        <v/>
      </c>
    </row>
    <row r="122">
      <c r="B122" s="10" t="n">
        <v>104</v>
      </c>
      <c r="C122" s="3933">
        <f>+IF(C121-D122&lt;0,0,C121-D122)</f>
        <v/>
      </c>
      <c r="D122" s="3933">
        <f>F122-E122</f>
        <v/>
      </c>
      <c r="E122" s="3933">
        <f>C121*$D$8</f>
        <v/>
      </c>
      <c r="F122" s="3933">
        <f>IF(ROUND(C121,0)=0,0,PMT($D$8,$D$9,-$D$7))</f>
        <v/>
      </c>
      <c r="G122" s="3933">
        <f>+IF(ROUND(C121,0)=0,0,+$D$13+$D$14)</f>
        <v/>
      </c>
      <c r="H122" s="3933">
        <f>+G122+F122</f>
        <v/>
      </c>
    </row>
    <row r="123">
      <c r="B123" s="10" t="n">
        <v>105</v>
      </c>
      <c r="C123" s="3933">
        <f>+IF(C122-D123&lt;0,0,C122-D123)</f>
        <v/>
      </c>
      <c r="D123" s="3933">
        <f>F123-E123</f>
        <v/>
      </c>
      <c r="E123" s="3933">
        <f>C122*$D$8</f>
        <v/>
      </c>
      <c r="F123" s="3933">
        <f>IF(ROUND(C122,0)=0,0,PMT($D$8,$D$9,-$D$7))</f>
        <v/>
      </c>
      <c r="G123" s="3933">
        <f>+IF(ROUND(C122,0)=0,0,+$D$13+$D$14)</f>
        <v/>
      </c>
      <c r="H123" s="3933">
        <f>+G123+F123</f>
        <v/>
      </c>
    </row>
    <row r="124">
      <c r="B124" s="10" t="n">
        <v>106</v>
      </c>
      <c r="C124" s="3933">
        <f>+IF(C123-D124&lt;0,0,C123-D124)</f>
        <v/>
      </c>
      <c r="D124" s="3933">
        <f>F124-E124</f>
        <v/>
      </c>
      <c r="E124" s="3933">
        <f>C123*$D$8</f>
        <v/>
      </c>
      <c r="F124" s="3933">
        <f>IF(ROUND(C123,0)=0,0,PMT($D$8,$D$9,-$D$7))</f>
        <v/>
      </c>
      <c r="G124" s="3933">
        <f>+IF(ROUND(C123,0)=0,0,+$D$13+$D$14)</f>
        <v/>
      </c>
      <c r="H124" s="3933">
        <f>+G124+F124</f>
        <v/>
      </c>
    </row>
    <row r="125">
      <c r="B125" s="10" t="n">
        <v>107</v>
      </c>
      <c r="C125" s="3933">
        <f>+IF(C124-D125&lt;0,0,C124-D125)</f>
        <v/>
      </c>
      <c r="D125" s="3933">
        <f>F125-E125</f>
        <v/>
      </c>
      <c r="E125" s="3933">
        <f>C124*$D$8</f>
        <v/>
      </c>
      <c r="F125" s="3933">
        <f>IF(ROUND(C124,0)=0,0,PMT($D$8,$D$9,-$D$7))</f>
        <v/>
      </c>
      <c r="G125" s="3933">
        <f>+IF(ROUND(C124,0)=0,0,+$D$13+$D$14)</f>
        <v/>
      </c>
      <c r="H125" s="3933">
        <f>+G125+F125</f>
        <v/>
      </c>
    </row>
    <row r="126">
      <c r="B126" s="10" t="n">
        <v>108</v>
      </c>
      <c r="C126" s="3933">
        <f>+IF(C125-D126&lt;0,0,C125-D126)</f>
        <v/>
      </c>
      <c r="D126" s="3933">
        <f>F126-E126</f>
        <v/>
      </c>
      <c r="E126" s="3933">
        <f>C125*$D$8</f>
        <v/>
      </c>
      <c r="F126" s="3933">
        <f>IF(ROUND(C125,0)=0,0,PMT($D$8,$D$9,-$D$7))</f>
        <v/>
      </c>
      <c r="G126" s="3933">
        <f>+IF(ROUND(C125,0)=0,0,+$D$13+$D$14)</f>
        <v/>
      </c>
      <c r="H126" s="3933">
        <f>+G126+F126</f>
        <v/>
      </c>
    </row>
    <row r="127">
      <c r="B127" s="10" t="n">
        <v>109</v>
      </c>
      <c r="C127" s="3933">
        <f>+IF(C126-D127&lt;0,0,C126-D127)</f>
        <v/>
      </c>
      <c r="D127" s="3933">
        <f>F127-E127</f>
        <v/>
      </c>
      <c r="E127" s="3933">
        <f>C126*$D$8</f>
        <v/>
      </c>
      <c r="F127" s="3933">
        <f>IF(ROUND(C126,0)=0,0,PMT($D$8,$D$9,-$D$7))</f>
        <v/>
      </c>
      <c r="G127" s="3933">
        <f>+IF(ROUND(C126,0)=0,0,+$D$13+$D$14)</f>
        <v/>
      </c>
      <c r="H127" s="3933">
        <f>+G127+F127</f>
        <v/>
      </c>
    </row>
    <row r="128">
      <c r="B128" s="10" t="n">
        <v>110</v>
      </c>
      <c r="C128" s="3933">
        <f>+IF(C127-D128&lt;0,0,C127-D128)</f>
        <v/>
      </c>
      <c r="D128" s="3933">
        <f>F128-E128</f>
        <v/>
      </c>
      <c r="E128" s="3933">
        <f>C127*$D$8</f>
        <v/>
      </c>
      <c r="F128" s="3933">
        <f>IF(ROUND(C127,0)=0,0,PMT($D$8,$D$9,-$D$7))</f>
        <v/>
      </c>
      <c r="G128" s="3933">
        <f>+IF(ROUND(C127,0)=0,0,+$D$13+$D$14)</f>
        <v/>
      </c>
      <c r="H128" s="3933">
        <f>+G128+F128</f>
        <v/>
      </c>
    </row>
    <row r="129">
      <c r="B129" s="10" t="n">
        <v>111</v>
      </c>
      <c r="C129" s="3933">
        <f>+IF(C128-D129&lt;0,0,C128-D129)</f>
        <v/>
      </c>
      <c r="D129" s="3933">
        <f>F129-E129</f>
        <v/>
      </c>
      <c r="E129" s="3933">
        <f>C128*$D$8</f>
        <v/>
      </c>
      <c r="F129" s="3933">
        <f>IF(ROUND(C128,0)=0,0,PMT($D$8,$D$9,-$D$7))</f>
        <v/>
      </c>
      <c r="G129" s="3933">
        <f>+IF(ROUND(C128,0)=0,0,+$D$13+$D$14)</f>
        <v/>
      </c>
      <c r="H129" s="3933">
        <f>+G129+F129</f>
        <v/>
      </c>
    </row>
    <row r="130">
      <c r="B130" s="10" t="n">
        <v>112</v>
      </c>
      <c r="C130" s="3933">
        <f>+IF(C129-D130&lt;0,0,C129-D130)</f>
        <v/>
      </c>
      <c r="D130" s="3933">
        <f>F130-E130</f>
        <v/>
      </c>
      <c r="E130" s="3933">
        <f>C129*$D$8</f>
        <v/>
      </c>
      <c r="F130" s="3933">
        <f>IF(ROUND(C129,0)=0,0,PMT($D$8,$D$9,-$D$7))</f>
        <v/>
      </c>
      <c r="G130" s="3933">
        <f>+IF(ROUND(C129,0)=0,0,+$D$13+$D$14)</f>
        <v/>
      </c>
      <c r="H130" s="3933">
        <f>+G130+F130</f>
        <v/>
      </c>
    </row>
    <row r="131">
      <c r="B131" s="10" t="n">
        <v>113</v>
      </c>
      <c r="C131" s="3933">
        <f>+IF(C130-D131&lt;0,0,C130-D131)</f>
        <v/>
      </c>
      <c r="D131" s="3933">
        <f>F131-E131</f>
        <v/>
      </c>
      <c r="E131" s="3933">
        <f>C130*$D$8</f>
        <v/>
      </c>
      <c r="F131" s="3933">
        <f>IF(ROUND(C130,0)=0,0,PMT($D$8,$D$9,-$D$7))</f>
        <v/>
      </c>
      <c r="G131" s="3933">
        <f>+IF(ROUND(C130,0)=0,0,+$D$13+$D$14)</f>
        <v/>
      </c>
      <c r="H131" s="3933">
        <f>+G131+F131</f>
        <v/>
      </c>
    </row>
    <row r="132">
      <c r="B132" s="10" t="n">
        <v>114</v>
      </c>
      <c r="C132" s="3933">
        <f>+IF(C131-D132&lt;0,0,C131-D132)</f>
        <v/>
      </c>
      <c r="D132" s="3933">
        <f>F132-E132</f>
        <v/>
      </c>
      <c r="E132" s="3933">
        <f>C131*$D$8</f>
        <v/>
      </c>
      <c r="F132" s="3933">
        <f>IF(ROUND(C131,0)=0,0,PMT($D$8,$D$9,-$D$7))</f>
        <v/>
      </c>
      <c r="G132" s="3933">
        <f>+IF(ROUND(C131,0)=0,0,+$D$13+$D$14)</f>
        <v/>
      </c>
      <c r="H132" s="3933">
        <f>+G132+F132</f>
        <v/>
      </c>
    </row>
    <row r="133">
      <c r="B133" s="10" t="n">
        <v>115</v>
      </c>
      <c r="C133" s="3933">
        <f>+IF(C132-D133&lt;0,0,C132-D133)</f>
        <v/>
      </c>
      <c r="D133" s="3933">
        <f>F133-E133</f>
        <v/>
      </c>
      <c r="E133" s="3933">
        <f>C132*$D$8</f>
        <v/>
      </c>
      <c r="F133" s="3933">
        <f>IF(ROUND(C132,0)=0,0,PMT($D$8,$D$9,-$D$7))</f>
        <v/>
      </c>
      <c r="G133" s="3933">
        <f>+IF(ROUND(C132,0)=0,0,+$D$13+$D$14)</f>
        <v/>
      </c>
      <c r="H133" s="3933">
        <f>+G133+F133</f>
        <v/>
      </c>
    </row>
    <row r="134">
      <c r="B134" s="10" t="n">
        <v>116</v>
      </c>
      <c r="C134" s="3933">
        <f>+IF(C133-D134&lt;0,0,C133-D134)</f>
        <v/>
      </c>
      <c r="D134" s="3933">
        <f>F134-E134</f>
        <v/>
      </c>
      <c r="E134" s="3933">
        <f>C133*$D$8</f>
        <v/>
      </c>
      <c r="F134" s="3933">
        <f>IF(ROUND(C133,0)=0,0,PMT($D$8,$D$9,-$D$7))</f>
        <v/>
      </c>
      <c r="G134" s="3933">
        <f>+IF(ROUND(C133,0)=0,0,+$D$13+$D$14)</f>
        <v/>
      </c>
      <c r="H134" s="3933">
        <f>+G134+F134</f>
        <v/>
      </c>
    </row>
    <row r="135">
      <c r="B135" s="10" t="n">
        <v>117</v>
      </c>
      <c r="C135" s="3933">
        <f>+IF(C134-D135&lt;0,0,C134-D135)</f>
        <v/>
      </c>
      <c r="D135" s="3933">
        <f>F135-E135</f>
        <v/>
      </c>
      <c r="E135" s="3933">
        <f>C134*$D$8</f>
        <v/>
      </c>
      <c r="F135" s="3933">
        <f>IF(ROUND(C134,0)=0,0,PMT($D$8,$D$9,-$D$7))</f>
        <v/>
      </c>
      <c r="G135" s="3933">
        <f>+IF(ROUND(C134,0)=0,0,+$D$13+$D$14)</f>
        <v/>
      </c>
      <c r="H135" s="3933">
        <f>+G135+F135</f>
        <v/>
      </c>
    </row>
    <row r="136">
      <c r="B136" s="10" t="n">
        <v>118</v>
      </c>
      <c r="C136" s="3933">
        <f>+IF(C135-D136&lt;0,0,C135-D136)</f>
        <v/>
      </c>
      <c r="D136" s="3933">
        <f>F136-E136</f>
        <v/>
      </c>
      <c r="E136" s="3933">
        <f>C135*$D$8</f>
        <v/>
      </c>
      <c r="F136" s="3933">
        <f>IF(ROUND(C135,0)=0,0,PMT($D$8,$D$9,-$D$7))</f>
        <v/>
      </c>
      <c r="G136" s="3933">
        <f>+IF(ROUND(C135,0)=0,0,+$D$13+$D$14)</f>
        <v/>
      </c>
      <c r="H136" s="3933">
        <f>+G136+F136</f>
        <v/>
      </c>
    </row>
    <row r="137">
      <c r="B137" s="10" t="n">
        <v>119</v>
      </c>
      <c r="C137" s="3933">
        <f>+IF(C136-D137&lt;0,0,C136-D137)</f>
        <v/>
      </c>
      <c r="D137" s="3933">
        <f>F137-E137</f>
        <v/>
      </c>
      <c r="E137" s="3933">
        <f>C136*$D$8</f>
        <v/>
      </c>
      <c r="F137" s="3933">
        <f>IF(ROUND(C136,0)=0,0,PMT($D$8,$D$9,-$D$7))</f>
        <v/>
      </c>
      <c r="G137" s="3933">
        <f>+IF(ROUND(C136,0)=0,0,+$D$13+$D$14)</f>
        <v/>
      </c>
      <c r="H137" s="3933">
        <f>+G137+F137</f>
        <v/>
      </c>
    </row>
    <row r="138">
      <c r="B138" s="10" t="n">
        <v>120</v>
      </c>
      <c r="C138" s="3933">
        <f>+IF(C137-D138&lt;0,0,C137-D138)</f>
        <v/>
      </c>
      <c r="D138" s="3933">
        <f>F138-E138</f>
        <v/>
      </c>
      <c r="E138" s="3933">
        <f>C137*$D$8</f>
        <v/>
      </c>
      <c r="F138" s="3933">
        <f>IF(ROUND(C137,0)=0,0,PMT($D$8,$D$9,-$D$7))</f>
        <v/>
      </c>
      <c r="G138" s="3933">
        <f>+IF(ROUND(C137,0)=0,0,+$D$13+$D$14)</f>
        <v/>
      </c>
      <c r="H138" s="3933">
        <f>+G138+F138</f>
        <v/>
      </c>
    </row>
    <row r="139">
      <c r="B139" s="10" t="n">
        <v>121</v>
      </c>
      <c r="C139" s="3933">
        <f>+IF(C138-D139&lt;0,0,C138-D139)</f>
        <v/>
      </c>
      <c r="D139" s="3933">
        <f>F139-E139</f>
        <v/>
      </c>
      <c r="E139" s="3933">
        <f>C138*$D$8</f>
        <v/>
      </c>
      <c r="F139" s="3933">
        <f>IF(ROUND(C138,0)=0,0,PMT($D$8,$D$9,-$D$7))</f>
        <v/>
      </c>
      <c r="G139" s="3933">
        <f>+IF(ROUND(C138,0)=0,0,+$D$13+$D$14)</f>
        <v/>
      </c>
      <c r="H139" s="3933">
        <f>+G139+F139</f>
        <v/>
      </c>
    </row>
    <row r="140">
      <c r="B140" s="10" t="n">
        <v>122</v>
      </c>
      <c r="C140" s="3933">
        <f>+IF(C139-D140&lt;0,0,C139-D140)</f>
        <v/>
      </c>
      <c r="D140" s="3933">
        <f>F140-E140</f>
        <v/>
      </c>
      <c r="E140" s="3933">
        <f>C139*$D$8</f>
        <v/>
      </c>
      <c r="F140" s="3933">
        <f>IF(ROUND(C139,0)=0,0,PMT($D$8,$D$9,-$D$7))</f>
        <v/>
      </c>
      <c r="G140" s="3933">
        <f>+IF(ROUND(C139,0)=0,0,+$D$13+$D$14)</f>
        <v/>
      </c>
      <c r="H140" s="3933">
        <f>+G140+F140</f>
        <v/>
      </c>
    </row>
    <row r="141">
      <c r="B141" s="10" t="n">
        <v>123</v>
      </c>
      <c r="C141" s="3933">
        <f>+IF(C140-D141&lt;0,0,C140-D141)</f>
        <v/>
      </c>
      <c r="D141" s="3933">
        <f>F141-E141</f>
        <v/>
      </c>
      <c r="E141" s="3933">
        <f>C140*$D$8</f>
        <v/>
      </c>
      <c r="F141" s="3933">
        <f>IF(ROUND(C140,0)=0,0,PMT($D$8,$D$9,-$D$7))</f>
        <v/>
      </c>
      <c r="G141" s="3933">
        <f>+IF(ROUND(C140,0)=0,0,+$D$13+$D$14)</f>
        <v/>
      </c>
      <c r="H141" s="3933">
        <f>+G141+F141</f>
        <v/>
      </c>
    </row>
    <row r="142">
      <c r="B142" s="10" t="n">
        <v>124</v>
      </c>
      <c r="C142" s="3933">
        <f>+IF(C141-D142&lt;0,0,C141-D142)</f>
        <v/>
      </c>
      <c r="D142" s="3933">
        <f>F142-E142</f>
        <v/>
      </c>
      <c r="E142" s="3933">
        <f>C141*$D$8</f>
        <v/>
      </c>
      <c r="F142" s="3933">
        <f>IF(ROUND(C141,0)=0,0,PMT($D$8,$D$9,-$D$7))</f>
        <v/>
      </c>
      <c r="G142" s="3933">
        <f>+IF(ROUND(C141,0)=0,0,+$D$13+$D$14)</f>
        <v/>
      </c>
      <c r="H142" s="3933">
        <f>+G142+F142</f>
        <v/>
      </c>
    </row>
    <row r="143">
      <c r="B143" s="10" t="n">
        <v>125</v>
      </c>
      <c r="C143" s="3933">
        <f>+IF(C142-D143&lt;0,0,C142-D143)</f>
        <v/>
      </c>
      <c r="D143" s="3933">
        <f>F143-E143</f>
        <v/>
      </c>
      <c r="E143" s="3933">
        <f>C142*$D$8</f>
        <v/>
      </c>
      <c r="F143" s="3933">
        <f>IF(ROUND(C142,0)=0,0,PMT($D$8,$D$9,-$D$7))</f>
        <v/>
      </c>
      <c r="G143" s="3933">
        <f>+IF(ROUND(C142,0)=0,0,+$D$13+$D$14)</f>
        <v/>
      </c>
      <c r="H143" s="3933">
        <f>+G143+F143</f>
        <v/>
      </c>
    </row>
    <row r="144">
      <c r="B144" s="10" t="n">
        <v>126</v>
      </c>
      <c r="C144" s="3933">
        <f>+IF(C143-D144&lt;0,0,C143-D144)</f>
        <v/>
      </c>
      <c r="D144" s="3933">
        <f>F144-E144</f>
        <v/>
      </c>
      <c r="E144" s="3933">
        <f>C143*$D$8</f>
        <v/>
      </c>
      <c r="F144" s="3933">
        <f>IF(ROUND(C143,0)=0,0,PMT($D$8,$D$9,-$D$7))</f>
        <v/>
      </c>
      <c r="G144" s="3933">
        <f>+IF(ROUND(C143,0)=0,0,+$D$13+$D$14)</f>
        <v/>
      </c>
      <c r="H144" s="3933">
        <f>+G144+F144</f>
        <v/>
      </c>
    </row>
    <row r="145">
      <c r="B145" s="10" t="n">
        <v>127</v>
      </c>
      <c r="C145" s="3933">
        <f>+IF(C144-D145&lt;0,0,C144-D145)</f>
        <v/>
      </c>
      <c r="D145" s="3933">
        <f>F145-E145</f>
        <v/>
      </c>
      <c r="E145" s="3933">
        <f>C144*$D$8</f>
        <v/>
      </c>
      <c r="F145" s="3933">
        <f>IF(ROUND(C144,0)=0,0,PMT($D$8,$D$9,-$D$7))</f>
        <v/>
      </c>
      <c r="G145" s="3933">
        <f>+IF(ROUND(C144,0)=0,0,+$D$13+$D$14)</f>
        <v/>
      </c>
      <c r="H145" s="3933">
        <f>+G145+F145</f>
        <v/>
      </c>
    </row>
    <row r="146">
      <c r="B146" s="10" t="n">
        <v>128</v>
      </c>
      <c r="C146" s="3933">
        <f>+IF(C145-D146&lt;0,0,C145-D146)</f>
        <v/>
      </c>
      <c r="D146" s="3933">
        <f>F146-E146</f>
        <v/>
      </c>
      <c r="E146" s="3933">
        <f>C145*$D$8</f>
        <v/>
      </c>
      <c r="F146" s="3933">
        <f>IF(ROUND(C145,0)=0,0,PMT($D$8,$D$9,-$D$7))</f>
        <v/>
      </c>
      <c r="G146" s="3933">
        <f>+IF(ROUND(C145,0)=0,0,+$D$13+$D$14)</f>
        <v/>
      </c>
      <c r="H146" s="3933">
        <f>+G146+F146</f>
        <v/>
      </c>
    </row>
    <row r="147">
      <c r="B147" s="10" t="n">
        <v>129</v>
      </c>
      <c r="C147" s="3933">
        <f>+IF(C146-D147&lt;0,0,C146-D147)</f>
        <v/>
      </c>
      <c r="D147" s="3933">
        <f>F147-E147</f>
        <v/>
      </c>
      <c r="E147" s="3933">
        <f>C146*$D$8</f>
        <v/>
      </c>
      <c r="F147" s="3933">
        <f>IF(ROUND(C146,0)=0,0,PMT($D$8,$D$9,-$D$7))</f>
        <v/>
      </c>
      <c r="G147" s="3933">
        <f>+IF(ROUND(C146,0)=0,0,+$D$13+$D$14)</f>
        <v/>
      </c>
      <c r="H147" s="3933">
        <f>+G147+F147</f>
        <v/>
      </c>
    </row>
    <row r="148">
      <c r="B148" s="10" t="n">
        <v>130</v>
      </c>
      <c r="C148" s="3933">
        <f>+IF(C147-D148&lt;0,0,C147-D148)</f>
        <v/>
      </c>
      <c r="D148" s="3933">
        <f>F148-E148</f>
        <v/>
      </c>
      <c r="E148" s="3933">
        <f>C147*$D$8</f>
        <v/>
      </c>
      <c r="F148" s="3933">
        <f>IF(ROUND(C147,0)=0,0,PMT($D$8,$D$9,-$D$7))</f>
        <v/>
      </c>
      <c r="G148" s="3933">
        <f>+IF(ROUND(C147,0)=0,0,+$D$13+$D$14)</f>
        <v/>
      </c>
      <c r="H148" s="3933">
        <f>+G148+F148</f>
        <v/>
      </c>
    </row>
    <row r="149">
      <c r="B149" s="10" t="n">
        <v>131</v>
      </c>
      <c r="C149" s="3933">
        <f>+IF(C148-D149&lt;0,0,C148-D149)</f>
        <v/>
      </c>
      <c r="D149" s="3933">
        <f>F149-E149</f>
        <v/>
      </c>
      <c r="E149" s="3933">
        <f>C148*$D$8</f>
        <v/>
      </c>
      <c r="F149" s="3933">
        <f>IF(ROUND(C148,0)=0,0,PMT($D$8,$D$9,-$D$7))</f>
        <v/>
      </c>
      <c r="G149" s="3933">
        <f>+IF(ROUND(C148,0)=0,0,+$D$13+$D$14)</f>
        <v/>
      </c>
      <c r="H149" s="3933">
        <f>+G149+F149</f>
        <v/>
      </c>
    </row>
    <row r="150">
      <c r="B150" s="10" t="n">
        <v>132</v>
      </c>
      <c r="C150" s="3933">
        <f>+IF(C149-D150&lt;0,0,C149-D150)</f>
        <v/>
      </c>
      <c r="D150" s="3933">
        <f>F150-E150</f>
        <v/>
      </c>
      <c r="E150" s="3933">
        <f>C149*$D$8</f>
        <v/>
      </c>
      <c r="F150" s="3933">
        <f>IF(ROUND(C149,0)=0,0,PMT($D$8,$D$9,-$D$7))</f>
        <v/>
      </c>
      <c r="G150" s="3933">
        <f>+IF(ROUND(C149,0)=0,0,+$D$13+$D$14)</f>
        <v/>
      </c>
      <c r="H150" s="3933">
        <f>+G150+F150</f>
        <v/>
      </c>
    </row>
    <row r="151">
      <c r="B151" s="10" t="n">
        <v>133</v>
      </c>
      <c r="C151" s="3933">
        <f>+IF(C150-D151&lt;0,0,C150-D151)</f>
        <v/>
      </c>
      <c r="D151" s="3933">
        <f>F151-E151</f>
        <v/>
      </c>
      <c r="E151" s="3933">
        <f>C150*$D$8</f>
        <v/>
      </c>
      <c r="F151" s="3933">
        <f>IF(ROUND(C150,0)=0,0,PMT($D$8,$D$9,-$D$7))</f>
        <v/>
      </c>
      <c r="G151" s="3933">
        <f>+IF(ROUND(C150,0)=0,0,+$D$13+$D$14)</f>
        <v/>
      </c>
      <c r="H151" s="3933">
        <f>+G151+F151</f>
        <v/>
      </c>
    </row>
    <row r="152">
      <c r="B152" s="10" t="n">
        <v>134</v>
      </c>
      <c r="C152" s="3933">
        <f>+IF(C151-D152&lt;0,0,C151-D152)</f>
        <v/>
      </c>
      <c r="D152" s="3933">
        <f>F152-E152</f>
        <v/>
      </c>
      <c r="E152" s="3933">
        <f>C151*$D$8</f>
        <v/>
      </c>
      <c r="F152" s="3933">
        <f>IF(ROUND(C151,0)=0,0,PMT($D$8,$D$9,-$D$7))</f>
        <v/>
      </c>
      <c r="G152" s="3933">
        <f>+IF(ROUND(C151,0)=0,0,+$D$13+$D$14)</f>
        <v/>
      </c>
      <c r="H152" s="3933">
        <f>+G152+F152</f>
        <v/>
      </c>
    </row>
    <row r="153">
      <c r="B153" s="10" t="n">
        <v>135</v>
      </c>
      <c r="C153" s="3933">
        <f>+IF(C152-D153&lt;0,0,C152-D153)</f>
        <v/>
      </c>
      <c r="D153" s="3933">
        <f>F153-E153</f>
        <v/>
      </c>
      <c r="E153" s="3933">
        <f>C152*$D$8</f>
        <v/>
      </c>
      <c r="F153" s="3933">
        <f>IF(ROUND(C152,0)=0,0,PMT($D$8,$D$9,-$D$7))</f>
        <v/>
      </c>
      <c r="G153" s="3933">
        <f>+IF(ROUND(C152,0)=0,0,+$D$13+$D$14)</f>
        <v/>
      </c>
      <c r="H153" s="3933">
        <f>+G153+F153</f>
        <v/>
      </c>
    </row>
    <row r="154">
      <c r="B154" s="10" t="n">
        <v>136</v>
      </c>
      <c r="C154" s="3933">
        <f>+IF(C153-D154&lt;0,0,C153-D154)</f>
        <v/>
      </c>
      <c r="D154" s="3933">
        <f>F154-E154</f>
        <v/>
      </c>
      <c r="E154" s="3933">
        <f>C153*$D$8</f>
        <v/>
      </c>
      <c r="F154" s="3933">
        <f>IF(ROUND(C153,0)=0,0,PMT($D$8,$D$9,-$D$7))</f>
        <v/>
      </c>
      <c r="G154" s="3933">
        <f>+IF(ROUND(C153,0)=0,0,+$D$13+$D$14)</f>
        <v/>
      </c>
      <c r="H154" s="3933">
        <f>+G154+F154</f>
        <v/>
      </c>
    </row>
    <row r="155">
      <c r="B155" s="10" t="n">
        <v>137</v>
      </c>
      <c r="C155" s="3933">
        <f>+IF(C154-D155&lt;0,0,C154-D155)</f>
        <v/>
      </c>
      <c r="D155" s="3933">
        <f>F155-E155</f>
        <v/>
      </c>
      <c r="E155" s="3933">
        <f>C154*$D$8</f>
        <v/>
      </c>
      <c r="F155" s="3933">
        <f>IF(ROUND(C154,0)=0,0,PMT($D$8,$D$9,-$D$7))</f>
        <v/>
      </c>
      <c r="G155" s="3933">
        <f>+IF(ROUND(C154,0)=0,0,+$D$13+$D$14)</f>
        <v/>
      </c>
      <c r="H155" s="3933">
        <f>+G155+F155</f>
        <v/>
      </c>
    </row>
    <row r="156">
      <c r="B156" s="10" t="n">
        <v>138</v>
      </c>
      <c r="C156" s="3933">
        <f>+IF(C155-D156&lt;0,0,C155-D156)</f>
        <v/>
      </c>
      <c r="D156" s="3933">
        <f>F156-E156</f>
        <v/>
      </c>
      <c r="E156" s="3933">
        <f>C155*$D$8</f>
        <v/>
      </c>
      <c r="F156" s="3933">
        <f>IF(ROUND(C155,0)=0,0,PMT($D$8,$D$9,-$D$7))</f>
        <v/>
      </c>
      <c r="G156" s="3933">
        <f>+IF(ROUND(C155,0)=0,0,+$D$13+$D$14)</f>
        <v/>
      </c>
      <c r="H156" s="3933">
        <f>+G156+F156</f>
        <v/>
      </c>
    </row>
    <row r="157">
      <c r="B157" s="10" t="n">
        <v>139</v>
      </c>
      <c r="C157" s="3933">
        <f>+IF(C156-D157&lt;0,0,C156-D157)</f>
        <v/>
      </c>
      <c r="D157" s="3933">
        <f>F157-E157</f>
        <v/>
      </c>
      <c r="E157" s="3933">
        <f>C156*$D$8</f>
        <v/>
      </c>
      <c r="F157" s="3933">
        <f>IF(ROUND(C156,0)=0,0,PMT($D$8,$D$9,-$D$7))</f>
        <v/>
      </c>
      <c r="G157" s="3933">
        <f>+IF(ROUND(C156,0)=0,0,+$D$13+$D$14)</f>
        <v/>
      </c>
      <c r="H157" s="3933">
        <f>+G157+F157</f>
        <v/>
      </c>
    </row>
    <row r="158">
      <c r="B158" s="10" t="n">
        <v>140</v>
      </c>
      <c r="C158" s="3933">
        <f>+IF(C157-D158&lt;0,0,C157-D158)</f>
        <v/>
      </c>
      <c r="D158" s="3933">
        <f>F158-E158</f>
        <v/>
      </c>
      <c r="E158" s="3933">
        <f>C157*$D$8</f>
        <v/>
      </c>
      <c r="F158" s="3933">
        <f>IF(ROUND(C157,0)=0,0,PMT($D$8,$D$9,-$D$7))</f>
        <v/>
      </c>
      <c r="G158" s="3933">
        <f>+IF(ROUND(C157,0)=0,0,+$D$13+$D$14)</f>
        <v/>
      </c>
      <c r="H158" s="3933">
        <f>+G158+F158</f>
        <v/>
      </c>
    </row>
    <row r="159">
      <c r="B159" s="10" t="n">
        <v>141</v>
      </c>
      <c r="C159" s="3933">
        <f>+IF(C158-D159&lt;0,0,C158-D159)</f>
        <v/>
      </c>
      <c r="D159" s="3933">
        <f>F159-E159</f>
        <v/>
      </c>
      <c r="E159" s="3933">
        <f>C158*$D$8</f>
        <v/>
      </c>
      <c r="F159" s="3933">
        <f>IF(ROUND(C158,0)=0,0,PMT($D$8,$D$9,-$D$7))</f>
        <v/>
      </c>
      <c r="G159" s="3933">
        <f>+IF(ROUND(C158,0)=0,0,+$D$13+$D$14)</f>
        <v/>
      </c>
      <c r="H159" s="3933">
        <f>+G159+F159</f>
        <v/>
      </c>
    </row>
    <row r="160">
      <c r="B160" s="10" t="n">
        <v>142</v>
      </c>
      <c r="C160" s="3933">
        <f>+IF(C159-D160&lt;0,0,C159-D160)</f>
        <v/>
      </c>
      <c r="D160" s="3933">
        <f>F160-E160</f>
        <v/>
      </c>
      <c r="E160" s="3933">
        <f>C159*$D$8</f>
        <v/>
      </c>
      <c r="F160" s="3933">
        <f>IF(ROUND(C159,0)=0,0,PMT($D$8,$D$9,-$D$7))</f>
        <v/>
      </c>
      <c r="G160" s="3933">
        <f>+IF(ROUND(C159,0)=0,0,+$D$13+$D$14)</f>
        <v/>
      </c>
      <c r="H160" s="3933">
        <f>+G160+F160</f>
        <v/>
      </c>
    </row>
    <row r="161">
      <c r="B161" s="10" t="n">
        <v>143</v>
      </c>
      <c r="C161" s="3933">
        <f>+IF(C160-D161&lt;0,0,C160-D161)</f>
        <v/>
      </c>
      <c r="D161" s="3933">
        <f>F161-E161</f>
        <v/>
      </c>
      <c r="E161" s="3933">
        <f>C160*$D$8</f>
        <v/>
      </c>
      <c r="F161" s="3933">
        <f>IF(ROUND(C160,0)=0,0,PMT($D$8,$D$9,-$D$7))</f>
        <v/>
      </c>
      <c r="G161" s="3933">
        <f>+IF(ROUND(C160,0)=0,0,+$D$13+$D$14)</f>
        <v/>
      </c>
      <c r="H161" s="3933">
        <f>+G161+F161</f>
        <v/>
      </c>
    </row>
    <row r="162">
      <c r="B162" s="10" t="n">
        <v>144</v>
      </c>
      <c r="C162" s="3933">
        <f>+IF(C161-D162&lt;0,0,C161-D162)</f>
        <v/>
      </c>
      <c r="D162" s="3933">
        <f>F162-E162</f>
        <v/>
      </c>
      <c r="E162" s="3933">
        <f>C161*$D$8</f>
        <v/>
      </c>
      <c r="F162" s="3933">
        <f>IF(ROUND(C161,0)=0,0,PMT($D$8,$D$9,-$D$7))</f>
        <v/>
      </c>
      <c r="G162" s="3933">
        <f>+IF(ROUND(C161,0)=0,0,+$D$13+$D$14)</f>
        <v/>
      </c>
      <c r="H162" s="3933">
        <f>+G162+F162</f>
        <v/>
      </c>
    </row>
    <row r="163">
      <c r="B163" s="10" t="n">
        <v>145</v>
      </c>
      <c r="C163" s="3933">
        <f>+IF(C162-D163&lt;0,0,C162-D163)</f>
        <v/>
      </c>
      <c r="D163" s="3933">
        <f>F163-E163</f>
        <v/>
      </c>
      <c r="E163" s="3933">
        <f>C162*$D$8</f>
        <v/>
      </c>
      <c r="F163" s="3933">
        <f>IF(ROUND(C162,0)=0,0,PMT($D$8,$D$9,-$D$7))</f>
        <v/>
      </c>
      <c r="G163" s="3933">
        <f>+IF(ROUND(C162,0)=0,0,+$D$13+$D$14)</f>
        <v/>
      </c>
      <c r="H163" s="3933">
        <f>+G163+F163</f>
        <v/>
      </c>
    </row>
    <row r="164">
      <c r="B164" s="10" t="n">
        <v>146</v>
      </c>
      <c r="C164" s="3933">
        <f>+IF(C163-D164&lt;0,0,C163-D164)</f>
        <v/>
      </c>
      <c r="D164" s="3933">
        <f>F164-E164</f>
        <v/>
      </c>
      <c r="E164" s="3933">
        <f>C163*$D$8</f>
        <v/>
      </c>
      <c r="F164" s="3933">
        <f>IF(ROUND(C163,0)=0,0,PMT($D$8,$D$9,-$D$7))</f>
        <v/>
      </c>
      <c r="G164" s="3933">
        <f>+IF(ROUND(C163,0)=0,0,+$D$13+$D$14)</f>
        <v/>
      </c>
      <c r="H164" s="3933">
        <f>+G164+F164</f>
        <v/>
      </c>
    </row>
    <row r="165">
      <c r="B165" s="10" t="n">
        <v>147</v>
      </c>
      <c r="C165" s="3933">
        <f>+IF(C164-D165&lt;0,0,C164-D165)</f>
        <v/>
      </c>
      <c r="D165" s="3933">
        <f>F165-E165</f>
        <v/>
      </c>
      <c r="E165" s="3933">
        <f>C164*$D$8</f>
        <v/>
      </c>
      <c r="F165" s="3933">
        <f>IF(ROUND(C164,0)=0,0,PMT($D$8,$D$9,-$D$7))</f>
        <v/>
      </c>
      <c r="G165" s="3933">
        <f>+IF(ROUND(C164,0)=0,0,+$D$13+$D$14)</f>
        <v/>
      </c>
      <c r="H165" s="3933">
        <f>+G165+F165</f>
        <v/>
      </c>
    </row>
    <row r="166">
      <c r="B166" s="10" t="n">
        <v>148</v>
      </c>
      <c r="C166" s="3933">
        <f>+IF(C165-D166&lt;0,0,C165-D166)</f>
        <v/>
      </c>
      <c r="D166" s="3933">
        <f>F166-E166</f>
        <v/>
      </c>
      <c r="E166" s="3933">
        <f>C165*$D$8</f>
        <v/>
      </c>
      <c r="F166" s="3933">
        <f>IF(ROUND(C165,0)=0,0,PMT($D$8,$D$9,-$D$7))</f>
        <v/>
      </c>
      <c r="G166" s="3933">
        <f>+IF(ROUND(C165,0)=0,0,+$D$13+$D$14)</f>
        <v/>
      </c>
      <c r="H166" s="3933">
        <f>+G166+F166</f>
        <v/>
      </c>
    </row>
    <row r="167">
      <c r="B167" s="10" t="n">
        <v>149</v>
      </c>
      <c r="C167" s="3933">
        <f>+IF(C166-D167&lt;0,0,C166-D167)</f>
        <v/>
      </c>
      <c r="D167" s="3933">
        <f>F167-E167</f>
        <v/>
      </c>
      <c r="E167" s="3933">
        <f>C166*$D$8</f>
        <v/>
      </c>
      <c r="F167" s="3933">
        <f>IF(ROUND(C166,0)=0,0,PMT($D$8,$D$9,-$D$7))</f>
        <v/>
      </c>
      <c r="G167" s="3933">
        <f>+IF(ROUND(C166,0)=0,0,+$D$13+$D$14)</f>
        <v/>
      </c>
      <c r="H167" s="3933">
        <f>+G167+F167</f>
        <v/>
      </c>
    </row>
    <row r="168">
      <c r="B168" s="10" t="n">
        <v>150</v>
      </c>
      <c r="C168" s="3933">
        <f>+IF(C167-D168&lt;0,0,C167-D168)</f>
        <v/>
      </c>
      <c r="D168" s="3933">
        <f>F168-E168</f>
        <v/>
      </c>
      <c r="E168" s="3933">
        <f>C167*$D$8</f>
        <v/>
      </c>
      <c r="F168" s="3933">
        <f>IF(ROUND(C167,0)=0,0,PMT($D$8,$D$9,-$D$7))</f>
        <v/>
      </c>
      <c r="G168" s="3933">
        <f>+IF(ROUND(C167,0)=0,0,+$D$13+$D$14)</f>
        <v/>
      </c>
      <c r="H168" s="3933">
        <f>+G168+F168</f>
        <v/>
      </c>
    </row>
    <row r="169">
      <c r="B169" s="10" t="n">
        <v>151</v>
      </c>
      <c r="C169" s="3933">
        <f>+IF(C168-D169&lt;0,0,C168-D169)</f>
        <v/>
      </c>
      <c r="D169" s="3933">
        <f>F169-E169</f>
        <v/>
      </c>
      <c r="E169" s="3933">
        <f>C168*$D$8</f>
        <v/>
      </c>
      <c r="F169" s="3933">
        <f>IF(ROUND(C168,0)=0,0,PMT($D$8,$D$9,-$D$7))</f>
        <v/>
      </c>
      <c r="G169" s="3933">
        <f>+IF(ROUND(C168,0)=0,0,+$D$13+$D$14)</f>
        <v/>
      </c>
      <c r="H169" s="3933">
        <f>+G169+F169</f>
        <v/>
      </c>
    </row>
    <row r="170">
      <c r="B170" s="10" t="n">
        <v>152</v>
      </c>
      <c r="C170" s="3933">
        <f>+IF(C169-D170&lt;0,0,C169-D170)</f>
        <v/>
      </c>
      <c r="D170" s="3933">
        <f>F170-E170</f>
        <v/>
      </c>
      <c r="E170" s="3933">
        <f>C169*$D$8</f>
        <v/>
      </c>
      <c r="F170" s="3933">
        <f>IF(ROUND(C169,0)=0,0,PMT($D$8,$D$9,-$D$7))</f>
        <v/>
      </c>
      <c r="G170" s="3933">
        <f>+IF(ROUND(C169,0)=0,0,+$D$13+$D$14)</f>
        <v/>
      </c>
      <c r="H170" s="3933">
        <f>+G170+F170</f>
        <v/>
      </c>
    </row>
    <row r="171">
      <c r="B171" s="10" t="n">
        <v>153</v>
      </c>
      <c r="C171" s="3933">
        <f>+IF(C170-D171&lt;0,0,C170-D171)</f>
        <v/>
      </c>
      <c r="D171" s="3933">
        <f>F171-E171</f>
        <v/>
      </c>
      <c r="E171" s="3933">
        <f>C170*$D$8</f>
        <v/>
      </c>
      <c r="F171" s="3933">
        <f>IF(ROUND(C170,0)=0,0,PMT($D$8,$D$9,-$D$7))</f>
        <v/>
      </c>
      <c r="G171" s="3933">
        <f>+IF(ROUND(C170,0)=0,0,+$D$13+$D$14)</f>
        <v/>
      </c>
      <c r="H171" s="3933">
        <f>+G171+F171</f>
        <v/>
      </c>
    </row>
    <row r="172">
      <c r="B172" s="10" t="n">
        <v>154</v>
      </c>
      <c r="C172" s="3933">
        <f>+IF(C171-D172&lt;0,0,C171-D172)</f>
        <v/>
      </c>
      <c r="D172" s="3933">
        <f>F172-E172</f>
        <v/>
      </c>
      <c r="E172" s="3933">
        <f>C171*$D$8</f>
        <v/>
      </c>
      <c r="F172" s="3933">
        <f>IF(ROUND(C171,0)=0,0,PMT($D$8,$D$9,-$D$7))</f>
        <v/>
      </c>
      <c r="G172" s="3933">
        <f>+IF(ROUND(C171,0)=0,0,+$D$13+$D$14)</f>
        <v/>
      </c>
      <c r="H172" s="3933">
        <f>+G172+F172</f>
        <v/>
      </c>
    </row>
    <row r="173">
      <c r="B173" s="10" t="n">
        <v>155</v>
      </c>
      <c r="C173" s="3933">
        <f>+IF(C172-D173&lt;0,0,C172-D173)</f>
        <v/>
      </c>
      <c r="D173" s="3933">
        <f>F173-E173</f>
        <v/>
      </c>
      <c r="E173" s="3933">
        <f>C172*$D$8</f>
        <v/>
      </c>
      <c r="F173" s="3933">
        <f>IF(ROUND(C172,0)=0,0,PMT($D$8,$D$9,-$D$7))</f>
        <v/>
      </c>
      <c r="G173" s="3933">
        <f>+IF(ROUND(C172,0)=0,0,+$D$13+$D$14)</f>
        <v/>
      </c>
      <c r="H173" s="3933">
        <f>+G173+F173</f>
        <v/>
      </c>
    </row>
    <row r="174">
      <c r="B174" s="10" t="n">
        <v>156</v>
      </c>
      <c r="C174" s="3933">
        <f>+IF(C173-D174&lt;0,0,C173-D174)</f>
        <v/>
      </c>
      <c r="D174" s="3933">
        <f>F174-E174</f>
        <v/>
      </c>
      <c r="E174" s="3933">
        <f>C173*$D$8</f>
        <v/>
      </c>
      <c r="F174" s="3933">
        <f>IF(ROUND(C173,0)=0,0,PMT($D$8,$D$9,-$D$7))</f>
        <v/>
      </c>
      <c r="G174" s="3933">
        <f>+IF(ROUND(C173,0)=0,0,+$D$13+$D$14)</f>
        <v/>
      </c>
      <c r="H174" s="3933">
        <f>+G174+F174</f>
        <v/>
      </c>
    </row>
    <row r="175">
      <c r="B175" s="10" t="n">
        <v>157</v>
      </c>
      <c r="C175" s="3933">
        <f>+IF(C174-D175&lt;0,0,C174-D175)</f>
        <v/>
      </c>
      <c r="D175" s="3933">
        <f>F175-E175</f>
        <v/>
      </c>
      <c r="E175" s="3933">
        <f>C174*$D$8</f>
        <v/>
      </c>
      <c r="F175" s="3933">
        <f>IF(ROUND(C174,0)=0,0,PMT($D$8,$D$9,-$D$7))</f>
        <v/>
      </c>
      <c r="G175" s="3933">
        <f>+IF(ROUND(C174,0)=0,0,+$D$13+$D$14)</f>
        <v/>
      </c>
      <c r="H175" s="3933">
        <f>+G175+F175</f>
        <v/>
      </c>
    </row>
    <row r="176">
      <c r="B176" s="10" t="n">
        <v>158</v>
      </c>
      <c r="C176" s="3933">
        <f>+IF(C175-D176&lt;0,0,C175-D176)</f>
        <v/>
      </c>
      <c r="D176" s="3933">
        <f>F176-E176</f>
        <v/>
      </c>
      <c r="E176" s="3933">
        <f>C175*$D$8</f>
        <v/>
      </c>
      <c r="F176" s="3933">
        <f>IF(ROUND(C175,0)=0,0,PMT($D$8,$D$9,-$D$7))</f>
        <v/>
      </c>
      <c r="G176" s="3933">
        <f>+IF(ROUND(C175,0)=0,0,+$D$13+$D$14)</f>
        <v/>
      </c>
      <c r="H176" s="3933">
        <f>+G176+F176</f>
        <v/>
      </c>
    </row>
    <row r="177">
      <c r="B177" s="10" t="n">
        <v>159</v>
      </c>
      <c r="C177" s="3933">
        <f>+IF(C176-D177&lt;0,0,C176-D177)</f>
        <v/>
      </c>
      <c r="D177" s="3933">
        <f>F177-E177</f>
        <v/>
      </c>
      <c r="E177" s="3933">
        <f>C176*$D$8</f>
        <v/>
      </c>
      <c r="F177" s="3933">
        <f>IF(ROUND(C176,0)=0,0,PMT($D$8,$D$9,-$D$7))</f>
        <v/>
      </c>
      <c r="G177" s="3933">
        <f>+IF(ROUND(C176,0)=0,0,+$D$13+$D$14)</f>
        <v/>
      </c>
      <c r="H177" s="3933">
        <f>+G177+F177</f>
        <v/>
      </c>
    </row>
    <row r="178">
      <c r="B178" s="10" t="n">
        <v>160</v>
      </c>
      <c r="C178" s="3933">
        <f>+IF(C177-D178&lt;0,0,C177-D178)</f>
        <v/>
      </c>
      <c r="D178" s="3933">
        <f>F178-E178</f>
        <v/>
      </c>
      <c r="E178" s="3933">
        <f>C177*$D$8</f>
        <v/>
      </c>
      <c r="F178" s="3933">
        <f>IF(ROUND(C177,0)=0,0,PMT($D$8,$D$9,-$D$7))</f>
        <v/>
      </c>
      <c r="G178" s="3933">
        <f>+IF(ROUND(C177,0)=0,0,+$D$13+$D$14)</f>
        <v/>
      </c>
      <c r="H178" s="3933">
        <f>+G178+F178</f>
        <v/>
      </c>
    </row>
    <row r="179">
      <c r="B179" s="10" t="n">
        <v>161</v>
      </c>
      <c r="C179" s="3933">
        <f>+IF(C178-D179&lt;0,0,C178-D179)</f>
        <v/>
      </c>
      <c r="D179" s="3933">
        <f>F179-E179</f>
        <v/>
      </c>
      <c r="E179" s="3933">
        <f>C178*$D$8</f>
        <v/>
      </c>
      <c r="F179" s="3933">
        <f>IF(ROUND(C178,0)=0,0,PMT($D$8,$D$9,-$D$7))</f>
        <v/>
      </c>
      <c r="G179" s="3933">
        <f>+IF(ROUND(C178,0)=0,0,+$D$13+$D$14)</f>
        <v/>
      </c>
      <c r="H179" s="3933">
        <f>+G179+F179</f>
        <v/>
      </c>
    </row>
    <row r="180">
      <c r="B180" s="10" t="n">
        <v>162</v>
      </c>
      <c r="C180" s="3933">
        <f>+IF(C179-D180&lt;0,0,C179-D180)</f>
        <v/>
      </c>
      <c r="D180" s="3933">
        <f>F180-E180</f>
        <v/>
      </c>
      <c r="E180" s="3933">
        <f>C179*$D$8</f>
        <v/>
      </c>
      <c r="F180" s="3933">
        <f>IF(ROUND(C179,0)=0,0,PMT($D$8,$D$9,-$D$7))</f>
        <v/>
      </c>
      <c r="G180" s="3933">
        <f>+IF(ROUND(C179,0)=0,0,+$D$13+$D$14)</f>
        <v/>
      </c>
      <c r="H180" s="3933">
        <f>+G180+F180</f>
        <v/>
      </c>
    </row>
    <row r="181">
      <c r="B181" s="10" t="n">
        <v>163</v>
      </c>
      <c r="C181" s="3933">
        <f>+IF(C180-D181&lt;0,0,C180-D181)</f>
        <v/>
      </c>
      <c r="D181" s="3933">
        <f>F181-E181</f>
        <v/>
      </c>
      <c r="E181" s="3933">
        <f>C180*$D$8</f>
        <v/>
      </c>
      <c r="F181" s="3933">
        <f>IF(ROUND(C180,0)=0,0,PMT($D$8,$D$9,-$D$7))</f>
        <v/>
      </c>
      <c r="G181" s="3933">
        <f>+IF(ROUND(C180,0)=0,0,+$D$13+$D$14)</f>
        <v/>
      </c>
      <c r="H181" s="3933">
        <f>+G181+F181</f>
        <v/>
      </c>
    </row>
    <row r="182">
      <c r="B182" s="10" t="n">
        <v>164</v>
      </c>
      <c r="C182" s="3933">
        <f>+IF(C181-D182&lt;0,0,C181-D182)</f>
        <v/>
      </c>
      <c r="D182" s="3933">
        <f>F182-E182</f>
        <v/>
      </c>
      <c r="E182" s="3933">
        <f>C181*$D$8</f>
        <v/>
      </c>
      <c r="F182" s="3933">
        <f>IF(ROUND(C181,0)=0,0,PMT($D$8,$D$9,-$D$7))</f>
        <v/>
      </c>
      <c r="G182" s="3933">
        <f>+IF(ROUND(C181,0)=0,0,+$D$13+$D$14)</f>
        <v/>
      </c>
      <c r="H182" s="3933">
        <f>+G182+F182</f>
        <v/>
      </c>
    </row>
    <row r="183">
      <c r="B183" s="10" t="n">
        <v>165</v>
      </c>
      <c r="C183" s="3933">
        <f>+IF(C182-D183&lt;0,0,C182-D183)</f>
        <v/>
      </c>
      <c r="D183" s="3933">
        <f>F183-E183</f>
        <v/>
      </c>
      <c r="E183" s="3933">
        <f>C182*$D$8</f>
        <v/>
      </c>
      <c r="F183" s="3933">
        <f>IF(ROUND(C182,0)=0,0,PMT($D$8,$D$9,-$D$7))</f>
        <v/>
      </c>
      <c r="G183" s="3933">
        <f>+IF(ROUND(C182,0)=0,0,+$D$13+$D$14)</f>
        <v/>
      </c>
      <c r="H183" s="3933">
        <f>+G183+F183</f>
        <v/>
      </c>
    </row>
    <row r="184">
      <c r="B184" s="10" t="n">
        <v>166</v>
      </c>
      <c r="C184" s="3933">
        <f>+IF(C183-D184&lt;0,0,C183-D184)</f>
        <v/>
      </c>
      <c r="D184" s="3933">
        <f>F184-E184</f>
        <v/>
      </c>
      <c r="E184" s="3933">
        <f>C183*$D$8</f>
        <v/>
      </c>
      <c r="F184" s="3933">
        <f>IF(ROUND(C183,0)=0,0,PMT($D$8,$D$9,-$D$7))</f>
        <v/>
      </c>
      <c r="G184" s="3933">
        <f>+IF(ROUND(C183,0)=0,0,+$D$13+$D$14)</f>
        <v/>
      </c>
      <c r="H184" s="3933">
        <f>+G184+F184</f>
        <v/>
      </c>
    </row>
    <row r="185">
      <c r="B185" s="10" t="n">
        <v>167</v>
      </c>
      <c r="C185" s="3933">
        <f>+IF(C184-D185&lt;0,0,C184-D185)</f>
        <v/>
      </c>
      <c r="D185" s="3933">
        <f>F185-E185</f>
        <v/>
      </c>
      <c r="E185" s="3933">
        <f>C184*$D$8</f>
        <v/>
      </c>
      <c r="F185" s="3933">
        <f>IF(ROUND(C184,0)=0,0,PMT($D$8,$D$9,-$D$7))</f>
        <v/>
      </c>
      <c r="G185" s="3933">
        <f>+IF(ROUND(C184,0)=0,0,+$D$13+$D$14)</f>
        <v/>
      </c>
      <c r="H185" s="3933">
        <f>+G185+F185</f>
        <v/>
      </c>
    </row>
    <row r="186">
      <c r="B186" s="10" t="n">
        <v>168</v>
      </c>
      <c r="C186" s="3933">
        <f>+IF(C185-D186&lt;0,0,C185-D186)</f>
        <v/>
      </c>
      <c r="D186" s="3933">
        <f>F186-E186</f>
        <v/>
      </c>
      <c r="E186" s="3933">
        <f>C185*$D$8</f>
        <v/>
      </c>
      <c r="F186" s="3933">
        <f>IF(ROUND(C185,0)=0,0,PMT($D$8,$D$9,-$D$7))</f>
        <v/>
      </c>
      <c r="G186" s="3933">
        <f>+IF(ROUND(C185,0)=0,0,+$D$13+$D$14)</f>
        <v/>
      </c>
      <c r="H186" s="3933">
        <f>+G186+F186</f>
        <v/>
      </c>
    </row>
    <row r="187">
      <c r="B187" s="10" t="n">
        <v>169</v>
      </c>
      <c r="C187" s="3933">
        <f>+IF(C186-D187&lt;0,0,C186-D187)</f>
        <v/>
      </c>
      <c r="D187" s="3933">
        <f>F187-E187</f>
        <v/>
      </c>
      <c r="E187" s="3933">
        <f>C186*$D$8</f>
        <v/>
      </c>
      <c r="F187" s="3933">
        <f>IF(ROUND(C186,0)=0,0,PMT($D$8,$D$9,-$D$7))</f>
        <v/>
      </c>
      <c r="G187" s="3933">
        <f>+IF(ROUND(C186,0)=0,0,+$D$13+$D$14)</f>
        <v/>
      </c>
      <c r="H187" s="3933">
        <f>+G187+F187</f>
        <v/>
      </c>
    </row>
    <row r="188">
      <c r="B188" s="10" t="n">
        <v>170</v>
      </c>
      <c r="C188" s="3933">
        <f>+IF(C187-D188&lt;0,0,C187-D188)</f>
        <v/>
      </c>
      <c r="D188" s="3933">
        <f>F188-E188</f>
        <v/>
      </c>
      <c r="E188" s="3933">
        <f>C187*$D$8</f>
        <v/>
      </c>
      <c r="F188" s="3933">
        <f>IF(ROUND(C187,0)=0,0,PMT($D$8,$D$9,-$D$7))</f>
        <v/>
      </c>
      <c r="G188" s="3933">
        <f>+IF(ROUND(C187,0)=0,0,+$D$13+$D$14)</f>
        <v/>
      </c>
      <c r="H188" s="3933">
        <f>+G188+F188</f>
        <v/>
      </c>
    </row>
    <row r="189">
      <c r="B189" s="10" t="n">
        <v>171</v>
      </c>
      <c r="C189" s="3933">
        <f>+IF(C188-D189&lt;0,0,C188-D189)</f>
        <v/>
      </c>
      <c r="D189" s="3933">
        <f>F189-E189</f>
        <v/>
      </c>
      <c r="E189" s="3933">
        <f>C188*$D$8</f>
        <v/>
      </c>
      <c r="F189" s="3933">
        <f>IF(ROUND(C188,0)=0,0,PMT($D$8,$D$9,-$D$7))</f>
        <v/>
      </c>
      <c r="G189" s="3933">
        <f>+IF(ROUND(C188,0)=0,0,+$D$13+$D$14)</f>
        <v/>
      </c>
      <c r="H189" s="3933">
        <f>+G189+F189</f>
        <v/>
      </c>
    </row>
    <row r="190">
      <c r="B190" s="10" t="n">
        <v>172</v>
      </c>
      <c r="C190" s="3933">
        <f>+IF(C189-D190&lt;0,0,C189-D190)</f>
        <v/>
      </c>
      <c r="D190" s="3933">
        <f>F190-E190</f>
        <v/>
      </c>
      <c r="E190" s="3933">
        <f>C189*$D$8</f>
        <v/>
      </c>
      <c r="F190" s="3933">
        <f>IF(ROUND(C189,0)=0,0,PMT($D$8,$D$9,-$D$7))</f>
        <v/>
      </c>
      <c r="G190" s="3933">
        <f>+IF(ROUND(C189,0)=0,0,+$D$13+$D$14)</f>
        <v/>
      </c>
      <c r="H190" s="3933">
        <f>+G190+F190</f>
        <v/>
      </c>
    </row>
    <row r="191">
      <c r="B191" s="10" t="n">
        <v>173</v>
      </c>
      <c r="C191" s="3933">
        <f>+IF(C190-D191&lt;0,0,C190-D191)</f>
        <v/>
      </c>
      <c r="D191" s="3933">
        <f>F191-E191</f>
        <v/>
      </c>
      <c r="E191" s="3933">
        <f>C190*$D$8</f>
        <v/>
      </c>
      <c r="F191" s="3933">
        <f>IF(ROUND(C190,0)=0,0,PMT($D$8,$D$9,-$D$7))</f>
        <v/>
      </c>
      <c r="G191" s="3933">
        <f>+IF(ROUND(C190,0)=0,0,+$D$13+$D$14)</f>
        <v/>
      </c>
      <c r="H191" s="3933">
        <f>+G191+F191</f>
        <v/>
      </c>
    </row>
    <row r="192">
      <c r="B192" s="10" t="n">
        <v>174</v>
      </c>
      <c r="C192" s="3933">
        <f>+IF(C191-D192&lt;0,0,C191-D192)</f>
        <v/>
      </c>
      <c r="D192" s="3933">
        <f>F192-E192</f>
        <v/>
      </c>
      <c r="E192" s="3933">
        <f>C191*$D$8</f>
        <v/>
      </c>
      <c r="F192" s="3933">
        <f>IF(ROUND(C191,0)=0,0,PMT($D$8,$D$9,-$D$7))</f>
        <v/>
      </c>
      <c r="G192" s="3933">
        <f>+IF(ROUND(C191,0)=0,0,+$D$13+$D$14)</f>
        <v/>
      </c>
      <c r="H192" s="3933">
        <f>+G192+F192</f>
        <v/>
      </c>
    </row>
    <row r="193">
      <c r="B193" s="10" t="n">
        <v>175</v>
      </c>
      <c r="C193" s="3933">
        <f>+IF(C192-D193&lt;0,0,C192-D193)</f>
        <v/>
      </c>
      <c r="D193" s="3933">
        <f>F193-E193</f>
        <v/>
      </c>
      <c r="E193" s="3933">
        <f>C192*$D$8</f>
        <v/>
      </c>
      <c r="F193" s="3933">
        <f>IF(ROUND(C192,0)=0,0,PMT($D$8,$D$9,-$D$7))</f>
        <v/>
      </c>
      <c r="G193" s="3933">
        <f>+IF(ROUND(C192,0)=0,0,+$D$13+$D$14)</f>
        <v/>
      </c>
      <c r="H193" s="3933">
        <f>+G193+F193</f>
        <v/>
      </c>
    </row>
    <row r="194">
      <c r="B194" s="10" t="n">
        <v>176</v>
      </c>
      <c r="C194" s="3933">
        <f>+IF(C193-D194&lt;0,0,C193-D194)</f>
        <v/>
      </c>
      <c r="D194" s="3933">
        <f>F194-E194</f>
        <v/>
      </c>
      <c r="E194" s="3933">
        <f>C193*$D$8</f>
        <v/>
      </c>
      <c r="F194" s="3933">
        <f>IF(ROUND(C193,0)=0,0,PMT($D$8,$D$9,-$D$7))</f>
        <v/>
      </c>
      <c r="G194" s="3933">
        <f>+IF(ROUND(C193,0)=0,0,+$D$13+$D$14)</f>
        <v/>
      </c>
      <c r="H194" s="3933">
        <f>+G194+F194</f>
        <v/>
      </c>
    </row>
    <row r="195">
      <c r="B195" s="10" t="n">
        <v>177</v>
      </c>
      <c r="C195" s="3933">
        <f>+IF(C194-D195&lt;0,0,C194-D195)</f>
        <v/>
      </c>
      <c r="D195" s="3933">
        <f>F195-E195</f>
        <v/>
      </c>
      <c r="E195" s="3933">
        <f>C194*$D$8</f>
        <v/>
      </c>
      <c r="F195" s="3933">
        <f>IF(ROUND(C194,0)=0,0,PMT($D$8,$D$9,-$D$7))</f>
        <v/>
      </c>
      <c r="G195" s="3933">
        <f>+IF(ROUND(C194,0)=0,0,+$D$13+$D$14)</f>
        <v/>
      </c>
      <c r="H195" s="3933">
        <f>+G195+F195</f>
        <v/>
      </c>
    </row>
    <row r="196">
      <c r="B196" s="10" t="n">
        <v>178</v>
      </c>
      <c r="C196" s="3933">
        <f>+IF(C195-D196&lt;0,0,C195-D196)</f>
        <v/>
      </c>
      <c r="D196" s="3933">
        <f>F196-E196</f>
        <v/>
      </c>
      <c r="E196" s="3933">
        <f>C195*$D$8</f>
        <v/>
      </c>
      <c r="F196" s="3933">
        <f>IF(ROUND(C195,0)=0,0,PMT($D$8,$D$9,-$D$7))</f>
        <v/>
      </c>
      <c r="G196" s="3933">
        <f>+IF(ROUND(C195,0)=0,0,+$D$13+$D$14)</f>
        <v/>
      </c>
      <c r="H196" s="3933">
        <f>+G196+F196</f>
        <v/>
      </c>
    </row>
    <row r="197">
      <c r="B197" s="10" t="n">
        <v>179</v>
      </c>
      <c r="C197" s="3933">
        <f>+IF(C196-D197&lt;0,0,C196-D197)</f>
        <v/>
      </c>
      <c r="D197" s="3933">
        <f>F197-E197</f>
        <v/>
      </c>
      <c r="E197" s="3933">
        <f>C196*$D$8</f>
        <v/>
      </c>
      <c r="F197" s="3933">
        <f>IF(ROUND(C196,0)=0,0,PMT($D$8,$D$9,-$D$7))</f>
        <v/>
      </c>
      <c r="G197" s="3933">
        <f>+IF(ROUND(C196,0)=0,0,+$D$13+$D$14)</f>
        <v/>
      </c>
      <c r="H197" s="3933">
        <f>+G197+F197</f>
        <v/>
      </c>
    </row>
    <row r="198">
      <c r="B198" s="10" t="n">
        <v>180</v>
      </c>
      <c r="C198" s="3933">
        <f>+IF(C197-D198&lt;0,0,C197-D198)</f>
        <v/>
      </c>
      <c r="D198" s="3933">
        <f>F198-E198</f>
        <v/>
      </c>
      <c r="E198" s="3933">
        <f>C197*$D$8</f>
        <v/>
      </c>
      <c r="F198" s="3933">
        <f>IF(ROUND(C197,0)=0,0,PMT($D$8,$D$9,-$D$7))</f>
        <v/>
      </c>
      <c r="G198" s="3933">
        <f>+IF(ROUND(C197,0)=0,0,+$D$13+$D$14)</f>
        <v/>
      </c>
      <c r="H198" s="3933">
        <f>+G198+F198</f>
        <v/>
      </c>
    </row>
    <row r="199">
      <c r="B199" s="10">
        <f>+B198+1</f>
        <v/>
      </c>
      <c r="C199" s="3933">
        <f>+IF(C198-D199&lt;0,0,C198-D199)</f>
        <v/>
      </c>
      <c r="D199" s="3933">
        <f>F199-E199</f>
        <v/>
      </c>
      <c r="E199" s="3933">
        <f>C198*$D$8</f>
        <v/>
      </c>
      <c r="F199" s="3933">
        <f>IF(ROUND(C198,0)=0,0,PMT($D$8,$D$9,-$D$7))</f>
        <v/>
      </c>
      <c r="G199" s="3933">
        <f>+IF(ROUND(C198,0)=0,0,+$D$13+$D$14)</f>
        <v/>
      </c>
      <c r="H199" s="3933">
        <f>+G199+F199</f>
        <v/>
      </c>
    </row>
    <row r="200">
      <c r="B200" s="10">
        <f>+B199+1</f>
        <v/>
      </c>
      <c r="C200" s="3933">
        <f>+IF(C199-D200&lt;0,0,C199-D200)</f>
        <v/>
      </c>
      <c r="D200" s="3933">
        <f>F200-E200</f>
        <v/>
      </c>
      <c r="E200" s="3933">
        <f>C199*$D$8</f>
        <v/>
      </c>
      <c r="F200" s="3933">
        <f>IF(ROUND(C199,0)=0,0,PMT($D$8,$D$9,-$D$7))</f>
        <v/>
      </c>
      <c r="G200" s="3933">
        <f>+IF(ROUND(C199,0)=0,0,+$D$13+$D$14)</f>
        <v/>
      </c>
      <c r="H200" s="3933">
        <f>+G200+F200</f>
        <v/>
      </c>
    </row>
    <row r="201">
      <c r="B201" s="10">
        <f>+B200+1</f>
        <v/>
      </c>
      <c r="C201" s="3933">
        <f>+IF(C200-D201&lt;0,0,C200-D201)</f>
        <v/>
      </c>
      <c r="D201" s="3933">
        <f>F201-E201</f>
        <v/>
      </c>
      <c r="E201" s="3933">
        <f>C200*$D$8</f>
        <v/>
      </c>
      <c r="F201" s="3933">
        <f>IF(ROUND(C200,0)=0,0,PMT($D$8,$D$9,-$D$7))</f>
        <v/>
      </c>
      <c r="G201" s="3933">
        <f>+IF(ROUND(C200,0)=0,0,+$D$13+$D$14)</f>
        <v/>
      </c>
      <c r="H201" s="3933">
        <f>+G201+F201</f>
        <v/>
      </c>
    </row>
    <row r="202">
      <c r="B202" s="10">
        <f>+B201+1</f>
        <v/>
      </c>
      <c r="C202" s="3933">
        <f>+IF(C201-D202&lt;0,0,C201-D202)</f>
        <v/>
      </c>
      <c r="D202" s="3933">
        <f>F202-E202</f>
        <v/>
      </c>
      <c r="E202" s="3933">
        <f>C201*$D$8</f>
        <v/>
      </c>
      <c r="F202" s="3933">
        <f>IF(ROUND(C201,0)=0,0,PMT($D$8,$D$9,-$D$7))</f>
        <v/>
      </c>
      <c r="G202" s="3933">
        <f>+IF(ROUND(C201,0)=0,0,+$D$13+$D$14)</f>
        <v/>
      </c>
      <c r="H202" s="3933">
        <f>+G202+F202</f>
        <v/>
      </c>
    </row>
    <row r="203">
      <c r="B203" s="10">
        <f>+B202+1</f>
        <v/>
      </c>
      <c r="C203" s="3933">
        <f>+IF(C202-D203&lt;0,0,C202-D203)</f>
        <v/>
      </c>
      <c r="D203" s="3933">
        <f>F203-E203</f>
        <v/>
      </c>
      <c r="E203" s="3933">
        <f>C202*$D$8</f>
        <v/>
      </c>
      <c r="F203" s="3933">
        <f>IF(ROUND(C202,0)=0,0,PMT($D$8,$D$9,-$D$7))</f>
        <v/>
      </c>
      <c r="G203" s="3933">
        <f>+IF(ROUND(C202,0)=0,0,+$D$13+$D$14)</f>
        <v/>
      </c>
      <c r="H203" s="3933">
        <f>+G203+F203</f>
        <v/>
      </c>
    </row>
    <row r="204">
      <c r="B204" s="10">
        <f>+B203+1</f>
        <v/>
      </c>
      <c r="C204" s="3933">
        <f>+IF(C203-D204&lt;0,0,C203-D204)</f>
        <v/>
      </c>
      <c r="D204" s="3933">
        <f>F204-E204</f>
        <v/>
      </c>
      <c r="E204" s="3933">
        <f>C203*$D$8</f>
        <v/>
      </c>
      <c r="F204" s="3933">
        <f>IF(ROUND(C203,0)=0,0,PMT($D$8,$D$9,-$D$7))</f>
        <v/>
      </c>
      <c r="G204" s="3933">
        <f>+IF(ROUND(C203,0)=0,0,+$D$13+$D$14)</f>
        <v/>
      </c>
      <c r="H204" s="3933">
        <f>+G204+F204</f>
        <v/>
      </c>
    </row>
    <row r="205">
      <c r="B205" s="10">
        <f>+B204+1</f>
        <v/>
      </c>
      <c r="C205" s="3933">
        <f>+IF(C204-D205&lt;0,0,C204-D205)</f>
        <v/>
      </c>
      <c r="D205" s="3933">
        <f>F205-E205</f>
        <v/>
      </c>
      <c r="E205" s="3933">
        <f>C204*$D$8</f>
        <v/>
      </c>
      <c r="F205" s="3933">
        <f>IF(ROUND(C204,0)=0,0,PMT($D$8,$D$9,-$D$7))</f>
        <v/>
      </c>
      <c r="G205" s="3933">
        <f>+IF(ROUND(C204,0)=0,0,+$D$13+$D$14)</f>
        <v/>
      </c>
      <c r="H205" s="3933">
        <f>+G205+F205</f>
        <v/>
      </c>
    </row>
    <row r="206">
      <c r="B206" s="10">
        <f>+B205+1</f>
        <v/>
      </c>
      <c r="C206" s="3933">
        <f>+IF(C205-D206&lt;0,0,C205-D206)</f>
        <v/>
      </c>
      <c r="D206" s="3933">
        <f>F206-E206</f>
        <v/>
      </c>
      <c r="E206" s="3933">
        <f>C205*$D$8</f>
        <v/>
      </c>
      <c r="F206" s="3933">
        <f>IF(ROUND(C205,0)=0,0,PMT($D$8,$D$9,-$D$7))</f>
        <v/>
      </c>
      <c r="G206" s="3933">
        <f>+IF(ROUND(C205,0)=0,0,+$D$13+$D$14)</f>
        <v/>
      </c>
      <c r="H206" s="3933">
        <f>+G206+F206</f>
        <v/>
      </c>
    </row>
    <row r="207">
      <c r="B207" s="10">
        <f>+B206+1</f>
        <v/>
      </c>
      <c r="C207" s="3933">
        <f>+IF(C206-D207&lt;0,0,C206-D207)</f>
        <v/>
      </c>
      <c r="D207" s="3933">
        <f>F207-E207</f>
        <v/>
      </c>
      <c r="E207" s="3933">
        <f>C206*$D$8</f>
        <v/>
      </c>
      <c r="F207" s="3933">
        <f>IF(ROUND(C206,0)=0,0,PMT($D$8,$D$9,-$D$7))</f>
        <v/>
      </c>
      <c r="G207" s="3933">
        <f>+IF(ROUND(C206,0)=0,0,+$D$13+$D$14)</f>
        <v/>
      </c>
      <c r="H207" s="3933">
        <f>+G207+F207</f>
        <v/>
      </c>
    </row>
    <row r="208">
      <c r="B208" s="10">
        <f>+B207+1</f>
        <v/>
      </c>
      <c r="C208" s="3933">
        <f>+IF(C207-D208&lt;0,0,C207-D208)</f>
        <v/>
      </c>
      <c r="D208" s="3933">
        <f>F208-E208</f>
        <v/>
      </c>
      <c r="E208" s="3933">
        <f>C207*$D$8</f>
        <v/>
      </c>
      <c r="F208" s="3933">
        <f>IF(ROUND(C207,0)=0,0,PMT($D$8,$D$9,-$D$7))</f>
        <v/>
      </c>
      <c r="G208" s="3933">
        <f>+IF(ROUND(C207,0)=0,0,+$D$13+$D$14)</f>
        <v/>
      </c>
      <c r="H208" s="3933">
        <f>+G208+F208</f>
        <v/>
      </c>
    </row>
    <row r="209">
      <c r="B209" s="10">
        <f>+B208+1</f>
        <v/>
      </c>
      <c r="C209" s="3933">
        <f>+IF(C208-D209&lt;0,0,C208-D209)</f>
        <v/>
      </c>
      <c r="D209" s="3933">
        <f>F209-E209</f>
        <v/>
      </c>
      <c r="E209" s="3933">
        <f>C208*$D$8</f>
        <v/>
      </c>
      <c r="F209" s="3933">
        <f>IF(ROUND(C208,0)=0,0,PMT($D$8,$D$9,-$D$7))</f>
        <v/>
      </c>
      <c r="G209" s="3933">
        <f>+IF(ROUND(C208,0)=0,0,+$D$13+$D$14)</f>
        <v/>
      </c>
      <c r="H209" s="3933">
        <f>+G209+F209</f>
        <v/>
      </c>
    </row>
    <row r="210">
      <c r="B210" s="10">
        <f>+B209+1</f>
        <v/>
      </c>
      <c r="C210" s="3933">
        <f>+IF(C209-D210&lt;0,0,C209-D210)</f>
        <v/>
      </c>
      <c r="D210" s="3933">
        <f>F210-E210</f>
        <v/>
      </c>
      <c r="E210" s="3933">
        <f>C209*$D$8</f>
        <v/>
      </c>
      <c r="F210" s="3933">
        <f>IF(ROUND(C209,0)=0,0,PMT($D$8,$D$9,-$D$7))</f>
        <v/>
      </c>
      <c r="G210" s="3933">
        <f>+IF(ROUND(C209,0)=0,0,+$D$13+$D$14)</f>
        <v/>
      </c>
      <c r="H210" s="3933">
        <f>+G210+F210</f>
        <v/>
      </c>
    </row>
    <row r="211">
      <c r="B211" s="10">
        <f>+B210+1</f>
        <v/>
      </c>
      <c r="C211" s="3933">
        <f>+IF(C210-D211&lt;0,0,C210-D211)</f>
        <v/>
      </c>
      <c r="D211" s="3933">
        <f>F211-E211</f>
        <v/>
      </c>
      <c r="E211" s="3933">
        <f>C210*$D$8</f>
        <v/>
      </c>
      <c r="F211" s="3933">
        <f>IF(ROUND(C210,0)=0,0,PMT($D$8,$D$9,-$D$7))</f>
        <v/>
      </c>
      <c r="G211" s="3933">
        <f>+IF(ROUND(C210,0)=0,0,+$D$13+$D$14)</f>
        <v/>
      </c>
      <c r="H211" s="3933">
        <f>+G211+F211</f>
        <v/>
      </c>
    </row>
    <row r="212">
      <c r="B212" s="10">
        <f>+B211+1</f>
        <v/>
      </c>
      <c r="C212" s="3933">
        <f>+IF(C211-D212&lt;0,0,C211-D212)</f>
        <v/>
      </c>
      <c r="D212" s="3933">
        <f>F212-E212</f>
        <v/>
      </c>
      <c r="E212" s="3933">
        <f>C211*$D$8</f>
        <v/>
      </c>
      <c r="F212" s="3933">
        <f>IF(ROUND(C211,0)=0,0,PMT($D$8,$D$9,-$D$7))</f>
        <v/>
      </c>
      <c r="G212" s="3933">
        <f>+IF(ROUND(C211,0)=0,0,+$D$13+$D$14)</f>
        <v/>
      </c>
      <c r="H212" s="3933">
        <f>+G212+F212</f>
        <v/>
      </c>
    </row>
    <row r="213">
      <c r="B213" s="10">
        <f>+B212+1</f>
        <v/>
      </c>
      <c r="C213" s="3933">
        <f>+IF(C212-D213&lt;0,0,C212-D213)</f>
        <v/>
      </c>
      <c r="D213" s="3933">
        <f>F213-E213</f>
        <v/>
      </c>
      <c r="E213" s="3933">
        <f>C212*$D$8</f>
        <v/>
      </c>
      <c r="F213" s="3933">
        <f>IF(ROUND(C212,0)=0,0,PMT($D$8,$D$9,-$D$7))</f>
        <v/>
      </c>
      <c r="G213" s="3933">
        <f>+IF(ROUND(C212,0)=0,0,+$D$13+$D$14)</f>
        <v/>
      </c>
      <c r="H213" s="3933">
        <f>+G213+F213</f>
        <v/>
      </c>
    </row>
    <row r="214">
      <c r="B214" s="10">
        <f>+B213+1</f>
        <v/>
      </c>
      <c r="C214" s="3933">
        <f>+IF(C213-D214&lt;0,0,C213-D214)</f>
        <v/>
      </c>
      <c r="D214" s="3933">
        <f>F214-E214</f>
        <v/>
      </c>
      <c r="E214" s="3933">
        <f>C213*$D$8</f>
        <v/>
      </c>
      <c r="F214" s="3933">
        <f>IF(ROUND(C213,0)=0,0,PMT($D$8,$D$9,-$D$7))</f>
        <v/>
      </c>
      <c r="G214" s="3933">
        <f>+IF(ROUND(C213,0)=0,0,+$D$13+$D$14)</f>
        <v/>
      </c>
      <c r="H214" s="3933">
        <f>+G214+F214</f>
        <v/>
      </c>
    </row>
    <row r="215">
      <c r="B215" s="10">
        <f>+B214+1</f>
        <v/>
      </c>
      <c r="C215" s="3933">
        <f>+IF(C214-D215&lt;0,0,C214-D215)</f>
        <v/>
      </c>
      <c r="D215" s="3933">
        <f>F215-E215</f>
        <v/>
      </c>
      <c r="E215" s="3933">
        <f>C214*$D$8</f>
        <v/>
      </c>
      <c r="F215" s="3933">
        <f>IF(ROUND(C214,0)=0,0,PMT($D$8,$D$9,-$D$7))</f>
        <v/>
      </c>
      <c r="G215" s="3933">
        <f>+IF(ROUND(C214,0)=0,0,+$D$13+$D$14)</f>
        <v/>
      </c>
      <c r="H215" s="3933">
        <f>+G215+F215</f>
        <v/>
      </c>
    </row>
    <row r="216">
      <c r="B216" s="10">
        <f>+B215+1</f>
        <v/>
      </c>
      <c r="C216" s="3933">
        <f>+IF(C215-D216&lt;0,0,C215-D216)</f>
        <v/>
      </c>
      <c r="D216" s="3933">
        <f>F216-E216</f>
        <v/>
      </c>
      <c r="E216" s="3933">
        <f>C215*$D$8</f>
        <v/>
      </c>
      <c r="F216" s="3933">
        <f>IF(ROUND(C215,0)=0,0,PMT($D$8,$D$9,-$D$7))</f>
        <v/>
      </c>
      <c r="G216" s="3933">
        <f>+IF(ROUND(C215,0)=0,0,+$D$13+$D$14)</f>
        <v/>
      </c>
      <c r="H216" s="3933">
        <f>+G216+F216</f>
        <v/>
      </c>
    </row>
    <row r="217">
      <c r="B217" s="10">
        <f>+B216+1</f>
        <v/>
      </c>
      <c r="C217" s="3933">
        <f>+IF(C216-D217&lt;0,0,C216-D217)</f>
        <v/>
      </c>
      <c r="D217" s="3933">
        <f>F217-E217</f>
        <v/>
      </c>
      <c r="E217" s="3933">
        <f>C216*$D$8</f>
        <v/>
      </c>
      <c r="F217" s="3933">
        <f>IF(ROUND(C216,0)=0,0,PMT($D$8,$D$9,-$D$7))</f>
        <v/>
      </c>
      <c r="G217" s="3933">
        <f>+IF(ROUND(C216,0)=0,0,+$D$13+$D$14)</f>
        <v/>
      </c>
      <c r="H217" s="3933">
        <f>+G217+F217</f>
        <v/>
      </c>
    </row>
    <row r="218">
      <c r="B218" s="10">
        <f>+B217+1</f>
        <v/>
      </c>
      <c r="C218" s="3933">
        <f>+IF(C217-D218&lt;0,0,C217-D218)</f>
        <v/>
      </c>
      <c r="D218" s="3933">
        <f>F218-E218</f>
        <v/>
      </c>
      <c r="E218" s="3933">
        <f>C217*$D$8</f>
        <v/>
      </c>
      <c r="F218" s="3933">
        <f>IF(ROUND(C217,0)=0,0,PMT($D$8,$D$9,-$D$7))</f>
        <v/>
      </c>
      <c r="G218" s="3933">
        <f>+IF(ROUND(C217,0)=0,0,+$D$13+$D$14)</f>
        <v/>
      </c>
      <c r="H218" s="3933">
        <f>+G218+F218</f>
        <v/>
      </c>
    </row>
    <row r="219">
      <c r="B219" s="10">
        <f>+B218+1</f>
        <v/>
      </c>
      <c r="C219" s="3933">
        <f>+IF(C218-D219&lt;0,0,C218-D219)</f>
        <v/>
      </c>
      <c r="D219" s="3933">
        <f>F219-E219</f>
        <v/>
      </c>
      <c r="E219" s="3933">
        <f>C218*$D$8</f>
        <v/>
      </c>
      <c r="F219" s="3933">
        <f>IF(ROUND(C218,0)=0,0,PMT($D$8,$D$9,-$D$7))</f>
        <v/>
      </c>
      <c r="G219" s="3933">
        <f>+IF(ROUND(C218,0)=0,0,+$D$13+$D$14)</f>
        <v/>
      </c>
      <c r="H219" s="3933">
        <f>+G219+F219</f>
        <v/>
      </c>
    </row>
    <row r="220">
      <c r="B220" s="10">
        <f>+B219+1</f>
        <v/>
      </c>
      <c r="C220" s="3933">
        <f>+IF(C219-D220&lt;0,0,C219-D220)</f>
        <v/>
      </c>
      <c r="D220" s="3933">
        <f>F220-E220</f>
        <v/>
      </c>
      <c r="E220" s="3933">
        <f>C219*$D$8</f>
        <v/>
      </c>
      <c r="F220" s="3933">
        <f>IF(ROUND(C219,0)=0,0,PMT($D$8,$D$9,-$D$7))</f>
        <v/>
      </c>
      <c r="G220" s="3933">
        <f>+IF(ROUND(C219,0)=0,0,+$D$13+$D$14)</f>
        <v/>
      </c>
      <c r="H220" s="3933">
        <f>+G220+F220</f>
        <v/>
      </c>
    </row>
    <row r="221">
      <c r="B221" s="10">
        <f>+B220+1</f>
        <v/>
      </c>
      <c r="C221" s="3933">
        <f>+IF(C220-D221&lt;0,0,C220-D221)</f>
        <v/>
      </c>
      <c r="D221" s="3933">
        <f>F221-E221</f>
        <v/>
      </c>
      <c r="E221" s="3933">
        <f>C220*$D$8</f>
        <v/>
      </c>
      <c r="F221" s="3933">
        <f>IF(ROUND(C220,0)=0,0,PMT($D$8,$D$9,-$D$7))</f>
        <v/>
      </c>
      <c r="G221" s="3933">
        <f>+IF(ROUND(C220,0)=0,0,+$D$13+$D$14)</f>
        <v/>
      </c>
      <c r="H221" s="3933">
        <f>+G221+F221</f>
        <v/>
      </c>
    </row>
    <row r="222">
      <c r="B222" s="10">
        <f>+B221+1</f>
        <v/>
      </c>
      <c r="C222" s="3933">
        <f>+IF(C221-D222&lt;0,0,C221-D222)</f>
        <v/>
      </c>
      <c r="D222" s="3933">
        <f>F222-E222</f>
        <v/>
      </c>
      <c r="E222" s="3933">
        <f>C221*$D$8</f>
        <v/>
      </c>
      <c r="F222" s="3933">
        <f>IF(ROUND(C221,0)=0,0,PMT($D$8,$D$9,-$D$7))</f>
        <v/>
      </c>
      <c r="G222" s="3933">
        <f>+IF(ROUND(C221,0)=0,0,+$D$13+$D$14)</f>
        <v/>
      </c>
      <c r="H222" s="3933">
        <f>+G222+F222</f>
        <v/>
      </c>
    </row>
    <row r="223">
      <c r="B223" s="10">
        <f>+B222+1</f>
        <v/>
      </c>
      <c r="C223" s="3933">
        <f>+IF(C222-D223&lt;0,0,C222-D223)</f>
        <v/>
      </c>
      <c r="D223" s="3933">
        <f>F223-E223</f>
        <v/>
      </c>
      <c r="E223" s="3933">
        <f>C222*$D$8</f>
        <v/>
      </c>
      <c r="F223" s="3933">
        <f>IF(ROUND(C222,0)=0,0,PMT($D$8,$D$9,-$D$7))</f>
        <v/>
      </c>
      <c r="G223" s="3933">
        <f>+IF(ROUND(C222,0)=0,0,+$D$13+$D$14)</f>
        <v/>
      </c>
      <c r="H223" s="3933">
        <f>+G223+F223</f>
        <v/>
      </c>
    </row>
    <row r="224">
      <c r="B224" s="10">
        <f>+B223+1</f>
        <v/>
      </c>
      <c r="C224" s="3933">
        <f>+IF(C223-D224&lt;0,0,C223-D224)</f>
        <v/>
      </c>
      <c r="D224" s="3933">
        <f>F224-E224</f>
        <v/>
      </c>
      <c r="E224" s="3933">
        <f>C223*$D$8</f>
        <v/>
      </c>
      <c r="F224" s="3933">
        <f>IF(ROUND(C223,0)=0,0,PMT($D$8,$D$9,-$D$7))</f>
        <v/>
      </c>
      <c r="G224" s="3933">
        <f>+IF(ROUND(C223,0)=0,0,+$D$13+$D$14)</f>
        <v/>
      </c>
      <c r="H224" s="3933">
        <f>+G224+F224</f>
        <v/>
      </c>
    </row>
    <row r="225">
      <c r="B225" s="10">
        <f>+B224+1</f>
        <v/>
      </c>
      <c r="C225" s="3933">
        <f>+IF(C224-D225&lt;0,0,C224-D225)</f>
        <v/>
      </c>
      <c r="D225" s="3933">
        <f>F225-E225</f>
        <v/>
      </c>
      <c r="E225" s="3933">
        <f>C224*$D$8</f>
        <v/>
      </c>
      <c r="F225" s="3933">
        <f>IF(ROUND(C224,0)=0,0,PMT($D$8,$D$9,-$D$7))</f>
        <v/>
      </c>
      <c r="G225" s="3933">
        <f>+IF(ROUND(C224,0)=0,0,+$D$13+$D$14)</f>
        <v/>
      </c>
      <c r="H225" s="3933">
        <f>+G225+F225</f>
        <v/>
      </c>
    </row>
    <row r="226">
      <c r="B226" s="10">
        <f>+B225+1</f>
        <v/>
      </c>
      <c r="C226" s="3933">
        <f>+IF(C225-D226&lt;0,0,C225-D226)</f>
        <v/>
      </c>
      <c r="D226" s="3933">
        <f>F226-E226</f>
        <v/>
      </c>
      <c r="E226" s="3933">
        <f>C225*$D$8</f>
        <v/>
      </c>
      <c r="F226" s="3933">
        <f>IF(ROUND(C225,0)=0,0,PMT($D$8,$D$9,-$D$7))</f>
        <v/>
      </c>
      <c r="G226" s="3933">
        <f>+IF(ROUND(C225,0)=0,0,+$D$13+$D$14)</f>
        <v/>
      </c>
      <c r="H226" s="3933">
        <f>+G226+F226</f>
        <v/>
      </c>
    </row>
    <row r="227">
      <c r="B227" s="10">
        <f>+B226+1</f>
        <v/>
      </c>
      <c r="C227" s="3933">
        <f>+IF(C226-D227&lt;0,0,C226-D227)</f>
        <v/>
      </c>
      <c r="D227" s="3933">
        <f>F227-E227</f>
        <v/>
      </c>
      <c r="E227" s="3933">
        <f>C226*$D$8</f>
        <v/>
      </c>
      <c r="F227" s="3933">
        <f>IF(ROUND(C226,0)=0,0,PMT($D$8,$D$9,-$D$7))</f>
        <v/>
      </c>
      <c r="G227" s="3933">
        <f>+IF(ROUND(C226,0)=0,0,+$D$13+$D$14)</f>
        <v/>
      </c>
      <c r="H227" s="3933">
        <f>+G227+F227</f>
        <v/>
      </c>
    </row>
    <row r="228">
      <c r="B228" s="10">
        <f>+B227+1</f>
        <v/>
      </c>
      <c r="C228" s="3933">
        <f>+IF(C227-D228&lt;0,0,C227-D228)</f>
        <v/>
      </c>
      <c r="D228" s="3933">
        <f>F228-E228</f>
        <v/>
      </c>
      <c r="E228" s="3933">
        <f>C227*$D$8</f>
        <v/>
      </c>
      <c r="F228" s="3933">
        <f>IF(ROUND(C227,0)=0,0,PMT($D$8,$D$9,-$D$7))</f>
        <v/>
      </c>
      <c r="G228" s="3933">
        <f>+IF(ROUND(C227,0)=0,0,+$D$13+$D$14)</f>
        <v/>
      </c>
      <c r="H228" s="3933">
        <f>+G228+F228</f>
        <v/>
      </c>
    </row>
    <row r="229">
      <c r="B229" s="10">
        <f>+B228+1</f>
        <v/>
      </c>
      <c r="C229" s="3933">
        <f>+IF(C228-D229&lt;0,0,C228-D229)</f>
        <v/>
      </c>
      <c r="D229" s="3933">
        <f>F229-E229</f>
        <v/>
      </c>
      <c r="E229" s="3933">
        <f>C228*$D$8</f>
        <v/>
      </c>
      <c r="F229" s="3933">
        <f>IF(ROUND(C228,0)=0,0,PMT($D$8,$D$9,-$D$7))</f>
        <v/>
      </c>
      <c r="G229" s="3933">
        <f>+IF(ROUND(C228,0)=0,0,+$D$13+$D$14)</f>
        <v/>
      </c>
      <c r="H229" s="3933">
        <f>+G229+F229</f>
        <v/>
      </c>
    </row>
    <row r="230">
      <c r="B230" s="10">
        <f>+B229+1</f>
        <v/>
      </c>
      <c r="C230" s="3933">
        <f>+IF(C229-D230&lt;0,0,C229-D230)</f>
        <v/>
      </c>
      <c r="D230" s="3933">
        <f>F230-E230</f>
        <v/>
      </c>
      <c r="E230" s="3933">
        <f>C229*$D$8</f>
        <v/>
      </c>
      <c r="F230" s="3933">
        <f>IF(ROUND(C229,0)=0,0,PMT($D$8,$D$9,-$D$7))</f>
        <v/>
      </c>
      <c r="G230" s="3933">
        <f>+IF(ROUND(C229,0)=0,0,+$D$13+$D$14)</f>
        <v/>
      </c>
      <c r="H230" s="3933">
        <f>+G230+F230</f>
        <v/>
      </c>
    </row>
    <row r="231">
      <c r="B231" s="10">
        <f>+B230+1</f>
        <v/>
      </c>
      <c r="C231" s="3933">
        <f>+IF(C230-D231&lt;0,0,C230-D231)</f>
        <v/>
      </c>
      <c r="D231" s="3933">
        <f>F231-E231</f>
        <v/>
      </c>
      <c r="E231" s="3933">
        <f>C230*$D$8</f>
        <v/>
      </c>
      <c r="F231" s="3933">
        <f>IF(ROUND(C230,0)=0,0,PMT($D$8,$D$9,-$D$7))</f>
        <v/>
      </c>
      <c r="G231" s="3933">
        <f>+IF(ROUND(C230,0)=0,0,+$D$13+$D$14)</f>
        <v/>
      </c>
      <c r="H231" s="3933">
        <f>+G231+F231</f>
        <v/>
      </c>
    </row>
    <row r="232">
      <c r="B232" s="10">
        <f>+B231+1</f>
        <v/>
      </c>
      <c r="C232" s="3933">
        <f>+IF(C231-D232&lt;0,0,C231-D232)</f>
        <v/>
      </c>
      <c r="D232" s="3933">
        <f>F232-E232</f>
        <v/>
      </c>
      <c r="E232" s="3933">
        <f>C231*$D$8</f>
        <v/>
      </c>
      <c r="F232" s="3933">
        <f>IF(ROUND(C231,0)=0,0,PMT($D$8,$D$9,-$D$7))</f>
        <v/>
      </c>
      <c r="G232" s="3933">
        <f>+IF(ROUND(C231,0)=0,0,+$D$13+$D$14)</f>
        <v/>
      </c>
      <c r="H232" s="3933">
        <f>+G232+F232</f>
        <v/>
      </c>
    </row>
    <row r="233">
      <c r="B233" s="10">
        <f>+B232+1</f>
        <v/>
      </c>
      <c r="C233" s="3933">
        <f>+IF(C232-D233&lt;0,0,C232-D233)</f>
        <v/>
      </c>
      <c r="D233" s="3933">
        <f>F233-E233</f>
        <v/>
      </c>
      <c r="E233" s="3933">
        <f>C232*$D$8</f>
        <v/>
      </c>
      <c r="F233" s="3933">
        <f>IF(ROUND(C232,0)=0,0,PMT($D$8,$D$9,-$D$7))</f>
        <v/>
      </c>
      <c r="G233" s="3933">
        <f>+IF(ROUND(C232,0)=0,0,+$D$13+$D$14)</f>
        <v/>
      </c>
      <c r="H233" s="3933">
        <f>+G233+F233</f>
        <v/>
      </c>
    </row>
    <row r="234">
      <c r="B234" s="10">
        <f>+B233+1</f>
        <v/>
      </c>
      <c r="C234" s="3933">
        <f>+IF(C233-D234&lt;0,0,C233-D234)</f>
        <v/>
      </c>
      <c r="D234" s="3933">
        <f>F234-E234</f>
        <v/>
      </c>
      <c r="E234" s="3933">
        <f>C233*$D$8</f>
        <v/>
      </c>
      <c r="F234" s="3933">
        <f>IF(ROUND(C233,0)=0,0,PMT($D$8,$D$9,-$D$7))</f>
        <v/>
      </c>
      <c r="G234" s="3933">
        <f>+IF(ROUND(C233,0)=0,0,+$D$13+$D$14)</f>
        <v/>
      </c>
      <c r="H234" s="3933">
        <f>+G234+F234</f>
        <v/>
      </c>
    </row>
    <row r="235">
      <c r="B235" s="10">
        <f>+B234+1</f>
        <v/>
      </c>
      <c r="C235" s="3933">
        <f>+IF(C234-D235&lt;0,0,C234-D235)</f>
        <v/>
      </c>
      <c r="D235" s="3933">
        <f>F235-E235</f>
        <v/>
      </c>
      <c r="E235" s="3933">
        <f>C234*$D$8</f>
        <v/>
      </c>
      <c r="F235" s="3933">
        <f>IF(ROUND(C234,0)=0,0,PMT($D$8,$D$9,-$D$7))</f>
        <v/>
      </c>
      <c r="G235" s="3933">
        <f>+IF(ROUND(C234,0)=0,0,+$D$13+$D$14)</f>
        <v/>
      </c>
      <c r="H235" s="3933">
        <f>+G235+F235</f>
        <v/>
      </c>
    </row>
    <row r="236">
      <c r="B236" s="10">
        <f>+B235+1</f>
        <v/>
      </c>
      <c r="C236" s="3933">
        <f>+IF(C235-D236&lt;0,0,C235-D236)</f>
        <v/>
      </c>
      <c r="D236" s="3933">
        <f>F236-E236</f>
        <v/>
      </c>
      <c r="E236" s="3933">
        <f>C235*$D$8</f>
        <v/>
      </c>
      <c r="F236" s="3933">
        <f>IF(ROUND(C235,0)=0,0,PMT($D$8,$D$9,-$D$7))</f>
        <v/>
      </c>
      <c r="G236" s="3933">
        <f>+IF(ROUND(C235,0)=0,0,+$D$13+$D$14)</f>
        <v/>
      </c>
      <c r="H236" s="3933">
        <f>+G236+F236</f>
        <v/>
      </c>
    </row>
    <row r="237">
      <c r="B237" s="10">
        <f>+B236+1</f>
        <v/>
      </c>
      <c r="C237" s="3933">
        <f>+IF(C236-D237&lt;0,0,C236-D237)</f>
        <v/>
      </c>
      <c r="D237" s="3933">
        <f>F237-E237</f>
        <v/>
      </c>
      <c r="E237" s="3933">
        <f>C236*$D$8</f>
        <v/>
      </c>
      <c r="F237" s="3933">
        <f>IF(ROUND(C236,0)=0,0,PMT($D$8,$D$9,-$D$7))</f>
        <v/>
      </c>
      <c r="G237" s="3933">
        <f>+IF(ROUND(C236,0)=0,0,+$D$13+$D$14)</f>
        <v/>
      </c>
      <c r="H237" s="3933">
        <f>+G237+F237</f>
        <v/>
      </c>
    </row>
    <row r="238">
      <c r="B238" s="10">
        <f>+B237+1</f>
        <v/>
      </c>
      <c r="C238" s="3933">
        <f>+IF(C237-D238&lt;0,0,C237-D238)</f>
        <v/>
      </c>
      <c r="D238" s="3933">
        <f>F238-E238</f>
        <v/>
      </c>
      <c r="E238" s="3933">
        <f>C237*$D$8</f>
        <v/>
      </c>
      <c r="F238" s="3933">
        <f>IF(ROUND(C237,0)=0,0,PMT($D$8,$D$9,-$D$7))</f>
        <v/>
      </c>
      <c r="G238" s="3933">
        <f>+IF(ROUND(C237,0)=0,0,+$D$13+$D$14)</f>
        <v/>
      </c>
      <c r="H238" s="3933">
        <f>+G238+F238</f>
        <v/>
      </c>
    </row>
    <row r="239">
      <c r="B239" s="10">
        <f>+B238+1</f>
        <v/>
      </c>
      <c r="C239" s="3933">
        <f>+IF(C238-D239&lt;0,0,C238-D239)</f>
        <v/>
      </c>
      <c r="D239" s="3933">
        <f>F239-E239</f>
        <v/>
      </c>
      <c r="E239" s="3933">
        <f>C238*$D$8</f>
        <v/>
      </c>
      <c r="F239" s="3933">
        <f>IF(ROUND(C238,0)=0,0,PMT($D$8,$D$9,-$D$7))</f>
        <v/>
      </c>
      <c r="G239" s="3933">
        <f>+IF(ROUND(C238,0)=0,0,+$D$13+$D$14)</f>
        <v/>
      </c>
      <c r="H239" s="3933">
        <f>+G239+F239</f>
        <v/>
      </c>
    </row>
    <row r="240">
      <c r="B240" s="10">
        <f>+B239+1</f>
        <v/>
      </c>
      <c r="C240" s="3933">
        <f>+IF(C239-D240&lt;0,0,C239-D240)</f>
        <v/>
      </c>
      <c r="D240" s="3933">
        <f>F240-E240</f>
        <v/>
      </c>
      <c r="E240" s="3933">
        <f>C239*$D$8</f>
        <v/>
      </c>
      <c r="F240" s="3933">
        <f>IF(ROUND(C239,0)=0,0,PMT($D$8,$D$9,-$D$7))</f>
        <v/>
      </c>
      <c r="G240" s="3933">
        <f>+IF(ROUND(C239,0)=0,0,+$D$13+$D$14)</f>
        <v/>
      </c>
      <c r="H240" s="3933">
        <f>+G240+F240</f>
        <v/>
      </c>
    </row>
    <row r="241">
      <c r="B241" s="10">
        <f>+B240+1</f>
        <v/>
      </c>
      <c r="C241" s="3933">
        <f>+IF(C240-D241&lt;0,0,C240-D241)</f>
        <v/>
      </c>
      <c r="D241" s="3933">
        <f>F241-E241</f>
        <v/>
      </c>
      <c r="E241" s="3933">
        <f>C240*$D$8</f>
        <v/>
      </c>
      <c r="F241" s="3933">
        <f>IF(ROUND(C240,0)=0,0,PMT($D$8,$D$9,-$D$7))</f>
        <v/>
      </c>
      <c r="G241" s="3933">
        <f>+IF(ROUND(C240,0)=0,0,+$D$13+$D$14)</f>
        <v/>
      </c>
      <c r="H241" s="3933">
        <f>+G241+F241</f>
        <v/>
      </c>
    </row>
    <row r="242">
      <c r="B242" s="10">
        <f>+B241+1</f>
        <v/>
      </c>
      <c r="C242" s="3933">
        <f>+IF(C241-D242&lt;0,0,C241-D242)</f>
        <v/>
      </c>
      <c r="D242" s="3933">
        <f>F242-E242</f>
        <v/>
      </c>
      <c r="E242" s="3933">
        <f>C241*$D$8</f>
        <v/>
      </c>
      <c r="F242" s="3933">
        <f>IF(ROUND(C241,0)=0,0,PMT($D$8,$D$9,-$D$7))</f>
        <v/>
      </c>
      <c r="G242" s="3933">
        <f>+IF(ROUND(C241,0)=0,0,+$D$13+$D$14)</f>
        <v/>
      </c>
      <c r="H242" s="3933">
        <f>+G242+F242</f>
        <v/>
      </c>
    </row>
    <row r="243">
      <c r="B243" s="10">
        <f>+B242+1</f>
        <v/>
      </c>
      <c r="C243" s="3933">
        <f>+IF(C242-D243&lt;0,0,C242-D243)</f>
        <v/>
      </c>
      <c r="D243" s="3933">
        <f>F243-E243</f>
        <v/>
      </c>
      <c r="E243" s="3933">
        <f>C242*$D$8</f>
        <v/>
      </c>
      <c r="F243" s="3933">
        <f>IF(ROUND(C242,0)=0,0,PMT($D$8,$D$9,-$D$7))</f>
        <v/>
      </c>
      <c r="G243" s="3933">
        <f>+IF(ROUND(C242,0)=0,0,+$D$13+$D$14)</f>
        <v/>
      </c>
      <c r="H243" s="3933">
        <f>+G243+F243</f>
        <v/>
      </c>
    </row>
    <row r="244">
      <c r="B244" s="10">
        <f>+B243+1</f>
        <v/>
      </c>
      <c r="C244" s="3933">
        <f>+IF(C243-D244&lt;0,0,C243-D244)</f>
        <v/>
      </c>
      <c r="D244" s="3933">
        <f>F244-E244</f>
        <v/>
      </c>
      <c r="E244" s="3933">
        <f>C243*$D$8</f>
        <v/>
      </c>
      <c r="F244" s="3933">
        <f>IF(ROUND(C243,0)=0,0,PMT($D$8,$D$9,-$D$7))</f>
        <v/>
      </c>
      <c r="G244" s="3933">
        <f>+IF(ROUND(C243,0)=0,0,+$D$13+$D$14)</f>
        <v/>
      </c>
      <c r="H244" s="3933">
        <f>+G244+F244</f>
        <v/>
      </c>
    </row>
    <row r="245">
      <c r="B245" s="10">
        <f>+B244+1</f>
        <v/>
      </c>
      <c r="C245" s="3933">
        <f>+IF(C244-D245&lt;0,0,C244-D245)</f>
        <v/>
      </c>
      <c r="D245" s="3933">
        <f>F245-E245</f>
        <v/>
      </c>
      <c r="E245" s="3933">
        <f>C244*$D$8</f>
        <v/>
      </c>
      <c r="F245" s="3933">
        <f>IF(ROUND(C244,0)=0,0,PMT($D$8,$D$9,-$D$7))</f>
        <v/>
      </c>
      <c r="G245" s="3933">
        <f>+IF(ROUND(C244,0)=0,0,+$D$13+$D$14)</f>
        <v/>
      </c>
      <c r="H245" s="3933">
        <f>+G245+F245</f>
        <v/>
      </c>
    </row>
    <row r="246">
      <c r="B246" s="10">
        <f>+B245+1</f>
        <v/>
      </c>
      <c r="C246" s="3933">
        <f>+IF(C245-D246&lt;0,0,C245-D246)</f>
        <v/>
      </c>
      <c r="D246" s="3933">
        <f>F246-E246</f>
        <v/>
      </c>
      <c r="E246" s="3933">
        <f>C245*$D$8</f>
        <v/>
      </c>
      <c r="F246" s="3933">
        <f>IF(ROUND(C245,0)=0,0,PMT($D$8,$D$9,-$D$7))</f>
        <v/>
      </c>
      <c r="G246" s="3933">
        <f>+IF(ROUND(C245,0)=0,0,+$D$13+$D$14)</f>
        <v/>
      </c>
      <c r="H246" s="3933">
        <f>+G246+F246</f>
        <v/>
      </c>
    </row>
    <row r="247">
      <c r="B247" s="10">
        <f>+B246+1</f>
        <v/>
      </c>
      <c r="C247" s="3933">
        <f>+IF(C246-D247&lt;0,0,C246-D247)</f>
        <v/>
      </c>
      <c r="D247" s="3933">
        <f>F247-E247</f>
        <v/>
      </c>
      <c r="E247" s="3933">
        <f>C246*$D$8</f>
        <v/>
      </c>
      <c r="F247" s="3933">
        <f>IF(ROUND(C246,0)=0,0,PMT($D$8,$D$9,-$D$7))</f>
        <v/>
      </c>
      <c r="G247" s="3933">
        <f>+IF(ROUND(C246,0)=0,0,+$D$13+$D$14)</f>
        <v/>
      </c>
      <c r="H247" s="3933">
        <f>+G247+F247</f>
        <v/>
      </c>
    </row>
    <row r="248">
      <c r="B248" s="10">
        <f>+B247+1</f>
        <v/>
      </c>
      <c r="C248" s="3933">
        <f>+IF(C247-D248&lt;0,0,C247-D248)</f>
        <v/>
      </c>
      <c r="D248" s="3933">
        <f>F248-E248</f>
        <v/>
      </c>
      <c r="E248" s="3933">
        <f>C247*$D$8</f>
        <v/>
      </c>
      <c r="F248" s="3933">
        <f>IF(ROUND(C247,0)=0,0,PMT($D$8,$D$9,-$D$7))</f>
        <v/>
      </c>
      <c r="G248" s="3933">
        <f>+IF(ROUND(C247,0)=0,0,+$D$13+$D$14)</f>
        <v/>
      </c>
      <c r="H248" s="3933">
        <f>+G248+F248</f>
        <v/>
      </c>
    </row>
    <row r="249">
      <c r="B249" s="10">
        <f>+B248+1</f>
        <v/>
      </c>
      <c r="C249" s="3933">
        <f>+IF(C248-D249&lt;0,0,C248-D249)</f>
        <v/>
      </c>
      <c r="D249" s="3933">
        <f>F249-E249</f>
        <v/>
      </c>
      <c r="E249" s="3933">
        <f>C248*$D$8</f>
        <v/>
      </c>
      <c r="F249" s="3933">
        <f>IF(ROUND(C248,0)=0,0,PMT($D$8,$D$9,-$D$7))</f>
        <v/>
      </c>
      <c r="G249" s="3933">
        <f>+IF(ROUND(C248,0)=0,0,+$D$13+$D$14)</f>
        <v/>
      </c>
      <c r="H249" s="3933">
        <f>+G249+F249</f>
        <v/>
      </c>
    </row>
    <row r="250">
      <c r="B250" s="10">
        <f>+B249+1</f>
        <v/>
      </c>
      <c r="C250" s="3933">
        <f>+IF(C249-D250&lt;0,0,C249-D250)</f>
        <v/>
      </c>
      <c r="D250" s="3933">
        <f>F250-E250</f>
        <v/>
      </c>
      <c r="E250" s="3933">
        <f>C249*$D$8</f>
        <v/>
      </c>
      <c r="F250" s="3933">
        <f>IF(ROUND(C249,0)=0,0,PMT($D$8,$D$9,-$D$7))</f>
        <v/>
      </c>
      <c r="G250" s="3933">
        <f>+IF(ROUND(C249,0)=0,0,+$D$13+$D$14)</f>
        <v/>
      </c>
      <c r="H250" s="3933">
        <f>+G250+F250</f>
        <v/>
      </c>
    </row>
    <row r="251">
      <c r="B251" s="10">
        <f>+B250+1</f>
        <v/>
      </c>
      <c r="C251" s="3933">
        <f>+IF(C250-D251&lt;0,0,C250-D251)</f>
        <v/>
      </c>
      <c r="D251" s="3933">
        <f>F251-E251</f>
        <v/>
      </c>
      <c r="E251" s="3933">
        <f>C250*$D$8</f>
        <v/>
      </c>
      <c r="F251" s="3933">
        <f>IF(ROUND(C250,0)=0,0,PMT($D$8,$D$9,-$D$7))</f>
        <v/>
      </c>
      <c r="G251" s="3933">
        <f>+IF(ROUND(C250,0)=0,0,+$D$13+$D$14)</f>
        <v/>
      </c>
      <c r="H251" s="3933">
        <f>+G251+F251</f>
        <v/>
      </c>
    </row>
    <row r="252">
      <c r="B252" s="10">
        <f>+B251+1</f>
        <v/>
      </c>
      <c r="C252" s="3933">
        <f>+IF(C251-D252&lt;0,0,C251-D252)</f>
        <v/>
      </c>
      <c r="D252" s="3933">
        <f>F252-E252</f>
        <v/>
      </c>
      <c r="E252" s="3933">
        <f>C251*$D$8</f>
        <v/>
      </c>
      <c r="F252" s="3933">
        <f>IF(ROUND(C251,0)=0,0,PMT($D$8,$D$9,-$D$7))</f>
        <v/>
      </c>
      <c r="G252" s="3933">
        <f>+IF(ROUND(C251,0)=0,0,+$D$13+$D$14)</f>
        <v/>
      </c>
      <c r="H252" s="3933">
        <f>+G252+F252</f>
        <v/>
      </c>
    </row>
    <row r="253">
      <c r="B253" s="10">
        <f>+B252+1</f>
        <v/>
      </c>
      <c r="C253" s="3933">
        <f>+IF(C252-D253&lt;0,0,C252-D253)</f>
        <v/>
      </c>
      <c r="D253" s="3933">
        <f>F253-E253</f>
        <v/>
      </c>
      <c r="E253" s="3933">
        <f>C252*$D$8</f>
        <v/>
      </c>
      <c r="F253" s="3933">
        <f>IF(ROUND(C252,0)=0,0,PMT($D$8,$D$9,-$D$7))</f>
        <v/>
      </c>
      <c r="G253" s="3933">
        <f>+IF(ROUND(C252,0)=0,0,+$D$13+$D$14)</f>
        <v/>
      </c>
      <c r="H253" s="3933">
        <f>+G253+F253</f>
        <v/>
      </c>
    </row>
    <row r="254">
      <c r="B254" s="10">
        <f>+B253+1</f>
        <v/>
      </c>
      <c r="C254" s="3933">
        <f>+IF(C253-D254&lt;0,0,C253-D254)</f>
        <v/>
      </c>
      <c r="D254" s="3933">
        <f>F254-E254</f>
        <v/>
      </c>
      <c r="E254" s="3933">
        <f>C253*$D$8</f>
        <v/>
      </c>
      <c r="F254" s="3933">
        <f>IF(ROUND(C253,0)=0,0,PMT($D$8,$D$9,-$D$7))</f>
        <v/>
      </c>
      <c r="G254" s="3933">
        <f>+IF(ROUND(C253,0)=0,0,+$D$13+$D$14)</f>
        <v/>
      </c>
      <c r="H254" s="3933">
        <f>+G254+F254</f>
        <v/>
      </c>
    </row>
    <row r="255">
      <c r="B255" s="10">
        <f>+B254+1</f>
        <v/>
      </c>
      <c r="C255" s="3933">
        <f>+IF(C254-D255&lt;0,0,C254-D255)</f>
        <v/>
      </c>
      <c r="D255" s="3933">
        <f>F255-E255</f>
        <v/>
      </c>
      <c r="E255" s="3933">
        <f>C254*$D$8</f>
        <v/>
      </c>
      <c r="F255" s="3933">
        <f>IF(ROUND(C254,0)=0,0,PMT($D$8,$D$9,-$D$7))</f>
        <v/>
      </c>
      <c r="G255" s="3933">
        <f>+IF(ROUND(C254,0)=0,0,+$D$13+$D$14)</f>
        <v/>
      </c>
      <c r="H255" s="3933">
        <f>+G255+F255</f>
        <v/>
      </c>
    </row>
    <row r="256">
      <c r="B256" s="10">
        <f>+B255+1</f>
        <v/>
      </c>
      <c r="C256" s="3933">
        <f>+IF(C255-D256&lt;0,0,C255-D256)</f>
        <v/>
      </c>
      <c r="D256" s="3933">
        <f>F256-E256</f>
        <v/>
      </c>
      <c r="E256" s="3933">
        <f>C255*$D$8</f>
        <v/>
      </c>
      <c r="F256" s="3933">
        <f>IF(ROUND(C255,0)=0,0,PMT($D$8,$D$9,-$D$7))</f>
        <v/>
      </c>
      <c r="G256" s="3933">
        <f>+IF(ROUND(C255,0)=0,0,+$D$13+$D$14)</f>
        <v/>
      </c>
      <c r="H256" s="3933">
        <f>+G256+F256</f>
        <v/>
      </c>
    </row>
    <row r="257">
      <c r="B257" s="10">
        <f>+B256+1</f>
        <v/>
      </c>
      <c r="C257" s="3933">
        <f>+IF(C256-D257&lt;0,0,C256-D257)</f>
        <v/>
      </c>
      <c r="D257" s="3933">
        <f>F257-E257</f>
        <v/>
      </c>
      <c r="E257" s="3933">
        <f>C256*$D$8</f>
        <v/>
      </c>
      <c r="F257" s="3933">
        <f>IF(ROUND(C256,0)=0,0,PMT($D$8,$D$9,-$D$7))</f>
        <v/>
      </c>
      <c r="G257" s="3933">
        <f>+IF(ROUND(C256,0)=0,0,+$D$13+$D$14)</f>
        <v/>
      </c>
      <c r="H257" s="3933">
        <f>+G257+F257</f>
        <v/>
      </c>
    </row>
    <row r="258">
      <c r="B258" s="10">
        <f>+B257+1</f>
        <v/>
      </c>
      <c r="C258" s="3933">
        <f>+IF(C257-D258&lt;0,0,C257-D258)</f>
        <v/>
      </c>
      <c r="D258" s="3933">
        <f>F258-E258</f>
        <v/>
      </c>
      <c r="E258" s="3933">
        <f>C257*$D$8</f>
        <v/>
      </c>
      <c r="F258" s="3933">
        <f>IF(ROUND(C257,0)=0,0,PMT($D$8,$D$9,-$D$7))</f>
        <v/>
      </c>
      <c r="G258" s="3933">
        <f>+IF(ROUND(C257,0)=0,0,+$D$13+$D$14)</f>
        <v/>
      </c>
      <c r="H258" s="3933">
        <f>+G258+F258</f>
        <v/>
      </c>
    </row>
    <row r="259">
      <c r="B259" s="10">
        <f>+B258+1</f>
        <v/>
      </c>
      <c r="C259" s="3933">
        <f>+IF(C258-D259&lt;0,0,C258-D259)</f>
        <v/>
      </c>
      <c r="D259" s="3933">
        <f>F259-E259</f>
        <v/>
      </c>
      <c r="E259" s="3933">
        <f>C258*$D$8</f>
        <v/>
      </c>
      <c r="F259" s="3933">
        <f>IF(ROUND(C258,0)=0,0,PMT($D$8,$D$9,-$D$7))</f>
        <v/>
      </c>
      <c r="G259" s="3933">
        <f>+IF(ROUND(C258,0)=0,0,+$D$13+$D$14)</f>
        <v/>
      </c>
      <c r="H259" s="3933">
        <f>+G259+F259</f>
        <v/>
      </c>
    </row>
    <row r="260">
      <c r="B260" s="10">
        <f>+B259+1</f>
        <v/>
      </c>
      <c r="C260" s="3933">
        <f>+IF(C259-D260&lt;0,0,C259-D260)</f>
        <v/>
      </c>
      <c r="D260" s="3933">
        <f>F260-E260</f>
        <v/>
      </c>
      <c r="E260" s="3933">
        <f>C259*$D$8</f>
        <v/>
      </c>
      <c r="F260" s="3933">
        <f>IF(ROUND(C259,0)=0,0,PMT($D$8,$D$9,-$D$7))</f>
        <v/>
      </c>
      <c r="G260" s="3933">
        <f>+IF(ROUND(C259,0)=0,0,+$D$13+$D$14)</f>
        <v/>
      </c>
      <c r="H260" s="3933">
        <f>+G260+F260</f>
        <v/>
      </c>
    </row>
    <row r="261">
      <c r="B261" s="10">
        <f>+B260+1</f>
        <v/>
      </c>
      <c r="C261" s="3933">
        <f>+IF(C260-D261&lt;0,0,C260-D261)</f>
        <v/>
      </c>
      <c r="D261" s="3933">
        <f>F261-E261</f>
        <v/>
      </c>
      <c r="E261" s="3933">
        <f>C260*$D$8</f>
        <v/>
      </c>
      <c r="F261" s="3933">
        <f>IF(ROUND(C260,0)=0,0,PMT($D$8,$D$9,-$D$7))</f>
        <v/>
      </c>
      <c r="G261" s="3933">
        <f>+IF(ROUND(C260,0)=0,0,+$D$13+$D$14)</f>
        <v/>
      </c>
      <c r="H261" s="3933">
        <f>+G261+F261</f>
        <v/>
      </c>
    </row>
    <row r="262">
      <c r="B262" s="10">
        <f>+B261+1</f>
        <v/>
      </c>
      <c r="C262" s="3933">
        <f>+IF(C261-D262&lt;0,0,C261-D262)</f>
        <v/>
      </c>
      <c r="D262" s="3933">
        <f>F262-E262</f>
        <v/>
      </c>
      <c r="E262" s="3933">
        <f>C261*$D$8</f>
        <v/>
      </c>
      <c r="F262" s="3933">
        <f>IF(ROUND(C261,0)=0,0,PMT($D$8,$D$9,-$D$7))</f>
        <v/>
      </c>
      <c r="G262" s="3933">
        <f>+IF(ROUND(C261,0)=0,0,+$D$13+$D$14)</f>
        <v/>
      </c>
      <c r="H262" s="3933">
        <f>+G262+F262</f>
        <v/>
      </c>
    </row>
    <row r="263">
      <c r="B263" s="10">
        <f>+B262+1</f>
        <v/>
      </c>
      <c r="C263" s="3933">
        <f>+IF(C262-D263&lt;0,0,C262-D263)</f>
        <v/>
      </c>
      <c r="D263" s="3933">
        <f>F263-E263</f>
        <v/>
      </c>
      <c r="E263" s="3933">
        <f>C262*$D$8</f>
        <v/>
      </c>
      <c r="F263" s="3933">
        <f>IF(ROUND(C262,0)=0,0,PMT($D$8,$D$9,-$D$7))</f>
        <v/>
      </c>
      <c r="G263" s="3933">
        <f>+IF(ROUND(C262,0)=0,0,+$D$13+$D$14)</f>
        <v/>
      </c>
      <c r="H263" s="3933">
        <f>+G263+F263</f>
        <v/>
      </c>
    </row>
    <row r="264">
      <c r="B264" s="10">
        <f>+B263+1</f>
        <v/>
      </c>
      <c r="C264" s="3933">
        <f>+IF(C263-D264&lt;0,0,C263-D264)</f>
        <v/>
      </c>
      <c r="D264" s="3933">
        <f>F264-E264</f>
        <v/>
      </c>
      <c r="E264" s="3933">
        <f>C263*$D$8</f>
        <v/>
      </c>
      <c r="F264" s="3933">
        <f>IF(ROUND(C263,0)=0,0,PMT($D$8,$D$9,-$D$7))</f>
        <v/>
      </c>
      <c r="G264" s="3933">
        <f>+IF(ROUND(C263,0)=0,0,+$D$13+$D$14)</f>
        <v/>
      </c>
      <c r="H264" s="3933">
        <f>+G264+F264</f>
        <v/>
      </c>
    </row>
    <row r="265">
      <c r="B265" s="10">
        <f>+B264+1</f>
        <v/>
      </c>
      <c r="C265" s="3933">
        <f>+IF(C264-D265&lt;0,0,C264-D265)</f>
        <v/>
      </c>
      <c r="D265" s="3933">
        <f>F265-E265</f>
        <v/>
      </c>
      <c r="E265" s="3933">
        <f>C264*$D$8</f>
        <v/>
      </c>
      <c r="F265" s="3933">
        <f>IF(ROUND(C264,0)=0,0,PMT($D$8,$D$9,-$D$7))</f>
        <v/>
      </c>
      <c r="G265" s="3933">
        <f>+IF(ROUND(C264,0)=0,0,+$D$13+$D$14)</f>
        <v/>
      </c>
      <c r="H265" s="3933">
        <f>+G265+F265</f>
        <v/>
      </c>
    </row>
    <row r="266">
      <c r="B266" s="10">
        <f>+B265+1</f>
        <v/>
      </c>
      <c r="C266" s="3933">
        <f>+IF(C265-D266&lt;0,0,C265-D266)</f>
        <v/>
      </c>
      <c r="D266" s="3933">
        <f>F266-E266</f>
        <v/>
      </c>
      <c r="E266" s="3933">
        <f>C265*$D$8</f>
        <v/>
      </c>
      <c r="F266" s="3933">
        <f>IF(ROUND(C265,0)=0,0,PMT($D$8,$D$9,-$D$7))</f>
        <v/>
      </c>
      <c r="G266" s="3933">
        <f>+IF(ROUND(C265,0)=0,0,+$D$13+$D$14)</f>
        <v/>
      </c>
      <c r="H266" s="3933">
        <f>+G266+F266</f>
        <v/>
      </c>
    </row>
    <row r="267">
      <c r="B267" s="10">
        <f>+B266+1</f>
        <v/>
      </c>
      <c r="C267" s="3933">
        <f>+IF(C266-D267&lt;0,0,C266-D267)</f>
        <v/>
      </c>
      <c r="D267" s="3933">
        <f>F267-E267</f>
        <v/>
      </c>
      <c r="E267" s="3933">
        <f>C266*$D$8</f>
        <v/>
      </c>
      <c r="F267" s="3933">
        <f>IF(ROUND(C266,0)=0,0,PMT($D$8,$D$9,-$D$7))</f>
        <v/>
      </c>
      <c r="G267" s="3933">
        <f>+IF(ROUND(C266,0)=0,0,+$D$13+$D$14)</f>
        <v/>
      </c>
      <c r="H267" s="3933">
        <f>+G267+F267</f>
        <v/>
      </c>
    </row>
    <row r="268">
      <c r="B268" s="10">
        <f>+B267+1</f>
        <v/>
      </c>
      <c r="C268" s="3933">
        <f>+IF(C267-D268&lt;0,0,C267-D268)</f>
        <v/>
      </c>
      <c r="D268" s="3933">
        <f>F268-E268</f>
        <v/>
      </c>
      <c r="E268" s="3933">
        <f>C267*$D$8</f>
        <v/>
      </c>
      <c r="F268" s="3933">
        <f>IF(ROUND(C267,0)=0,0,PMT($D$8,$D$9,-$D$7))</f>
        <v/>
      </c>
      <c r="G268" s="3933">
        <f>+IF(ROUND(C267,0)=0,0,+$D$13+$D$14)</f>
        <v/>
      </c>
      <c r="H268" s="3933">
        <f>+G268+F268</f>
        <v/>
      </c>
    </row>
    <row r="269">
      <c r="B269" s="10">
        <f>+B268+1</f>
        <v/>
      </c>
      <c r="C269" s="3933">
        <f>+IF(C268-D269&lt;0,0,C268-D269)</f>
        <v/>
      </c>
      <c r="D269" s="3933">
        <f>F269-E269</f>
        <v/>
      </c>
      <c r="E269" s="3933">
        <f>C268*$D$8</f>
        <v/>
      </c>
      <c r="F269" s="3933">
        <f>IF(ROUND(C268,0)=0,0,PMT($D$8,$D$9,-$D$7))</f>
        <v/>
      </c>
      <c r="G269" s="3933">
        <f>+IF(ROUND(C268,0)=0,0,+$D$13+$D$14)</f>
        <v/>
      </c>
      <c r="H269" s="3933">
        <f>+G269+F269</f>
        <v/>
      </c>
    </row>
    <row r="270">
      <c r="B270" s="10">
        <f>+B269+1</f>
        <v/>
      </c>
      <c r="C270" s="3933">
        <f>+IF(C269-D270&lt;0,0,C269-D270)</f>
        <v/>
      </c>
      <c r="D270" s="3933">
        <f>F270-E270</f>
        <v/>
      </c>
      <c r="E270" s="3933">
        <f>C269*$D$8</f>
        <v/>
      </c>
      <c r="F270" s="3933">
        <f>IF(ROUND(C269,0)=0,0,PMT($D$8,$D$9,-$D$7))</f>
        <v/>
      </c>
      <c r="G270" s="3933">
        <f>+IF(ROUND(C269,0)=0,0,+$D$13+$D$14)</f>
        <v/>
      </c>
      <c r="H270" s="3933">
        <f>+G270+F270</f>
        <v/>
      </c>
    </row>
    <row r="271">
      <c r="B271" s="10">
        <f>+B270+1</f>
        <v/>
      </c>
      <c r="C271" s="3933">
        <f>+IF(C270-D271&lt;0,0,C270-D271)</f>
        <v/>
      </c>
      <c r="D271" s="3933">
        <f>F271-E271</f>
        <v/>
      </c>
      <c r="E271" s="3933">
        <f>C270*$D$8</f>
        <v/>
      </c>
      <c r="F271" s="3933">
        <f>IF(ROUND(C270,0)=0,0,PMT($D$8,$D$9,-$D$7))</f>
        <v/>
      </c>
      <c r="G271" s="3933">
        <f>+IF(ROUND(C270,0)=0,0,+$D$13+$D$14)</f>
        <v/>
      </c>
      <c r="H271" s="3933">
        <f>+G271+F271</f>
        <v/>
      </c>
    </row>
    <row r="272">
      <c r="B272" s="10">
        <f>+B271+1</f>
        <v/>
      </c>
      <c r="C272" s="3933">
        <f>+IF(C271-D272&lt;0,0,C271-D272)</f>
        <v/>
      </c>
      <c r="D272" s="3933">
        <f>F272-E272</f>
        <v/>
      </c>
      <c r="E272" s="3933">
        <f>C271*$D$8</f>
        <v/>
      </c>
      <c r="F272" s="3933">
        <f>IF(ROUND(C271,0)=0,0,PMT($D$8,$D$9,-$D$7))</f>
        <v/>
      </c>
      <c r="G272" s="3933">
        <f>+IF(ROUND(C271,0)=0,0,+$D$13+$D$14)</f>
        <v/>
      </c>
      <c r="H272" s="3933">
        <f>+G272+F272</f>
        <v/>
      </c>
    </row>
    <row r="273">
      <c r="B273" s="10">
        <f>+B272+1</f>
        <v/>
      </c>
      <c r="C273" s="3933">
        <f>+IF(C272-D273&lt;0,0,C272-D273)</f>
        <v/>
      </c>
      <c r="D273" s="3933">
        <f>F273-E273</f>
        <v/>
      </c>
      <c r="E273" s="3933">
        <f>C272*$D$8</f>
        <v/>
      </c>
      <c r="F273" s="3933">
        <f>IF(ROUND(C272,0)=0,0,PMT($D$8,$D$9,-$D$7))</f>
        <v/>
      </c>
      <c r="G273" s="3933">
        <f>+IF(ROUND(C272,0)=0,0,+$D$13+$D$14)</f>
        <v/>
      </c>
      <c r="H273" s="3933">
        <f>+G273+F273</f>
        <v/>
      </c>
    </row>
    <row r="274">
      <c r="B274" s="10">
        <f>+B273+1</f>
        <v/>
      </c>
      <c r="C274" s="3933">
        <f>+IF(C273-D274&lt;0,0,C273-D274)</f>
        <v/>
      </c>
      <c r="D274" s="3933">
        <f>F274-E274</f>
        <v/>
      </c>
      <c r="E274" s="3933">
        <f>C273*$D$8</f>
        <v/>
      </c>
      <c r="F274" s="3933">
        <f>IF(ROUND(C273,0)=0,0,PMT($D$8,$D$9,-$D$7))</f>
        <v/>
      </c>
      <c r="G274" s="3933">
        <f>+IF(ROUND(C273,0)=0,0,+$D$13+$D$14)</f>
        <v/>
      </c>
      <c r="H274" s="3933">
        <f>+G274+F274</f>
        <v/>
      </c>
    </row>
    <row r="275">
      <c r="B275" s="10">
        <f>+B274+1</f>
        <v/>
      </c>
      <c r="C275" s="3933">
        <f>+IF(C274-D275&lt;0,0,C274-D275)</f>
        <v/>
      </c>
      <c r="D275" s="3933">
        <f>F275-E275</f>
        <v/>
      </c>
      <c r="E275" s="3933">
        <f>C274*$D$8</f>
        <v/>
      </c>
      <c r="F275" s="3933">
        <f>IF(ROUND(C274,0)=0,0,PMT($D$8,$D$9,-$D$7))</f>
        <v/>
      </c>
      <c r="G275" s="3933">
        <f>+IF(ROUND(C274,0)=0,0,+$D$13+$D$14)</f>
        <v/>
      </c>
      <c r="H275" s="3933">
        <f>+G275+F275</f>
        <v/>
      </c>
    </row>
    <row r="276">
      <c r="B276" s="10">
        <f>+B275+1</f>
        <v/>
      </c>
      <c r="C276" s="3933">
        <f>+IF(C275-D276&lt;0,0,C275-D276)</f>
        <v/>
      </c>
      <c r="D276" s="3933">
        <f>F276-E276</f>
        <v/>
      </c>
      <c r="E276" s="3933">
        <f>C275*$D$8</f>
        <v/>
      </c>
      <c r="F276" s="3933">
        <f>IF(ROUND(C275,0)=0,0,PMT($D$8,$D$9,-$D$7))</f>
        <v/>
      </c>
      <c r="G276" s="3933">
        <f>+IF(ROUND(C275,0)=0,0,+$D$13+$D$14)</f>
        <v/>
      </c>
      <c r="H276" s="3933">
        <f>+G276+F276</f>
        <v/>
      </c>
    </row>
    <row r="277">
      <c r="B277" s="10">
        <f>+B276+1</f>
        <v/>
      </c>
      <c r="C277" s="3933">
        <f>+IF(C276-D277&lt;0,0,C276-D277)</f>
        <v/>
      </c>
      <c r="D277" s="3933">
        <f>F277-E277</f>
        <v/>
      </c>
      <c r="E277" s="3933">
        <f>C276*$D$8</f>
        <v/>
      </c>
      <c r="F277" s="3933">
        <f>IF(ROUND(C276,0)=0,0,PMT($D$8,$D$9,-$D$7))</f>
        <v/>
      </c>
      <c r="G277" s="3933">
        <f>+IF(ROUND(C276,0)=0,0,+$D$13+$D$14)</f>
        <v/>
      </c>
      <c r="H277" s="3933">
        <f>+G277+F277</f>
        <v/>
      </c>
    </row>
    <row r="278">
      <c r="B278" s="10">
        <f>+B277+1</f>
        <v/>
      </c>
      <c r="C278" s="3933">
        <f>+IF(C277-D278&lt;0,0,C277-D278)</f>
        <v/>
      </c>
      <c r="D278" s="3933">
        <f>F278-E278</f>
        <v/>
      </c>
      <c r="E278" s="3933">
        <f>C277*$D$8</f>
        <v/>
      </c>
      <c r="F278" s="3933">
        <f>IF(ROUND(C277,0)=0,0,PMT($D$8,$D$9,-$D$7))</f>
        <v/>
      </c>
      <c r="G278" s="3933">
        <f>+IF(ROUND(C277,0)=0,0,+$D$13+$D$14)</f>
        <v/>
      </c>
      <c r="H278" s="3933">
        <f>+G278+F278</f>
        <v/>
      </c>
    </row>
    <row r="279">
      <c r="B279" s="10">
        <f>+B278+1</f>
        <v/>
      </c>
      <c r="C279" s="3933">
        <f>+IF(C278-D279&lt;0,0,C278-D279)</f>
        <v/>
      </c>
      <c r="D279" s="3933">
        <f>F279-E279</f>
        <v/>
      </c>
      <c r="E279" s="3933">
        <f>C278*$D$8</f>
        <v/>
      </c>
      <c r="F279" s="3933">
        <f>IF(ROUND(C278,0)=0,0,PMT($D$8,$D$9,-$D$7))</f>
        <v/>
      </c>
      <c r="G279" s="3933">
        <f>+IF(ROUND(C278,0)=0,0,+$D$13+$D$14)</f>
        <v/>
      </c>
      <c r="H279" s="3933">
        <f>+G279+F279</f>
        <v/>
      </c>
    </row>
    <row r="280">
      <c r="B280" s="10">
        <f>+B279+1</f>
        <v/>
      </c>
      <c r="C280" s="3933">
        <f>+IF(C279-D280&lt;0,0,C279-D280)</f>
        <v/>
      </c>
      <c r="D280" s="3933">
        <f>F280-E280</f>
        <v/>
      </c>
      <c r="E280" s="3933">
        <f>C279*$D$8</f>
        <v/>
      </c>
      <c r="F280" s="3933">
        <f>IF(ROUND(C279,0)=0,0,PMT($D$8,$D$9,-$D$7))</f>
        <v/>
      </c>
      <c r="G280" s="3933">
        <f>+IF(ROUND(C279,0)=0,0,+$D$13+$D$14)</f>
        <v/>
      </c>
      <c r="H280" s="3933">
        <f>+G280+F280</f>
        <v/>
      </c>
    </row>
    <row r="281">
      <c r="B281" s="10">
        <f>+B280+1</f>
        <v/>
      </c>
      <c r="C281" s="3933">
        <f>+IF(C280-D281&lt;0,0,C280-D281)</f>
        <v/>
      </c>
      <c r="D281" s="3933">
        <f>F281-E281</f>
        <v/>
      </c>
      <c r="E281" s="3933">
        <f>C280*$D$8</f>
        <v/>
      </c>
      <c r="F281" s="3933">
        <f>IF(ROUND(C280,0)=0,0,PMT($D$8,$D$9,-$D$7))</f>
        <v/>
      </c>
      <c r="G281" s="3933">
        <f>+IF(ROUND(C280,0)=0,0,+$D$13+$D$14)</f>
        <v/>
      </c>
      <c r="H281" s="3933">
        <f>+G281+F281</f>
        <v/>
      </c>
    </row>
    <row r="282">
      <c r="B282" s="10">
        <f>+B281+1</f>
        <v/>
      </c>
      <c r="C282" s="3933">
        <f>+IF(C281-D282&lt;0,0,C281-D282)</f>
        <v/>
      </c>
      <c r="D282" s="3933">
        <f>F282-E282</f>
        <v/>
      </c>
      <c r="E282" s="3933">
        <f>C281*$D$8</f>
        <v/>
      </c>
      <c r="F282" s="3933">
        <f>IF(ROUND(C281,0)=0,0,PMT($D$8,$D$9,-$D$7))</f>
        <v/>
      </c>
      <c r="G282" s="3933">
        <f>+IF(ROUND(C281,0)=0,0,+$D$13+$D$14)</f>
        <v/>
      </c>
      <c r="H282" s="3933">
        <f>+G282+F282</f>
        <v/>
      </c>
    </row>
    <row r="283">
      <c r="B283" s="10">
        <f>+B282+1</f>
        <v/>
      </c>
      <c r="C283" s="3933">
        <f>+IF(C282-D283&lt;0,0,C282-D283)</f>
        <v/>
      </c>
      <c r="D283" s="3933">
        <f>F283-E283</f>
        <v/>
      </c>
      <c r="E283" s="3933">
        <f>C282*$D$8</f>
        <v/>
      </c>
      <c r="F283" s="3933">
        <f>IF(ROUND(C282,0)=0,0,PMT($D$8,$D$9,-$D$7))</f>
        <v/>
      </c>
      <c r="G283" s="3933">
        <f>+IF(ROUND(C282,0)=0,0,+$D$13+$D$14)</f>
        <v/>
      </c>
      <c r="H283" s="3933">
        <f>+G283+F283</f>
        <v/>
      </c>
    </row>
    <row r="284">
      <c r="B284" s="10">
        <f>+B283+1</f>
        <v/>
      </c>
      <c r="C284" s="3933">
        <f>+IF(C283-D284&lt;0,0,C283-D284)</f>
        <v/>
      </c>
      <c r="D284" s="3933">
        <f>F284-E284</f>
        <v/>
      </c>
      <c r="E284" s="3933">
        <f>C283*$D$8</f>
        <v/>
      </c>
      <c r="F284" s="3933">
        <f>IF(ROUND(C283,0)=0,0,PMT($D$8,$D$9,-$D$7))</f>
        <v/>
      </c>
      <c r="G284" s="3933">
        <f>+IF(ROUND(C283,0)=0,0,+$D$13+$D$14)</f>
        <v/>
      </c>
      <c r="H284" s="3933">
        <f>+G284+F284</f>
        <v/>
      </c>
    </row>
    <row r="285">
      <c r="B285" s="10">
        <f>+B284+1</f>
        <v/>
      </c>
      <c r="C285" s="3933">
        <f>+IF(C284-D285&lt;0,0,C284-D285)</f>
        <v/>
      </c>
      <c r="D285" s="3933">
        <f>F285-E285</f>
        <v/>
      </c>
      <c r="E285" s="3933">
        <f>C284*$D$8</f>
        <v/>
      </c>
      <c r="F285" s="3933">
        <f>IF(ROUND(C284,0)=0,0,PMT($D$8,$D$9,-$D$7))</f>
        <v/>
      </c>
      <c r="G285" s="3933">
        <f>+IF(ROUND(C284,0)=0,0,+$D$13+$D$14)</f>
        <v/>
      </c>
      <c r="H285" s="3933">
        <f>+G285+F285</f>
        <v/>
      </c>
    </row>
    <row r="286">
      <c r="B286" s="10">
        <f>+B285+1</f>
        <v/>
      </c>
      <c r="C286" s="3933">
        <f>+IF(C285-D286&lt;0,0,C285-D286)</f>
        <v/>
      </c>
      <c r="D286" s="3933">
        <f>F286-E286</f>
        <v/>
      </c>
      <c r="E286" s="3933">
        <f>C285*$D$8</f>
        <v/>
      </c>
      <c r="F286" s="3933">
        <f>IF(ROUND(C285,0)=0,0,PMT($D$8,$D$9,-$D$7))</f>
        <v/>
      </c>
      <c r="G286" s="3933">
        <f>+IF(ROUND(C285,0)=0,0,+$D$13+$D$14)</f>
        <v/>
      </c>
      <c r="H286" s="3933">
        <f>+G286+F286</f>
        <v/>
      </c>
    </row>
    <row r="287">
      <c r="B287" s="10">
        <f>+B286+1</f>
        <v/>
      </c>
      <c r="C287" s="3933">
        <f>+IF(C286-D287&lt;0,0,C286-D287)</f>
        <v/>
      </c>
      <c r="D287" s="3933">
        <f>F287-E287</f>
        <v/>
      </c>
      <c r="E287" s="3933">
        <f>C286*$D$8</f>
        <v/>
      </c>
      <c r="F287" s="3933">
        <f>IF(ROUND(C286,0)=0,0,PMT($D$8,$D$9,-$D$7))</f>
        <v/>
      </c>
      <c r="G287" s="3933">
        <f>+IF(ROUND(C286,0)=0,0,+$D$13+$D$14)</f>
        <v/>
      </c>
      <c r="H287" s="3933">
        <f>+G287+F287</f>
        <v/>
      </c>
    </row>
    <row r="288">
      <c r="B288" s="10">
        <f>+B287+1</f>
        <v/>
      </c>
      <c r="C288" s="3933">
        <f>+IF(C287-D288&lt;0,0,C287-D288)</f>
        <v/>
      </c>
      <c r="D288" s="3933">
        <f>F288-E288</f>
        <v/>
      </c>
      <c r="E288" s="3933">
        <f>C287*$D$8</f>
        <v/>
      </c>
      <c r="F288" s="3933">
        <f>IF(ROUND(C287,0)=0,0,PMT($D$8,$D$9,-$D$7))</f>
        <v/>
      </c>
      <c r="G288" s="3933">
        <f>+IF(ROUND(C287,0)=0,0,+$D$13+$D$14)</f>
        <v/>
      </c>
      <c r="H288" s="3933">
        <f>+G288+F288</f>
        <v/>
      </c>
    </row>
    <row r="289">
      <c r="B289" s="10">
        <f>+B288+1</f>
        <v/>
      </c>
      <c r="C289" s="3933">
        <f>+IF(C288-D289&lt;0,0,C288-D289)</f>
        <v/>
      </c>
      <c r="D289" s="3933">
        <f>F289-E289</f>
        <v/>
      </c>
      <c r="E289" s="3933">
        <f>C288*$D$8</f>
        <v/>
      </c>
      <c r="F289" s="3933">
        <f>IF(ROUND(C288,0)=0,0,PMT($D$8,$D$9,-$D$7))</f>
        <v/>
      </c>
      <c r="G289" s="3933">
        <f>+IF(ROUND(C288,0)=0,0,+$D$13+$D$14)</f>
        <v/>
      </c>
      <c r="H289" s="3933">
        <f>+G289+F289</f>
        <v/>
      </c>
    </row>
    <row r="290">
      <c r="B290" s="10">
        <f>+B289+1</f>
        <v/>
      </c>
      <c r="C290" s="3933">
        <f>+IF(C289-D290&lt;0,0,C289-D290)</f>
        <v/>
      </c>
      <c r="D290" s="3933">
        <f>F290-E290</f>
        <v/>
      </c>
      <c r="E290" s="3933">
        <f>C289*$D$8</f>
        <v/>
      </c>
      <c r="F290" s="3933">
        <f>IF(ROUND(C289,0)=0,0,PMT($D$8,$D$9,-$D$7))</f>
        <v/>
      </c>
      <c r="G290" s="3933">
        <f>+IF(ROUND(C289,0)=0,0,+$D$13+$D$14)</f>
        <v/>
      </c>
      <c r="H290" s="3933">
        <f>+G290+F290</f>
        <v/>
      </c>
    </row>
    <row r="291">
      <c r="B291" s="10">
        <f>+B290+1</f>
        <v/>
      </c>
      <c r="C291" s="3933">
        <f>+IF(C290-D291&lt;0,0,C290-D291)</f>
        <v/>
      </c>
      <c r="D291" s="3933">
        <f>F291-E291</f>
        <v/>
      </c>
      <c r="E291" s="3933">
        <f>C290*$D$8</f>
        <v/>
      </c>
      <c r="F291" s="3933">
        <f>IF(ROUND(C290,0)=0,0,PMT($D$8,$D$9,-$D$7))</f>
        <v/>
      </c>
      <c r="G291" s="3933">
        <f>+IF(ROUND(C290,0)=0,0,+$D$13+$D$14)</f>
        <v/>
      </c>
      <c r="H291" s="3933">
        <f>+G291+F291</f>
        <v/>
      </c>
    </row>
    <row r="292">
      <c r="B292" s="10">
        <f>+B291+1</f>
        <v/>
      </c>
      <c r="C292" s="3933">
        <f>+IF(C291-D292&lt;0,0,C291-D292)</f>
        <v/>
      </c>
      <c r="D292" s="3933">
        <f>F292-E292</f>
        <v/>
      </c>
      <c r="E292" s="3933">
        <f>C291*$D$8</f>
        <v/>
      </c>
      <c r="F292" s="3933">
        <f>IF(ROUND(C291,0)=0,0,PMT($D$8,$D$9,-$D$7))</f>
        <v/>
      </c>
      <c r="G292" s="3933">
        <f>+IF(ROUND(C291,0)=0,0,+$D$13+$D$14)</f>
        <v/>
      </c>
      <c r="H292" s="3933">
        <f>+G292+F292</f>
        <v/>
      </c>
    </row>
    <row r="293">
      <c r="B293" s="10">
        <f>+B292+1</f>
        <v/>
      </c>
      <c r="C293" s="3933">
        <f>+IF(C292-D293&lt;0,0,C292-D293)</f>
        <v/>
      </c>
      <c r="D293" s="3933">
        <f>F293-E293</f>
        <v/>
      </c>
      <c r="E293" s="3933">
        <f>C292*$D$8</f>
        <v/>
      </c>
      <c r="F293" s="3933">
        <f>IF(ROUND(C292,0)=0,0,PMT($D$8,$D$9,-$D$7))</f>
        <v/>
      </c>
      <c r="G293" s="3933">
        <f>+IF(ROUND(C292,0)=0,0,+$D$13+$D$14)</f>
        <v/>
      </c>
      <c r="H293" s="3933">
        <f>+G293+F293</f>
        <v/>
      </c>
    </row>
    <row r="294">
      <c r="B294" s="10">
        <f>+B293+1</f>
        <v/>
      </c>
      <c r="C294" s="3933">
        <f>+IF(C293-D294&lt;0,0,C293-D294)</f>
        <v/>
      </c>
      <c r="D294" s="3933">
        <f>F294-E294</f>
        <v/>
      </c>
      <c r="E294" s="3933">
        <f>C293*$D$8</f>
        <v/>
      </c>
      <c r="F294" s="3933">
        <f>IF(ROUND(C293,0)=0,0,PMT($D$8,$D$9,-$D$7))</f>
        <v/>
      </c>
      <c r="G294" s="3933">
        <f>+IF(ROUND(C293,0)=0,0,+$D$13+$D$14)</f>
        <v/>
      </c>
      <c r="H294" s="3933">
        <f>+G294+F294</f>
        <v/>
      </c>
    </row>
    <row r="295">
      <c r="B295" s="10">
        <f>+B294+1</f>
        <v/>
      </c>
      <c r="C295" s="3933">
        <f>+IF(C294-D295&lt;0,0,C294-D295)</f>
        <v/>
      </c>
      <c r="D295" s="3933">
        <f>F295-E295</f>
        <v/>
      </c>
      <c r="E295" s="3933">
        <f>C294*$D$8</f>
        <v/>
      </c>
      <c r="F295" s="3933">
        <f>IF(ROUND(C294,0)=0,0,PMT($D$8,$D$9,-$D$7))</f>
        <v/>
      </c>
      <c r="G295" s="3933">
        <f>+IF(ROUND(C294,0)=0,0,+$D$13+$D$14)</f>
        <v/>
      </c>
      <c r="H295" s="3933">
        <f>+G295+F295</f>
        <v/>
      </c>
    </row>
    <row r="296">
      <c r="B296" s="10">
        <f>+B295+1</f>
        <v/>
      </c>
      <c r="C296" s="3933">
        <f>+IF(C295-D296&lt;0,0,C295-D296)</f>
        <v/>
      </c>
      <c r="D296" s="3933">
        <f>F296-E296</f>
        <v/>
      </c>
      <c r="E296" s="3933">
        <f>C295*$D$8</f>
        <v/>
      </c>
      <c r="F296" s="3933">
        <f>IF(ROUND(C295,0)=0,0,PMT($D$8,$D$9,-$D$7))</f>
        <v/>
      </c>
      <c r="G296" s="3933">
        <f>+IF(ROUND(C295,0)=0,0,+$D$13+$D$14)</f>
        <v/>
      </c>
      <c r="H296" s="3933">
        <f>+G296+F296</f>
        <v/>
      </c>
    </row>
    <row r="297">
      <c r="B297" s="10">
        <f>+B296+1</f>
        <v/>
      </c>
      <c r="C297" s="3933">
        <f>+IF(C296-D297&lt;0,0,C296-D297)</f>
        <v/>
      </c>
      <c r="D297" s="3933">
        <f>F297-E297</f>
        <v/>
      </c>
      <c r="E297" s="3933">
        <f>C296*$D$8</f>
        <v/>
      </c>
      <c r="F297" s="3933">
        <f>IF(ROUND(C296,0)=0,0,PMT($D$8,$D$9,-$D$7))</f>
        <v/>
      </c>
      <c r="G297" s="3933">
        <f>+IF(ROUND(C296,0)=0,0,+$D$13+$D$14)</f>
        <v/>
      </c>
      <c r="H297" s="3933">
        <f>+G297+F297</f>
        <v/>
      </c>
    </row>
    <row r="298">
      <c r="B298" s="10">
        <f>+B297+1</f>
        <v/>
      </c>
      <c r="C298" s="3933">
        <f>+IF(C297-D298&lt;0,0,C297-D298)</f>
        <v/>
      </c>
      <c r="D298" s="3933">
        <f>F298-E298</f>
        <v/>
      </c>
      <c r="E298" s="3933">
        <f>C297*$D$8</f>
        <v/>
      </c>
      <c r="F298" s="3933">
        <f>IF(ROUND(C297,0)=0,0,PMT($D$8,$D$9,-$D$7))</f>
        <v/>
      </c>
      <c r="G298" s="3933">
        <f>+IF(ROUND(C297,0)=0,0,+$D$13+$D$14)</f>
        <v/>
      </c>
      <c r="H298" s="3933">
        <f>+G298+F298</f>
        <v/>
      </c>
    </row>
    <row r="299">
      <c r="B299" s="10">
        <f>+B298+1</f>
        <v/>
      </c>
      <c r="C299" s="3933">
        <f>+IF(C298-D299&lt;0,0,C298-D299)</f>
        <v/>
      </c>
      <c r="D299" s="3933">
        <f>F299-E299</f>
        <v/>
      </c>
      <c r="E299" s="3933">
        <f>C298*$D$8</f>
        <v/>
      </c>
      <c r="F299" s="3933">
        <f>IF(ROUND(C298,0)=0,0,PMT($D$8,$D$9,-$D$7))</f>
        <v/>
      </c>
      <c r="G299" s="3933">
        <f>+IF(ROUND(C298,0)=0,0,+$D$13+$D$14)</f>
        <v/>
      </c>
      <c r="H299" s="3933">
        <f>+G299+F299</f>
        <v/>
      </c>
    </row>
    <row r="300">
      <c r="B300" s="10">
        <f>+B299+1</f>
        <v/>
      </c>
      <c r="C300" s="3933">
        <f>+IF(C299-D300&lt;0,0,C299-D300)</f>
        <v/>
      </c>
      <c r="D300" s="3933">
        <f>F300-E300</f>
        <v/>
      </c>
      <c r="E300" s="3933">
        <f>C299*$D$8</f>
        <v/>
      </c>
      <c r="F300" s="3933">
        <f>IF(ROUND(C299,0)=0,0,PMT($D$8,$D$9,-$D$7))</f>
        <v/>
      </c>
      <c r="G300" s="3933">
        <f>+IF(ROUND(C299,0)=0,0,+$D$13+$D$14)</f>
        <v/>
      </c>
      <c r="H300" s="3933">
        <f>+G300+F300</f>
        <v/>
      </c>
    </row>
    <row r="301">
      <c r="B301" s="10">
        <f>+B300+1</f>
        <v/>
      </c>
      <c r="C301" s="3933">
        <f>+IF(C300-D301&lt;0,0,C300-D301)</f>
        <v/>
      </c>
      <c r="D301" s="3933">
        <f>F301-E301</f>
        <v/>
      </c>
      <c r="E301" s="3933">
        <f>C300*$D$8</f>
        <v/>
      </c>
      <c r="F301" s="3933">
        <f>IF(ROUND(C300,0)=0,0,PMT($D$8,$D$9,-$D$7))</f>
        <v/>
      </c>
      <c r="G301" s="3933">
        <f>+IF(ROUND(C300,0)=0,0,+$D$13+$D$14)</f>
        <v/>
      </c>
      <c r="H301" s="3933">
        <f>+G301+F301</f>
        <v/>
      </c>
    </row>
    <row r="302">
      <c r="B302" s="10">
        <f>+B301+1</f>
        <v/>
      </c>
      <c r="C302" s="3933">
        <f>+IF(C301-D302&lt;0,0,C301-D302)</f>
        <v/>
      </c>
      <c r="D302" s="3933">
        <f>F302-E302</f>
        <v/>
      </c>
      <c r="E302" s="3933">
        <f>C301*$D$8</f>
        <v/>
      </c>
      <c r="F302" s="3933">
        <f>IF(ROUND(C301,0)=0,0,PMT($D$8,$D$9,-$D$7))</f>
        <v/>
      </c>
      <c r="G302" s="3933">
        <f>+IF(ROUND(C301,0)=0,0,+$D$13+$D$14)</f>
        <v/>
      </c>
      <c r="H302" s="3933">
        <f>+G302+F302</f>
        <v/>
      </c>
    </row>
    <row r="303">
      <c r="B303" s="10">
        <f>+B302+1</f>
        <v/>
      </c>
      <c r="C303" s="3933">
        <f>+IF(C302-D303&lt;0,0,C302-D303)</f>
        <v/>
      </c>
      <c r="D303" s="3933">
        <f>F303-E303</f>
        <v/>
      </c>
      <c r="E303" s="3933">
        <f>C302*$D$8</f>
        <v/>
      </c>
      <c r="F303" s="3933">
        <f>IF(ROUND(C302,0)=0,0,PMT($D$8,$D$9,-$D$7))</f>
        <v/>
      </c>
      <c r="G303" s="3933">
        <f>+IF(ROUND(C302,0)=0,0,+$D$13+$D$14)</f>
        <v/>
      </c>
      <c r="H303" s="3933">
        <f>+G303+F303</f>
        <v/>
      </c>
    </row>
    <row r="304">
      <c r="B304" s="10">
        <f>+B303+1</f>
        <v/>
      </c>
      <c r="C304" s="3933">
        <f>+IF(C303-D304&lt;0,0,C303-D304)</f>
        <v/>
      </c>
      <c r="D304" s="3933">
        <f>F304-E304</f>
        <v/>
      </c>
      <c r="E304" s="3933">
        <f>C303*$D$8</f>
        <v/>
      </c>
      <c r="F304" s="3933">
        <f>IF(ROUND(C303,0)=0,0,PMT($D$8,$D$9,-$D$7))</f>
        <v/>
      </c>
      <c r="G304" s="3933">
        <f>+IF(ROUND(C303,0)=0,0,+$D$13+$D$14)</f>
        <v/>
      </c>
      <c r="H304" s="3933">
        <f>+G304+F304</f>
        <v/>
      </c>
    </row>
    <row r="305">
      <c r="B305" s="10">
        <f>+B304+1</f>
        <v/>
      </c>
      <c r="C305" s="3933">
        <f>+IF(C304-D305&lt;0,0,C304-D305)</f>
        <v/>
      </c>
      <c r="D305" s="3933">
        <f>F305-E305</f>
        <v/>
      </c>
      <c r="E305" s="3933">
        <f>C304*$D$8</f>
        <v/>
      </c>
      <c r="F305" s="3933">
        <f>IF(ROUND(C304,0)=0,0,PMT($D$8,$D$9,-$D$7))</f>
        <v/>
      </c>
      <c r="G305" s="3933">
        <f>+IF(ROUND(C304,0)=0,0,+$D$13+$D$14)</f>
        <v/>
      </c>
      <c r="H305" s="3933">
        <f>+G305+F305</f>
        <v/>
      </c>
    </row>
    <row r="306">
      <c r="B306" s="10">
        <f>+B305+1</f>
        <v/>
      </c>
      <c r="C306" s="3933">
        <f>+IF(C305-D306&lt;0,0,C305-D306)</f>
        <v/>
      </c>
      <c r="D306" s="3933">
        <f>F306-E306</f>
        <v/>
      </c>
      <c r="E306" s="3933">
        <f>C305*$D$8</f>
        <v/>
      </c>
      <c r="F306" s="3933">
        <f>IF(ROUND(C305,0)=0,0,PMT($D$8,$D$9,-$D$7))</f>
        <v/>
      </c>
      <c r="G306" s="3933">
        <f>+IF(ROUND(C305,0)=0,0,+$D$13+$D$14)</f>
        <v/>
      </c>
      <c r="H306" s="3933">
        <f>+G306+F306</f>
        <v/>
      </c>
    </row>
    <row r="307">
      <c r="B307" s="10">
        <f>+B306+1</f>
        <v/>
      </c>
      <c r="C307" s="3933">
        <f>+IF(C306-D307&lt;0,0,C306-D307)</f>
        <v/>
      </c>
      <c r="D307" s="3933">
        <f>F307-E307</f>
        <v/>
      </c>
      <c r="E307" s="3933">
        <f>C306*$D$8</f>
        <v/>
      </c>
      <c r="F307" s="3933">
        <f>IF(ROUND(C306,0)=0,0,PMT($D$8,$D$9,-$D$7))</f>
        <v/>
      </c>
      <c r="G307" s="3933">
        <f>+IF(ROUND(C306,0)=0,0,+$D$13+$D$14)</f>
        <v/>
      </c>
      <c r="H307" s="3933">
        <f>+G307+F307</f>
        <v/>
      </c>
    </row>
    <row r="308">
      <c r="B308" s="10">
        <f>+B307+1</f>
        <v/>
      </c>
      <c r="C308" s="3933">
        <f>+IF(C307-D308&lt;0,0,C307-D308)</f>
        <v/>
      </c>
      <c r="D308" s="3933">
        <f>F308-E308</f>
        <v/>
      </c>
      <c r="E308" s="3933">
        <f>C307*$D$8</f>
        <v/>
      </c>
      <c r="F308" s="3933">
        <f>IF(ROUND(C307,0)=0,0,PMT($D$8,$D$9,-$D$7))</f>
        <v/>
      </c>
      <c r="G308" s="3933">
        <f>+IF(ROUND(C307,0)=0,0,+$D$13+$D$14)</f>
        <v/>
      </c>
      <c r="H308" s="3933">
        <f>+G308+F308</f>
        <v/>
      </c>
    </row>
    <row r="309">
      <c r="B309" s="10">
        <f>+B308+1</f>
        <v/>
      </c>
      <c r="C309" s="3933">
        <f>+IF(C308-D309&lt;0,0,C308-D309)</f>
        <v/>
      </c>
      <c r="D309" s="3933">
        <f>F309-E309</f>
        <v/>
      </c>
      <c r="E309" s="3933">
        <f>C308*$D$8</f>
        <v/>
      </c>
      <c r="F309" s="3933">
        <f>IF(ROUND(C308,0)=0,0,PMT($D$8,$D$9,-$D$7))</f>
        <v/>
      </c>
      <c r="G309" s="3933">
        <f>+IF(ROUND(C308,0)=0,0,+$D$13+$D$14)</f>
        <v/>
      </c>
      <c r="H309" s="3933">
        <f>+G309+F309</f>
        <v/>
      </c>
    </row>
    <row r="310">
      <c r="B310" s="10">
        <f>+B309+1</f>
        <v/>
      </c>
      <c r="C310" s="3933">
        <f>+IF(C309-D310&lt;0,0,C309-D310)</f>
        <v/>
      </c>
      <c r="D310" s="3933">
        <f>F310-E310</f>
        <v/>
      </c>
      <c r="E310" s="3933">
        <f>C309*$D$8</f>
        <v/>
      </c>
      <c r="F310" s="3933">
        <f>IF(ROUND(C309,0)=0,0,PMT($D$8,$D$9,-$D$7))</f>
        <v/>
      </c>
      <c r="G310" s="3933">
        <f>+IF(ROUND(C309,0)=0,0,+$D$13+$D$14)</f>
        <v/>
      </c>
      <c r="H310" s="3933">
        <f>+G310+F310</f>
        <v/>
      </c>
    </row>
    <row r="311">
      <c r="B311" s="10">
        <f>+B310+1</f>
        <v/>
      </c>
      <c r="C311" s="3933">
        <f>+IF(C310-D311&lt;0,0,C310-D311)</f>
        <v/>
      </c>
      <c r="D311" s="3933">
        <f>F311-E311</f>
        <v/>
      </c>
      <c r="E311" s="3933">
        <f>C310*$D$8</f>
        <v/>
      </c>
      <c r="F311" s="3933">
        <f>IF(ROUND(C310,0)=0,0,PMT($D$8,$D$9,-$D$7))</f>
        <v/>
      </c>
      <c r="G311" s="3933">
        <f>+IF(ROUND(C310,0)=0,0,+$D$13+$D$14)</f>
        <v/>
      </c>
      <c r="H311" s="3933">
        <f>+G311+F311</f>
        <v/>
      </c>
    </row>
    <row r="312">
      <c r="B312" s="10">
        <f>+B311+1</f>
        <v/>
      </c>
      <c r="C312" s="3933">
        <f>+IF(C311-D312&lt;0,0,C311-D312)</f>
        <v/>
      </c>
      <c r="D312" s="3933">
        <f>F312-E312</f>
        <v/>
      </c>
      <c r="E312" s="3933">
        <f>C311*$D$8</f>
        <v/>
      </c>
      <c r="F312" s="3933">
        <f>IF(ROUND(C311,0)=0,0,PMT($D$8,$D$9,-$D$7))</f>
        <v/>
      </c>
      <c r="G312" s="3933">
        <f>+IF(ROUND(C311,0)=0,0,+$D$13+$D$14)</f>
        <v/>
      </c>
      <c r="H312" s="3933">
        <f>+G312+F312</f>
        <v/>
      </c>
    </row>
    <row r="313">
      <c r="B313" s="10">
        <f>+B312+1</f>
        <v/>
      </c>
      <c r="C313" s="3933">
        <f>+IF(C312-D313&lt;0,0,C312-D313)</f>
        <v/>
      </c>
      <c r="D313" s="3933">
        <f>F313-E313</f>
        <v/>
      </c>
      <c r="E313" s="3933">
        <f>C312*$D$8</f>
        <v/>
      </c>
      <c r="F313" s="3933">
        <f>IF(ROUND(C312,0)=0,0,PMT($D$8,$D$9,-$D$7))</f>
        <v/>
      </c>
      <c r="G313" s="3933">
        <f>+IF(ROUND(C312,0)=0,0,+$D$13+$D$14)</f>
        <v/>
      </c>
      <c r="H313" s="3933">
        <f>+G313+F313</f>
        <v/>
      </c>
    </row>
    <row r="314">
      <c r="B314" s="10">
        <f>+B313+1</f>
        <v/>
      </c>
      <c r="C314" s="3933">
        <f>+IF(C313-D314&lt;0,0,C313-D314)</f>
        <v/>
      </c>
      <c r="D314" s="3933">
        <f>F314-E314</f>
        <v/>
      </c>
      <c r="E314" s="3933">
        <f>C313*$D$8</f>
        <v/>
      </c>
      <c r="F314" s="3933">
        <f>IF(ROUND(C313,0)=0,0,PMT($D$8,$D$9,-$D$7))</f>
        <v/>
      </c>
      <c r="G314" s="3933">
        <f>+IF(ROUND(C313,0)=0,0,+$D$13+$D$14)</f>
        <v/>
      </c>
      <c r="H314" s="3933">
        <f>+G314+F314</f>
        <v/>
      </c>
    </row>
    <row r="315">
      <c r="B315" s="10">
        <f>+B314+1</f>
        <v/>
      </c>
      <c r="C315" s="3933">
        <f>+IF(C314-D315&lt;0,0,C314-D315)</f>
        <v/>
      </c>
      <c r="D315" s="3933">
        <f>F315-E315</f>
        <v/>
      </c>
      <c r="E315" s="3933">
        <f>C314*$D$8</f>
        <v/>
      </c>
      <c r="F315" s="3933">
        <f>IF(ROUND(C314,0)=0,0,PMT($D$8,$D$9,-$D$7))</f>
        <v/>
      </c>
      <c r="G315" s="3933">
        <f>+IF(ROUND(C314,0)=0,0,+$D$13+$D$14)</f>
        <v/>
      </c>
      <c r="H315" s="3933">
        <f>+G315+F315</f>
        <v/>
      </c>
    </row>
    <row r="316">
      <c r="B316" s="10">
        <f>+B315+1</f>
        <v/>
      </c>
      <c r="C316" s="3933">
        <f>+IF(C315-D316&lt;0,0,C315-D316)</f>
        <v/>
      </c>
      <c r="D316" s="3933">
        <f>F316-E316</f>
        <v/>
      </c>
      <c r="E316" s="3933">
        <f>C315*$D$8</f>
        <v/>
      </c>
      <c r="F316" s="3933">
        <f>IF(ROUND(C315,0)=0,0,PMT($D$8,$D$9,-$D$7))</f>
        <v/>
      </c>
      <c r="G316" s="3933">
        <f>+IF(ROUND(C315,0)=0,0,+$D$13+$D$14)</f>
        <v/>
      </c>
      <c r="H316" s="3933">
        <f>+G316+F316</f>
        <v/>
      </c>
    </row>
    <row r="317">
      <c r="B317" s="10">
        <f>+B316+1</f>
        <v/>
      </c>
      <c r="C317" s="3933">
        <f>+IF(C316-D317&lt;0,0,C316-D317)</f>
        <v/>
      </c>
      <c r="D317" s="3933">
        <f>F317-E317</f>
        <v/>
      </c>
      <c r="E317" s="3933">
        <f>C316*$D$8</f>
        <v/>
      </c>
      <c r="F317" s="3933">
        <f>IF(ROUND(C316,0)=0,0,PMT($D$8,$D$9,-$D$7))</f>
        <v/>
      </c>
      <c r="G317" s="3933">
        <f>+IF(ROUND(C316,0)=0,0,+$D$13+$D$14)</f>
        <v/>
      </c>
      <c r="H317" s="3933">
        <f>+G317+F317</f>
        <v/>
      </c>
    </row>
    <row r="318">
      <c r="B318" s="10">
        <f>+B317+1</f>
        <v/>
      </c>
      <c r="C318" s="3933">
        <f>+IF(C317-D318&lt;0,0,C317-D318)</f>
        <v/>
      </c>
      <c r="D318" s="3933">
        <f>F318-E318</f>
        <v/>
      </c>
      <c r="E318" s="3933">
        <f>C317*$D$8</f>
        <v/>
      </c>
      <c r="F318" s="3933">
        <f>IF(ROUND(C317,0)=0,0,PMT($D$8,$D$9,-$D$7))</f>
        <v/>
      </c>
      <c r="G318" s="3933">
        <f>+IF(ROUND(C317,0)=0,0,+$D$13+$D$14)</f>
        <v/>
      </c>
      <c r="H318" s="3933">
        <f>+G318+F318</f>
        <v/>
      </c>
    </row>
    <row r="319">
      <c r="B319" s="10">
        <f>+B318+1</f>
        <v/>
      </c>
      <c r="C319" s="3933">
        <f>+IF(C318-D319&lt;0,0,C318-D319)</f>
        <v/>
      </c>
      <c r="D319" s="3933">
        <f>F319-E319</f>
        <v/>
      </c>
      <c r="E319" s="3933">
        <f>C318*$D$8</f>
        <v/>
      </c>
      <c r="F319" s="3933">
        <f>IF(ROUND(C318,0)=0,0,PMT($D$8,$D$9,-$D$7))</f>
        <v/>
      </c>
      <c r="G319" s="3933">
        <f>+IF(ROUND(C318,0)=0,0,+$D$13+$D$14)</f>
        <v/>
      </c>
      <c r="H319" s="3933">
        <f>+G319+F319</f>
        <v/>
      </c>
    </row>
    <row r="320">
      <c r="B320" s="10">
        <f>+B319+1</f>
        <v/>
      </c>
      <c r="C320" s="3933">
        <f>+IF(C319-D320&lt;0,0,C319-D320)</f>
        <v/>
      </c>
      <c r="D320" s="3933">
        <f>F320-E320</f>
        <v/>
      </c>
      <c r="E320" s="3933">
        <f>C319*$D$8</f>
        <v/>
      </c>
      <c r="F320" s="3933">
        <f>IF(ROUND(C319,0)=0,0,PMT($D$8,$D$9,-$D$7))</f>
        <v/>
      </c>
      <c r="G320" s="3933">
        <f>+IF(ROUND(C319,0)=0,0,+$D$13+$D$14)</f>
        <v/>
      </c>
      <c r="H320" s="3933">
        <f>+G320+F320</f>
        <v/>
      </c>
    </row>
    <row r="321">
      <c r="B321" s="10">
        <f>+B320+1</f>
        <v/>
      </c>
      <c r="C321" s="3933">
        <f>+IF(C320-D321&lt;0,0,C320-D321)</f>
        <v/>
      </c>
      <c r="D321" s="3933">
        <f>F321-E321</f>
        <v/>
      </c>
      <c r="E321" s="3933">
        <f>C320*$D$8</f>
        <v/>
      </c>
      <c r="F321" s="3933">
        <f>IF(ROUND(C320,0)=0,0,PMT($D$8,$D$9,-$D$7))</f>
        <v/>
      </c>
      <c r="G321" s="3933">
        <f>+IF(ROUND(C320,0)=0,0,+$D$13+$D$14)</f>
        <v/>
      </c>
      <c r="H321" s="3933">
        <f>+G321+F321</f>
        <v/>
      </c>
    </row>
    <row r="322">
      <c r="B322" s="10">
        <f>+B321+1</f>
        <v/>
      </c>
      <c r="C322" s="3933">
        <f>+IF(C321-D322&lt;0,0,C321-D322)</f>
        <v/>
      </c>
      <c r="D322" s="3933">
        <f>F322-E322</f>
        <v/>
      </c>
      <c r="E322" s="3933">
        <f>C321*$D$8</f>
        <v/>
      </c>
      <c r="F322" s="3933">
        <f>IF(ROUND(C321,0)=0,0,PMT($D$8,$D$9,-$D$7))</f>
        <v/>
      </c>
      <c r="G322" s="3933">
        <f>+IF(ROUND(C321,0)=0,0,+$D$13+$D$14)</f>
        <v/>
      </c>
      <c r="H322" s="3933">
        <f>+G322+F322</f>
        <v/>
      </c>
    </row>
    <row r="323">
      <c r="B323" s="10">
        <f>+B322+1</f>
        <v/>
      </c>
      <c r="C323" s="3933">
        <f>+IF(C322-D323&lt;0,0,C322-D323)</f>
        <v/>
      </c>
      <c r="D323" s="3933">
        <f>F323-E323</f>
        <v/>
      </c>
      <c r="E323" s="3933">
        <f>C322*$D$8</f>
        <v/>
      </c>
      <c r="F323" s="3933">
        <f>IF(ROUND(C322,0)=0,0,PMT($D$8,$D$9,-$D$7))</f>
        <v/>
      </c>
      <c r="G323" s="3933">
        <f>+IF(ROUND(C322,0)=0,0,+$D$13+$D$14)</f>
        <v/>
      </c>
      <c r="H323" s="3933">
        <f>+G323+F323</f>
        <v/>
      </c>
    </row>
    <row r="324">
      <c r="B324" s="10">
        <f>+B323+1</f>
        <v/>
      </c>
      <c r="C324" s="3933">
        <f>+IF(C323-D324&lt;0,0,C323-D324)</f>
        <v/>
      </c>
      <c r="D324" s="3933">
        <f>F324-E324</f>
        <v/>
      </c>
      <c r="E324" s="3933">
        <f>C323*$D$8</f>
        <v/>
      </c>
      <c r="F324" s="3933">
        <f>IF(ROUND(C323,0)=0,0,PMT($D$8,$D$9,-$D$7))</f>
        <v/>
      </c>
      <c r="G324" s="3933">
        <f>+IF(ROUND(C323,0)=0,0,+$D$13+$D$14)</f>
        <v/>
      </c>
      <c r="H324" s="3933">
        <f>+G324+F324</f>
        <v/>
      </c>
    </row>
    <row r="325">
      <c r="B325" s="10">
        <f>+B324+1</f>
        <v/>
      </c>
      <c r="C325" s="3933">
        <f>+IF(C324-D325&lt;0,0,C324-D325)</f>
        <v/>
      </c>
      <c r="D325" s="3933">
        <f>F325-E325</f>
        <v/>
      </c>
      <c r="E325" s="3933">
        <f>C324*$D$8</f>
        <v/>
      </c>
      <c r="F325" s="3933">
        <f>IF(ROUND(C324,0)=0,0,PMT($D$8,$D$9,-$D$7))</f>
        <v/>
      </c>
      <c r="G325" s="3933">
        <f>+IF(ROUND(C324,0)=0,0,+$D$13+$D$14)</f>
        <v/>
      </c>
      <c r="H325" s="3933">
        <f>+G325+F325</f>
        <v/>
      </c>
    </row>
    <row r="326">
      <c r="B326" s="10">
        <f>+B325+1</f>
        <v/>
      </c>
      <c r="C326" s="3933">
        <f>+IF(C325-D326&lt;0,0,C325-D326)</f>
        <v/>
      </c>
      <c r="D326" s="3933">
        <f>F326-E326</f>
        <v/>
      </c>
      <c r="E326" s="3933">
        <f>C325*$D$8</f>
        <v/>
      </c>
      <c r="F326" s="3933">
        <f>IF(ROUND(C325,0)=0,0,PMT($D$8,$D$9,-$D$7))</f>
        <v/>
      </c>
      <c r="G326" s="3933">
        <f>+IF(ROUND(C325,0)=0,0,+$D$13+$D$14)</f>
        <v/>
      </c>
      <c r="H326" s="3933">
        <f>+G326+F326</f>
        <v/>
      </c>
    </row>
    <row r="327">
      <c r="B327" s="10">
        <f>+B326+1</f>
        <v/>
      </c>
      <c r="C327" s="3933">
        <f>+IF(C326-D327&lt;0,0,C326-D327)</f>
        <v/>
      </c>
      <c r="D327" s="3933">
        <f>F327-E327</f>
        <v/>
      </c>
      <c r="E327" s="3933">
        <f>C326*$D$8</f>
        <v/>
      </c>
      <c r="F327" s="3933">
        <f>IF(ROUND(C326,0)=0,0,PMT($D$8,$D$9,-$D$7))</f>
        <v/>
      </c>
      <c r="G327" s="3933">
        <f>+IF(ROUND(C326,0)=0,0,+$D$13+$D$14)</f>
        <v/>
      </c>
      <c r="H327" s="3933">
        <f>+G327+F327</f>
        <v/>
      </c>
    </row>
    <row r="328">
      <c r="B328" s="10">
        <f>+B327+1</f>
        <v/>
      </c>
      <c r="C328" s="3933">
        <f>+IF(C327-D328&lt;0,0,C327-D328)</f>
        <v/>
      </c>
      <c r="D328" s="3933">
        <f>F328-E328</f>
        <v/>
      </c>
      <c r="E328" s="3933">
        <f>C327*$D$8</f>
        <v/>
      </c>
      <c r="F328" s="3933">
        <f>IF(ROUND(C327,0)=0,0,PMT($D$8,$D$9,-$D$7))</f>
        <v/>
      </c>
      <c r="G328" s="3933">
        <f>+IF(ROUND(C327,0)=0,0,+$D$13+$D$14)</f>
        <v/>
      </c>
      <c r="H328" s="3933">
        <f>+G328+F328</f>
        <v/>
      </c>
    </row>
    <row r="329">
      <c r="B329" s="10">
        <f>+B328+1</f>
        <v/>
      </c>
      <c r="C329" s="3933">
        <f>+IF(C328-D329&lt;0,0,C328-D329)</f>
        <v/>
      </c>
      <c r="D329" s="3933">
        <f>F329-E329</f>
        <v/>
      </c>
      <c r="E329" s="3933">
        <f>C328*$D$8</f>
        <v/>
      </c>
      <c r="F329" s="3933">
        <f>IF(ROUND(C328,0)=0,0,PMT($D$8,$D$9,-$D$7))</f>
        <v/>
      </c>
      <c r="G329" s="3933">
        <f>+IF(ROUND(C328,0)=0,0,+$D$13+$D$14)</f>
        <v/>
      </c>
      <c r="H329" s="3933">
        <f>+G329+F329</f>
        <v/>
      </c>
    </row>
    <row r="330">
      <c r="B330" s="10">
        <f>+B329+1</f>
        <v/>
      </c>
      <c r="C330" s="3933">
        <f>+IF(C329-D330&lt;0,0,C329-D330)</f>
        <v/>
      </c>
      <c r="D330" s="3933">
        <f>F330-E330</f>
        <v/>
      </c>
      <c r="E330" s="3933">
        <f>C329*$D$8</f>
        <v/>
      </c>
      <c r="F330" s="3933">
        <f>IF(ROUND(C329,0)=0,0,PMT($D$8,$D$9,-$D$7))</f>
        <v/>
      </c>
      <c r="G330" s="3933">
        <f>+IF(ROUND(C329,0)=0,0,+$D$13+$D$14)</f>
        <v/>
      </c>
      <c r="H330" s="3933">
        <f>+G330+F330</f>
        <v/>
      </c>
    </row>
    <row r="331">
      <c r="B331" s="10">
        <f>+B330+1</f>
        <v/>
      </c>
      <c r="C331" s="3933">
        <f>+IF(C330-D331&lt;0,0,C330-D331)</f>
        <v/>
      </c>
      <c r="D331" s="3933">
        <f>F331-E331</f>
        <v/>
      </c>
      <c r="E331" s="3933">
        <f>C330*$D$8</f>
        <v/>
      </c>
      <c r="F331" s="3933">
        <f>IF(ROUND(C330,0)=0,0,PMT($D$8,$D$9,-$D$7))</f>
        <v/>
      </c>
      <c r="G331" s="3933">
        <f>+IF(ROUND(C330,0)=0,0,+$D$13+$D$14)</f>
        <v/>
      </c>
      <c r="H331" s="3933">
        <f>+G331+F331</f>
        <v/>
      </c>
    </row>
    <row r="332">
      <c r="B332" s="10">
        <f>+B331+1</f>
        <v/>
      </c>
      <c r="C332" s="3933">
        <f>+IF(C331-D332&lt;0,0,C331-D332)</f>
        <v/>
      </c>
      <c r="D332" s="3933">
        <f>F332-E332</f>
        <v/>
      </c>
      <c r="E332" s="3933">
        <f>C331*$D$8</f>
        <v/>
      </c>
      <c r="F332" s="3933">
        <f>IF(ROUND(C331,0)=0,0,PMT($D$8,$D$9,-$D$7))</f>
        <v/>
      </c>
      <c r="G332" s="3933">
        <f>+IF(ROUND(C331,0)=0,0,+$D$13+$D$14)</f>
        <v/>
      </c>
      <c r="H332" s="3933">
        <f>+G332+F332</f>
        <v/>
      </c>
    </row>
    <row r="333">
      <c r="B333" s="10">
        <f>+B332+1</f>
        <v/>
      </c>
      <c r="C333" s="3933">
        <f>+IF(C332-D333&lt;0,0,C332-D333)</f>
        <v/>
      </c>
      <c r="D333" s="3933">
        <f>F333-E333</f>
        <v/>
      </c>
      <c r="E333" s="3933">
        <f>C332*$D$8</f>
        <v/>
      </c>
      <c r="F333" s="3933">
        <f>IF(ROUND(C332,0)=0,0,PMT($D$8,$D$9,-$D$7))</f>
        <v/>
      </c>
      <c r="G333" s="3933">
        <f>+IF(ROUND(C332,0)=0,0,+$D$13+$D$14)</f>
        <v/>
      </c>
      <c r="H333" s="3933">
        <f>+G333+F333</f>
        <v/>
      </c>
    </row>
    <row r="334">
      <c r="B334" s="10">
        <f>+B333+1</f>
        <v/>
      </c>
      <c r="C334" s="3933">
        <f>+IF(C333-D334&lt;0,0,C333-D334)</f>
        <v/>
      </c>
      <c r="D334" s="3933">
        <f>F334-E334</f>
        <v/>
      </c>
      <c r="E334" s="3933">
        <f>C333*$D$8</f>
        <v/>
      </c>
      <c r="F334" s="3933">
        <f>IF(ROUND(C333,0)=0,0,PMT($D$8,$D$9,-$D$7))</f>
        <v/>
      </c>
      <c r="G334" s="3933">
        <f>+IF(ROUND(C333,0)=0,0,+$D$13+$D$14)</f>
        <v/>
      </c>
      <c r="H334" s="3933">
        <f>+G334+F334</f>
        <v/>
      </c>
    </row>
    <row r="335">
      <c r="B335" s="10">
        <f>+B334+1</f>
        <v/>
      </c>
      <c r="C335" s="3933">
        <f>+IF(C334-D335&lt;0,0,C334-D335)</f>
        <v/>
      </c>
      <c r="D335" s="3933">
        <f>F335-E335</f>
        <v/>
      </c>
      <c r="E335" s="3933">
        <f>C334*$D$8</f>
        <v/>
      </c>
      <c r="F335" s="3933">
        <f>IF(ROUND(C334,0)=0,0,PMT($D$8,$D$9,-$D$7))</f>
        <v/>
      </c>
      <c r="G335" s="3933">
        <f>+IF(ROUND(C334,0)=0,0,+$D$13+$D$14)</f>
        <v/>
      </c>
      <c r="H335" s="3933">
        <f>+G335+F335</f>
        <v/>
      </c>
    </row>
    <row r="336">
      <c r="B336" s="10">
        <f>+B335+1</f>
        <v/>
      </c>
      <c r="C336" s="3933">
        <f>+IF(C335-D336&lt;0,0,C335-D336)</f>
        <v/>
      </c>
      <c r="D336" s="3933">
        <f>F336-E336</f>
        <v/>
      </c>
      <c r="E336" s="3933">
        <f>C335*$D$8</f>
        <v/>
      </c>
      <c r="F336" s="3933">
        <f>IF(ROUND(C335,0)=0,0,PMT($D$8,$D$9,-$D$7))</f>
        <v/>
      </c>
      <c r="G336" s="3933">
        <f>+IF(ROUND(C335,0)=0,0,+$D$13+$D$14)</f>
        <v/>
      </c>
      <c r="H336" s="3933">
        <f>+G336+F336</f>
        <v/>
      </c>
    </row>
    <row r="337">
      <c r="B337" s="10">
        <f>+B336+1</f>
        <v/>
      </c>
      <c r="C337" s="3933">
        <f>+IF(C336-D337&lt;0,0,C336-D337)</f>
        <v/>
      </c>
      <c r="D337" s="3933">
        <f>F337-E337</f>
        <v/>
      </c>
      <c r="E337" s="3933">
        <f>C336*$D$8</f>
        <v/>
      </c>
      <c r="F337" s="3933">
        <f>IF(ROUND(C336,0)=0,0,PMT($D$8,$D$9,-$D$7))</f>
        <v/>
      </c>
      <c r="G337" s="3933">
        <f>+IF(ROUND(C336,0)=0,0,+$D$13+$D$14)</f>
        <v/>
      </c>
      <c r="H337" s="3933">
        <f>+G337+F337</f>
        <v/>
      </c>
    </row>
    <row r="338">
      <c r="B338" s="10">
        <f>+B337+1</f>
        <v/>
      </c>
      <c r="C338" s="3933">
        <f>+IF(C337-D338&lt;0,0,C337-D338)</f>
        <v/>
      </c>
      <c r="D338" s="3933">
        <f>F338-E338</f>
        <v/>
      </c>
      <c r="E338" s="3933">
        <f>C337*$D$8</f>
        <v/>
      </c>
      <c r="F338" s="3933">
        <f>IF(ROUND(C337,0)=0,0,PMT($D$8,$D$9,-$D$7))</f>
        <v/>
      </c>
      <c r="G338" s="3933">
        <f>+IF(ROUND(C337,0)=0,0,+$D$13+$D$14)</f>
        <v/>
      </c>
      <c r="H338" s="3933">
        <f>+G338+F338</f>
        <v/>
      </c>
    </row>
    <row r="339">
      <c r="B339" s="10">
        <f>+B338+1</f>
        <v/>
      </c>
      <c r="C339" s="3933">
        <f>+IF(C338-D339&lt;0,0,C338-D339)</f>
        <v/>
      </c>
      <c r="D339" s="3933">
        <f>F339-E339</f>
        <v/>
      </c>
      <c r="E339" s="3933">
        <f>C338*$D$8</f>
        <v/>
      </c>
      <c r="F339" s="3933">
        <f>IF(ROUND(C338,0)=0,0,PMT($D$8,$D$9,-$D$7))</f>
        <v/>
      </c>
      <c r="G339" s="3933">
        <f>+IF(ROUND(C338,0)=0,0,+$D$13+$D$14)</f>
        <v/>
      </c>
      <c r="H339" s="3933">
        <f>+G339+F339</f>
        <v/>
      </c>
    </row>
    <row r="340">
      <c r="B340" s="10">
        <f>+B339+1</f>
        <v/>
      </c>
      <c r="C340" s="3933">
        <f>+IF(C339-D340&lt;0,0,C339-D340)</f>
        <v/>
      </c>
      <c r="D340" s="3933">
        <f>F340-E340</f>
        <v/>
      </c>
      <c r="E340" s="3933">
        <f>C339*$D$8</f>
        <v/>
      </c>
      <c r="F340" s="3933">
        <f>IF(ROUND(C339,0)=0,0,PMT($D$8,$D$9,-$D$7))</f>
        <v/>
      </c>
      <c r="G340" s="3933">
        <f>+IF(ROUND(C339,0)=0,0,+$D$13+$D$14)</f>
        <v/>
      </c>
      <c r="H340" s="3933">
        <f>+G340+F340</f>
        <v/>
      </c>
    </row>
    <row r="341">
      <c r="B341" s="10">
        <f>+B340+1</f>
        <v/>
      </c>
      <c r="C341" s="3933">
        <f>+IF(C340-D341&lt;0,0,C340-D341)</f>
        <v/>
      </c>
      <c r="D341" s="3933">
        <f>F341-E341</f>
        <v/>
      </c>
      <c r="E341" s="3933">
        <f>C340*$D$8</f>
        <v/>
      </c>
      <c r="F341" s="3933">
        <f>IF(ROUND(C340,0)=0,0,PMT($D$8,$D$9,-$D$7))</f>
        <v/>
      </c>
      <c r="G341" s="3933">
        <f>+IF(ROUND(C340,0)=0,0,+$D$13+$D$14)</f>
        <v/>
      </c>
      <c r="H341" s="3933">
        <f>+G341+F341</f>
        <v/>
      </c>
    </row>
    <row r="342">
      <c r="B342" s="10">
        <f>+B341+1</f>
        <v/>
      </c>
      <c r="C342" s="3933">
        <f>+IF(C341-D342&lt;0,0,C341-D342)</f>
        <v/>
      </c>
      <c r="D342" s="3933">
        <f>F342-E342</f>
        <v/>
      </c>
      <c r="E342" s="3933">
        <f>C341*$D$8</f>
        <v/>
      </c>
      <c r="F342" s="3933">
        <f>IF(ROUND(C341,0)=0,0,PMT($D$8,$D$9,-$D$7))</f>
        <v/>
      </c>
      <c r="G342" s="3933">
        <f>+IF(ROUND(C341,0)=0,0,+$D$13+$D$14)</f>
        <v/>
      </c>
      <c r="H342" s="3933">
        <f>+G342+F342</f>
        <v/>
      </c>
    </row>
    <row r="343">
      <c r="B343" s="10">
        <f>+B342+1</f>
        <v/>
      </c>
      <c r="C343" s="3933">
        <f>+IF(C342-D343&lt;0,0,C342-D343)</f>
        <v/>
      </c>
      <c r="D343" s="3933">
        <f>F343-E343</f>
        <v/>
      </c>
      <c r="E343" s="3933">
        <f>C342*$D$8</f>
        <v/>
      </c>
      <c r="F343" s="3933">
        <f>IF(ROUND(C342,0)=0,0,PMT($D$8,$D$9,-$D$7))</f>
        <v/>
      </c>
      <c r="G343" s="3933">
        <f>+IF(ROUND(C342,0)=0,0,+$D$13+$D$14)</f>
        <v/>
      </c>
      <c r="H343" s="3933">
        <f>+G343+F343</f>
        <v/>
      </c>
    </row>
    <row r="344">
      <c r="B344" s="10">
        <f>+B343+1</f>
        <v/>
      </c>
      <c r="C344" s="3933">
        <f>+IF(C343-D344&lt;0,0,C343-D344)</f>
        <v/>
      </c>
      <c r="D344" s="3933">
        <f>F344-E344</f>
        <v/>
      </c>
      <c r="E344" s="3933">
        <f>C343*$D$8</f>
        <v/>
      </c>
      <c r="F344" s="3933">
        <f>IF(ROUND(C343,0)=0,0,PMT($D$8,$D$9,-$D$7))</f>
        <v/>
      </c>
      <c r="G344" s="3933">
        <f>+IF(ROUND(C343,0)=0,0,+$D$13+$D$14)</f>
        <v/>
      </c>
      <c r="H344" s="3933">
        <f>+G344+F344</f>
        <v/>
      </c>
    </row>
    <row r="345">
      <c r="B345" s="10">
        <f>+B344+1</f>
        <v/>
      </c>
      <c r="C345" s="3933">
        <f>+IF(C344-D345&lt;0,0,C344-D345)</f>
        <v/>
      </c>
      <c r="D345" s="3933">
        <f>F345-E345</f>
        <v/>
      </c>
      <c r="E345" s="3933">
        <f>C344*$D$8</f>
        <v/>
      </c>
      <c r="F345" s="3933">
        <f>IF(ROUND(C344,0)=0,0,PMT($D$8,$D$9,-$D$7))</f>
        <v/>
      </c>
      <c r="G345" s="3933">
        <f>+IF(ROUND(C344,0)=0,0,+$D$13+$D$14)</f>
        <v/>
      </c>
      <c r="H345" s="3933">
        <f>+G345+F345</f>
        <v/>
      </c>
    </row>
    <row r="346">
      <c r="B346" s="10">
        <f>+B345+1</f>
        <v/>
      </c>
      <c r="C346" s="3933">
        <f>+IF(C345-D346&lt;0,0,C345-D346)</f>
        <v/>
      </c>
      <c r="D346" s="3933">
        <f>F346-E346</f>
        <v/>
      </c>
      <c r="E346" s="3933">
        <f>C345*$D$8</f>
        <v/>
      </c>
      <c r="F346" s="3933">
        <f>IF(ROUND(C345,0)=0,0,PMT($D$8,$D$9,-$D$7))</f>
        <v/>
      </c>
      <c r="G346" s="3933">
        <f>+IF(ROUND(C345,0)=0,0,+$D$13+$D$14)</f>
        <v/>
      </c>
      <c r="H346" s="3933">
        <f>+G346+F346</f>
        <v/>
      </c>
    </row>
    <row r="347">
      <c r="B347" s="10">
        <f>+B346+1</f>
        <v/>
      </c>
      <c r="C347" s="3933">
        <f>+IF(C346-D347&lt;0,0,C346-D347)</f>
        <v/>
      </c>
      <c r="D347" s="3933">
        <f>F347-E347</f>
        <v/>
      </c>
      <c r="E347" s="3933">
        <f>C346*$D$8</f>
        <v/>
      </c>
      <c r="F347" s="3933">
        <f>IF(ROUND(C346,0)=0,0,PMT($D$8,$D$9,-$D$7))</f>
        <v/>
      </c>
      <c r="G347" s="3933">
        <f>+IF(ROUND(C346,0)=0,0,+$D$13+$D$14)</f>
        <v/>
      </c>
      <c r="H347" s="3933">
        <f>+G347+F347</f>
        <v/>
      </c>
    </row>
    <row r="348">
      <c r="B348" s="10">
        <f>+B347+1</f>
        <v/>
      </c>
      <c r="C348" s="3933">
        <f>+IF(C347-D348&lt;0,0,C347-D348)</f>
        <v/>
      </c>
      <c r="D348" s="3933">
        <f>F348-E348</f>
        <v/>
      </c>
      <c r="E348" s="3933">
        <f>C347*$D$8</f>
        <v/>
      </c>
      <c r="F348" s="3933">
        <f>IF(ROUND(C347,0)=0,0,PMT($D$8,$D$9,-$D$7))</f>
        <v/>
      </c>
      <c r="G348" s="3933">
        <f>+IF(ROUND(C347,0)=0,0,+$D$13+$D$14)</f>
        <v/>
      </c>
      <c r="H348" s="3933">
        <f>+G348+F348</f>
        <v/>
      </c>
    </row>
    <row r="349">
      <c r="B349" s="10">
        <f>+B348+1</f>
        <v/>
      </c>
      <c r="C349" s="3933">
        <f>+IF(C348-D349&lt;0,0,C348-D349)</f>
        <v/>
      </c>
      <c r="D349" s="3933">
        <f>F349-E349</f>
        <v/>
      </c>
      <c r="E349" s="3933">
        <f>C348*$D$8</f>
        <v/>
      </c>
      <c r="F349" s="3933">
        <f>IF(ROUND(C348,0)=0,0,PMT($D$8,$D$9,-$D$7))</f>
        <v/>
      </c>
      <c r="G349" s="3933">
        <f>+IF(ROUND(C348,0)=0,0,+$D$13+$D$14)</f>
        <v/>
      </c>
      <c r="H349" s="3933">
        <f>+G349+F349</f>
        <v/>
      </c>
    </row>
    <row r="350">
      <c r="B350" s="10">
        <f>+B349+1</f>
        <v/>
      </c>
      <c r="C350" s="3933">
        <f>+IF(C349-D350&lt;0,0,C349-D350)</f>
        <v/>
      </c>
      <c r="D350" s="3933">
        <f>F350-E350</f>
        <v/>
      </c>
      <c r="E350" s="3933">
        <f>C349*$D$8</f>
        <v/>
      </c>
      <c r="F350" s="3933">
        <f>IF(ROUND(C349,0)=0,0,PMT($D$8,$D$9,-$D$7))</f>
        <v/>
      </c>
      <c r="G350" s="3933">
        <f>+IF(ROUND(C349,0)=0,0,+$D$13+$D$14)</f>
        <v/>
      </c>
      <c r="H350" s="3933">
        <f>+G350+F350</f>
        <v/>
      </c>
    </row>
    <row r="351">
      <c r="B351" s="10">
        <f>+B350+1</f>
        <v/>
      </c>
      <c r="C351" s="3933">
        <f>+IF(C350-D351&lt;0,0,C350-D351)</f>
        <v/>
      </c>
      <c r="D351" s="3933">
        <f>F351-E351</f>
        <v/>
      </c>
      <c r="E351" s="3933">
        <f>C350*$D$8</f>
        <v/>
      </c>
      <c r="F351" s="3933">
        <f>IF(ROUND(C350,0)=0,0,PMT($D$8,$D$9,-$D$7))</f>
        <v/>
      </c>
      <c r="G351" s="3933">
        <f>+IF(ROUND(C350,0)=0,0,+$D$13+$D$14)</f>
        <v/>
      </c>
      <c r="H351" s="3933">
        <f>+G351+F351</f>
        <v/>
      </c>
    </row>
    <row r="352">
      <c r="B352" s="10">
        <f>+B351+1</f>
        <v/>
      </c>
      <c r="C352" s="3933">
        <f>+IF(C351-D352&lt;0,0,C351-D352)</f>
        <v/>
      </c>
      <c r="D352" s="3933">
        <f>F352-E352</f>
        <v/>
      </c>
      <c r="E352" s="3933">
        <f>C351*$D$8</f>
        <v/>
      </c>
      <c r="F352" s="3933">
        <f>IF(ROUND(C351,0)=0,0,PMT($D$8,$D$9,-$D$7))</f>
        <v/>
      </c>
      <c r="G352" s="3933">
        <f>+IF(ROUND(C351,0)=0,0,+$D$13+$D$14)</f>
        <v/>
      </c>
      <c r="H352" s="3933">
        <f>+G352+F352</f>
        <v/>
      </c>
    </row>
    <row r="353">
      <c r="B353" s="10">
        <f>+B352+1</f>
        <v/>
      </c>
      <c r="C353" s="3933">
        <f>+IF(C352-D353&lt;0,0,C352-D353)</f>
        <v/>
      </c>
      <c r="D353" s="3933">
        <f>F353-E353</f>
        <v/>
      </c>
      <c r="E353" s="3933">
        <f>C352*$D$8</f>
        <v/>
      </c>
      <c r="F353" s="3933">
        <f>IF(ROUND(C352,0)=0,0,PMT($D$8,$D$9,-$D$7))</f>
        <v/>
      </c>
      <c r="G353" s="3933">
        <f>+IF(ROUND(C352,0)=0,0,+$D$13+$D$14)</f>
        <v/>
      </c>
      <c r="H353" s="3933">
        <f>+G353+F353</f>
        <v/>
      </c>
    </row>
    <row r="354">
      <c r="B354" s="10">
        <f>+B353+1</f>
        <v/>
      </c>
      <c r="C354" s="3933">
        <f>+IF(C353-D354&lt;0,0,C353-D354)</f>
        <v/>
      </c>
      <c r="D354" s="3933">
        <f>F354-E354</f>
        <v/>
      </c>
      <c r="E354" s="3933">
        <f>C353*$D$8</f>
        <v/>
      </c>
      <c r="F354" s="3933">
        <f>IF(ROUND(C353,0)=0,0,PMT($D$8,$D$9,-$D$7))</f>
        <v/>
      </c>
      <c r="G354" s="3933">
        <f>+IF(ROUND(C353,0)=0,0,+$D$13+$D$14)</f>
        <v/>
      </c>
      <c r="H354" s="3933">
        <f>+G354+F354</f>
        <v/>
      </c>
    </row>
    <row r="355">
      <c r="B355" s="10">
        <f>+B354+1</f>
        <v/>
      </c>
      <c r="C355" s="3933">
        <f>+IF(C354-D355&lt;0,0,C354-D355)</f>
        <v/>
      </c>
      <c r="D355" s="3933">
        <f>F355-E355</f>
        <v/>
      </c>
      <c r="E355" s="3933">
        <f>C354*$D$8</f>
        <v/>
      </c>
      <c r="F355" s="3933">
        <f>IF(ROUND(C354,0)=0,0,PMT($D$8,$D$9,-$D$7))</f>
        <v/>
      </c>
      <c r="G355" s="3933">
        <f>+IF(ROUND(C354,0)=0,0,+$D$13+$D$14)</f>
        <v/>
      </c>
      <c r="H355" s="3933">
        <f>+G355+F355</f>
        <v/>
      </c>
    </row>
    <row r="356">
      <c r="B356" s="10">
        <f>+B355+1</f>
        <v/>
      </c>
      <c r="C356" s="3933">
        <f>+IF(C355-D356&lt;0,0,C355-D356)</f>
        <v/>
      </c>
      <c r="D356" s="3933">
        <f>F356-E356</f>
        <v/>
      </c>
      <c r="E356" s="3933">
        <f>C355*$D$8</f>
        <v/>
      </c>
      <c r="F356" s="3933">
        <f>IF(ROUND(C355,0)=0,0,PMT($D$8,$D$9,-$D$7))</f>
        <v/>
      </c>
      <c r="G356" s="3933">
        <f>+IF(ROUND(C355,0)=0,0,+$D$13+$D$14)</f>
        <v/>
      </c>
      <c r="H356" s="3933">
        <f>+G356+F356</f>
        <v/>
      </c>
    </row>
    <row r="357">
      <c r="B357" s="10">
        <f>+B356+1</f>
        <v/>
      </c>
      <c r="C357" s="3933">
        <f>+IF(C356-D357&lt;0,0,C356-D357)</f>
        <v/>
      </c>
      <c r="D357" s="3933">
        <f>F357-E357</f>
        <v/>
      </c>
      <c r="E357" s="3933">
        <f>C356*$D$8</f>
        <v/>
      </c>
      <c r="F357" s="3933">
        <f>IF(ROUND(C356,0)=0,0,PMT($D$8,$D$9,-$D$7))</f>
        <v/>
      </c>
      <c r="G357" s="3933">
        <f>+IF(ROUND(C356,0)=0,0,+$D$13+$D$14)</f>
        <v/>
      </c>
      <c r="H357" s="3933">
        <f>+G357+F357</f>
        <v/>
      </c>
    </row>
    <row r="358">
      <c r="B358" s="10">
        <f>+B357+1</f>
        <v/>
      </c>
      <c r="C358" s="3933">
        <f>+IF(C357-D358&lt;0,0,C357-D358)</f>
        <v/>
      </c>
      <c r="D358" s="3933">
        <f>F358-E358</f>
        <v/>
      </c>
      <c r="E358" s="3933">
        <f>C357*$D$8</f>
        <v/>
      </c>
      <c r="F358" s="3933">
        <f>IF(ROUND(C357,0)=0,0,PMT($D$8,$D$9,-$D$7))</f>
        <v/>
      </c>
      <c r="G358" s="3933">
        <f>+IF(ROUND(C357,0)=0,0,+$D$13+$D$14)</f>
        <v/>
      </c>
      <c r="H358" s="3933">
        <f>+G358+F358</f>
        <v/>
      </c>
    </row>
    <row r="359">
      <c r="B359" s="10">
        <f>+B358+1</f>
        <v/>
      </c>
      <c r="C359" s="3933">
        <f>+IF(C358-D359&lt;0,0,C358-D359)</f>
        <v/>
      </c>
      <c r="D359" s="3933">
        <f>F359-E359</f>
        <v/>
      </c>
      <c r="E359" s="3933">
        <f>C358*$D$8</f>
        <v/>
      </c>
      <c r="F359" s="3933">
        <f>IF(ROUND(C358,0)=0,0,PMT($D$8,$D$9,-$D$7))</f>
        <v/>
      </c>
      <c r="G359" s="3933">
        <f>+IF(ROUND(C358,0)=0,0,+$D$13+$D$14)</f>
        <v/>
      </c>
      <c r="H359" s="3933">
        <f>+G359+F359</f>
        <v/>
      </c>
    </row>
    <row r="360">
      <c r="B360" s="10">
        <f>+B359+1</f>
        <v/>
      </c>
      <c r="C360" s="3933">
        <f>+IF(C359-D360&lt;0,0,C359-D360)</f>
        <v/>
      </c>
      <c r="D360" s="3933">
        <f>F360-E360</f>
        <v/>
      </c>
      <c r="E360" s="3933">
        <f>C359*$D$8</f>
        <v/>
      </c>
      <c r="F360" s="3933">
        <f>IF(ROUND(C359,0)=0,0,PMT($D$8,$D$9,-$D$7))</f>
        <v/>
      </c>
      <c r="G360" s="3933">
        <f>+IF(ROUND(C359,0)=0,0,+$D$13+$D$14)</f>
        <v/>
      </c>
      <c r="H360" s="3933">
        <f>+G360+F360</f>
        <v/>
      </c>
    </row>
    <row r="361">
      <c r="B361" s="10">
        <f>+B360+1</f>
        <v/>
      </c>
      <c r="C361" s="3933">
        <f>+IF(C360-D361&lt;0,0,C360-D361)</f>
        <v/>
      </c>
      <c r="D361" s="3933">
        <f>F361-E361</f>
        <v/>
      </c>
      <c r="E361" s="3933">
        <f>C360*$D$8</f>
        <v/>
      </c>
      <c r="F361" s="3933">
        <f>IF(ROUND(C360,0)=0,0,PMT($D$8,$D$9,-$D$7))</f>
        <v/>
      </c>
      <c r="G361" s="3933">
        <f>+IF(ROUND(C360,0)=0,0,+$D$13+$D$14)</f>
        <v/>
      </c>
      <c r="H361" s="3933">
        <f>+G361+F361</f>
        <v/>
      </c>
    </row>
    <row r="362">
      <c r="B362" s="10">
        <f>+B361+1</f>
        <v/>
      </c>
      <c r="C362" s="3933">
        <f>+IF(C361-D362&lt;0,0,C361-D362)</f>
        <v/>
      </c>
      <c r="D362" s="3933">
        <f>F362-E362</f>
        <v/>
      </c>
      <c r="E362" s="3933">
        <f>C361*$D$8</f>
        <v/>
      </c>
      <c r="F362" s="3933">
        <f>IF(ROUND(C361,0)=0,0,PMT($D$8,$D$9,-$D$7))</f>
        <v/>
      </c>
      <c r="G362" s="3933">
        <f>+IF(ROUND(C361,0)=0,0,+$D$13+$D$14)</f>
        <v/>
      </c>
      <c r="H362" s="3933">
        <f>+G362+F362</f>
        <v/>
      </c>
    </row>
    <row r="363">
      <c r="B363" s="10">
        <f>+B362+1</f>
        <v/>
      </c>
      <c r="C363" s="3933">
        <f>+IF(C362-D363&lt;0,0,C362-D363)</f>
        <v/>
      </c>
      <c r="D363" s="3933">
        <f>F363-E363</f>
        <v/>
      </c>
      <c r="E363" s="3933">
        <f>C362*$D$8</f>
        <v/>
      </c>
      <c r="F363" s="3933">
        <f>IF(ROUND(C362,0)=0,0,PMT($D$8,$D$9,-$D$7))</f>
        <v/>
      </c>
      <c r="G363" s="3933">
        <f>+IF(ROUND(C362,0)=0,0,+$D$13+$D$14)</f>
        <v/>
      </c>
      <c r="H363" s="3933">
        <f>+G363+F363</f>
        <v/>
      </c>
    </row>
    <row r="364">
      <c r="B364" s="10">
        <f>+B363+1</f>
        <v/>
      </c>
      <c r="C364" s="3933">
        <f>+IF(C363-D364&lt;0,0,C363-D364)</f>
        <v/>
      </c>
      <c r="D364" s="3933">
        <f>F364-E364</f>
        <v/>
      </c>
      <c r="E364" s="3933">
        <f>C363*$D$8</f>
        <v/>
      </c>
      <c r="F364" s="3933">
        <f>IF(ROUND(C363,0)=0,0,PMT($D$8,$D$9,-$D$7))</f>
        <v/>
      </c>
      <c r="G364" s="3933">
        <f>+IF(ROUND(C363,0)=0,0,+$D$13+$D$14)</f>
        <v/>
      </c>
      <c r="H364" s="3933">
        <f>+G364+F364</f>
        <v/>
      </c>
    </row>
    <row r="365">
      <c r="B365" s="10">
        <f>+B364+1</f>
        <v/>
      </c>
      <c r="C365" s="3933">
        <f>+IF(C364-D365&lt;0,0,C364-D365)</f>
        <v/>
      </c>
      <c r="D365" s="3933">
        <f>F365-E365</f>
        <v/>
      </c>
      <c r="E365" s="3933">
        <f>C364*$D$8</f>
        <v/>
      </c>
      <c r="F365" s="3933">
        <f>IF(ROUND(C364,0)=0,0,PMT($D$8,$D$9,-$D$7))</f>
        <v/>
      </c>
      <c r="G365" s="3933">
        <f>+IF(ROUND(C364,0)=0,0,+$D$13+$D$14)</f>
        <v/>
      </c>
      <c r="H365" s="3933">
        <f>+G365+F365</f>
        <v/>
      </c>
    </row>
    <row r="366">
      <c r="B366" s="10">
        <f>+B365+1</f>
        <v/>
      </c>
      <c r="C366" s="3933">
        <f>+IF(C365-D366&lt;0,0,C365-D366)</f>
        <v/>
      </c>
      <c r="D366" s="3933">
        <f>F366-E366</f>
        <v/>
      </c>
      <c r="E366" s="3933">
        <f>C365*$D$8</f>
        <v/>
      </c>
      <c r="F366" s="3933">
        <f>IF(ROUND(C365,0)=0,0,PMT($D$8,$D$9,-$D$7))</f>
        <v/>
      </c>
      <c r="G366" s="3933">
        <f>+IF(ROUND(C365,0)=0,0,+$D$13+$D$14)</f>
        <v/>
      </c>
      <c r="H366" s="3933">
        <f>+G366+F366</f>
        <v/>
      </c>
    </row>
    <row r="367">
      <c r="B367" s="10">
        <f>+B366+1</f>
        <v/>
      </c>
      <c r="C367" s="3933">
        <f>+IF(C366-D367&lt;0,0,C366-D367)</f>
        <v/>
      </c>
      <c r="D367" s="3933">
        <f>F367-E367</f>
        <v/>
      </c>
      <c r="E367" s="3933">
        <f>C366*$D$8</f>
        <v/>
      </c>
      <c r="F367" s="3933">
        <f>IF(ROUND(C366,0)=0,0,PMT($D$8,$D$9,-$D$7))</f>
        <v/>
      </c>
      <c r="G367" s="3933">
        <f>+IF(ROUND(C366,0)=0,0,+$D$13+$D$14)</f>
        <v/>
      </c>
      <c r="H367" s="3933">
        <f>+G367+F367</f>
        <v/>
      </c>
    </row>
    <row r="368">
      <c r="B368" s="10">
        <f>+B367+1</f>
        <v/>
      </c>
      <c r="C368" s="3933">
        <f>+IF(C367-D368&lt;0,0,C367-D368)</f>
        <v/>
      </c>
      <c r="D368" s="3933">
        <f>F368-E368</f>
        <v/>
      </c>
      <c r="E368" s="3933">
        <f>C367*$D$8</f>
        <v/>
      </c>
      <c r="F368" s="3933">
        <f>IF(ROUND(C367,0)=0,0,PMT($D$8,$D$9,-$D$7))</f>
        <v/>
      </c>
      <c r="G368" s="3933">
        <f>+IF(ROUND(C367,0)=0,0,+$D$13+$D$14)</f>
        <v/>
      </c>
      <c r="H368" s="3933">
        <f>+G368+F368</f>
        <v/>
      </c>
    </row>
    <row r="369">
      <c r="B369" s="10">
        <f>+B368+1</f>
        <v/>
      </c>
      <c r="C369" s="3933">
        <f>+IF(C368-D369&lt;0,0,C368-D369)</f>
        <v/>
      </c>
      <c r="D369" s="3933">
        <f>F369-E369</f>
        <v/>
      </c>
      <c r="E369" s="3933">
        <f>C368*$D$8</f>
        <v/>
      </c>
      <c r="F369" s="3933">
        <f>IF(ROUND(C368,0)=0,0,PMT($D$8,$D$9,-$D$7))</f>
        <v/>
      </c>
      <c r="G369" s="3933">
        <f>+IF(ROUND(C368,0)=0,0,+$D$13+$D$14)</f>
        <v/>
      </c>
      <c r="H369" s="3933">
        <f>+G369+F369</f>
        <v/>
      </c>
    </row>
    <row r="370">
      <c r="B370" s="10">
        <f>+B369+1</f>
        <v/>
      </c>
      <c r="C370" s="3933">
        <f>+IF(C369-D370&lt;0,0,C369-D370)</f>
        <v/>
      </c>
      <c r="D370" s="3933">
        <f>F370-E370</f>
        <v/>
      </c>
      <c r="E370" s="3933">
        <f>C369*$D$8</f>
        <v/>
      </c>
      <c r="F370" s="3933">
        <f>IF(ROUND(C369,0)=0,0,PMT($D$8,$D$9,-$D$7))</f>
        <v/>
      </c>
      <c r="G370" s="3933">
        <f>+IF(ROUND(C369,0)=0,0,+$D$13+$D$14)</f>
        <v/>
      </c>
      <c r="H370" s="3933">
        <f>+G370+F370</f>
        <v/>
      </c>
    </row>
    <row r="371">
      <c r="B371" s="10">
        <f>+B370+1</f>
        <v/>
      </c>
      <c r="C371" s="3933">
        <f>+IF(C370-D371&lt;0,0,C370-D371)</f>
        <v/>
      </c>
      <c r="D371" s="3933">
        <f>F371-E371</f>
        <v/>
      </c>
      <c r="E371" s="3933">
        <f>C370*$D$8</f>
        <v/>
      </c>
      <c r="F371" s="3933">
        <f>IF(ROUND(C370,0)=0,0,PMT($D$8,$D$9,-$D$7))</f>
        <v/>
      </c>
      <c r="G371" s="3933">
        <f>+IF(ROUND(C370,0)=0,0,+$D$13+$D$14)</f>
        <v/>
      </c>
      <c r="H371" s="3933">
        <f>+G371+F371</f>
        <v/>
      </c>
    </row>
    <row r="372">
      <c r="B372" s="10">
        <f>+B371+1</f>
        <v/>
      </c>
      <c r="C372" s="3933">
        <f>+IF(C371-D372&lt;0,0,C371-D372)</f>
        <v/>
      </c>
      <c r="D372" s="3933">
        <f>F372-E372</f>
        <v/>
      </c>
      <c r="E372" s="3933">
        <f>C371*$D$8</f>
        <v/>
      </c>
      <c r="F372" s="3933">
        <f>IF(ROUND(C371,0)=0,0,PMT($D$8,$D$9,-$D$7))</f>
        <v/>
      </c>
      <c r="G372" s="3933">
        <f>+IF(ROUND(C371,0)=0,0,+$D$13+$D$14)</f>
        <v/>
      </c>
      <c r="H372" s="3933">
        <f>+G372+F372</f>
        <v/>
      </c>
    </row>
    <row r="373">
      <c r="B373" s="10">
        <f>+B372+1</f>
        <v/>
      </c>
      <c r="C373" s="3933">
        <f>+IF(C372-D373&lt;0,0,C372-D373)</f>
        <v/>
      </c>
      <c r="D373" s="3933">
        <f>F373-E373</f>
        <v/>
      </c>
      <c r="E373" s="3933">
        <f>C372*$D$8</f>
        <v/>
      </c>
      <c r="F373" s="3933">
        <f>IF(ROUND(C372,0)=0,0,PMT($D$8,$D$9,-$D$7))</f>
        <v/>
      </c>
      <c r="G373" s="3933">
        <f>+IF(ROUND(C372,0)=0,0,+$D$13+$D$14)</f>
        <v/>
      </c>
      <c r="H373" s="3933">
        <f>+G373+F373</f>
        <v/>
      </c>
    </row>
    <row r="374">
      <c r="B374" s="10">
        <f>+B373+1</f>
        <v/>
      </c>
      <c r="C374" s="3933">
        <f>+IF(C373-D374&lt;0,0,C373-D374)</f>
        <v/>
      </c>
      <c r="D374" s="3933">
        <f>F374-E374</f>
        <v/>
      </c>
      <c r="E374" s="3933">
        <f>C373*$D$8</f>
        <v/>
      </c>
      <c r="F374" s="3933">
        <f>IF(ROUND(C373,0)=0,0,PMT($D$8,$D$9,-$D$7))</f>
        <v/>
      </c>
      <c r="G374" s="3933">
        <f>+IF(ROUND(C373,0)=0,0,+$D$13+$D$14)</f>
        <v/>
      </c>
      <c r="H374" s="3933">
        <f>+G374+F374</f>
        <v/>
      </c>
    </row>
    <row r="375">
      <c r="B375" s="10">
        <f>+B374+1</f>
        <v/>
      </c>
      <c r="C375" s="3933">
        <f>+IF(C374-D375&lt;0,0,C374-D375)</f>
        <v/>
      </c>
      <c r="D375" s="3933">
        <f>F375-E375</f>
        <v/>
      </c>
      <c r="E375" s="3933">
        <f>C374*$D$8</f>
        <v/>
      </c>
      <c r="F375" s="3933">
        <f>IF(ROUND(C374,0)=0,0,PMT($D$8,$D$9,-$D$7))</f>
        <v/>
      </c>
      <c r="G375" s="3933">
        <f>+IF(ROUND(C374,0)=0,0,+$D$13+$D$14)</f>
        <v/>
      </c>
      <c r="H375" s="3933">
        <f>+G375+F375</f>
        <v/>
      </c>
    </row>
    <row r="376">
      <c r="B376" s="10">
        <f>+B375+1</f>
        <v/>
      </c>
      <c r="C376" s="3933">
        <f>+IF(C375-D376&lt;0,0,C375-D376)</f>
        <v/>
      </c>
      <c r="D376" s="3933">
        <f>F376-E376</f>
        <v/>
      </c>
      <c r="E376" s="3933">
        <f>C375*$D$8</f>
        <v/>
      </c>
      <c r="F376" s="3933">
        <f>IF(ROUND(C375,0)=0,0,PMT($D$8,$D$9,-$D$7))</f>
        <v/>
      </c>
      <c r="G376" s="3933">
        <f>+IF(ROUND(C375,0)=0,0,+$D$13+$D$14)</f>
        <v/>
      </c>
      <c r="H376" s="3933">
        <f>+G376+F376</f>
        <v/>
      </c>
    </row>
    <row r="377">
      <c r="B377" s="10">
        <f>+B376+1</f>
        <v/>
      </c>
      <c r="C377" s="3933">
        <f>+IF(C376-D377&lt;0,0,C376-D377)</f>
        <v/>
      </c>
      <c r="D377" s="3933">
        <f>F377-E377</f>
        <v/>
      </c>
      <c r="E377" s="3933">
        <f>C376*$D$8</f>
        <v/>
      </c>
      <c r="F377" s="3933">
        <f>IF(ROUND(C376,0)=0,0,PMT($D$8,$D$9,-$D$7))</f>
        <v/>
      </c>
      <c r="G377" s="3933">
        <f>+IF(ROUND(C376,0)=0,0,+$D$13+$D$14)</f>
        <v/>
      </c>
      <c r="H377" s="3933">
        <f>+G377+F377</f>
        <v/>
      </c>
    </row>
    <row r="378">
      <c r="B378" s="10">
        <f>+B377+1</f>
        <v/>
      </c>
      <c r="C378" s="3933">
        <f>+IF(C377-D378&lt;0,0,C377-D378)</f>
        <v/>
      </c>
      <c r="D378" s="3933">
        <f>F378-E378</f>
        <v/>
      </c>
      <c r="E378" s="3933">
        <f>C377*$D$8</f>
        <v/>
      </c>
      <c r="F378" s="3933">
        <f>IF(ROUND(C377,0)=0,0,PMT($D$8,$D$9,-$D$7))</f>
        <v/>
      </c>
      <c r="G378" s="3933">
        <f>+IF(ROUND(C377,0)=0,0,+$D$13+$D$14)</f>
        <v/>
      </c>
      <c r="H378" s="3933">
        <f>+G378+F378</f>
        <v/>
      </c>
    </row>
  </sheetData>
  <mergeCells count="15">
    <mergeCell ref="B13:C13"/>
    <mergeCell ref="B15:C15"/>
    <mergeCell ref="B7:C7"/>
    <mergeCell ref="B11:C11"/>
    <mergeCell ref="E14:G14"/>
    <mergeCell ref="E16:G16"/>
    <mergeCell ref="B10:C10"/>
    <mergeCell ref="B14:C14"/>
    <mergeCell ref="E15:G15"/>
    <mergeCell ref="E7:H13"/>
    <mergeCell ref="B9:C9"/>
    <mergeCell ref="B8:C8"/>
    <mergeCell ref="B1:H2"/>
    <mergeCell ref="B16:D16"/>
    <mergeCell ref="B12:C12"/>
  </mergeCells>
  <pageMargins left="0.7" right="0.7" top="0.75" bottom="0.75" header="0.3" footer="0.3"/>
  <pageSetup orientation="portrait" paperSize="9"/>
</worksheet>
</file>

<file path=xl/worksheets/sheet7.xml><?xml version="1.0" encoding="utf-8"?>
<worksheet xmlns="http://schemas.openxmlformats.org/spreadsheetml/2006/main">
  <sheetPr codeName="Hoja7">
    <outlinePr summaryBelow="1" summaryRight="1"/>
    <pageSetUpPr/>
  </sheetPr>
  <dimension ref="B1:I378"/>
  <sheetViews>
    <sheetView zoomScale="140" zoomScaleNormal="140" workbookViewId="0">
      <selection activeCell="C34" sqref="C34"/>
    </sheetView>
  </sheetViews>
  <sheetFormatPr baseColWidth="10" defaultRowHeight="12.75"/>
  <cols>
    <col width="6" bestFit="1" customWidth="1" min="2" max="2"/>
    <col width="20" customWidth="1" style="3916" min="3" max="3"/>
    <col width="14.42578125" customWidth="1" style="3916" min="4" max="4"/>
    <col width="12.140625" bestFit="1" customWidth="1" style="3916" min="5" max="5"/>
    <col width="13.85546875" customWidth="1" style="3916" min="6" max="7"/>
    <col width="13.5703125" bestFit="1" customWidth="1" style="3916" min="8" max="8"/>
    <col width="17.140625" customWidth="1" style="1" min="9" max="9"/>
  </cols>
  <sheetData>
    <row r="1" ht="13.5" customHeight="1">
      <c r="B1" s="3644" t="n"/>
    </row>
    <row r="2" hidden="1"/>
    <row r="3" hidden="1">
      <c r="B3" s="5" t="n"/>
      <c r="C3" s="3917" t="n"/>
      <c r="D3" s="3917" t="n"/>
      <c r="E3" s="3917" t="n"/>
      <c r="F3" s="3917" t="n"/>
      <c r="G3" s="3917" t="n"/>
      <c r="H3" s="3917" t="n"/>
      <c r="I3" s="4" t="n"/>
    </row>
    <row r="4" hidden="1">
      <c r="B4" s="5" t="n"/>
      <c r="C4" s="3917" t="n"/>
      <c r="D4" s="3917" t="n"/>
      <c r="E4" s="3917" t="n"/>
      <c r="F4" s="3917" t="n"/>
      <c r="G4" s="3917" t="n"/>
      <c r="H4" s="3917" t="n"/>
      <c r="I4" s="4" t="n"/>
    </row>
    <row r="5" hidden="1">
      <c r="B5" s="5" t="n"/>
      <c r="C5" s="3917" t="n"/>
      <c r="D5" s="3917" t="n"/>
      <c r="E5" s="3917" t="n"/>
      <c r="F5" s="3917" t="n"/>
      <c r="G5" s="3917" t="n"/>
      <c r="H5" s="3917" t="n"/>
      <c r="I5" s="4" t="n"/>
    </row>
    <row r="6" hidden="1">
      <c r="B6" s="7" t="n"/>
      <c r="C6" s="3917" t="n"/>
      <c r="D6" s="8" t="n"/>
      <c r="E6" s="3917" t="n"/>
      <c r="F6" s="3917" t="n"/>
      <c r="G6" s="3917" t="n"/>
      <c r="H6" s="3917" t="n"/>
      <c r="I6" s="4" t="n"/>
    </row>
    <row r="7" ht="15" customHeight="1">
      <c r="B7" s="3648" t="inlineStr">
        <is>
          <t xml:space="preserve">VALOR PRESTAMO </t>
        </is>
      </c>
      <c r="C7" s="3918" t="n"/>
      <c r="D7" s="3919">
        <f>ACTUAL!G7</f>
        <v/>
      </c>
      <c r="E7" s="3646" t="inlineStr">
        <is>
          <t>OPCIÓN 3</t>
        </is>
      </c>
      <c r="F7" s="3920" t="n"/>
      <c r="G7" s="3920" t="n"/>
      <c r="H7" s="3921" t="n"/>
    </row>
    <row r="8" ht="15" customHeight="1">
      <c r="B8" s="3648" t="inlineStr">
        <is>
          <t>TASA DE INTERES MES</t>
        </is>
      </c>
      <c r="C8" s="3918" t="n"/>
      <c r="D8" s="3922">
        <f>H14</f>
        <v/>
      </c>
      <c r="E8" s="3923" t="n"/>
      <c r="H8" s="3924" t="n"/>
    </row>
    <row r="9" ht="15" customHeight="1">
      <c r="B9" s="3648" t="inlineStr">
        <is>
          <t>PLAZO DEL CREDITO (MESES)</t>
        </is>
      </c>
      <c r="C9" s="3918" t="n"/>
      <c r="D9" s="3925">
        <f>ACTUAL!J9</f>
        <v/>
      </c>
      <c r="E9" s="3923" t="n"/>
      <c r="H9" s="3924" t="n"/>
    </row>
    <row r="10" ht="15" customHeight="1">
      <c r="B10" s="3648" t="inlineStr">
        <is>
          <t>Edad Cliente</t>
        </is>
      </c>
      <c r="C10" s="3918" t="n"/>
      <c r="D10" s="3926" t="n">
        <v>0</v>
      </c>
      <c r="E10" s="3923" t="n"/>
      <c r="H10" s="3924" t="n"/>
      <c r="I10" s="4" t="n"/>
    </row>
    <row r="11" ht="15" customHeight="1">
      <c r="B11" s="3648" t="inlineStr">
        <is>
          <t>Valor Inmueble</t>
        </is>
      </c>
      <c r="C11" s="3918" t="n"/>
      <c r="D11" s="3927" t="n">
        <v>0</v>
      </c>
      <c r="E11" s="3923" t="n"/>
      <c r="H11" s="3924" t="n"/>
      <c r="I11" s="4" t="n"/>
    </row>
    <row r="12" ht="15" customHeight="1">
      <c r="B12" s="3648" t="inlineStr">
        <is>
          <t>Total seguros</t>
        </is>
      </c>
      <c r="C12" s="3918" t="n"/>
      <c r="D12" s="3927" t="n">
        <v>0</v>
      </c>
      <c r="E12" s="3923" t="n"/>
      <c r="H12" s="3924" t="n"/>
      <c r="I12" s="4" t="n"/>
    </row>
    <row r="13">
      <c r="B13" s="3648" t="inlineStr">
        <is>
          <t>Seguro de Vida</t>
        </is>
      </c>
      <c r="C13" s="3918" t="n"/>
      <c r="D13" s="3927">
        <f>ACTUAL!G13</f>
        <v/>
      </c>
      <c r="E13" s="3928" t="n"/>
      <c r="F13" s="3929" t="n"/>
      <c r="G13" s="3929" t="n"/>
      <c r="H13" s="3930" t="n"/>
      <c r="I13" s="4" t="n"/>
    </row>
    <row r="14">
      <c r="B14" s="3648" t="inlineStr">
        <is>
          <t>Incendio y Terremoto sin iva</t>
        </is>
      </c>
      <c r="C14" s="3918" t="n"/>
      <c r="D14" s="3927">
        <f>ACTUAL!G14</f>
        <v/>
      </c>
      <c r="E14" s="3645" t="inlineStr">
        <is>
          <t>TASA NOMINAL MV</t>
        </is>
      </c>
      <c r="F14" s="3931" t="n"/>
      <c r="G14" s="3918" t="n"/>
      <c r="H14" s="3922">
        <f>+(1+H16)^(0.0833333333333333)-1</f>
        <v/>
      </c>
    </row>
    <row r="15">
      <c r="B15" s="3648" t="inlineStr">
        <is>
          <t>VALOR CUOTA MAS SEGURO</t>
        </is>
      </c>
      <c r="C15" s="3918" t="n"/>
      <c r="D15" s="3919">
        <f>+H19</f>
        <v/>
      </c>
      <c r="E15" s="3645" t="inlineStr">
        <is>
          <t>TASA NOMINAL ANUAL MES VENCIDO</t>
        </is>
      </c>
      <c r="F15" s="3931" t="n"/>
      <c r="G15" s="3918" t="n"/>
      <c r="H15" s="3922">
        <f>+H14*12</f>
        <v/>
      </c>
    </row>
    <row r="16">
      <c r="B16" s="3647" t="n"/>
      <c r="C16" s="3931" t="n"/>
      <c r="D16" s="3918" t="n"/>
      <c r="E16" s="3645" t="inlineStr">
        <is>
          <t>TASA EFECTIVA ANUAL</t>
        </is>
      </c>
      <c r="F16" s="3931" t="n"/>
      <c r="G16" s="3918" t="n"/>
      <c r="H16" s="19">
        <f>ACTUAL!K16</f>
        <v/>
      </c>
    </row>
    <row r="17" ht="38.25" customFormat="1" customHeight="1" s="3">
      <c r="B17" s="16" t="inlineStr">
        <is>
          <t>MES</t>
        </is>
      </c>
      <c r="C17" s="3932" t="inlineStr">
        <is>
          <t>SALDO K</t>
        </is>
      </c>
      <c r="D17" s="3932" t="inlineStr">
        <is>
          <t>ABONO CAPITAL</t>
        </is>
      </c>
      <c r="E17" s="3932" t="inlineStr">
        <is>
          <t>VLR INTERESES</t>
        </is>
      </c>
      <c r="F17" s="3932" t="inlineStr">
        <is>
          <t>VLR CUOTA 
SIN SEGURO</t>
        </is>
      </c>
      <c r="G17" s="3932" t="inlineStr">
        <is>
          <t>SEGURO</t>
        </is>
      </c>
      <c r="H17" s="3932" t="inlineStr">
        <is>
          <t>VLR CUOTA
 MAS SEGURO</t>
        </is>
      </c>
    </row>
    <row r="18">
      <c r="B18" s="10" t="n">
        <v>0</v>
      </c>
      <c r="C18" s="3933">
        <f>D7</f>
        <v/>
      </c>
      <c r="D18" s="3933" t="n"/>
      <c r="E18" s="3933" t="n"/>
      <c r="F18" s="3933" t="n"/>
      <c r="G18" s="3933" t="n"/>
      <c r="H18" s="3933" t="n"/>
    </row>
    <row r="19">
      <c r="B19" s="10" t="n">
        <v>1</v>
      </c>
      <c r="C19" s="3933">
        <f>+IF(C18-D19&lt;0,0,C18-D19)</f>
        <v/>
      </c>
      <c r="D19" s="3933">
        <f>F19-E19</f>
        <v/>
      </c>
      <c r="E19" s="3933">
        <f>C18*$D$8</f>
        <v/>
      </c>
      <c r="F19" s="3933">
        <f>IF(ROUND(C18,0)=0,0,PMT($D$8,$D$9,-$D$7))</f>
        <v/>
      </c>
      <c r="G19" s="3933">
        <f>+IF(ROUND(C18,0)=0,0,+$D$13+$D$14)</f>
        <v/>
      </c>
      <c r="H19" s="3933">
        <f>+G19+F19</f>
        <v/>
      </c>
    </row>
    <row r="20">
      <c r="B20" s="10" t="n">
        <v>2</v>
      </c>
      <c r="C20" s="3933">
        <f>+IF(C19-D20&lt;0,0,C19-D20)</f>
        <v/>
      </c>
      <c r="D20" s="3933">
        <f>F20-E20</f>
        <v/>
      </c>
      <c r="E20" s="3933">
        <f>C19*$D$8</f>
        <v/>
      </c>
      <c r="F20" s="3933">
        <f>IF(ROUND(C19,0)=0,0,PMT($D$8,$D$9,-$D$7))</f>
        <v/>
      </c>
      <c r="G20" s="3933">
        <f>+IF(ROUND(C19,0)=0,0,+$D$13+$D$14)</f>
        <v/>
      </c>
      <c r="H20" s="3933">
        <f>+G20+F20</f>
        <v/>
      </c>
    </row>
    <row r="21">
      <c r="B21" s="10" t="n">
        <v>3</v>
      </c>
      <c r="C21" s="3933">
        <f>+IF(C20-D21&lt;0,0,C20-D21)</f>
        <v/>
      </c>
      <c r="D21" s="3933">
        <f>F21-E21</f>
        <v/>
      </c>
      <c r="E21" s="3933">
        <f>C20*$D$8</f>
        <v/>
      </c>
      <c r="F21" s="3933">
        <f>IF(ROUND(C20,0)=0,0,PMT($D$8,$D$9,-$D$7))</f>
        <v/>
      </c>
      <c r="G21" s="3933">
        <f>+IF(ROUND(C20,0)=0,0,+$D$13+$D$14)</f>
        <v/>
      </c>
      <c r="H21" s="3933">
        <f>+G21+F21</f>
        <v/>
      </c>
    </row>
    <row r="22">
      <c r="B22" s="10" t="n">
        <v>4</v>
      </c>
      <c r="C22" s="3933">
        <f>+IF(C21-D22&lt;0,0,C21-D22)</f>
        <v/>
      </c>
      <c r="D22" s="3933">
        <f>F22-E22</f>
        <v/>
      </c>
      <c r="E22" s="3933">
        <f>C21*$D$8</f>
        <v/>
      </c>
      <c r="F22" s="3933">
        <f>IF(ROUND(C21,0)=0,0,PMT($D$8,$D$9,-$D$7))</f>
        <v/>
      </c>
      <c r="G22" s="3933">
        <f>+IF(ROUND(C21,0)=0,0,+$D$13+$D$14)</f>
        <v/>
      </c>
      <c r="H22" s="3933">
        <f>+G22+F22</f>
        <v/>
      </c>
    </row>
    <row r="23">
      <c r="B23" s="10" t="n">
        <v>5</v>
      </c>
      <c r="C23" s="3933">
        <f>+IF(C22-D23&lt;0,0,C22-D23)</f>
        <v/>
      </c>
      <c r="D23" s="3933">
        <f>F23-E23</f>
        <v/>
      </c>
      <c r="E23" s="3933">
        <f>C22*$D$8</f>
        <v/>
      </c>
      <c r="F23" s="3933">
        <f>IF(ROUND(C22,0)=0,0,PMT($D$8,$D$9,-$D$7))</f>
        <v/>
      </c>
      <c r="G23" s="3933">
        <f>+IF(ROUND(C22,0)=0,0,+$D$13+$D$14)</f>
        <v/>
      </c>
      <c r="H23" s="3933">
        <f>+G23+F23</f>
        <v/>
      </c>
    </row>
    <row r="24">
      <c r="B24" s="10" t="n">
        <v>6</v>
      </c>
      <c r="C24" s="3933">
        <f>+IF(C23-D24&lt;0,0,C23-D24)</f>
        <v/>
      </c>
      <c r="D24" s="3933">
        <f>F24-E24</f>
        <v/>
      </c>
      <c r="E24" s="3933">
        <f>C23*$D$8</f>
        <v/>
      </c>
      <c r="F24" s="3933">
        <f>IF(ROUND(C23,0)=0,0,PMT($D$8,$D$9,-$D$7))</f>
        <v/>
      </c>
      <c r="G24" s="3933">
        <f>+IF(ROUND(C23,0)=0,0,+$D$13+$D$14)</f>
        <v/>
      </c>
      <c r="H24" s="3933">
        <f>+G24+F24</f>
        <v/>
      </c>
    </row>
    <row r="25">
      <c r="B25" s="10" t="n">
        <v>7</v>
      </c>
      <c r="C25" s="3933">
        <f>+IF(C24-D25&lt;0,0,C24-D25)</f>
        <v/>
      </c>
      <c r="D25" s="3933">
        <f>F25-E25</f>
        <v/>
      </c>
      <c r="E25" s="3933">
        <f>C24*$D$8</f>
        <v/>
      </c>
      <c r="F25" s="3933">
        <f>IF(ROUND(C24,0)=0,0,PMT($D$8,$D$9,-$D$7))</f>
        <v/>
      </c>
      <c r="G25" s="3933">
        <f>+IF(ROUND(C24,0)=0,0,+$D$13+$D$14)</f>
        <v/>
      </c>
      <c r="H25" s="3933">
        <f>+G25+F25</f>
        <v/>
      </c>
    </row>
    <row r="26">
      <c r="B26" s="10" t="n">
        <v>8</v>
      </c>
      <c r="C26" s="3933">
        <f>+IF(C25-D26&lt;0,0,C25-D26)</f>
        <v/>
      </c>
      <c r="D26" s="3933">
        <f>F26-E26</f>
        <v/>
      </c>
      <c r="E26" s="3933">
        <f>C25*$D$8</f>
        <v/>
      </c>
      <c r="F26" s="3933">
        <f>IF(ROUND(C25,0)=0,0,PMT($D$8,$D$9,-$D$7))</f>
        <v/>
      </c>
      <c r="G26" s="3933">
        <f>+IF(ROUND(C25,0)=0,0,+$D$13+$D$14)</f>
        <v/>
      </c>
      <c r="H26" s="3933">
        <f>+G26+F26</f>
        <v/>
      </c>
    </row>
    <row r="27">
      <c r="B27" s="10" t="n">
        <v>9</v>
      </c>
      <c r="C27" s="3933">
        <f>+IF(C26-D27&lt;0,0,C26-D27)</f>
        <v/>
      </c>
      <c r="D27" s="3933">
        <f>F27-E27</f>
        <v/>
      </c>
      <c r="E27" s="3933">
        <f>C26*$D$8</f>
        <v/>
      </c>
      <c r="F27" s="3933">
        <f>IF(ROUND(C26,0)=0,0,PMT($D$8,$D$9,-$D$7))</f>
        <v/>
      </c>
      <c r="G27" s="3933">
        <f>+IF(ROUND(C26,0)=0,0,+$D$13+$D$14)</f>
        <v/>
      </c>
      <c r="H27" s="3933">
        <f>+G27+F27</f>
        <v/>
      </c>
    </row>
    <row r="28">
      <c r="B28" s="10" t="n">
        <v>10</v>
      </c>
      <c r="C28" s="3933">
        <f>+IF(C27-D28&lt;0,0,C27-D28)</f>
        <v/>
      </c>
      <c r="D28" s="3933">
        <f>F28-E28</f>
        <v/>
      </c>
      <c r="E28" s="3933">
        <f>C27*$D$8</f>
        <v/>
      </c>
      <c r="F28" s="3933">
        <f>IF(ROUND(C27,0)=0,0,PMT($D$8,$D$9,-$D$7))</f>
        <v/>
      </c>
      <c r="G28" s="3933">
        <f>+IF(ROUND(C27,0)=0,0,+$D$13+$D$14)</f>
        <v/>
      </c>
      <c r="H28" s="3933">
        <f>+G28+F28</f>
        <v/>
      </c>
    </row>
    <row r="29">
      <c r="B29" s="10" t="n">
        <v>11</v>
      </c>
      <c r="C29" s="3933">
        <f>+IF(C28-D29&lt;0,0,C28-D29)</f>
        <v/>
      </c>
      <c r="D29" s="3933">
        <f>F29-E29</f>
        <v/>
      </c>
      <c r="E29" s="3933">
        <f>C28*$D$8</f>
        <v/>
      </c>
      <c r="F29" s="3933">
        <f>IF(ROUND(C28,0)=0,0,PMT($D$8,$D$9,-$D$7))</f>
        <v/>
      </c>
      <c r="G29" s="3933">
        <f>+IF(ROUND(C28,0)=0,0,+$D$13+$D$14)</f>
        <v/>
      </c>
      <c r="H29" s="3933">
        <f>+G29+F29</f>
        <v/>
      </c>
    </row>
    <row r="30">
      <c r="B30" s="10" t="n">
        <v>12</v>
      </c>
      <c r="C30" s="3933">
        <f>+IF(C29-D30&lt;0,0,C29-D30)</f>
        <v/>
      </c>
      <c r="D30" s="3933">
        <f>F30-E30</f>
        <v/>
      </c>
      <c r="E30" s="3933">
        <f>C29*$D$8</f>
        <v/>
      </c>
      <c r="F30" s="3933">
        <f>IF(ROUND(C29,0)=0,0,PMT($D$8,$D$9,-$D$7))</f>
        <v/>
      </c>
      <c r="G30" s="3933">
        <f>+IF(ROUND(C29,0)=0,0,+$D$13+$D$14)</f>
        <v/>
      </c>
      <c r="H30" s="3933">
        <f>+G30+F30</f>
        <v/>
      </c>
    </row>
    <row r="31">
      <c r="B31" s="10" t="n">
        <v>13</v>
      </c>
      <c r="C31" s="3933">
        <f>+IF(C30-D31&lt;0,0,C30-D31)</f>
        <v/>
      </c>
      <c r="D31" s="3933">
        <f>F31-E31</f>
        <v/>
      </c>
      <c r="E31" s="3933">
        <f>C30*$D$8</f>
        <v/>
      </c>
      <c r="F31" s="3933">
        <f>IF(ROUND(C30,0)=0,0,PMT($D$8,$D$9,-$D$7))</f>
        <v/>
      </c>
      <c r="G31" s="3933">
        <f>+IF(ROUND(C30,0)=0,0,+$D$13+$D$14)</f>
        <v/>
      </c>
      <c r="H31" s="3933">
        <f>+G31+F31</f>
        <v/>
      </c>
    </row>
    <row r="32">
      <c r="B32" s="10" t="n">
        <v>14</v>
      </c>
      <c r="C32" s="3933">
        <f>+IF(C31-D32&lt;0,0,C31-D32)</f>
        <v/>
      </c>
      <c r="D32" s="3933">
        <f>F32-E32</f>
        <v/>
      </c>
      <c r="E32" s="3933">
        <f>C31*$D$8</f>
        <v/>
      </c>
      <c r="F32" s="3933">
        <f>IF(ROUND(C31,0)=0,0,PMT($D$8,$D$9,-$D$7))</f>
        <v/>
      </c>
      <c r="G32" s="3933">
        <f>+IF(ROUND(C31,0)=0,0,+$D$13+$D$14)</f>
        <v/>
      </c>
      <c r="H32" s="3933">
        <f>+G32+F32</f>
        <v/>
      </c>
    </row>
    <row r="33">
      <c r="B33" s="10" t="n">
        <v>15</v>
      </c>
      <c r="C33" s="3933">
        <f>+IF(C32-D33&lt;0,0,C32-D33)</f>
        <v/>
      </c>
      <c r="D33" s="3933">
        <f>F33-E33</f>
        <v/>
      </c>
      <c r="E33" s="3933">
        <f>C32*$D$8</f>
        <v/>
      </c>
      <c r="F33" s="3933">
        <f>IF(ROUND(C32,0)=0,0,PMT($D$8,$D$9,-$D$7))</f>
        <v/>
      </c>
      <c r="G33" s="3933">
        <f>+IF(ROUND(C32,0)=0,0,+$D$13+$D$14)</f>
        <v/>
      </c>
      <c r="H33" s="3933">
        <f>+G33+F33</f>
        <v/>
      </c>
    </row>
    <row r="34">
      <c r="B34" s="10" t="n">
        <v>16</v>
      </c>
      <c r="C34" s="3933">
        <f>+IF(C33-D34&lt;0,0,C33-D34)</f>
        <v/>
      </c>
      <c r="D34" s="3933">
        <f>F34-E34</f>
        <v/>
      </c>
      <c r="E34" s="3933">
        <f>C33*$D$8</f>
        <v/>
      </c>
      <c r="F34" s="3933">
        <f>IF(ROUND(C33,0)=0,0,PMT($D$8,$D$9,-$D$7))</f>
        <v/>
      </c>
      <c r="G34" s="3933">
        <f>+IF(ROUND(C33,0)=0,0,+$D$13+$D$14)</f>
        <v/>
      </c>
      <c r="H34" s="3933">
        <f>+G34+F34</f>
        <v/>
      </c>
    </row>
    <row r="35">
      <c r="B35" s="10" t="n">
        <v>17</v>
      </c>
      <c r="C35" s="3933">
        <f>+IF(C34-D35&lt;0,0,C34-D35)</f>
        <v/>
      </c>
      <c r="D35" s="3933">
        <f>F35-E35</f>
        <v/>
      </c>
      <c r="E35" s="3933">
        <f>C34*$D$8</f>
        <v/>
      </c>
      <c r="F35" s="3933">
        <f>IF(ROUND(C34,0)=0,0,PMT($D$8,$D$9,-$D$7))</f>
        <v/>
      </c>
      <c r="G35" s="3933">
        <f>+IF(ROUND(C34,0)=0,0,+$D$13+$D$14)</f>
        <v/>
      </c>
      <c r="H35" s="3933">
        <f>+G35+F35</f>
        <v/>
      </c>
    </row>
    <row r="36">
      <c r="B36" s="10" t="n">
        <v>18</v>
      </c>
      <c r="C36" s="3933">
        <f>+IF(C35-D36&lt;0,0,C35-D36)</f>
        <v/>
      </c>
      <c r="D36" s="3933">
        <f>F36-E36</f>
        <v/>
      </c>
      <c r="E36" s="3933">
        <f>C35*$D$8</f>
        <v/>
      </c>
      <c r="F36" s="3933">
        <f>IF(ROUND(C35,0)=0,0,PMT($D$8,$D$9,-$D$7))</f>
        <v/>
      </c>
      <c r="G36" s="3933">
        <f>+IF(ROUND(C35,0)=0,0,+$D$13+$D$14)</f>
        <v/>
      </c>
      <c r="H36" s="3933">
        <f>+G36+F36</f>
        <v/>
      </c>
    </row>
    <row r="37">
      <c r="B37" s="10" t="n">
        <v>19</v>
      </c>
      <c r="C37" s="3933">
        <f>+IF(C36-D37&lt;0,0,C36-D37)</f>
        <v/>
      </c>
      <c r="D37" s="3933">
        <f>F37-E37</f>
        <v/>
      </c>
      <c r="E37" s="3933">
        <f>C36*$D$8</f>
        <v/>
      </c>
      <c r="F37" s="3933">
        <f>IF(ROUND(C36,0)=0,0,PMT($D$8,$D$9,-$D$7))</f>
        <v/>
      </c>
      <c r="G37" s="3933">
        <f>+IF(ROUND(C36,0)=0,0,+$D$13+$D$14)</f>
        <v/>
      </c>
      <c r="H37" s="3933">
        <f>+G37+F37</f>
        <v/>
      </c>
    </row>
    <row r="38">
      <c r="B38" s="10" t="n">
        <v>20</v>
      </c>
      <c r="C38" s="3933">
        <f>+IF(C37-D38&lt;0,0,C37-D38)</f>
        <v/>
      </c>
      <c r="D38" s="3933">
        <f>F38-E38</f>
        <v/>
      </c>
      <c r="E38" s="3933">
        <f>C37*$D$8</f>
        <v/>
      </c>
      <c r="F38" s="3933">
        <f>IF(ROUND(C37,0)=0,0,PMT($D$8,$D$9,-$D$7))</f>
        <v/>
      </c>
      <c r="G38" s="3933">
        <f>+IF(ROUND(C37,0)=0,0,+$D$13+$D$14)</f>
        <v/>
      </c>
      <c r="H38" s="3933">
        <f>+G38+F38</f>
        <v/>
      </c>
    </row>
    <row r="39">
      <c r="B39" s="10" t="n">
        <v>21</v>
      </c>
      <c r="C39" s="3933">
        <f>+IF(C38-D39&lt;0,0,C38-D39)</f>
        <v/>
      </c>
      <c r="D39" s="3933">
        <f>F39-E39</f>
        <v/>
      </c>
      <c r="E39" s="3933">
        <f>C38*$D$8</f>
        <v/>
      </c>
      <c r="F39" s="3933">
        <f>IF(ROUND(C38,0)=0,0,PMT($D$8,$D$9,-$D$7))</f>
        <v/>
      </c>
      <c r="G39" s="3933">
        <f>+IF(ROUND(C38,0)=0,0,+$D$13+$D$14)</f>
        <v/>
      </c>
      <c r="H39" s="3933">
        <f>+G39+F39</f>
        <v/>
      </c>
    </row>
    <row r="40">
      <c r="B40" s="10" t="n">
        <v>22</v>
      </c>
      <c r="C40" s="3933">
        <f>+IF(C39-D40&lt;0,0,C39-D40)</f>
        <v/>
      </c>
      <c r="D40" s="3933">
        <f>F40-E40</f>
        <v/>
      </c>
      <c r="E40" s="3933">
        <f>C39*$D$8</f>
        <v/>
      </c>
      <c r="F40" s="3933">
        <f>IF(ROUND(C39,0)=0,0,PMT($D$8,$D$9,-$D$7))</f>
        <v/>
      </c>
      <c r="G40" s="3933">
        <f>+IF(ROUND(C39,0)=0,0,+$D$13+$D$14)</f>
        <v/>
      </c>
      <c r="H40" s="3933">
        <f>+G40+F40</f>
        <v/>
      </c>
    </row>
    <row r="41">
      <c r="B41" s="10" t="n">
        <v>23</v>
      </c>
      <c r="C41" s="3933">
        <f>+IF(C40-D41&lt;0,0,C40-D41)</f>
        <v/>
      </c>
      <c r="D41" s="3933">
        <f>F41-E41</f>
        <v/>
      </c>
      <c r="E41" s="3933">
        <f>C40*$D$8</f>
        <v/>
      </c>
      <c r="F41" s="3933">
        <f>IF(ROUND(C40,0)=0,0,PMT($D$8,$D$9,-$D$7))</f>
        <v/>
      </c>
      <c r="G41" s="3933">
        <f>+IF(ROUND(C40,0)=0,0,+$D$13+$D$14)</f>
        <v/>
      </c>
      <c r="H41" s="3933">
        <f>+G41+F41</f>
        <v/>
      </c>
    </row>
    <row r="42">
      <c r="B42" s="10" t="n">
        <v>24</v>
      </c>
      <c r="C42" s="3933">
        <f>+IF(C41-D42&lt;0,0,C41-D42)</f>
        <v/>
      </c>
      <c r="D42" s="3933">
        <f>F42-E42</f>
        <v/>
      </c>
      <c r="E42" s="3933">
        <f>C41*$D$8</f>
        <v/>
      </c>
      <c r="F42" s="3933">
        <f>IF(ROUND(C41,0)=0,0,PMT($D$8,$D$9,-$D$7))</f>
        <v/>
      </c>
      <c r="G42" s="3933">
        <f>+IF(ROUND(C41,0)=0,0,+$D$13+$D$14)</f>
        <v/>
      </c>
      <c r="H42" s="3933">
        <f>+G42+F42</f>
        <v/>
      </c>
    </row>
    <row r="43">
      <c r="B43" s="10" t="n">
        <v>25</v>
      </c>
      <c r="C43" s="3933">
        <f>+IF(C42-D43&lt;0,0,C42-D43)</f>
        <v/>
      </c>
      <c r="D43" s="3933">
        <f>F43-E43</f>
        <v/>
      </c>
      <c r="E43" s="3933">
        <f>C42*$D$8</f>
        <v/>
      </c>
      <c r="F43" s="3933">
        <f>IF(ROUND(C42,0)=0,0,PMT($D$8,$D$9,-$D$7))</f>
        <v/>
      </c>
      <c r="G43" s="3933">
        <f>+IF(ROUND(C42,0)=0,0,+$D$13+$D$14)</f>
        <v/>
      </c>
      <c r="H43" s="3933">
        <f>+G43+F43</f>
        <v/>
      </c>
    </row>
    <row r="44">
      <c r="B44" s="10" t="n">
        <v>26</v>
      </c>
      <c r="C44" s="3933">
        <f>+IF(C43-D44&lt;0,0,C43-D44)</f>
        <v/>
      </c>
      <c r="D44" s="3933">
        <f>F44-E44</f>
        <v/>
      </c>
      <c r="E44" s="3933">
        <f>C43*$D$8</f>
        <v/>
      </c>
      <c r="F44" s="3933">
        <f>IF(ROUND(C43,0)=0,0,PMT($D$8,$D$9,-$D$7))</f>
        <v/>
      </c>
      <c r="G44" s="3933">
        <f>+IF(ROUND(C43,0)=0,0,+$D$13+$D$14)</f>
        <v/>
      </c>
      <c r="H44" s="3933">
        <f>+G44+F44</f>
        <v/>
      </c>
    </row>
    <row r="45">
      <c r="B45" s="10" t="n">
        <v>27</v>
      </c>
      <c r="C45" s="3933">
        <f>+IF(C44-D45&lt;0,0,C44-D45)</f>
        <v/>
      </c>
      <c r="D45" s="3933">
        <f>F45-E45</f>
        <v/>
      </c>
      <c r="E45" s="3933">
        <f>C44*$D$8</f>
        <v/>
      </c>
      <c r="F45" s="3933">
        <f>IF(ROUND(C44,0)=0,0,PMT($D$8,$D$9,-$D$7))</f>
        <v/>
      </c>
      <c r="G45" s="3933">
        <f>+IF(ROUND(C44,0)=0,0,+$D$13+$D$14)</f>
        <v/>
      </c>
      <c r="H45" s="3933">
        <f>+G45+F45</f>
        <v/>
      </c>
    </row>
    <row r="46">
      <c r="B46" s="10" t="n">
        <v>28</v>
      </c>
      <c r="C46" s="3933">
        <f>+IF(C45-D46&lt;0,0,C45-D46)</f>
        <v/>
      </c>
      <c r="D46" s="3933">
        <f>F46-E46</f>
        <v/>
      </c>
      <c r="E46" s="3933">
        <f>C45*$D$8</f>
        <v/>
      </c>
      <c r="F46" s="3933">
        <f>IF(ROUND(C45,0)=0,0,PMT($D$8,$D$9,-$D$7))</f>
        <v/>
      </c>
      <c r="G46" s="3933">
        <f>+IF(ROUND(C45,0)=0,0,+$D$13+$D$14)</f>
        <v/>
      </c>
      <c r="H46" s="3933">
        <f>+G46+F46</f>
        <v/>
      </c>
    </row>
    <row r="47">
      <c r="B47" s="10" t="n">
        <v>29</v>
      </c>
      <c r="C47" s="3933">
        <f>+IF(C46-D47&lt;0,0,C46-D47)</f>
        <v/>
      </c>
      <c r="D47" s="3933">
        <f>F47-E47</f>
        <v/>
      </c>
      <c r="E47" s="3933">
        <f>C46*$D$8</f>
        <v/>
      </c>
      <c r="F47" s="3933">
        <f>IF(ROUND(C46,0)=0,0,PMT($D$8,$D$9,-$D$7))</f>
        <v/>
      </c>
      <c r="G47" s="3933">
        <f>+IF(ROUND(C46,0)=0,0,+$D$13+$D$14)</f>
        <v/>
      </c>
      <c r="H47" s="3933">
        <f>+G47+F47</f>
        <v/>
      </c>
    </row>
    <row r="48">
      <c r="B48" s="10" t="n">
        <v>30</v>
      </c>
      <c r="C48" s="3933">
        <f>+IF(C47-D48&lt;0,0,C47-D48)</f>
        <v/>
      </c>
      <c r="D48" s="3933">
        <f>F48-E48</f>
        <v/>
      </c>
      <c r="E48" s="3933">
        <f>C47*$D$8</f>
        <v/>
      </c>
      <c r="F48" s="3933">
        <f>IF(ROUND(C47,0)=0,0,PMT($D$8,$D$9,-$D$7))</f>
        <v/>
      </c>
      <c r="G48" s="3933">
        <f>+IF(ROUND(C47,0)=0,0,+$D$13+$D$14)</f>
        <v/>
      </c>
      <c r="H48" s="3933">
        <f>+G48+F48</f>
        <v/>
      </c>
    </row>
    <row r="49">
      <c r="B49" s="10" t="n">
        <v>31</v>
      </c>
      <c r="C49" s="3933">
        <f>+IF(C48-D49&lt;0,0,C48-D49)</f>
        <v/>
      </c>
      <c r="D49" s="3933">
        <f>F49-E49</f>
        <v/>
      </c>
      <c r="E49" s="3933">
        <f>C48*$D$8</f>
        <v/>
      </c>
      <c r="F49" s="3933">
        <f>IF(ROUND(C48,0)=0,0,PMT($D$8,$D$9,-$D$7))</f>
        <v/>
      </c>
      <c r="G49" s="3933">
        <f>+IF(ROUND(C48,0)=0,0,+$D$13+$D$14)</f>
        <v/>
      </c>
      <c r="H49" s="3933">
        <f>+G49+F49</f>
        <v/>
      </c>
    </row>
    <row r="50">
      <c r="B50" s="10" t="n">
        <v>32</v>
      </c>
      <c r="C50" s="3933">
        <f>+IF(C49-D50&lt;0,0,C49-D50)</f>
        <v/>
      </c>
      <c r="D50" s="3933">
        <f>F50-E50</f>
        <v/>
      </c>
      <c r="E50" s="3933">
        <f>C49*$D$8</f>
        <v/>
      </c>
      <c r="F50" s="3933">
        <f>IF(ROUND(C49,0)=0,0,PMT($D$8,$D$9,-$D$7))</f>
        <v/>
      </c>
      <c r="G50" s="3933">
        <f>+IF(ROUND(C49,0)=0,0,+$D$13+$D$14)</f>
        <v/>
      </c>
      <c r="H50" s="3933">
        <f>+G50+F50</f>
        <v/>
      </c>
    </row>
    <row r="51">
      <c r="B51" s="10" t="n">
        <v>33</v>
      </c>
      <c r="C51" s="3933">
        <f>+IF(C50-D51&lt;0,0,C50-D51)</f>
        <v/>
      </c>
      <c r="D51" s="3933">
        <f>F51-E51</f>
        <v/>
      </c>
      <c r="E51" s="3933">
        <f>C50*$D$8</f>
        <v/>
      </c>
      <c r="F51" s="3933">
        <f>IF(ROUND(C50,0)=0,0,PMT($D$8,$D$9,-$D$7))</f>
        <v/>
      </c>
      <c r="G51" s="3933">
        <f>+IF(ROUND(C50,0)=0,0,+$D$13+$D$14)</f>
        <v/>
      </c>
      <c r="H51" s="3933">
        <f>+G51+F51</f>
        <v/>
      </c>
    </row>
    <row r="52">
      <c r="B52" s="10" t="n">
        <v>34</v>
      </c>
      <c r="C52" s="3933">
        <f>+IF(C51-D52&lt;0,0,C51-D52)</f>
        <v/>
      </c>
      <c r="D52" s="3933">
        <f>F52-E52</f>
        <v/>
      </c>
      <c r="E52" s="3933">
        <f>C51*$D$8</f>
        <v/>
      </c>
      <c r="F52" s="3933">
        <f>IF(ROUND(C51,0)=0,0,PMT($D$8,$D$9,-$D$7))</f>
        <v/>
      </c>
      <c r="G52" s="3933">
        <f>+IF(ROUND(C51,0)=0,0,+$D$13+$D$14)</f>
        <v/>
      </c>
      <c r="H52" s="3933">
        <f>+G52+F52</f>
        <v/>
      </c>
    </row>
    <row r="53">
      <c r="B53" s="10" t="n">
        <v>35</v>
      </c>
      <c r="C53" s="3933">
        <f>+IF(C52-D53&lt;0,0,C52-D53)</f>
        <v/>
      </c>
      <c r="D53" s="3933">
        <f>F53-E53</f>
        <v/>
      </c>
      <c r="E53" s="3933">
        <f>C52*$D$8</f>
        <v/>
      </c>
      <c r="F53" s="3933">
        <f>IF(ROUND(C52,0)=0,0,PMT($D$8,$D$9,-$D$7))</f>
        <v/>
      </c>
      <c r="G53" s="3933">
        <f>+IF(ROUND(C52,0)=0,0,+$D$13+$D$14)</f>
        <v/>
      </c>
      <c r="H53" s="3933">
        <f>+G53+F53</f>
        <v/>
      </c>
    </row>
    <row r="54">
      <c r="B54" s="10" t="n">
        <v>36</v>
      </c>
      <c r="C54" s="3933">
        <f>+IF(C53-D54&lt;0,0,C53-D54)</f>
        <v/>
      </c>
      <c r="D54" s="3933">
        <f>F54-E54</f>
        <v/>
      </c>
      <c r="E54" s="3933">
        <f>C53*$D$8</f>
        <v/>
      </c>
      <c r="F54" s="3933">
        <f>IF(ROUND(C53,0)=0,0,PMT($D$8,$D$9,-$D$7))</f>
        <v/>
      </c>
      <c r="G54" s="3933">
        <f>+IF(ROUND(C53,0)=0,0,+$D$13+$D$14)</f>
        <v/>
      </c>
      <c r="H54" s="3933">
        <f>+G54+F54</f>
        <v/>
      </c>
    </row>
    <row r="55">
      <c r="B55" s="10" t="n">
        <v>37</v>
      </c>
      <c r="C55" s="3933">
        <f>+IF(C54-D55&lt;0,0,C54-D55)</f>
        <v/>
      </c>
      <c r="D55" s="3933">
        <f>F55-E55</f>
        <v/>
      </c>
      <c r="E55" s="3933">
        <f>C54*$D$8</f>
        <v/>
      </c>
      <c r="F55" s="3933">
        <f>IF(ROUND(C54,0)=0,0,PMT($D$8,$D$9,-$D$7))</f>
        <v/>
      </c>
      <c r="G55" s="3933">
        <f>+IF(ROUND(C54,0)=0,0,+$D$13+$D$14)</f>
        <v/>
      </c>
      <c r="H55" s="3933">
        <f>+G55+F55</f>
        <v/>
      </c>
    </row>
    <row r="56">
      <c r="B56" s="10" t="n">
        <v>38</v>
      </c>
      <c r="C56" s="3933">
        <f>+IF(C55-D56&lt;0,0,C55-D56)</f>
        <v/>
      </c>
      <c r="D56" s="3933">
        <f>F56-E56</f>
        <v/>
      </c>
      <c r="E56" s="3933">
        <f>C55*$D$8</f>
        <v/>
      </c>
      <c r="F56" s="3933">
        <f>IF(ROUND(C55,0)=0,0,PMT($D$8,$D$9,-$D$7))</f>
        <v/>
      </c>
      <c r="G56" s="3933">
        <f>+IF(ROUND(C55,0)=0,0,+$D$13+$D$14)</f>
        <v/>
      </c>
      <c r="H56" s="3933">
        <f>+G56+F56</f>
        <v/>
      </c>
    </row>
    <row r="57">
      <c r="B57" s="10" t="n">
        <v>39</v>
      </c>
      <c r="C57" s="3933">
        <f>+IF(C56-D57&lt;0,0,C56-D57)</f>
        <v/>
      </c>
      <c r="D57" s="3933">
        <f>F57-E57</f>
        <v/>
      </c>
      <c r="E57" s="3933">
        <f>C56*$D$8</f>
        <v/>
      </c>
      <c r="F57" s="3933">
        <f>IF(ROUND(C56,0)=0,0,PMT($D$8,$D$9,-$D$7))</f>
        <v/>
      </c>
      <c r="G57" s="3933">
        <f>+IF(ROUND(C56,0)=0,0,+$D$13+$D$14)</f>
        <v/>
      </c>
      <c r="H57" s="3933">
        <f>+G57+F57</f>
        <v/>
      </c>
    </row>
    <row r="58">
      <c r="B58" s="10" t="n">
        <v>40</v>
      </c>
      <c r="C58" s="3933">
        <f>+IF(C57-D58&lt;0,0,C57-D58)</f>
        <v/>
      </c>
      <c r="D58" s="3933">
        <f>F58-E58</f>
        <v/>
      </c>
      <c r="E58" s="3933">
        <f>C57*$D$8</f>
        <v/>
      </c>
      <c r="F58" s="3933">
        <f>IF(ROUND(C57,0)=0,0,PMT($D$8,$D$9,-$D$7))</f>
        <v/>
      </c>
      <c r="G58" s="3933">
        <f>+IF(ROUND(C57,0)=0,0,+$D$13+$D$14)</f>
        <v/>
      </c>
      <c r="H58" s="3933">
        <f>+G58+F58</f>
        <v/>
      </c>
    </row>
    <row r="59">
      <c r="B59" s="10" t="n">
        <v>41</v>
      </c>
      <c r="C59" s="3933">
        <f>+IF(C58-D59&lt;0,0,C58-D59)</f>
        <v/>
      </c>
      <c r="D59" s="3933">
        <f>F59-E59</f>
        <v/>
      </c>
      <c r="E59" s="3933">
        <f>C58*$D$8</f>
        <v/>
      </c>
      <c r="F59" s="3933">
        <f>IF(ROUND(C58,0)=0,0,PMT($D$8,$D$9,-$D$7))</f>
        <v/>
      </c>
      <c r="G59" s="3933">
        <f>+IF(ROUND(C58,0)=0,0,+$D$13+$D$14)</f>
        <v/>
      </c>
      <c r="H59" s="3933">
        <f>+G59+F59</f>
        <v/>
      </c>
    </row>
    <row r="60">
      <c r="B60" s="10" t="n">
        <v>42</v>
      </c>
      <c r="C60" s="3933">
        <f>+IF(C59-D60&lt;0,0,C59-D60)</f>
        <v/>
      </c>
      <c r="D60" s="3933">
        <f>F60-E60</f>
        <v/>
      </c>
      <c r="E60" s="3933">
        <f>C59*$D$8</f>
        <v/>
      </c>
      <c r="F60" s="3933">
        <f>IF(ROUND(C59,0)=0,0,PMT($D$8,$D$9,-$D$7))</f>
        <v/>
      </c>
      <c r="G60" s="3933">
        <f>+IF(ROUND(C59,0)=0,0,+$D$13+$D$14)</f>
        <v/>
      </c>
      <c r="H60" s="3933">
        <f>+G60+F60</f>
        <v/>
      </c>
    </row>
    <row r="61">
      <c r="B61" s="10" t="n">
        <v>43</v>
      </c>
      <c r="C61" s="3933">
        <f>+IF(C60-D61&lt;0,0,C60-D61)</f>
        <v/>
      </c>
      <c r="D61" s="3933">
        <f>F61-E61</f>
        <v/>
      </c>
      <c r="E61" s="3933">
        <f>C60*$D$8</f>
        <v/>
      </c>
      <c r="F61" s="3933">
        <f>IF(ROUND(C60,0)=0,0,PMT($D$8,$D$9,-$D$7))</f>
        <v/>
      </c>
      <c r="G61" s="3933">
        <f>+IF(ROUND(C60,0)=0,0,+$D$13+$D$14)</f>
        <v/>
      </c>
      <c r="H61" s="3933">
        <f>+G61+F61</f>
        <v/>
      </c>
    </row>
    <row r="62">
      <c r="B62" s="10" t="n">
        <v>44</v>
      </c>
      <c r="C62" s="3933">
        <f>+IF(C61-D62&lt;0,0,C61-D62)</f>
        <v/>
      </c>
      <c r="D62" s="3933">
        <f>F62-E62</f>
        <v/>
      </c>
      <c r="E62" s="3933">
        <f>C61*$D$8</f>
        <v/>
      </c>
      <c r="F62" s="3933">
        <f>IF(ROUND(C61,0)=0,0,PMT($D$8,$D$9,-$D$7))</f>
        <v/>
      </c>
      <c r="G62" s="3933">
        <f>+IF(ROUND(C61,0)=0,0,+$D$13+$D$14)</f>
        <v/>
      </c>
      <c r="H62" s="3933">
        <f>+G62+F62</f>
        <v/>
      </c>
    </row>
    <row r="63">
      <c r="B63" s="10" t="n">
        <v>45</v>
      </c>
      <c r="C63" s="3933">
        <f>+IF(C62-D63&lt;0,0,C62-D63)</f>
        <v/>
      </c>
      <c r="D63" s="3933">
        <f>F63-E63</f>
        <v/>
      </c>
      <c r="E63" s="3933">
        <f>C62*$D$8</f>
        <v/>
      </c>
      <c r="F63" s="3933">
        <f>IF(ROUND(C62,0)=0,0,PMT($D$8,$D$9,-$D$7))</f>
        <v/>
      </c>
      <c r="G63" s="3933">
        <f>+IF(ROUND(C62,0)=0,0,+$D$13+$D$14)</f>
        <v/>
      </c>
      <c r="H63" s="3933">
        <f>+G63+F63</f>
        <v/>
      </c>
    </row>
    <row r="64">
      <c r="B64" s="10" t="n">
        <v>46</v>
      </c>
      <c r="C64" s="3933">
        <f>+IF(C63-D64&lt;0,0,C63-D64)</f>
        <v/>
      </c>
      <c r="D64" s="3933">
        <f>F64-E64</f>
        <v/>
      </c>
      <c r="E64" s="3933">
        <f>C63*$D$8</f>
        <v/>
      </c>
      <c r="F64" s="3933">
        <f>IF(ROUND(C63,0)=0,0,PMT($D$8,$D$9,-$D$7))</f>
        <v/>
      </c>
      <c r="G64" s="3933">
        <f>+IF(ROUND(C63,0)=0,0,+$D$13+$D$14)</f>
        <v/>
      </c>
      <c r="H64" s="3933">
        <f>+G64+F64</f>
        <v/>
      </c>
    </row>
    <row r="65">
      <c r="B65" s="10" t="n">
        <v>47</v>
      </c>
      <c r="C65" s="3933">
        <f>+IF(C64-D65&lt;0,0,C64-D65)</f>
        <v/>
      </c>
      <c r="D65" s="3933">
        <f>F65-E65</f>
        <v/>
      </c>
      <c r="E65" s="3933">
        <f>C64*$D$8</f>
        <v/>
      </c>
      <c r="F65" s="3933">
        <f>IF(ROUND(C64,0)=0,0,PMT($D$8,$D$9,-$D$7))</f>
        <v/>
      </c>
      <c r="G65" s="3933">
        <f>+IF(ROUND(C64,0)=0,0,+$D$13+$D$14)</f>
        <v/>
      </c>
      <c r="H65" s="3933">
        <f>+G65+F65</f>
        <v/>
      </c>
    </row>
    <row r="66">
      <c r="B66" s="10" t="n">
        <v>48</v>
      </c>
      <c r="C66" s="3933">
        <f>+IF(C65-D66&lt;0,0,C65-D66)</f>
        <v/>
      </c>
      <c r="D66" s="3933">
        <f>F66-E66</f>
        <v/>
      </c>
      <c r="E66" s="3933">
        <f>C65*$D$8</f>
        <v/>
      </c>
      <c r="F66" s="3933">
        <f>IF(ROUND(C65,0)=0,0,PMT($D$8,$D$9,-$D$7))</f>
        <v/>
      </c>
      <c r="G66" s="3933">
        <f>+IF(ROUND(C65,0)=0,0,+$D$13+$D$14)</f>
        <v/>
      </c>
      <c r="H66" s="3933">
        <f>+G66+F66</f>
        <v/>
      </c>
    </row>
    <row r="67">
      <c r="B67" s="10" t="n">
        <v>49</v>
      </c>
      <c r="C67" s="3933">
        <f>+IF(C66-D67&lt;0,0,C66-D67)</f>
        <v/>
      </c>
      <c r="D67" s="3933">
        <f>F67-E67</f>
        <v/>
      </c>
      <c r="E67" s="3933">
        <f>C66*$D$8</f>
        <v/>
      </c>
      <c r="F67" s="3933">
        <f>IF(ROUND(C66,0)=0,0,PMT($D$8,$D$9,-$D$7))</f>
        <v/>
      </c>
      <c r="G67" s="3933">
        <f>+IF(ROUND(C66,0)=0,0,+$D$13+$D$14)</f>
        <v/>
      </c>
      <c r="H67" s="3933">
        <f>+G67+F67</f>
        <v/>
      </c>
    </row>
    <row r="68">
      <c r="B68" s="10" t="n">
        <v>50</v>
      </c>
      <c r="C68" s="3933">
        <f>+IF(C67-D68&lt;0,0,C67-D68)</f>
        <v/>
      </c>
      <c r="D68" s="3933">
        <f>F68-E68</f>
        <v/>
      </c>
      <c r="E68" s="3933">
        <f>C67*$D$8</f>
        <v/>
      </c>
      <c r="F68" s="3933">
        <f>IF(ROUND(C67,0)=0,0,PMT($D$8,$D$9,-$D$7))</f>
        <v/>
      </c>
      <c r="G68" s="3933">
        <f>+IF(ROUND(C67,0)=0,0,+$D$13+$D$14)</f>
        <v/>
      </c>
      <c r="H68" s="3933">
        <f>+G68+F68</f>
        <v/>
      </c>
    </row>
    <row r="69">
      <c r="B69" s="10" t="n">
        <v>51</v>
      </c>
      <c r="C69" s="3933">
        <f>+IF(C68-D69&lt;0,0,C68-D69)</f>
        <v/>
      </c>
      <c r="D69" s="3933">
        <f>F69-E69</f>
        <v/>
      </c>
      <c r="E69" s="3933">
        <f>C68*$D$8</f>
        <v/>
      </c>
      <c r="F69" s="3933">
        <f>IF(ROUND(C68,0)=0,0,PMT($D$8,$D$9,-$D$7))</f>
        <v/>
      </c>
      <c r="G69" s="3933">
        <f>+IF(ROUND(C68,0)=0,0,+$D$13+$D$14)</f>
        <v/>
      </c>
      <c r="H69" s="3933">
        <f>+G69+F69</f>
        <v/>
      </c>
    </row>
    <row r="70">
      <c r="B70" s="10" t="n">
        <v>52</v>
      </c>
      <c r="C70" s="3933">
        <f>+IF(C69-D70&lt;0,0,C69-D70)</f>
        <v/>
      </c>
      <c r="D70" s="3933">
        <f>F70-E70</f>
        <v/>
      </c>
      <c r="E70" s="3933">
        <f>C69*$D$8</f>
        <v/>
      </c>
      <c r="F70" s="3933">
        <f>IF(ROUND(C69,0)=0,0,PMT($D$8,$D$9,-$D$7))</f>
        <v/>
      </c>
      <c r="G70" s="3933">
        <f>+IF(ROUND(C69,0)=0,0,+$D$13+$D$14)</f>
        <v/>
      </c>
      <c r="H70" s="3933">
        <f>+G70+F70</f>
        <v/>
      </c>
    </row>
    <row r="71">
      <c r="B71" s="10" t="n">
        <v>53</v>
      </c>
      <c r="C71" s="3933">
        <f>+IF(C70-D71&lt;0,0,C70-D71)</f>
        <v/>
      </c>
      <c r="D71" s="3933">
        <f>F71-E71</f>
        <v/>
      </c>
      <c r="E71" s="3933">
        <f>C70*$D$8</f>
        <v/>
      </c>
      <c r="F71" s="3933">
        <f>IF(ROUND(C70,0)=0,0,PMT($D$8,$D$9,-$D$7))</f>
        <v/>
      </c>
      <c r="G71" s="3933">
        <f>+IF(ROUND(C70,0)=0,0,+$D$13+$D$14)</f>
        <v/>
      </c>
      <c r="H71" s="3933">
        <f>+G71+F71</f>
        <v/>
      </c>
    </row>
    <row r="72">
      <c r="B72" s="10" t="n">
        <v>54</v>
      </c>
      <c r="C72" s="3933">
        <f>+IF(C71-D72&lt;0,0,C71-D72)</f>
        <v/>
      </c>
      <c r="D72" s="3933">
        <f>F72-E72</f>
        <v/>
      </c>
      <c r="E72" s="3933">
        <f>C71*$D$8</f>
        <v/>
      </c>
      <c r="F72" s="3933">
        <f>IF(ROUND(C71,0)=0,0,PMT($D$8,$D$9,-$D$7))</f>
        <v/>
      </c>
      <c r="G72" s="3933">
        <f>+IF(ROUND(C71,0)=0,0,+$D$13+$D$14)</f>
        <v/>
      </c>
      <c r="H72" s="3933">
        <f>+G72+F72</f>
        <v/>
      </c>
    </row>
    <row r="73">
      <c r="B73" s="10" t="n">
        <v>55</v>
      </c>
      <c r="C73" s="3933">
        <f>+IF(C72-D73&lt;0,0,C72-D73)</f>
        <v/>
      </c>
      <c r="D73" s="3933">
        <f>F73-E73</f>
        <v/>
      </c>
      <c r="E73" s="3933">
        <f>C72*$D$8</f>
        <v/>
      </c>
      <c r="F73" s="3933">
        <f>IF(ROUND(C72,0)=0,0,PMT($D$8,$D$9,-$D$7))</f>
        <v/>
      </c>
      <c r="G73" s="3933">
        <f>+IF(ROUND(C72,0)=0,0,+$D$13+$D$14)</f>
        <v/>
      </c>
      <c r="H73" s="3933">
        <f>+G73+F73</f>
        <v/>
      </c>
    </row>
    <row r="74">
      <c r="B74" s="10" t="n">
        <v>56</v>
      </c>
      <c r="C74" s="3933">
        <f>+IF(C73-D74&lt;0,0,C73-D74)</f>
        <v/>
      </c>
      <c r="D74" s="3933">
        <f>F74-E74</f>
        <v/>
      </c>
      <c r="E74" s="3933">
        <f>C73*$D$8</f>
        <v/>
      </c>
      <c r="F74" s="3933">
        <f>IF(ROUND(C73,0)=0,0,PMT($D$8,$D$9,-$D$7))</f>
        <v/>
      </c>
      <c r="G74" s="3933">
        <f>+IF(ROUND(C73,0)=0,0,+$D$13+$D$14)</f>
        <v/>
      </c>
      <c r="H74" s="3933">
        <f>+G74+F74</f>
        <v/>
      </c>
    </row>
    <row r="75">
      <c r="B75" s="10" t="n">
        <v>57</v>
      </c>
      <c r="C75" s="3933">
        <f>+IF(C74-D75&lt;0,0,C74-D75)</f>
        <v/>
      </c>
      <c r="D75" s="3933">
        <f>F75-E75</f>
        <v/>
      </c>
      <c r="E75" s="3933">
        <f>C74*$D$8</f>
        <v/>
      </c>
      <c r="F75" s="3933">
        <f>IF(ROUND(C74,0)=0,0,PMT($D$8,$D$9,-$D$7))</f>
        <v/>
      </c>
      <c r="G75" s="3933">
        <f>+IF(ROUND(C74,0)=0,0,+$D$13+$D$14)</f>
        <v/>
      </c>
      <c r="H75" s="3933">
        <f>+G75+F75</f>
        <v/>
      </c>
    </row>
    <row r="76">
      <c r="B76" s="10" t="n">
        <v>58</v>
      </c>
      <c r="C76" s="3933">
        <f>+IF(C75-D76&lt;0,0,C75-D76)</f>
        <v/>
      </c>
      <c r="D76" s="3933">
        <f>F76-E76</f>
        <v/>
      </c>
      <c r="E76" s="3933">
        <f>C75*$D$8</f>
        <v/>
      </c>
      <c r="F76" s="3933">
        <f>IF(ROUND(C75,0)=0,0,PMT($D$8,$D$9,-$D$7))</f>
        <v/>
      </c>
      <c r="G76" s="3933">
        <f>+IF(ROUND(C75,0)=0,0,+$D$13+$D$14)</f>
        <v/>
      </c>
      <c r="H76" s="3933">
        <f>+G76+F76</f>
        <v/>
      </c>
    </row>
    <row r="77">
      <c r="B77" s="10" t="n">
        <v>59</v>
      </c>
      <c r="C77" s="3933">
        <f>+IF(C76-D77&lt;0,0,C76-D77)</f>
        <v/>
      </c>
      <c r="D77" s="3933">
        <f>F77-E77</f>
        <v/>
      </c>
      <c r="E77" s="3933">
        <f>C76*$D$8</f>
        <v/>
      </c>
      <c r="F77" s="3933">
        <f>IF(ROUND(C76,0)=0,0,PMT($D$8,$D$9,-$D$7))</f>
        <v/>
      </c>
      <c r="G77" s="3933">
        <f>+IF(ROUND(C76,0)=0,0,+$D$13+$D$14)</f>
        <v/>
      </c>
      <c r="H77" s="3933">
        <f>+G77+F77</f>
        <v/>
      </c>
    </row>
    <row r="78">
      <c r="B78" s="10" t="n">
        <v>60</v>
      </c>
      <c r="C78" s="3933">
        <f>+IF(C77-D78&lt;0,0,C77-D78)</f>
        <v/>
      </c>
      <c r="D78" s="3933">
        <f>F78-E78</f>
        <v/>
      </c>
      <c r="E78" s="3933">
        <f>C77*$D$8</f>
        <v/>
      </c>
      <c r="F78" s="3933">
        <f>IF(ROUND(C77,0)=0,0,PMT($D$8,$D$9,-$D$7))</f>
        <v/>
      </c>
      <c r="G78" s="3933">
        <f>+IF(ROUND(C77,0)=0,0,+$D$13+$D$14)</f>
        <v/>
      </c>
      <c r="H78" s="3933">
        <f>+G78+F78</f>
        <v/>
      </c>
    </row>
    <row r="79">
      <c r="B79" s="10" t="n">
        <v>61</v>
      </c>
      <c r="C79" s="3933">
        <f>+IF(C78-D79&lt;0,0,C78-D79)</f>
        <v/>
      </c>
      <c r="D79" s="3933">
        <f>F79-E79</f>
        <v/>
      </c>
      <c r="E79" s="3933">
        <f>C78*$D$8</f>
        <v/>
      </c>
      <c r="F79" s="3933">
        <f>IF(ROUND(C78,0)=0,0,PMT($D$8,$D$9,-$D$7))</f>
        <v/>
      </c>
      <c r="G79" s="3933">
        <f>+IF(ROUND(C78,0)=0,0,+$D$13+$D$14)</f>
        <v/>
      </c>
      <c r="H79" s="3933">
        <f>+G79+F79</f>
        <v/>
      </c>
    </row>
    <row r="80">
      <c r="B80" s="10" t="n">
        <v>62</v>
      </c>
      <c r="C80" s="3933">
        <f>+IF(C79-D80&lt;0,0,C79-D80)</f>
        <v/>
      </c>
      <c r="D80" s="3933">
        <f>F80-E80</f>
        <v/>
      </c>
      <c r="E80" s="3933">
        <f>C79*$D$8</f>
        <v/>
      </c>
      <c r="F80" s="3933">
        <f>IF(ROUND(C79,0)=0,0,PMT($D$8,$D$9,-$D$7))</f>
        <v/>
      </c>
      <c r="G80" s="3933">
        <f>+IF(ROUND(C79,0)=0,0,+$D$13+$D$14)</f>
        <v/>
      </c>
      <c r="H80" s="3933">
        <f>+G80+F80</f>
        <v/>
      </c>
    </row>
    <row r="81">
      <c r="B81" s="10" t="n">
        <v>63</v>
      </c>
      <c r="C81" s="3933">
        <f>+IF(C80-D81&lt;0,0,C80-D81)</f>
        <v/>
      </c>
      <c r="D81" s="3933">
        <f>F81-E81</f>
        <v/>
      </c>
      <c r="E81" s="3933">
        <f>C80*$D$8</f>
        <v/>
      </c>
      <c r="F81" s="3933">
        <f>IF(ROUND(C80,0)=0,0,PMT($D$8,$D$9,-$D$7))</f>
        <v/>
      </c>
      <c r="G81" s="3933">
        <f>+IF(ROUND(C80,0)=0,0,+$D$13+$D$14)</f>
        <v/>
      </c>
      <c r="H81" s="3933">
        <f>+G81+F81</f>
        <v/>
      </c>
    </row>
    <row r="82">
      <c r="B82" s="10" t="n">
        <v>64</v>
      </c>
      <c r="C82" s="3933">
        <f>+IF(C81-D82&lt;0,0,C81-D82)</f>
        <v/>
      </c>
      <c r="D82" s="3933">
        <f>F82-E82</f>
        <v/>
      </c>
      <c r="E82" s="3933">
        <f>C81*$D$8</f>
        <v/>
      </c>
      <c r="F82" s="3933">
        <f>IF(ROUND(C81,0)=0,0,PMT($D$8,$D$9,-$D$7))</f>
        <v/>
      </c>
      <c r="G82" s="3933">
        <f>+IF(ROUND(C81,0)=0,0,+$D$13+$D$14)</f>
        <v/>
      </c>
      <c r="H82" s="3933">
        <f>+G82+F82</f>
        <v/>
      </c>
    </row>
    <row r="83">
      <c r="B83" s="10" t="n">
        <v>65</v>
      </c>
      <c r="C83" s="3933">
        <f>+IF(C82-D83&lt;0,0,C82-D83)</f>
        <v/>
      </c>
      <c r="D83" s="3933">
        <f>F83-E83</f>
        <v/>
      </c>
      <c r="E83" s="3933">
        <f>C82*$D$8</f>
        <v/>
      </c>
      <c r="F83" s="3933">
        <f>IF(ROUND(C82,0)=0,0,PMT($D$8,$D$9,-$D$7))</f>
        <v/>
      </c>
      <c r="G83" s="3933">
        <f>+IF(ROUND(C82,0)=0,0,+$D$13+$D$14)</f>
        <v/>
      </c>
      <c r="H83" s="3933">
        <f>+G83+F83</f>
        <v/>
      </c>
    </row>
    <row r="84">
      <c r="B84" s="10" t="n">
        <v>66</v>
      </c>
      <c r="C84" s="3933">
        <f>+IF(C83-D84&lt;0,0,C83-D84)</f>
        <v/>
      </c>
      <c r="D84" s="3933">
        <f>F84-E84</f>
        <v/>
      </c>
      <c r="E84" s="3933">
        <f>C83*$D$8</f>
        <v/>
      </c>
      <c r="F84" s="3933">
        <f>IF(ROUND(C83,0)=0,0,PMT($D$8,$D$9,-$D$7))</f>
        <v/>
      </c>
      <c r="G84" s="3933">
        <f>+IF(ROUND(C83,0)=0,0,+$D$13+$D$14)</f>
        <v/>
      </c>
      <c r="H84" s="3933">
        <f>+G84+F84</f>
        <v/>
      </c>
    </row>
    <row r="85">
      <c r="B85" s="10" t="n">
        <v>67</v>
      </c>
      <c r="C85" s="3933">
        <f>+IF(C84-D85&lt;0,0,C84-D85)</f>
        <v/>
      </c>
      <c r="D85" s="3933">
        <f>F85-E85</f>
        <v/>
      </c>
      <c r="E85" s="3933">
        <f>C84*$D$8</f>
        <v/>
      </c>
      <c r="F85" s="3933">
        <f>IF(ROUND(C84,0)=0,0,PMT($D$8,$D$9,-$D$7))</f>
        <v/>
      </c>
      <c r="G85" s="3933">
        <f>+IF(ROUND(C84,0)=0,0,+$D$13+$D$14)</f>
        <v/>
      </c>
      <c r="H85" s="3933">
        <f>+G85+F85</f>
        <v/>
      </c>
    </row>
    <row r="86">
      <c r="B86" s="10" t="n">
        <v>68</v>
      </c>
      <c r="C86" s="3933">
        <f>+IF(C85-D86&lt;0,0,C85-D86)</f>
        <v/>
      </c>
      <c r="D86" s="3933">
        <f>F86-E86</f>
        <v/>
      </c>
      <c r="E86" s="3933">
        <f>C85*$D$8</f>
        <v/>
      </c>
      <c r="F86" s="3933">
        <f>IF(ROUND(C85,0)=0,0,PMT($D$8,$D$9,-$D$7))</f>
        <v/>
      </c>
      <c r="G86" s="3933">
        <f>+IF(ROUND(C85,0)=0,0,+$D$13+$D$14)</f>
        <v/>
      </c>
      <c r="H86" s="3933">
        <f>+G86+F86</f>
        <v/>
      </c>
    </row>
    <row r="87">
      <c r="B87" s="10" t="n">
        <v>69</v>
      </c>
      <c r="C87" s="3933">
        <f>+IF(C86-D87&lt;0,0,C86-D87)</f>
        <v/>
      </c>
      <c r="D87" s="3933">
        <f>F87-E87</f>
        <v/>
      </c>
      <c r="E87" s="3933">
        <f>C86*$D$8</f>
        <v/>
      </c>
      <c r="F87" s="3933">
        <f>IF(ROUND(C86,0)=0,0,PMT($D$8,$D$9,-$D$7))</f>
        <v/>
      </c>
      <c r="G87" s="3933">
        <f>+IF(ROUND(C86,0)=0,0,+$D$13+$D$14)</f>
        <v/>
      </c>
      <c r="H87" s="3933">
        <f>+G87+F87</f>
        <v/>
      </c>
    </row>
    <row r="88">
      <c r="B88" s="10" t="n">
        <v>70</v>
      </c>
      <c r="C88" s="3933">
        <f>+IF(C87-D88&lt;0,0,C87-D88)</f>
        <v/>
      </c>
      <c r="D88" s="3933">
        <f>F88-E88</f>
        <v/>
      </c>
      <c r="E88" s="3933">
        <f>C87*$D$8</f>
        <v/>
      </c>
      <c r="F88" s="3933">
        <f>IF(ROUND(C87,0)=0,0,PMT($D$8,$D$9,-$D$7))</f>
        <v/>
      </c>
      <c r="G88" s="3933">
        <f>+IF(ROUND(C87,0)=0,0,+$D$13+$D$14)</f>
        <v/>
      </c>
      <c r="H88" s="3933">
        <f>+G88+F88</f>
        <v/>
      </c>
    </row>
    <row r="89">
      <c r="B89" s="10" t="n">
        <v>71</v>
      </c>
      <c r="C89" s="3933">
        <f>+IF(C88-D89&lt;0,0,C88-D89)</f>
        <v/>
      </c>
      <c r="D89" s="3933">
        <f>F89-E89</f>
        <v/>
      </c>
      <c r="E89" s="3933">
        <f>C88*$D$8</f>
        <v/>
      </c>
      <c r="F89" s="3933">
        <f>IF(ROUND(C88,0)=0,0,PMT($D$8,$D$9,-$D$7))</f>
        <v/>
      </c>
      <c r="G89" s="3933">
        <f>+IF(ROUND(C88,0)=0,0,+$D$13+$D$14)</f>
        <v/>
      </c>
      <c r="H89" s="3933">
        <f>+G89+F89</f>
        <v/>
      </c>
    </row>
    <row r="90">
      <c r="B90" s="10" t="n">
        <v>72</v>
      </c>
      <c r="C90" s="3933">
        <f>+IF(C89-D90&lt;0,0,C89-D90)</f>
        <v/>
      </c>
      <c r="D90" s="3933">
        <f>F90-E90</f>
        <v/>
      </c>
      <c r="E90" s="3933">
        <f>C89*$D$8</f>
        <v/>
      </c>
      <c r="F90" s="3933">
        <f>IF(ROUND(C89,0)=0,0,PMT($D$8,$D$9,-$D$7))</f>
        <v/>
      </c>
      <c r="G90" s="3933">
        <f>+IF(ROUND(C89,0)=0,0,+$D$13+$D$14)</f>
        <v/>
      </c>
      <c r="H90" s="3933">
        <f>+G90+F90</f>
        <v/>
      </c>
    </row>
    <row r="91">
      <c r="B91" s="10" t="n">
        <v>73</v>
      </c>
      <c r="C91" s="3933">
        <f>+IF(C90-D91&lt;0,0,C90-D91)</f>
        <v/>
      </c>
      <c r="D91" s="3933">
        <f>F91-E91</f>
        <v/>
      </c>
      <c r="E91" s="3933">
        <f>C90*$D$8</f>
        <v/>
      </c>
      <c r="F91" s="3933">
        <f>IF(ROUND(C90,0)=0,0,PMT($D$8,$D$9,-$D$7))</f>
        <v/>
      </c>
      <c r="G91" s="3933">
        <f>+IF(ROUND(C90,0)=0,0,+$D$13+$D$14)</f>
        <v/>
      </c>
      <c r="H91" s="3933">
        <f>+G91+F91</f>
        <v/>
      </c>
    </row>
    <row r="92">
      <c r="B92" s="10" t="n">
        <v>74</v>
      </c>
      <c r="C92" s="3933">
        <f>+IF(C91-D92&lt;0,0,C91-D92)</f>
        <v/>
      </c>
      <c r="D92" s="3933">
        <f>F92-E92</f>
        <v/>
      </c>
      <c r="E92" s="3933">
        <f>C91*$D$8</f>
        <v/>
      </c>
      <c r="F92" s="3933">
        <f>IF(ROUND(C91,0)=0,0,PMT($D$8,$D$9,-$D$7))</f>
        <v/>
      </c>
      <c r="G92" s="3933">
        <f>+IF(ROUND(C91,0)=0,0,+$D$13+$D$14)</f>
        <v/>
      </c>
      <c r="H92" s="3933">
        <f>+G92+F92</f>
        <v/>
      </c>
    </row>
    <row r="93">
      <c r="B93" s="10" t="n">
        <v>75</v>
      </c>
      <c r="C93" s="3933">
        <f>+IF(C92-D93&lt;0,0,C92-D93)</f>
        <v/>
      </c>
      <c r="D93" s="3933">
        <f>F93-E93</f>
        <v/>
      </c>
      <c r="E93" s="3933">
        <f>C92*$D$8</f>
        <v/>
      </c>
      <c r="F93" s="3933">
        <f>IF(ROUND(C92,0)=0,0,PMT($D$8,$D$9,-$D$7))</f>
        <v/>
      </c>
      <c r="G93" s="3933">
        <f>+IF(ROUND(C92,0)=0,0,+$D$13+$D$14)</f>
        <v/>
      </c>
      <c r="H93" s="3933">
        <f>+G93+F93</f>
        <v/>
      </c>
    </row>
    <row r="94">
      <c r="B94" s="10" t="n">
        <v>76</v>
      </c>
      <c r="C94" s="3933">
        <f>+IF(C93-D94&lt;0,0,C93-D94)</f>
        <v/>
      </c>
      <c r="D94" s="3933">
        <f>F94-E94</f>
        <v/>
      </c>
      <c r="E94" s="3933">
        <f>C93*$D$8</f>
        <v/>
      </c>
      <c r="F94" s="3933">
        <f>IF(ROUND(C93,0)=0,0,PMT($D$8,$D$9,-$D$7))</f>
        <v/>
      </c>
      <c r="G94" s="3933">
        <f>+IF(ROUND(C93,0)=0,0,+$D$13+$D$14)</f>
        <v/>
      </c>
      <c r="H94" s="3933">
        <f>+G94+F94</f>
        <v/>
      </c>
    </row>
    <row r="95">
      <c r="B95" s="10" t="n">
        <v>77</v>
      </c>
      <c r="C95" s="3933">
        <f>+IF(C94-D95&lt;0,0,C94-D95)</f>
        <v/>
      </c>
      <c r="D95" s="3933">
        <f>F95-E95</f>
        <v/>
      </c>
      <c r="E95" s="3933">
        <f>C94*$D$8</f>
        <v/>
      </c>
      <c r="F95" s="3933">
        <f>IF(ROUND(C94,0)=0,0,PMT($D$8,$D$9,-$D$7))</f>
        <v/>
      </c>
      <c r="G95" s="3933">
        <f>+IF(ROUND(C94,0)=0,0,+$D$13+$D$14)</f>
        <v/>
      </c>
      <c r="H95" s="3933">
        <f>+G95+F95</f>
        <v/>
      </c>
    </row>
    <row r="96">
      <c r="B96" s="10" t="n">
        <v>78</v>
      </c>
      <c r="C96" s="3933">
        <f>+IF(C95-D96&lt;0,0,C95-D96)</f>
        <v/>
      </c>
      <c r="D96" s="3933">
        <f>F96-E96</f>
        <v/>
      </c>
      <c r="E96" s="3933">
        <f>C95*$D$8</f>
        <v/>
      </c>
      <c r="F96" s="3933">
        <f>IF(ROUND(C95,0)=0,0,PMT($D$8,$D$9,-$D$7))</f>
        <v/>
      </c>
      <c r="G96" s="3933">
        <f>+IF(ROUND(C95,0)=0,0,+$D$13+$D$14)</f>
        <v/>
      </c>
      <c r="H96" s="3933">
        <f>+G96+F96</f>
        <v/>
      </c>
    </row>
    <row r="97">
      <c r="B97" s="10" t="n">
        <v>79</v>
      </c>
      <c r="C97" s="3933">
        <f>+IF(C96-D97&lt;0,0,C96-D97)</f>
        <v/>
      </c>
      <c r="D97" s="3933">
        <f>F97-E97</f>
        <v/>
      </c>
      <c r="E97" s="3933">
        <f>C96*$D$8</f>
        <v/>
      </c>
      <c r="F97" s="3933">
        <f>IF(ROUND(C96,0)=0,0,PMT($D$8,$D$9,-$D$7))</f>
        <v/>
      </c>
      <c r="G97" s="3933">
        <f>+IF(ROUND(C96,0)=0,0,+$D$13+$D$14)</f>
        <v/>
      </c>
      <c r="H97" s="3933">
        <f>+G97+F97</f>
        <v/>
      </c>
    </row>
    <row r="98">
      <c r="B98" s="10" t="n">
        <v>80</v>
      </c>
      <c r="C98" s="3933">
        <f>+IF(C97-D98&lt;0,0,C97-D98)</f>
        <v/>
      </c>
      <c r="D98" s="3933">
        <f>F98-E98</f>
        <v/>
      </c>
      <c r="E98" s="3933">
        <f>C97*$D$8</f>
        <v/>
      </c>
      <c r="F98" s="3933">
        <f>IF(ROUND(C97,0)=0,0,PMT($D$8,$D$9,-$D$7))</f>
        <v/>
      </c>
      <c r="G98" s="3933">
        <f>+IF(ROUND(C97,0)=0,0,+$D$13+$D$14)</f>
        <v/>
      </c>
      <c r="H98" s="3933">
        <f>+G98+F98</f>
        <v/>
      </c>
    </row>
    <row r="99">
      <c r="B99" s="10" t="n">
        <v>81</v>
      </c>
      <c r="C99" s="3933">
        <f>+IF(C98-D99&lt;0,0,C98-D99)</f>
        <v/>
      </c>
      <c r="D99" s="3933">
        <f>F99-E99</f>
        <v/>
      </c>
      <c r="E99" s="3933">
        <f>C98*$D$8</f>
        <v/>
      </c>
      <c r="F99" s="3933">
        <f>IF(ROUND(C98,0)=0,0,PMT($D$8,$D$9,-$D$7))</f>
        <v/>
      </c>
      <c r="G99" s="3933">
        <f>+IF(ROUND(C98,0)=0,0,+$D$13+$D$14)</f>
        <v/>
      </c>
      <c r="H99" s="3933">
        <f>+G99+F99</f>
        <v/>
      </c>
    </row>
    <row r="100">
      <c r="B100" s="10" t="n">
        <v>82</v>
      </c>
      <c r="C100" s="3933">
        <f>+IF(C99-D100&lt;0,0,C99-D100)</f>
        <v/>
      </c>
      <c r="D100" s="3933">
        <f>F100-E100</f>
        <v/>
      </c>
      <c r="E100" s="3933">
        <f>C99*$D$8</f>
        <v/>
      </c>
      <c r="F100" s="3933">
        <f>IF(ROUND(C99,0)=0,0,PMT($D$8,$D$9,-$D$7))</f>
        <v/>
      </c>
      <c r="G100" s="3933">
        <f>+IF(ROUND(C99,0)=0,0,+$D$13+$D$14)</f>
        <v/>
      </c>
      <c r="H100" s="3933">
        <f>+G100+F100</f>
        <v/>
      </c>
    </row>
    <row r="101">
      <c r="B101" s="10" t="n">
        <v>83</v>
      </c>
      <c r="C101" s="3933">
        <f>+IF(C100-D101&lt;0,0,C100-D101)</f>
        <v/>
      </c>
      <c r="D101" s="3933">
        <f>F101-E101</f>
        <v/>
      </c>
      <c r="E101" s="3933">
        <f>C100*$D$8</f>
        <v/>
      </c>
      <c r="F101" s="3933">
        <f>IF(ROUND(C100,0)=0,0,PMT($D$8,$D$9,-$D$7))</f>
        <v/>
      </c>
      <c r="G101" s="3933">
        <f>+IF(ROUND(C100,0)=0,0,+$D$13+$D$14)</f>
        <v/>
      </c>
      <c r="H101" s="3933">
        <f>+G101+F101</f>
        <v/>
      </c>
    </row>
    <row r="102">
      <c r="B102" s="10" t="n">
        <v>84</v>
      </c>
      <c r="C102" s="3933">
        <f>+IF(C101-D102&lt;0,0,C101-D102)</f>
        <v/>
      </c>
      <c r="D102" s="3933">
        <f>F102-E102</f>
        <v/>
      </c>
      <c r="E102" s="3933">
        <f>C101*$D$8</f>
        <v/>
      </c>
      <c r="F102" s="3933">
        <f>IF(ROUND(C101,0)=0,0,PMT($D$8,$D$9,-$D$7))</f>
        <v/>
      </c>
      <c r="G102" s="3933">
        <f>+IF(ROUND(C101,0)=0,0,+$D$13+$D$14)</f>
        <v/>
      </c>
      <c r="H102" s="3933">
        <f>+G102+F102</f>
        <v/>
      </c>
    </row>
    <row r="103">
      <c r="B103" s="10" t="n">
        <v>85</v>
      </c>
      <c r="C103" s="3933">
        <f>+IF(C102-D103&lt;0,0,C102-D103)</f>
        <v/>
      </c>
      <c r="D103" s="3933">
        <f>F103-E103</f>
        <v/>
      </c>
      <c r="E103" s="3933">
        <f>C102*$D$8</f>
        <v/>
      </c>
      <c r="F103" s="3933">
        <f>IF(ROUND(C102,0)=0,0,PMT($D$8,$D$9,-$D$7))</f>
        <v/>
      </c>
      <c r="G103" s="3933">
        <f>+IF(ROUND(C102,0)=0,0,+$D$13+$D$14)</f>
        <v/>
      </c>
      <c r="H103" s="3933">
        <f>+G103+F103</f>
        <v/>
      </c>
    </row>
    <row r="104">
      <c r="B104" s="10" t="n">
        <v>86</v>
      </c>
      <c r="C104" s="3933">
        <f>+IF(C103-D104&lt;0,0,C103-D104)</f>
        <v/>
      </c>
      <c r="D104" s="3933">
        <f>F104-E104</f>
        <v/>
      </c>
      <c r="E104" s="3933">
        <f>C103*$D$8</f>
        <v/>
      </c>
      <c r="F104" s="3933">
        <f>IF(ROUND(C103,0)=0,0,PMT($D$8,$D$9,-$D$7))</f>
        <v/>
      </c>
      <c r="G104" s="3933">
        <f>+IF(ROUND(C103,0)=0,0,+$D$13+$D$14)</f>
        <v/>
      </c>
      <c r="H104" s="3933">
        <f>+G104+F104</f>
        <v/>
      </c>
    </row>
    <row r="105">
      <c r="B105" s="10" t="n">
        <v>87</v>
      </c>
      <c r="C105" s="3933">
        <f>+IF(C104-D105&lt;0,0,C104-D105)</f>
        <v/>
      </c>
      <c r="D105" s="3933">
        <f>F105-E105</f>
        <v/>
      </c>
      <c r="E105" s="3933">
        <f>C104*$D$8</f>
        <v/>
      </c>
      <c r="F105" s="3933">
        <f>IF(ROUND(C104,0)=0,0,PMT($D$8,$D$9,-$D$7))</f>
        <v/>
      </c>
      <c r="G105" s="3933">
        <f>+IF(ROUND(C104,0)=0,0,+$D$13+$D$14)</f>
        <v/>
      </c>
      <c r="H105" s="3933">
        <f>+G105+F105</f>
        <v/>
      </c>
    </row>
    <row r="106">
      <c r="B106" s="10" t="n">
        <v>88</v>
      </c>
      <c r="C106" s="3933">
        <f>+IF(C105-D106&lt;0,0,C105-D106)</f>
        <v/>
      </c>
      <c r="D106" s="3933">
        <f>F106-E106</f>
        <v/>
      </c>
      <c r="E106" s="3933">
        <f>C105*$D$8</f>
        <v/>
      </c>
      <c r="F106" s="3933">
        <f>IF(ROUND(C105,0)=0,0,PMT($D$8,$D$9,-$D$7))</f>
        <v/>
      </c>
      <c r="G106" s="3933">
        <f>+IF(ROUND(C105,0)=0,0,+$D$13+$D$14)</f>
        <v/>
      </c>
      <c r="H106" s="3933">
        <f>+G106+F106</f>
        <v/>
      </c>
    </row>
    <row r="107">
      <c r="B107" s="10" t="n">
        <v>89</v>
      </c>
      <c r="C107" s="3933">
        <f>+IF(C106-D107&lt;0,0,C106-D107)</f>
        <v/>
      </c>
      <c r="D107" s="3933">
        <f>F107-E107</f>
        <v/>
      </c>
      <c r="E107" s="3933">
        <f>C106*$D$8</f>
        <v/>
      </c>
      <c r="F107" s="3933">
        <f>IF(ROUND(C106,0)=0,0,PMT($D$8,$D$9,-$D$7))</f>
        <v/>
      </c>
      <c r="G107" s="3933">
        <f>+IF(ROUND(C106,0)=0,0,+$D$13+$D$14)</f>
        <v/>
      </c>
      <c r="H107" s="3933">
        <f>+G107+F107</f>
        <v/>
      </c>
    </row>
    <row r="108">
      <c r="B108" s="10" t="n">
        <v>90</v>
      </c>
      <c r="C108" s="3933">
        <f>+IF(C107-D108&lt;0,0,C107-D108)</f>
        <v/>
      </c>
      <c r="D108" s="3933">
        <f>F108-E108</f>
        <v/>
      </c>
      <c r="E108" s="3933">
        <f>C107*$D$8</f>
        <v/>
      </c>
      <c r="F108" s="3933">
        <f>IF(ROUND(C107,0)=0,0,PMT($D$8,$D$9,-$D$7))</f>
        <v/>
      </c>
      <c r="G108" s="3933">
        <f>+IF(ROUND(C107,0)=0,0,+$D$13+$D$14)</f>
        <v/>
      </c>
      <c r="H108" s="3933">
        <f>+G108+F108</f>
        <v/>
      </c>
    </row>
    <row r="109">
      <c r="B109" s="10" t="n">
        <v>91</v>
      </c>
      <c r="C109" s="3933">
        <f>+IF(C108-D109&lt;0,0,C108-D109)</f>
        <v/>
      </c>
      <c r="D109" s="3933">
        <f>F109-E109</f>
        <v/>
      </c>
      <c r="E109" s="3933">
        <f>C108*$D$8</f>
        <v/>
      </c>
      <c r="F109" s="3933">
        <f>IF(ROUND(C108,0)=0,0,PMT($D$8,$D$9,-$D$7))</f>
        <v/>
      </c>
      <c r="G109" s="3933">
        <f>+IF(ROUND(C108,0)=0,0,+$D$13+$D$14)</f>
        <v/>
      </c>
      <c r="H109" s="3933">
        <f>+G109+F109</f>
        <v/>
      </c>
    </row>
    <row r="110">
      <c r="B110" s="10" t="n">
        <v>92</v>
      </c>
      <c r="C110" s="3933">
        <f>+IF(C109-D110&lt;0,0,C109-D110)</f>
        <v/>
      </c>
      <c r="D110" s="3933">
        <f>F110-E110</f>
        <v/>
      </c>
      <c r="E110" s="3933">
        <f>C109*$D$8</f>
        <v/>
      </c>
      <c r="F110" s="3933">
        <f>IF(ROUND(C109,0)=0,0,PMT($D$8,$D$9,-$D$7))</f>
        <v/>
      </c>
      <c r="G110" s="3933">
        <f>+IF(ROUND(C109,0)=0,0,+$D$13+$D$14)</f>
        <v/>
      </c>
      <c r="H110" s="3933">
        <f>+G110+F110</f>
        <v/>
      </c>
    </row>
    <row r="111">
      <c r="B111" s="10" t="n">
        <v>93</v>
      </c>
      <c r="C111" s="3933">
        <f>+IF(C110-D111&lt;0,0,C110-D111)</f>
        <v/>
      </c>
      <c r="D111" s="3933">
        <f>F111-E111</f>
        <v/>
      </c>
      <c r="E111" s="3933">
        <f>C110*$D$8</f>
        <v/>
      </c>
      <c r="F111" s="3933">
        <f>IF(ROUND(C110,0)=0,0,PMT($D$8,$D$9,-$D$7))</f>
        <v/>
      </c>
      <c r="G111" s="3933">
        <f>+IF(ROUND(C110,0)=0,0,+$D$13+$D$14)</f>
        <v/>
      </c>
      <c r="H111" s="3933">
        <f>+G111+F111</f>
        <v/>
      </c>
    </row>
    <row r="112">
      <c r="B112" s="10" t="n">
        <v>94</v>
      </c>
      <c r="C112" s="3933">
        <f>+IF(C111-D112&lt;0,0,C111-D112)</f>
        <v/>
      </c>
      <c r="D112" s="3933">
        <f>F112-E112</f>
        <v/>
      </c>
      <c r="E112" s="3933">
        <f>C111*$D$8</f>
        <v/>
      </c>
      <c r="F112" s="3933">
        <f>IF(ROUND(C111,0)=0,0,PMT($D$8,$D$9,-$D$7))</f>
        <v/>
      </c>
      <c r="G112" s="3933">
        <f>+IF(ROUND(C111,0)=0,0,+$D$13+$D$14)</f>
        <v/>
      </c>
      <c r="H112" s="3933">
        <f>+G112+F112</f>
        <v/>
      </c>
    </row>
    <row r="113">
      <c r="B113" s="10" t="n">
        <v>95</v>
      </c>
      <c r="C113" s="3933">
        <f>+IF(C112-D113&lt;0,0,C112-D113)</f>
        <v/>
      </c>
      <c r="D113" s="3933">
        <f>F113-E113</f>
        <v/>
      </c>
      <c r="E113" s="3933">
        <f>C112*$D$8</f>
        <v/>
      </c>
      <c r="F113" s="3933">
        <f>IF(ROUND(C112,0)=0,0,PMT($D$8,$D$9,-$D$7))</f>
        <v/>
      </c>
      <c r="G113" s="3933">
        <f>+IF(ROUND(C112,0)=0,0,+$D$13+$D$14)</f>
        <v/>
      </c>
      <c r="H113" s="3933">
        <f>+G113+F113</f>
        <v/>
      </c>
    </row>
    <row r="114">
      <c r="B114" s="10" t="n">
        <v>96</v>
      </c>
      <c r="C114" s="3933">
        <f>+IF(C113-D114&lt;0,0,C113-D114)</f>
        <v/>
      </c>
      <c r="D114" s="3933">
        <f>F114-E114</f>
        <v/>
      </c>
      <c r="E114" s="3933">
        <f>C113*$D$8</f>
        <v/>
      </c>
      <c r="F114" s="3933">
        <f>IF(ROUND(C113,0)=0,0,PMT($D$8,$D$9,-$D$7))</f>
        <v/>
      </c>
      <c r="G114" s="3933">
        <f>+IF(ROUND(C113,0)=0,0,+$D$13+$D$14)</f>
        <v/>
      </c>
      <c r="H114" s="3933">
        <f>+G114+F114</f>
        <v/>
      </c>
    </row>
    <row r="115">
      <c r="B115" s="10" t="n">
        <v>97</v>
      </c>
      <c r="C115" s="3933">
        <f>+IF(C114-D115&lt;0,0,C114-D115)</f>
        <v/>
      </c>
      <c r="D115" s="3933">
        <f>F115-E115</f>
        <v/>
      </c>
      <c r="E115" s="3933">
        <f>C114*$D$8</f>
        <v/>
      </c>
      <c r="F115" s="3933">
        <f>IF(ROUND(C114,0)=0,0,PMT($D$8,$D$9,-$D$7))</f>
        <v/>
      </c>
      <c r="G115" s="3933">
        <f>+IF(ROUND(C114,0)=0,0,+$D$13+$D$14)</f>
        <v/>
      </c>
      <c r="H115" s="3933">
        <f>+G115+F115</f>
        <v/>
      </c>
    </row>
    <row r="116">
      <c r="B116" s="10" t="n">
        <v>98</v>
      </c>
      <c r="C116" s="3933">
        <f>+IF(C115-D116&lt;0,0,C115-D116)</f>
        <v/>
      </c>
      <c r="D116" s="3933">
        <f>F116-E116</f>
        <v/>
      </c>
      <c r="E116" s="3933">
        <f>C115*$D$8</f>
        <v/>
      </c>
      <c r="F116" s="3933">
        <f>IF(ROUND(C115,0)=0,0,PMT($D$8,$D$9,-$D$7))</f>
        <v/>
      </c>
      <c r="G116" s="3933">
        <f>+IF(ROUND(C115,0)=0,0,+$D$13+$D$14)</f>
        <v/>
      </c>
      <c r="H116" s="3933">
        <f>+G116+F116</f>
        <v/>
      </c>
    </row>
    <row r="117">
      <c r="B117" s="10" t="n">
        <v>99</v>
      </c>
      <c r="C117" s="3933">
        <f>+IF(C116-D117&lt;0,0,C116-D117)</f>
        <v/>
      </c>
      <c r="D117" s="3933">
        <f>F117-E117</f>
        <v/>
      </c>
      <c r="E117" s="3933">
        <f>C116*$D$8</f>
        <v/>
      </c>
      <c r="F117" s="3933">
        <f>IF(ROUND(C116,0)=0,0,PMT($D$8,$D$9,-$D$7))</f>
        <v/>
      </c>
      <c r="G117" s="3933">
        <f>+IF(ROUND(C116,0)=0,0,+$D$13+$D$14)</f>
        <v/>
      </c>
      <c r="H117" s="3933">
        <f>+G117+F117</f>
        <v/>
      </c>
    </row>
    <row r="118">
      <c r="B118" s="10" t="n">
        <v>100</v>
      </c>
      <c r="C118" s="3933">
        <f>+IF(C117-D118&lt;0,0,C117-D118)</f>
        <v/>
      </c>
      <c r="D118" s="3933">
        <f>F118-E118</f>
        <v/>
      </c>
      <c r="E118" s="3933">
        <f>C117*$D$8</f>
        <v/>
      </c>
      <c r="F118" s="3933">
        <f>IF(ROUND(C117,0)=0,0,PMT($D$8,$D$9,-$D$7))</f>
        <v/>
      </c>
      <c r="G118" s="3933">
        <f>+IF(ROUND(C117,0)=0,0,+$D$13+$D$14)</f>
        <v/>
      </c>
      <c r="H118" s="3933">
        <f>+G118+F118</f>
        <v/>
      </c>
    </row>
    <row r="119">
      <c r="B119" s="10" t="n">
        <v>101</v>
      </c>
      <c r="C119" s="3933">
        <f>+IF(C118-D119&lt;0,0,C118-D119)</f>
        <v/>
      </c>
      <c r="D119" s="3933">
        <f>F119-E119</f>
        <v/>
      </c>
      <c r="E119" s="3933">
        <f>C118*$D$8</f>
        <v/>
      </c>
      <c r="F119" s="3933">
        <f>IF(ROUND(C118,0)=0,0,PMT($D$8,$D$9,-$D$7))</f>
        <v/>
      </c>
      <c r="G119" s="3933">
        <f>+IF(ROUND(C118,0)=0,0,+$D$13+$D$14)</f>
        <v/>
      </c>
      <c r="H119" s="3933">
        <f>+G119+F119</f>
        <v/>
      </c>
    </row>
    <row r="120">
      <c r="B120" s="10" t="n">
        <v>102</v>
      </c>
      <c r="C120" s="3933">
        <f>+IF(C119-D120&lt;0,0,C119-D120)</f>
        <v/>
      </c>
      <c r="D120" s="3933">
        <f>F120-E120</f>
        <v/>
      </c>
      <c r="E120" s="3933">
        <f>C119*$D$8</f>
        <v/>
      </c>
      <c r="F120" s="3933">
        <f>IF(ROUND(C119,0)=0,0,PMT($D$8,$D$9,-$D$7))</f>
        <v/>
      </c>
      <c r="G120" s="3933">
        <f>+IF(ROUND(C119,0)=0,0,+$D$13+$D$14)</f>
        <v/>
      </c>
      <c r="H120" s="3933">
        <f>+G120+F120</f>
        <v/>
      </c>
    </row>
    <row r="121">
      <c r="B121" s="10" t="n">
        <v>103</v>
      </c>
      <c r="C121" s="3933">
        <f>+IF(C120-D121&lt;0,0,C120-D121)</f>
        <v/>
      </c>
      <c r="D121" s="3933">
        <f>F121-E121</f>
        <v/>
      </c>
      <c r="E121" s="3933">
        <f>C120*$D$8</f>
        <v/>
      </c>
      <c r="F121" s="3933">
        <f>IF(ROUND(C120,0)=0,0,PMT($D$8,$D$9,-$D$7))</f>
        <v/>
      </c>
      <c r="G121" s="3933">
        <f>+IF(ROUND(C120,0)=0,0,+$D$13+$D$14)</f>
        <v/>
      </c>
      <c r="H121" s="3933">
        <f>+G121+F121</f>
        <v/>
      </c>
    </row>
    <row r="122">
      <c r="B122" s="10" t="n">
        <v>104</v>
      </c>
      <c r="C122" s="3933">
        <f>+IF(C121-D122&lt;0,0,C121-D122)</f>
        <v/>
      </c>
      <c r="D122" s="3933">
        <f>F122-E122</f>
        <v/>
      </c>
      <c r="E122" s="3933">
        <f>C121*$D$8</f>
        <v/>
      </c>
      <c r="F122" s="3933">
        <f>IF(ROUND(C121,0)=0,0,PMT($D$8,$D$9,-$D$7))</f>
        <v/>
      </c>
      <c r="G122" s="3933">
        <f>+IF(ROUND(C121,0)=0,0,+$D$13+$D$14)</f>
        <v/>
      </c>
      <c r="H122" s="3933">
        <f>+G122+F122</f>
        <v/>
      </c>
    </row>
    <row r="123">
      <c r="B123" s="10" t="n">
        <v>105</v>
      </c>
      <c r="C123" s="3933">
        <f>+IF(C122-D123&lt;0,0,C122-D123)</f>
        <v/>
      </c>
      <c r="D123" s="3933">
        <f>F123-E123</f>
        <v/>
      </c>
      <c r="E123" s="3933">
        <f>C122*$D$8</f>
        <v/>
      </c>
      <c r="F123" s="3933">
        <f>IF(ROUND(C122,0)=0,0,PMT($D$8,$D$9,-$D$7))</f>
        <v/>
      </c>
      <c r="G123" s="3933">
        <f>+IF(ROUND(C122,0)=0,0,+$D$13+$D$14)</f>
        <v/>
      </c>
      <c r="H123" s="3933">
        <f>+G123+F123</f>
        <v/>
      </c>
    </row>
    <row r="124">
      <c r="B124" s="10" t="n">
        <v>106</v>
      </c>
      <c r="C124" s="3933">
        <f>+IF(C123-D124&lt;0,0,C123-D124)</f>
        <v/>
      </c>
      <c r="D124" s="3933">
        <f>F124-E124</f>
        <v/>
      </c>
      <c r="E124" s="3933">
        <f>C123*$D$8</f>
        <v/>
      </c>
      <c r="F124" s="3933">
        <f>IF(ROUND(C123,0)=0,0,PMT($D$8,$D$9,-$D$7))</f>
        <v/>
      </c>
      <c r="G124" s="3933">
        <f>+IF(ROUND(C123,0)=0,0,+$D$13+$D$14)</f>
        <v/>
      </c>
      <c r="H124" s="3933">
        <f>+G124+F124</f>
        <v/>
      </c>
    </row>
    <row r="125">
      <c r="B125" s="10" t="n">
        <v>107</v>
      </c>
      <c r="C125" s="3933">
        <f>+IF(C124-D125&lt;0,0,C124-D125)</f>
        <v/>
      </c>
      <c r="D125" s="3933">
        <f>F125-E125</f>
        <v/>
      </c>
      <c r="E125" s="3933">
        <f>C124*$D$8</f>
        <v/>
      </c>
      <c r="F125" s="3933">
        <f>IF(ROUND(C124,0)=0,0,PMT($D$8,$D$9,-$D$7))</f>
        <v/>
      </c>
      <c r="G125" s="3933">
        <f>+IF(ROUND(C124,0)=0,0,+$D$13+$D$14)</f>
        <v/>
      </c>
      <c r="H125" s="3933">
        <f>+G125+F125</f>
        <v/>
      </c>
    </row>
    <row r="126">
      <c r="B126" s="10" t="n">
        <v>108</v>
      </c>
      <c r="C126" s="3933">
        <f>+IF(C125-D126&lt;0,0,C125-D126)</f>
        <v/>
      </c>
      <c r="D126" s="3933">
        <f>F126-E126</f>
        <v/>
      </c>
      <c r="E126" s="3933">
        <f>C125*$D$8</f>
        <v/>
      </c>
      <c r="F126" s="3933">
        <f>IF(ROUND(C125,0)=0,0,PMT($D$8,$D$9,-$D$7))</f>
        <v/>
      </c>
      <c r="G126" s="3933">
        <f>+IF(ROUND(C125,0)=0,0,+$D$13+$D$14)</f>
        <v/>
      </c>
      <c r="H126" s="3933">
        <f>+G126+F126</f>
        <v/>
      </c>
    </row>
    <row r="127">
      <c r="B127" s="10" t="n">
        <v>109</v>
      </c>
      <c r="C127" s="3933">
        <f>+IF(C126-D127&lt;0,0,C126-D127)</f>
        <v/>
      </c>
      <c r="D127" s="3933">
        <f>F127-E127</f>
        <v/>
      </c>
      <c r="E127" s="3933">
        <f>C126*$D$8</f>
        <v/>
      </c>
      <c r="F127" s="3933">
        <f>IF(ROUND(C126,0)=0,0,PMT($D$8,$D$9,-$D$7))</f>
        <v/>
      </c>
      <c r="G127" s="3933">
        <f>+IF(ROUND(C126,0)=0,0,+$D$13+$D$14)</f>
        <v/>
      </c>
      <c r="H127" s="3933">
        <f>+G127+F127</f>
        <v/>
      </c>
    </row>
    <row r="128">
      <c r="B128" s="10" t="n">
        <v>110</v>
      </c>
      <c r="C128" s="3933">
        <f>+IF(C127-D128&lt;0,0,C127-D128)</f>
        <v/>
      </c>
      <c r="D128" s="3933">
        <f>F128-E128</f>
        <v/>
      </c>
      <c r="E128" s="3933">
        <f>C127*$D$8</f>
        <v/>
      </c>
      <c r="F128" s="3933">
        <f>IF(ROUND(C127,0)=0,0,PMT($D$8,$D$9,-$D$7))</f>
        <v/>
      </c>
      <c r="G128" s="3933">
        <f>+IF(ROUND(C127,0)=0,0,+$D$13+$D$14)</f>
        <v/>
      </c>
      <c r="H128" s="3933">
        <f>+G128+F128</f>
        <v/>
      </c>
    </row>
    <row r="129">
      <c r="B129" s="10" t="n">
        <v>111</v>
      </c>
      <c r="C129" s="3933">
        <f>+IF(C128-D129&lt;0,0,C128-D129)</f>
        <v/>
      </c>
      <c r="D129" s="3933">
        <f>F129-E129</f>
        <v/>
      </c>
      <c r="E129" s="3933">
        <f>C128*$D$8</f>
        <v/>
      </c>
      <c r="F129" s="3933">
        <f>IF(ROUND(C128,0)=0,0,PMT($D$8,$D$9,-$D$7))</f>
        <v/>
      </c>
      <c r="G129" s="3933">
        <f>+IF(ROUND(C128,0)=0,0,+$D$13+$D$14)</f>
        <v/>
      </c>
      <c r="H129" s="3933">
        <f>+G129+F129</f>
        <v/>
      </c>
    </row>
    <row r="130">
      <c r="B130" s="10" t="n">
        <v>112</v>
      </c>
      <c r="C130" s="3933">
        <f>+IF(C129-D130&lt;0,0,C129-D130)</f>
        <v/>
      </c>
      <c r="D130" s="3933">
        <f>F130-E130</f>
        <v/>
      </c>
      <c r="E130" s="3933">
        <f>C129*$D$8</f>
        <v/>
      </c>
      <c r="F130" s="3933">
        <f>IF(ROUND(C129,0)=0,0,PMT($D$8,$D$9,-$D$7))</f>
        <v/>
      </c>
      <c r="G130" s="3933">
        <f>+IF(ROUND(C129,0)=0,0,+$D$13+$D$14)</f>
        <v/>
      </c>
      <c r="H130" s="3933">
        <f>+G130+F130</f>
        <v/>
      </c>
    </row>
    <row r="131">
      <c r="B131" s="10" t="n">
        <v>113</v>
      </c>
      <c r="C131" s="3933">
        <f>+IF(C130-D131&lt;0,0,C130-D131)</f>
        <v/>
      </c>
      <c r="D131" s="3933">
        <f>F131-E131</f>
        <v/>
      </c>
      <c r="E131" s="3933">
        <f>C130*$D$8</f>
        <v/>
      </c>
      <c r="F131" s="3933">
        <f>IF(ROUND(C130,0)=0,0,PMT($D$8,$D$9,-$D$7))</f>
        <v/>
      </c>
      <c r="G131" s="3933">
        <f>+IF(ROUND(C130,0)=0,0,+$D$13+$D$14)</f>
        <v/>
      </c>
      <c r="H131" s="3933">
        <f>+G131+F131</f>
        <v/>
      </c>
    </row>
    <row r="132">
      <c r="B132" s="10" t="n">
        <v>114</v>
      </c>
      <c r="C132" s="3933">
        <f>+IF(C131-D132&lt;0,0,C131-D132)</f>
        <v/>
      </c>
      <c r="D132" s="3933">
        <f>F132-E132</f>
        <v/>
      </c>
      <c r="E132" s="3933">
        <f>C131*$D$8</f>
        <v/>
      </c>
      <c r="F132" s="3933">
        <f>IF(ROUND(C131,0)=0,0,PMT($D$8,$D$9,-$D$7))</f>
        <v/>
      </c>
      <c r="G132" s="3933">
        <f>+IF(ROUND(C131,0)=0,0,+$D$13+$D$14)</f>
        <v/>
      </c>
      <c r="H132" s="3933">
        <f>+G132+F132</f>
        <v/>
      </c>
    </row>
    <row r="133">
      <c r="B133" s="10" t="n">
        <v>115</v>
      </c>
      <c r="C133" s="3933">
        <f>+IF(C132-D133&lt;0,0,C132-D133)</f>
        <v/>
      </c>
      <c r="D133" s="3933">
        <f>F133-E133</f>
        <v/>
      </c>
      <c r="E133" s="3933">
        <f>C132*$D$8</f>
        <v/>
      </c>
      <c r="F133" s="3933">
        <f>IF(ROUND(C132,0)=0,0,PMT($D$8,$D$9,-$D$7))</f>
        <v/>
      </c>
      <c r="G133" s="3933">
        <f>+IF(ROUND(C132,0)=0,0,+$D$13+$D$14)</f>
        <v/>
      </c>
      <c r="H133" s="3933">
        <f>+G133+F133</f>
        <v/>
      </c>
    </row>
    <row r="134">
      <c r="B134" s="10" t="n">
        <v>116</v>
      </c>
      <c r="C134" s="3933">
        <f>+IF(C133-D134&lt;0,0,C133-D134)</f>
        <v/>
      </c>
      <c r="D134" s="3933">
        <f>F134-E134</f>
        <v/>
      </c>
      <c r="E134" s="3933">
        <f>C133*$D$8</f>
        <v/>
      </c>
      <c r="F134" s="3933">
        <f>IF(ROUND(C133,0)=0,0,PMT($D$8,$D$9,-$D$7))</f>
        <v/>
      </c>
      <c r="G134" s="3933">
        <f>+IF(ROUND(C133,0)=0,0,+$D$13+$D$14)</f>
        <v/>
      </c>
      <c r="H134" s="3933">
        <f>+G134+F134</f>
        <v/>
      </c>
    </row>
    <row r="135">
      <c r="B135" s="10" t="n">
        <v>117</v>
      </c>
      <c r="C135" s="3933">
        <f>+IF(C134-D135&lt;0,0,C134-D135)</f>
        <v/>
      </c>
      <c r="D135" s="3933">
        <f>F135-E135</f>
        <v/>
      </c>
      <c r="E135" s="3933">
        <f>C134*$D$8</f>
        <v/>
      </c>
      <c r="F135" s="3933">
        <f>IF(ROUND(C134,0)=0,0,PMT($D$8,$D$9,-$D$7))</f>
        <v/>
      </c>
      <c r="G135" s="3933">
        <f>+IF(ROUND(C134,0)=0,0,+$D$13+$D$14)</f>
        <v/>
      </c>
      <c r="H135" s="3933">
        <f>+G135+F135</f>
        <v/>
      </c>
    </row>
    <row r="136">
      <c r="B136" s="10" t="n">
        <v>118</v>
      </c>
      <c r="C136" s="3933">
        <f>+IF(C135-D136&lt;0,0,C135-D136)</f>
        <v/>
      </c>
      <c r="D136" s="3933">
        <f>F136-E136</f>
        <v/>
      </c>
      <c r="E136" s="3933">
        <f>C135*$D$8</f>
        <v/>
      </c>
      <c r="F136" s="3933">
        <f>IF(ROUND(C135,0)=0,0,PMT($D$8,$D$9,-$D$7))</f>
        <v/>
      </c>
      <c r="G136" s="3933">
        <f>+IF(ROUND(C135,0)=0,0,+$D$13+$D$14)</f>
        <v/>
      </c>
      <c r="H136" s="3933">
        <f>+G136+F136</f>
        <v/>
      </c>
    </row>
    <row r="137">
      <c r="B137" s="10" t="n">
        <v>119</v>
      </c>
      <c r="C137" s="3933">
        <f>+IF(C136-D137&lt;0,0,C136-D137)</f>
        <v/>
      </c>
      <c r="D137" s="3933">
        <f>F137-E137</f>
        <v/>
      </c>
      <c r="E137" s="3933">
        <f>C136*$D$8</f>
        <v/>
      </c>
      <c r="F137" s="3933">
        <f>IF(ROUND(C136,0)=0,0,PMT($D$8,$D$9,-$D$7))</f>
        <v/>
      </c>
      <c r="G137" s="3933">
        <f>+IF(ROUND(C136,0)=0,0,+$D$13+$D$14)</f>
        <v/>
      </c>
      <c r="H137" s="3933">
        <f>+G137+F137</f>
        <v/>
      </c>
    </row>
    <row r="138">
      <c r="B138" s="10" t="n">
        <v>120</v>
      </c>
      <c r="C138" s="3933">
        <f>+IF(C137-D138&lt;0,0,C137-D138)</f>
        <v/>
      </c>
      <c r="D138" s="3933">
        <f>F138-E138</f>
        <v/>
      </c>
      <c r="E138" s="3933">
        <f>C137*$D$8</f>
        <v/>
      </c>
      <c r="F138" s="3933">
        <f>IF(ROUND(C137,0)=0,0,PMT($D$8,$D$9,-$D$7))</f>
        <v/>
      </c>
      <c r="G138" s="3933">
        <f>+IF(ROUND(C137,0)=0,0,+$D$13+$D$14)</f>
        <v/>
      </c>
      <c r="H138" s="3933">
        <f>+G138+F138</f>
        <v/>
      </c>
    </row>
    <row r="139">
      <c r="B139" s="10" t="n">
        <v>121</v>
      </c>
      <c r="C139" s="3933">
        <f>+IF(C138-D139&lt;0,0,C138-D139)</f>
        <v/>
      </c>
      <c r="D139" s="3933">
        <f>F139-E139</f>
        <v/>
      </c>
      <c r="E139" s="3933">
        <f>C138*$D$8</f>
        <v/>
      </c>
      <c r="F139" s="3933">
        <f>IF(ROUND(C138,0)=0,0,PMT($D$8,$D$9,-$D$7))</f>
        <v/>
      </c>
      <c r="G139" s="3933">
        <f>+IF(ROUND(C138,0)=0,0,+$D$13+$D$14)</f>
        <v/>
      </c>
      <c r="H139" s="3933">
        <f>+G139+F139</f>
        <v/>
      </c>
    </row>
    <row r="140">
      <c r="B140" s="10" t="n">
        <v>122</v>
      </c>
      <c r="C140" s="3933">
        <f>+IF(C139-D140&lt;0,0,C139-D140)</f>
        <v/>
      </c>
      <c r="D140" s="3933">
        <f>F140-E140</f>
        <v/>
      </c>
      <c r="E140" s="3933">
        <f>C139*$D$8</f>
        <v/>
      </c>
      <c r="F140" s="3933">
        <f>IF(ROUND(C139,0)=0,0,PMT($D$8,$D$9,-$D$7))</f>
        <v/>
      </c>
      <c r="G140" s="3933">
        <f>+IF(ROUND(C139,0)=0,0,+$D$13+$D$14)</f>
        <v/>
      </c>
      <c r="H140" s="3933">
        <f>+G140+F140</f>
        <v/>
      </c>
    </row>
    <row r="141">
      <c r="B141" s="10" t="n">
        <v>123</v>
      </c>
      <c r="C141" s="3933">
        <f>+IF(C140-D141&lt;0,0,C140-D141)</f>
        <v/>
      </c>
      <c r="D141" s="3933">
        <f>F141-E141</f>
        <v/>
      </c>
      <c r="E141" s="3933">
        <f>C140*$D$8</f>
        <v/>
      </c>
      <c r="F141" s="3933">
        <f>IF(ROUND(C140,0)=0,0,PMT($D$8,$D$9,-$D$7))</f>
        <v/>
      </c>
      <c r="G141" s="3933">
        <f>+IF(ROUND(C140,0)=0,0,+$D$13+$D$14)</f>
        <v/>
      </c>
      <c r="H141" s="3933">
        <f>+G141+F141</f>
        <v/>
      </c>
    </row>
    <row r="142">
      <c r="B142" s="10" t="n">
        <v>124</v>
      </c>
      <c r="C142" s="3933">
        <f>+IF(C141-D142&lt;0,0,C141-D142)</f>
        <v/>
      </c>
      <c r="D142" s="3933">
        <f>F142-E142</f>
        <v/>
      </c>
      <c r="E142" s="3933">
        <f>C141*$D$8</f>
        <v/>
      </c>
      <c r="F142" s="3933">
        <f>IF(ROUND(C141,0)=0,0,PMT($D$8,$D$9,-$D$7))</f>
        <v/>
      </c>
      <c r="G142" s="3933">
        <f>+IF(ROUND(C141,0)=0,0,+$D$13+$D$14)</f>
        <v/>
      </c>
      <c r="H142" s="3933">
        <f>+G142+F142</f>
        <v/>
      </c>
    </row>
    <row r="143">
      <c r="B143" s="10" t="n">
        <v>125</v>
      </c>
      <c r="C143" s="3933">
        <f>+IF(C142-D143&lt;0,0,C142-D143)</f>
        <v/>
      </c>
      <c r="D143" s="3933">
        <f>F143-E143</f>
        <v/>
      </c>
      <c r="E143" s="3933">
        <f>C142*$D$8</f>
        <v/>
      </c>
      <c r="F143" s="3933">
        <f>IF(ROUND(C142,0)=0,0,PMT($D$8,$D$9,-$D$7))</f>
        <v/>
      </c>
      <c r="G143" s="3933">
        <f>+IF(ROUND(C142,0)=0,0,+$D$13+$D$14)</f>
        <v/>
      </c>
      <c r="H143" s="3933">
        <f>+G143+F143</f>
        <v/>
      </c>
    </row>
    <row r="144">
      <c r="B144" s="10" t="n">
        <v>126</v>
      </c>
      <c r="C144" s="3933">
        <f>+IF(C143-D144&lt;0,0,C143-D144)</f>
        <v/>
      </c>
      <c r="D144" s="3933">
        <f>F144-E144</f>
        <v/>
      </c>
      <c r="E144" s="3933">
        <f>C143*$D$8</f>
        <v/>
      </c>
      <c r="F144" s="3933">
        <f>IF(ROUND(C143,0)=0,0,PMT($D$8,$D$9,-$D$7))</f>
        <v/>
      </c>
      <c r="G144" s="3933">
        <f>+IF(ROUND(C143,0)=0,0,+$D$13+$D$14)</f>
        <v/>
      </c>
      <c r="H144" s="3933">
        <f>+G144+F144</f>
        <v/>
      </c>
    </row>
    <row r="145">
      <c r="B145" s="10" t="n">
        <v>127</v>
      </c>
      <c r="C145" s="3933">
        <f>+IF(C144-D145&lt;0,0,C144-D145)</f>
        <v/>
      </c>
      <c r="D145" s="3933">
        <f>F145-E145</f>
        <v/>
      </c>
      <c r="E145" s="3933">
        <f>C144*$D$8</f>
        <v/>
      </c>
      <c r="F145" s="3933">
        <f>IF(ROUND(C144,0)=0,0,PMT($D$8,$D$9,-$D$7))</f>
        <v/>
      </c>
      <c r="G145" s="3933">
        <f>+IF(ROUND(C144,0)=0,0,+$D$13+$D$14)</f>
        <v/>
      </c>
      <c r="H145" s="3933">
        <f>+G145+F145</f>
        <v/>
      </c>
    </row>
    <row r="146">
      <c r="B146" s="10" t="n">
        <v>128</v>
      </c>
      <c r="C146" s="3933">
        <f>+IF(C145-D146&lt;0,0,C145-D146)</f>
        <v/>
      </c>
      <c r="D146" s="3933">
        <f>F146-E146</f>
        <v/>
      </c>
      <c r="E146" s="3933">
        <f>C145*$D$8</f>
        <v/>
      </c>
      <c r="F146" s="3933">
        <f>IF(ROUND(C145,0)=0,0,PMT($D$8,$D$9,-$D$7))</f>
        <v/>
      </c>
      <c r="G146" s="3933">
        <f>+IF(ROUND(C145,0)=0,0,+$D$13+$D$14)</f>
        <v/>
      </c>
      <c r="H146" s="3933">
        <f>+G146+F146</f>
        <v/>
      </c>
    </row>
    <row r="147">
      <c r="B147" s="10" t="n">
        <v>129</v>
      </c>
      <c r="C147" s="3933">
        <f>+IF(C146-D147&lt;0,0,C146-D147)</f>
        <v/>
      </c>
      <c r="D147" s="3933">
        <f>F147-E147</f>
        <v/>
      </c>
      <c r="E147" s="3933">
        <f>C146*$D$8</f>
        <v/>
      </c>
      <c r="F147" s="3933">
        <f>IF(ROUND(C146,0)=0,0,PMT($D$8,$D$9,-$D$7))</f>
        <v/>
      </c>
      <c r="G147" s="3933">
        <f>+IF(ROUND(C146,0)=0,0,+$D$13+$D$14)</f>
        <v/>
      </c>
      <c r="H147" s="3933">
        <f>+G147+F147</f>
        <v/>
      </c>
    </row>
    <row r="148">
      <c r="B148" s="10" t="n">
        <v>130</v>
      </c>
      <c r="C148" s="3933">
        <f>+IF(C147-D148&lt;0,0,C147-D148)</f>
        <v/>
      </c>
      <c r="D148" s="3933">
        <f>F148-E148</f>
        <v/>
      </c>
      <c r="E148" s="3933">
        <f>C147*$D$8</f>
        <v/>
      </c>
      <c r="F148" s="3933">
        <f>IF(ROUND(C147,0)=0,0,PMT($D$8,$D$9,-$D$7))</f>
        <v/>
      </c>
      <c r="G148" s="3933">
        <f>+IF(ROUND(C147,0)=0,0,+$D$13+$D$14)</f>
        <v/>
      </c>
      <c r="H148" s="3933">
        <f>+G148+F148</f>
        <v/>
      </c>
    </row>
    <row r="149">
      <c r="B149" s="10" t="n">
        <v>131</v>
      </c>
      <c r="C149" s="3933">
        <f>+IF(C148-D149&lt;0,0,C148-D149)</f>
        <v/>
      </c>
      <c r="D149" s="3933">
        <f>F149-E149</f>
        <v/>
      </c>
      <c r="E149" s="3933">
        <f>C148*$D$8</f>
        <v/>
      </c>
      <c r="F149" s="3933">
        <f>IF(ROUND(C148,0)=0,0,PMT($D$8,$D$9,-$D$7))</f>
        <v/>
      </c>
      <c r="G149" s="3933">
        <f>+IF(ROUND(C148,0)=0,0,+$D$13+$D$14)</f>
        <v/>
      </c>
      <c r="H149" s="3933">
        <f>+G149+F149</f>
        <v/>
      </c>
    </row>
    <row r="150">
      <c r="B150" s="10" t="n">
        <v>132</v>
      </c>
      <c r="C150" s="3933">
        <f>+IF(C149-D150&lt;0,0,C149-D150)</f>
        <v/>
      </c>
      <c r="D150" s="3933">
        <f>F150-E150</f>
        <v/>
      </c>
      <c r="E150" s="3933">
        <f>C149*$D$8</f>
        <v/>
      </c>
      <c r="F150" s="3933">
        <f>IF(ROUND(C149,0)=0,0,PMT($D$8,$D$9,-$D$7))</f>
        <v/>
      </c>
      <c r="G150" s="3933">
        <f>+IF(ROUND(C149,0)=0,0,+$D$13+$D$14)</f>
        <v/>
      </c>
      <c r="H150" s="3933">
        <f>+G150+F150</f>
        <v/>
      </c>
    </row>
    <row r="151">
      <c r="B151" s="10" t="n">
        <v>133</v>
      </c>
      <c r="C151" s="3933">
        <f>+IF(C150-D151&lt;0,0,C150-D151)</f>
        <v/>
      </c>
      <c r="D151" s="3933">
        <f>F151-E151</f>
        <v/>
      </c>
      <c r="E151" s="3933">
        <f>C150*$D$8</f>
        <v/>
      </c>
      <c r="F151" s="3933">
        <f>IF(ROUND(C150,0)=0,0,PMT($D$8,$D$9,-$D$7))</f>
        <v/>
      </c>
      <c r="G151" s="3933">
        <f>+IF(ROUND(C150,0)=0,0,+$D$13+$D$14)</f>
        <v/>
      </c>
      <c r="H151" s="3933">
        <f>+G151+F151</f>
        <v/>
      </c>
    </row>
    <row r="152">
      <c r="B152" s="10" t="n">
        <v>134</v>
      </c>
      <c r="C152" s="3933">
        <f>+IF(C151-D152&lt;0,0,C151-D152)</f>
        <v/>
      </c>
      <c r="D152" s="3933">
        <f>F152-E152</f>
        <v/>
      </c>
      <c r="E152" s="3933">
        <f>C151*$D$8</f>
        <v/>
      </c>
      <c r="F152" s="3933">
        <f>IF(ROUND(C151,0)=0,0,PMT($D$8,$D$9,-$D$7))</f>
        <v/>
      </c>
      <c r="G152" s="3933">
        <f>+IF(ROUND(C151,0)=0,0,+$D$13+$D$14)</f>
        <v/>
      </c>
      <c r="H152" s="3933">
        <f>+G152+F152</f>
        <v/>
      </c>
    </row>
    <row r="153">
      <c r="B153" s="10" t="n">
        <v>135</v>
      </c>
      <c r="C153" s="3933">
        <f>+IF(C152-D153&lt;0,0,C152-D153)</f>
        <v/>
      </c>
      <c r="D153" s="3933">
        <f>F153-E153</f>
        <v/>
      </c>
      <c r="E153" s="3933">
        <f>C152*$D$8</f>
        <v/>
      </c>
      <c r="F153" s="3933">
        <f>IF(ROUND(C152,0)=0,0,PMT($D$8,$D$9,-$D$7))</f>
        <v/>
      </c>
      <c r="G153" s="3933">
        <f>+IF(ROUND(C152,0)=0,0,+$D$13+$D$14)</f>
        <v/>
      </c>
      <c r="H153" s="3933">
        <f>+G153+F153</f>
        <v/>
      </c>
    </row>
    <row r="154">
      <c r="B154" s="10" t="n">
        <v>136</v>
      </c>
      <c r="C154" s="3933">
        <f>+IF(C153-D154&lt;0,0,C153-D154)</f>
        <v/>
      </c>
      <c r="D154" s="3933">
        <f>F154-E154</f>
        <v/>
      </c>
      <c r="E154" s="3933">
        <f>C153*$D$8</f>
        <v/>
      </c>
      <c r="F154" s="3933">
        <f>IF(ROUND(C153,0)=0,0,PMT($D$8,$D$9,-$D$7))</f>
        <v/>
      </c>
      <c r="G154" s="3933">
        <f>+IF(ROUND(C153,0)=0,0,+$D$13+$D$14)</f>
        <v/>
      </c>
      <c r="H154" s="3933">
        <f>+G154+F154</f>
        <v/>
      </c>
    </row>
    <row r="155">
      <c r="B155" s="10" t="n">
        <v>137</v>
      </c>
      <c r="C155" s="3933">
        <f>+IF(C154-D155&lt;0,0,C154-D155)</f>
        <v/>
      </c>
      <c r="D155" s="3933">
        <f>F155-E155</f>
        <v/>
      </c>
      <c r="E155" s="3933">
        <f>C154*$D$8</f>
        <v/>
      </c>
      <c r="F155" s="3933">
        <f>IF(ROUND(C154,0)=0,0,PMT($D$8,$D$9,-$D$7))</f>
        <v/>
      </c>
      <c r="G155" s="3933">
        <f>+IF(ROUND(C154,0)=0,0,+$D$13+$D$14)</f>
        <v/>
      </c>
      <c r="H155" s="3933">
        <f>+G155+F155</f>
        <v/>
      </c>
    </row>
    <row r="156">
      <c r="B156" s="10" t="n">
        <v>138</v>
      </c>
      <c r="C156" s="3933">
        <f>+IF(C155-D156&lt;0,0,C155-D156)</f>
        <v/>
      </c>
      <c r="D156" s="3933">
        <f>F156-E156</f>
        <v/>
      </c>
      <c r="E156" s="3933">
        <f>C155*$D$8</f>
        <v/>
      </c>
      <c r="F156" s="3933">
        <f>IF(ROUND(C155,0)=0,0,PMT($D$8,$D$9,-$D$7))</f>
        <v/>
      </c>
      <c r="G156" s="3933">
        <f>+IF(ROUND(C155,0)=0,0,+$D$13+$D$14)</f>
        <v/>
      </c>
      <c r="H156" s="3933">
        <f>+G156+F156</f>
        <v/>
      </c>
    </row>
    <row r="157">
      <c r="B157" s="10" t="n">
        <v>139</v>
      </c>
      <c r="C157" s="3933">
        <f>+IF(C156-D157&lt;0,0,C156-D157)</f>
        <v/>
      </c>
      <c r="D157" s="3933">
        <f>F157-E157</f>
        <v/>
      </c>
      <c r="E157" s="3933">
        <f>C156*$D$8</f>
        <v/>
      </c>
      <c r="F157" s="3933">
        <f>IF(ROUND(C156,0)=0,0,PMT($D$8,$D$9,-$D$7))</f>
        <v/>
      </c>
      <c r="G157" s="3933">
        <f>+IF(ROUND(C156,0)=0,0,+$D$13+$D$14)</f>
        <v/>
      </c>
      <c r="H157" s="3933">
        <f>+G157+F157</f>
        <v/>
      </c>
    </row>
    <row r="158">
      <c r="B158" s="10" t="n">
        <v>140</v>
      </c>
      <c r="C158" s="3933">
        <f>+IF(C157-D158&lt;0,0,C157-D158)</f>
        <v/>
      </c>
      <c r="D158" s="3933">
        <f>F158-E158</f>
        <v/>
      </c>
      <c r="E158" s="3933">
        <f>C157*$D$8</f>
        <v/>
      </c>
      <c r="F158" s="3933">
        <f>IF(ROUND(C157,0)=0,0,PMT($D$8,$D$9,-$D$7))</f>
        <v/>
      </c>
      <c r="G158" s="3933">
        <f>+IF(ROUND(C157,0)=0,0,+$D$13+$D$14)</f>
        <v/>
      </c>
      <c r="H158" s="3933">
        <f>+G158+F158</f>
        <v/>
      </c>
    </row>
    <row r="159">
      <c r="B159" s="10" t="n">
        <v>141</v>
      </c>
      <c r="C159" s="3933">
        <f>+IF(C158-D159&lt;0,0,C158-D159)</f>
        <v/>
      </c>
      <c r="D159" s="3933">
        <f>F159-E159</f>
        <v/>
      </c>
      <c r="E159" s="3933">
        <f>C158*$D$8</f>
        <v/>
      </c>
      <c r="F159" s="3933">
        <f>IF(ROUND(C158,0)=0,0,PMT($D$8,$D$9,-$D$7))</f>
        <v/>
      </c>
      <c r="G159" s="3933">
        <f>+IF(ROUND(C158,0)=0,0,+$D$13+$D$14)</f>
        <v/>
      </c>
      <c r="H159" s="3933">
        <f>+G159+F159</f>
        <v/>
      </c>
    </row>
    <row r="160">
      <c r="B160" s="10" t="n">
        <v>142</v>
      </c>
      <c r="C160" s="3933">
        <f>+IF(C159-D160&lt;0,0,C159-D160)</f>
        <v/>
      </c>
      <c r="D160" s="3933">
        <f>F160-E160</f>
        <v/>
      </c>
      <c r="E160" s="3933">
        <f>C159*$D$8</f>
        <v/>
      </c>
      <c r="F160" s="3933">
        <f>IF(ROUND(C159,0)=0,0,PMT($D$8,$D$9,-$D$7))</f>
        <v/>
      </c>
      <c r="G160" s="3933">
        <f>+IF(ROUND(C159,0)=0,0,+$D$13+$D$14)</f>
        <v/>
      </c>
      <c r="H160" s="3933">
        <f>+G160+F160</f>
        <v/>
      </c>
    </row>
    <row r="161">
      <c r="B161" s="10" t="n">
        <v>143</v>
      </c>
      <c r="C161" s="3933">
        <f>+IF(C160-D161&lt;0,0,C160-D161)</f>
        <v/>
      </c>
      <c r="D161" s="3933">
        <f>F161-E161</f>
        <v/>
      </c>
      <c r="E161" s="3933">
        <f>C160*$D$8</f>
        <v/>
      </c>
      <c r="F161" s="3933">
        <f>IF(ROUND(C160,0)=0,0,PMT($D$8,$D$9,-$D$7))</f>
        <v/>
      </c>
      <c r="G161" s="3933">
        <f>+IF(ROUND(C160,0)=0,0,+$D$13+$D$14)</f>
        <v/>
      </c>
      <c r="H161" s="3933">
        <f>+G161+F161</f>
        <v/>
      </c>
    </row>
    <row r="162">
      <c r="B162" s="10" t="n">
        <v>144</v>
      </c>
      <c r="C162" s="3933">
        <f>+IF(C161-D162&lt;0,0,C161-D162)</f>
        <v/>
      </c>
      <c r="D162" s="3933">
        <f>F162-E162</f>
        <v/>
      </c>
      <c r="E162" s="3933">
        <f>C161*$D$8</f>
        <v/>
      </c>
      <c r="F162" s="3933">
        <f>IF(ROUND(C161,0)=0,0,PMT($D$8,$D$9,-$D$7))</f>
        <v/>
      </c>
      <c r="G162" s="3933">
        <f>+IF(ROUND(C161,0)=0,0,+$D$13+$D$14)</f>
        <v/>
      </c>
      <c r="H162" s="3933">
        <f>+G162+F162</f>
        <v/>
      </c>
    </row>
    <row r="163">
      <c r="B163" s="10" t="n">
        <v>145</v>
      </c>
      <c r="C163" s="3933">
        <f>+IF(C162-D163&lt;0,0,C162-D163)</f>
        <v/>
      </c>
      <c r="D163" s="3933">
        <f>F163-E163</f>
        <v/>
      </c>
      <c r="E163" s="3933">
        <f>C162*$D$8</f>
        <v/>
      </c>
      <c r="F163" s="3933">
        <f>IF(ROUND(C162,0)=0,0,PMT($D$8,$D$9,-$D$7))</f>
        <v/>
      </c>
      <c r="G163" s="3933">
        <f>+IF(ROUND(C162,0)=0,0,+$D$13+$D$14)</f>
        <v/>
      </c>
      <c r="H163" s="3933">
        <f>+G163+F163</f>
        <v/>
      </c>
    </row>
    <row r="164">
      <c r="B164" s="10" t="n">
        <v>146</v>
      </c>
      <c r="C164" s="3933">
        <f>+IF(C163-D164&lt;0,0,C163-D164)</f>
        <v/>
      </c>
      <c r="D164" s="3933">
        <f>F164-E164</f>
        <v/>
      </c>
      <c r="E164" s="3933">
        <f>C163*$D$8</f>
        <v/>
      </c>
      <c r="F164" s="3933">
        <f>IF(ROUND(C163,0)=0,0,PMT($D$8,$D$9,-$D$7))</f>
        <v/>
      </c>
      <c r="G164" s="3933">
        <f>+IF(ROUND(C163,0)=0,0,+$D$13+$D$14)</f>
        <v/>
      </c>
      <c r="H164" s="3933">
        <f>+G164+F164</f>
        <v/>
      </c>
    </row>
    <row r="165">
      <c r="B165" s="10" t="n">
        <v>147</v>
      </c>
      <c r="C165" s="3933">
        <f>+IF(C164-D165&lt;0,0,C164-D165)</f>
        <v/>
      </c>
      <c r="D165" s="3933">
        <f>F165-E165</f>
        <v/>
      </c>
      <c r="E165" s="3933">
        <f>C164*$D$8</f>
        <v/>
      </c>
      <c r="F165" s="3933">
        <f>IF(ROUND(C164,0)=0,0,PMT($D$8,$D$9,-$D$7))</f>
        <v/>
      </c>
      <c r="G165" s="3933">
        <f>+IF(ROUND(C164,0)=0,0,+$D$13+$D$14)</f>
        <v/>
      </c>
      <c r="H165" s="3933">
        <f>+G165+F165</f>
        <v/>
      </c>
    </row>
    <row r="166">
      <c r="B166" s="10" t="n">
        <v>148</v>
      </c>
      <c r="C166" s="3933">
        <f>+IF(C165-D166&lt;0,0,C165-D166)</f>
        <v/>
      </c>
      <c r="D166" s="3933">
        <f>F166-E166</f>
        <v/>
      </c>
      <c r="E166" s="3933">
        <f>C165*$D$8</f>
        <v/>
      </c>
      <c r="F166" s="3933">
        <f>IF(ROUND(C165,0)=0,0,PMT($D$8,$D$9,-$D$7))</f>
        <v/>
      </c>
      <c r="G166" s="3933">
        <f>+IF(ROUND(C165,0)=0,0,+$D$13+$D$14)</f>
        <v/>
      </c>
      <c r="H166" s="3933">
        <f>+G166+F166</f>
        <v/>
      </c>
    </row>
    <row r="167">
      <c r="B167" s="10" t="n">
        <v>149</v>
      </c>
      <c r="C167" s="3933">
        <f>+IF(C166-D167&lt;0,0,C166-D167)</f>
        <v/>
      </c>
      <c r="D167" s="3933">
        <f>F167-E167</f>
        <v/>
      </c>
      <c r="E167" s="3933">
        <f>C166*$D$8</f>
        <v/>
      </c>
      <c r="F167" s="3933">
        <f>IF(ROUND(C166,0)=0,0,PMT($D$8,$D$9,-$D$7))</f>
        <v/>
      </c>
      <c r="G167" s="3933">
        <f>+IF(ROUND(C166,0)=0,0,+$D$13+$D$14)</f>
        <v/>
      </c>
      <c r="H167" s="3933">
        <f>+G167+F167</f>
        <v/>
      </c>
    </row>
    <row r="168">
      <c r="B168" s="10" t="n">
        <v>150</v>
      </c>
      <c r="C168" s="3933">
        <f>+IF(C167-D168&lt;0,0,C167-D168)</f>
        <v/>
      </c>
      <c r="D168" s="3933">
        <f>F168-E168</f>
        <v/>
      </c>
      <c r="E168" s="3933">
        <f>C167*$D$8</f>
        <v/>
      </c>
      <c r="F168" s="3933">
        <f>IF(ROUND(C167,0)=0,0,PMT($D$8,$D$9,-$D$7))</f>
        <v/>
      </c>
      <c r="G168" s="3933">
        <f>+IF(ROUND(C167,0)=0,0,+$D$13+$D$14)</f>
        <v/>
      </c>
      <c r="H168" s="3933">
        <f>+G168+F168</f>
        <v/>
      </c>
    </row>
    <row r="169">
      <c r="B169" s="10" t="n">
        <v>151</v>
      </c>
      <c r="C169" s="3933">
        <f>+IF(C168-D169&lt;0,0,C168-D169)</f>
        <v/>
      </c>
      <c r="D169" s="3933">
        <f>F169-E169</f>
        <v/>
      </c>
      <c r="E169" s="3933">
        <f>C168*$D$8</f>
        <v/>
      </c>
      <c r="F169" s="3933">
        <f>IF(ROUND(C168,0)=0,0,PMT($D$8,$D$9,-$D$7))</f>
        <v/>
      </c>
      <c r="G169" s="3933">
        <f>+IF(ROUND(C168,0)=0,0,+$D$13+$D$14)</f>
        <v/>
      </c>
      <c r="H169" s="3933">
        <f>+G169+F169</f>
        <v/>
      </c>
    </row>
    <row r="170">
      <c r="B170" s="10" t="n">
        <v>152</v>
      </c>
      <c r="C170" s="3933">
        <f>+IF(C169-D170&lt;0,0,C169-D170)</f>
        <v/>
      </c>
      <c r="D170" s="3933">
        <f>F170-E170</f>
        <v/>
      </c>
      <c r="E170" s="3933">
        <f>C169*$D$8</f>
        <v/>
      </c>
      <c r="F170" s="3933">
        <f>IF(ROUND(C169,0)=0,0,PMT($D$8,$D$9,-$D$7))</f>
        <v/>
      </c>
      <c r="G170" s="3933">
        <f>+IF(ROUND(C169,0)=0,0,+$D$13+$D$14)</f>
        <v/>
      </c>
      <c r="H170" s="3933">
        <f>+G170+F170</f>
        <v/>
      </c>
    </row>
    <row r="171">
      <c r="B171" s="10" t="n">
        <v>153</v>
      </c>
      <c r="C171" s="3933">
        <f>+IF(C170-D171&lt;0,0,C170-D171)</f>
        <v/>
      </c>
      <c r="D171" s="3933">
        <f>F171-E171</f>
        <v/>
      </c>
      <c r="E171" s="3933">
        <f>C170*$D$8</f>
        <v/>
      </c>
      <c r="F171" s="3933">
        <f>IF(ROUND(C170,0)=0,0,PMT($D$8,$D$9,-$D$7))</f>
        <v/>
      </c>
      <c r="G171" s="3933">
        <f>+IF(ROUND(C170,0)=0,0,+$D$13+$D$14)</f>
        <v/>
      </c>
      <c r="H171" s="3933">
        <f>+G171+F171</f>
        <v/>
      </c>
    </row>
    <row r="172">
      <c r="B172" s="10" t="n">
        <v>154</v>
      </c>
      <c r="C172" s="3933">
        <f>+IF(C171-D172&lt;0,0,C171-D172)</f>
        <v/>
      </c>
      <c r="D172" s="3933">
        <f>F172-E172</f>
        <v/>
      </c>
      <c r="E172" s="3933">
        <f>C171*$D$8</f>
        <v/>
      </c>
      <c r="F172" s="3933">
        <f>IF(ROUND(C171,0)=0,0,PMT($D$8,$D$9,-$D$7))</f>
        <v/>
      </c>
      <c r="G172" s="3933">
        <f>+IF(ROUND(C171,0)=0,0,+$D$13+$D$14)</f>
        <v/>
      </c>
      <c r="H172" s="3933">
        <f>+G172+F172</f>
        <v/>
      </c>
    </row>
    <row r="173">
      <c r="B173" s="10" t="n">
        <v>155</v>
      </c>
      <c r="C173" s="3933">
        <f>+IF(C172-D173&lt;0,0,C172-D173)</f>
        <v/>
      </c>
      <c r="D173" s="3933">
        <f>F173-E173</f>
        <v/>
      </c>
      <c r="E173" s="3933">
        <f>C172*$D$8</f>
        <v/>
      </c>
      <c r="F173" s="3933">
        <f>IF(ROUND(C172,0)=0,0,PMT($D$8,$D$9,-$D$7))</f>
        <v/>
      </c>
      <c r="G173" s="3933">
        <f>+IF(ROUND(C172,0)=0,0,+$D$13+$D$14)</f>
        <v/>
      </c>
      <c r="H173" s="3933">
        <f>+G173+F173</f>
        <v/>
      </c>
    </row>
    <row r="174">
      <c r="B174" s="10" t="n">
        <v>156</v>
      </c>
      <c r="C174" s="3933">
        <f>+IF(C173-D174&lt;0,0,C173-D174)</f>
        <v/>
      </c>
      <c r="D174" s="3933">
        <f>F174-E174</f>
        <v/>
      </c>
      <c r="E174" s="3933">
        <f>C173*$D$8</f>
        <v/>
      </c>
      <c r="F174" s="3933">
        <f>IF(ROUND(C173,0)=0,0,PMT($D$8,$D$9,-$D$7))</f>
        <v/>
      </c>
      <c r="G174" s="3933">
        <f>+IF(ROUND(C173,0)=0,0,+$D$13+$D$14)</f>
        <v/>
      </c>
      <c r="H174" s="3933">
        <f>+G174+F174</f>
        <v/>
      </c>
    </row>
    <row r="175">
      <c r="B175" s="10" t="n">
        <v>157</v>
      </c>
      <c r="C175" s="3933">
        <f>+IF(C174-D175&lt;0,0,C174-D175)</f>
        <v/>
      </c>
      <c r="D175" s="3933">
        <f>F175-E175</f>
        <v/>
      </c>
      <c r="E175" s="3933">
        <f>C174*$D$8</f>
        <v/>
      </c>
      <c r="F175" s="3933">
        <f>IF(ROUND(C174,0)=0,0,PMT($D$8,$D$9,-$D$7))</f>
        <v/>
      </c>
      <c r="G175" s="3933">
        <f>+IF(ROUND(C174,0)=0,0,+$D$13+$D$14)</f>
        <v/>
      </c>
      <c r="H175" s="3933">
        <f>+G175+F175</f>
        <v/>
      </c>
    </row>
    <row r="176">
      <c r="B176" s="10" t="n">
        <v>158</v>
      </c>
      <c r="C176" s="3933">
        <f>+IF(C175-D176&lt;0,0,C175-D176)</f>
        <v/>
      </c>
      <c r="D176" s="3933">
        <f>F176-E176</f>
        <v/>
      </c>
      <c r="E176" s="3933">
        <f>C175*$D$8</f>
        <v/>
      </c>
      <c r="F176" s="3933">
        <f>IF(ROUND(C175,0)=0,0,PMT($D$8,$D$9,-$D$7))</f>
        <v/>
      </c>
      <c r="G176" s="3933">
        <f>+IF(ROUND(C175,0)=0,0,+$D$13+$D$14)</f>
        <v/>
      </c>
      <c r="H176" s="3933">
        <f>+G176+F176</f>
        <v/>
      </c>
    </row>
    <row r="177">
      <c r="B177" s="10" t="n">
        <v>159</v>
      </c>
      <c r="C177" s="3933">
        <f>+IF(C176-D177&lt;0,0,C176-D177)</f>
        <v/>
      </c>
      <c r="D177" s="3933">
        <f>F177-E177</f>
        <v/>
      </c>
      <c r="E177" s="3933">
        <f>C176*$D$8</f>
        <v/>
      </c>
      <c r="F177" s="3933">
        <f>IF(ROUND(C176,0)=0,0,PMT($D$8,$D$9,-$D$7))</f>
        <v/>
      </c>
      <c r="G177" s="3933">
        <f>+IF(ROUND(C176,0)=0,0,+$D$13+$D$14)</f>
        <v/>
      </c>
      <c r="H177" s="3933">
        <f>+G177+F177</f>
        <v/>
      </c>
    </row>
    <row r="178">
      <c r="B178" s="10" t="n">
        <v>160</v>
      </c>
      <c r="C178" s="3933">
        <f>+IF(C177-D178&lt;0,0,C177-D178)</f>
        <v/>
      </c>
      <c r="D178" s="3933">
        <f>F178-E178</f>
        <v/>
      </c>
      <c r="E178" s="3933">
        <f>C177*$D$8</f>
        <v/>
      </c>
      <c r="F178" s="3933">
        <f>IF(ROUND(C177,0)=0,0,PMT($D$8,$D$9,-$D$7))</f>
        <v/>
      </c>
      <c r="G178" s="3933">
        <f>+IF(ROUND(C177,0)=0,0,+$D$13+$D$14)</f>
        <v/>
      </c>
      <c r="H178" s="3933">
        <f>+G178+F178</f>
        <v/>
      </c>
    </row>
    <row r="179">
      <c r="B179" s="10" t="n">
        <v>161</v>
      </c>
      <c r="C179" s="3933">
        <f>+IF(C178-D179&lt;0,0,C178-D179)</f>
        <v/>
      </c>
      <c r="D179" s="3933">
        <f>F179-E179</f>
        <v/>
      </c>
      <c r="E179" s="3933">
        <f>C178*$D$8</f>
        <v/>
      </c>
      <c r="F179" s="3933">
        <f>IF(ROUND(C178,0)=0,0,PMT($D$8,$D$9,-$D$7))</f>
        <v/>
      </c>
      <c r="G179" s="3933">
        <f>+IF(ROUND(C178,0)=0,0,+$D$13+$D$14)</f>
        <v/>
      </c>
      <c r="H179" s="3933">
        <f>+G179+F179</f>
        <v/>
      </c>
    </row>
    <row r="180">
      <c r="B180" s="10" t="n">
        <v>162</v>
      </c>
      <c r="C180" s="3933">
        <f>+IF(C179-D180&lt;0,0,C179-D180)</f>
        <v/>
      </c>
      <c r="D180" s="3933">
        <f>F180-E180</f>
        <v/>
      </c>
      <c r="E180" s="3933">
        <f>C179*$D$8</f>
        <v/>
      </c>
      <c r="F180" s="3933">
        <f>IF(ROUND(C179,0)=0,0,PMT($D$8,$D$9,-$D$7))</f>
        <v/>
      </c>
      <c r="G180" s="3933">
        <f>+IF(ROUND(C179,0)=0,0,+$D$13+$D$14)</f>
        <v/>
      </c>
      <c r="H180" s="3933">
        <f>+G180+F180</f>
        <v/>
      </c>
    </row>
    <row r="181">
      <c r="B181" s="10" t="n">
        <v>163</v>
      </c>
      <c r="C181" s="3933">
        <f>+IF(C180-D181&lt;0,0,C180-D181)</f>
        <v/>
      </c>
      <c r="D181" s="3933">
        <f>F181-E181</f>
        <v/>
      </c>
      <c r="E181" s="3933">
        <f>C180*$D$8</f>
        <v/>
      </c>
      <c r="F181" s="3933">
        <f>IF(ROUND(C180,0)=0,0,PMT($D$8,$D$9,-$D$7))</f>
        <v/>
      </c>
      <c r="G181" s="3933">
        <f>+IF(ROUND(C180,0)=0,0,+$D$13+$D$14)</f>
        <v/>
      </c>
      <c r="H181" s="3933">
        <f>+G181+F181</f>
        <v/>
      </c>
    </row>
    <row r="182">
      <c r="B182" s="10" t="n">
        <v>164</v>
      </c>
      <c r="C182" s="3933">
        <f>+IF(C181-D182&lt;0,0,C181-D182)</f>
        <v/>
      </c>
      <c r="D182" s="3933">
        <f>F182-E182</f>
        <v/>
      </c>
      <c r="E182" s="3933">
        <f>C181*$D$8</f>
        <v/>
      </c>
      <c r="F182" s="3933">
        <f>IF(ROUND(C181,0)=0,0,PMT($D$8,$D$9,-$D$7))</f>
        <v/>
      </c>
      <c r="G182" s="3933">
        <f>+IF(ROUND(C181,0)=0,0,+$D$13+$D$14)</f>
        <v/>
      </c>
      <c r="H182" s="3933">
        <f>+G182+F182</f>
        <v/>
      </c>
    </row>
    <row r="183">
      <c r="B183" s="10" t="n">
        <v>165</v>
      </c>
      <c r="C183" s="3933">
        <f>+IF(C182-D183&lt;0,0,C182-D183)</f>
        <v/>
      </c>
      <c r="D183" s="3933">
        <f>F183-E183</f>
        <v/>
      </c>
      <c r="E183" s="3933">
        <f>C182*$D$8</f>
        <v/>
      </c>
      <c r="F183" s="3933">
        <f>IF(ROUND(C182,0)=0,0,PMT($D$8,$D$9,-$D$7))</f>
        <v/>
      </c>
      <c r="G183" s="3933">
        <f>+IF(ROUND(C182,0)=0,0,+$D$13+$D$14)</f>
        <v/>
      </c>
      <c r="H183" s="3933">
        <f>+G183+F183</f>
        <v/>
      </c>
    </row>
    <row r="184">
      <c r="B184" s="10" t="n">
        <v>166</v>
      </c>
      <c r="C184" s="3933">
        <f>+IF(C183-D184&lt;0,0,C183-D184)</f>
        <v/>
      </c>
      <c r="D184" s="3933">
        <f>F184-E184</f>
        <v/>
      </c>
      <c r="E184" s="3933">
        <f>C183*$D$8</f>
        <v/>
      </c>
      <c r="F184" s="3933">
        <f>IF(ROUND(C183,0)=0,0,PMT($D$8,$D$9,-$D$7))</f>
        <v/>
      </c>
      <c r="G184" s="3933">
        <f>+IF(ROUND(C183,0)=0,0,+$D$13+$D$14)</f>
        <v/>
      </c>
      <c r="H184" s="3933">
        <f>+G184+F184</f>
        <v/>
      </c>
    </row>
    <row r="185">
      <c r="B185" s="10" t="n">
        <v>167</v>
      </c>
      <c r="C185" s="3933">
        <f>+IF(C184-D185&lt;0,0,C184-D185)</f>
        <v/>
      </c>
      <c r="D185" s="3933">
        <f>F185-E185</f>
        <v/>
      </c>
      <c r="E185" s="3933">
        <f>C184*$D$8</f>
        <v/>
      </c>
      <c r="F185" s="3933">
        <f>IF(ROUND(C184,0)=0,0,PMT($D$8,$D$9,-$D$7))</f>
        <v/>
      </c>
      <c r="G185" s="3933">
        <f>+IF(ROUND(C184,0)=0,0,+$D$13+$D$14)</f>
        <v/>
      </c>
      <c r="H185" s="3933">
        <f>+G185+F185</f>
        <v/>
      </c>
    </row>
    <row r="186">
      <c r="B186" s="10" t="n">
        <v>168</v>
      </c>
      <c r="C186" s="3933">
        <f>+IF(C185-D186&lt;0,0,C185-D186)</f>
        <v/>
      </c>
      <c r="D186" s="3933">
        <f>F186-E186</f>
        <v/>
      </c>
      <c r="E186" s="3933">
        <f>C185*$D$8</f>
        <v/>
      </c>
      <c r="F186" s="3933">
        <f>IF(ROUND(C185,0)=0,0,PMT($D$8,$D$9,-$D$7))</f>
        <v/>
      </c>
      <c r="G186" s="3933">
        <f>+IF(ROUND(C185,0)=0,0,+$D$13+$D$14)</f>
        <v/>
      </c>
      <c r="H186" s="3933">
        <f>+G186+F186</f>
        <v/>
      </c>
    </row>
    <row r="187">
      <c r="B187" s="10" t="n">
        <v>169</v>
      </c>
      <c r="C187" s="3933">
        <f>+IF(C186-D187&lt;0,0,C186-D187)</f>
        <v/>
      </c>
      <c r="D187" s="3933">
        <f>F187-E187</f>
        <v/>
      </c>
      <c r="E187" s="3933">
        <f>C186*$D$8</f>
        <v/>
      </c>
      <c r="F187" s="3933">
        <f>IF(ROUND(C186,0)=0,0,PMT($D$8,$D$9,-$D$7))</f>
        <v/>
      </c>
      <c r="G187" s="3933">
        <f>+IF(ROUND(C186,0)=0,0,+$D$13+$D$14)</f>
        <v/>
      </c>
      <c r="H187" s="3933">
        <f>+G187+F187</f>
        <v/>
      </c>
    </row>
    <row r="188">
      <c r="B188" s="10" t="n">
        <v>170</v>
      </c>
      <c r="C188" s="3933">
        <f>+IF(C187-D188&lt;0,0,C187-D188)</f>
        <v/>
      </c>
      <c r="D188" s="3933">
        <f>F188-E188</f>
        <v/>
      </c>
      <c r="E188" s="3933">
        <f>C187*$D$8</f>
        <v/>
      </c>
      <c r="F188" s="3933">
        <f>IF(ROUND(C187,0)=0,0,PMT($D$8,$D$9,-$D$7))</f>
        <v/>
      </c>
      <c r="G188" s="3933">
        <f>+IF(ROUND(C187,0)=0,0,+$D$13+$D$14)</f>
        <v/>
      </c>
      <c r="H188" s="3933">
        <f>+G188+F188</f>
        <v/>
      </c>
    </row>
    <row r="189">
      <c r="B189" s="10" t="n">
        <v>171</v>
      </c>
      <c r="C189" s="3933">
        <f>+IF(C188-D189&lt;0,0,C188-D189)</f>
        <v/>
      </c>
      <c r="D189" s="3933">
        <f>F189-E189</f>
        <v/>
      </c>
      <c r="E189" s="3933">
        <f>C188*$D$8</f>
        <v/>
      </c>
      <c r="F189" s="3933">
        <f>IF(ROUND(C188,0)=0,0,PMT($D$8,$D$9,-$D$7))</f>
        <v/>
      </c>
      <c r="G189" s="3933">
        <f>+IF(ROUND(C188,0)=0,0,+$D$13+$D$14)</f>
        <v/>
      </c>
      <c r="H189" s="3933">
        <f>+G189+F189</f>
        <v/>
      </c>
    </row>
    <row r="190">
      <c r="B190" s="10" t="n">
        <v>172</v>
      </c>
      <c r="C190" s="3933">
        <f>+IF(C189-D190&lt;0,0,C189-D190)</f>
        <v/>
      </c>
      <c r="D190" s="3933">
        <f>F190-E190</f>
        <v/>
      </c>
      <c r="E190" s="3933">
        <f>C189*$D$8</f>
        <v/>
      </c>
      <c r="F190" s="3933">
        <f>IF(ROUND(C189,0)=0,0,PMT($D$8,$D$9,-$D$7))</f>
        <v/>
      </c>
      <c r="G190" s="3933">
        <f>+IF(ROUND(C189,0)=0,0,+$D$13+$D$14)</f>
        <v/>
      </c>
      <c r="H190" s="3933">
        <f>+G190+F190</f>
        <v/>
      </c>
    </row>
    <row r="191">
      <c r="B191" s="10" t="n">
        <v>173</v>
      </c>
      <c r="C191" s="3933">
        <f>+IF(C190-D191&lt;0,0,C190-D191)</f>
        <v/>
      </c>
      <c r="D191" s="3933">
        <f>F191-E191</f>
        <v/>
      </c>
      <c r="E191" s="3933">
        <f>C190*$D$8</f>
        <v/>
      </c>
      <c r="F191" s="3933">
        <f>IF(ROUND(C190,0)=0,0,PMT($D$8,$D$9,-$D$7))</f>
        <v/>
      </c>
      <c r="G191" s="3933">
        <f>+IF(ROUND(C190,0)=0,0,+$D$13+$D$14)</f>
        <v/>
      </c>
      <c r="H191" s="3933">
        <f>+G191+F191</f>
        <v/>
      </c>
    </row>
    <row r="192">
      <c r="B192" s="10" t="n">
        <v>174</v>
      </c>
      <c r="C192" s="3933">
        <f>+IF(C191-D192&lt;0,0,C191-D192)</f>
        <v/>
      </c>
      <c r="D192" s="3933">
        <f>F192-E192</f>
        <v/>
      </c>
      <c r="E192" s="3933">
        <f>C191*$D$8</f>
        <v/>
      </c>
      <c r="F192" s="3933">
        <f>IF(ROUND(C191,0)=0,0,PMT($D$8,$D$9,-$D$7))</f>
        <v/>
      </c>
      <c r="G192" s="3933">
        <f>+IF(ROUND(C191,0)=0,0,+$D$13+$D$14)</f>
        <v/>
      </c>
      <c r="H192" s="3933">
        <f>+G192+F192</f>
        <v/>
      </c>
    </row>
    <row r="193">
      <c r="B193" s="10" t="n">
        <v>175</v>
      </c>
      <c r="C193" s="3933">
        <f>+IF(C192-D193&lt;0,0,C192-D193)</f>
        <v/>
      </c>
      <c r="D193" s="3933">
        <f>F193-E193</f>
        <v/>
      </c>
      <c r="E193" s="3933">
        <f>C192*$D$8</f>
        <v/>
      </c>
      <c r="F193" s="3933">
        <f>IF(ROUND(C192,0)=0,0,PMT($D$8,$D$9,-$D$7))</f>
        <v/>
      </c>
      <c r="G193" s="3933">
        <f>+IF(ROUND(C192,0)=0,0,+$D$13+$D$14)</f>
        <v/>
      </c>
      <c r="H193" s="3933">
        <f>+G193+F193</f>
        <v/>
      </c>
    </row>
    <row r="194">
      <c r="B194" s="10" t="n">
        <v>176</v>
      </c>
      <c r="C194" s="3933">
        <f>+IF(C193-D194&lt;0,0,C193-D194)</f>
        <v/>
      </c>
      <c r="D194" s="3933">
        <f>F194-E194</f>
        <v/>
      </c>
      <c r="E194" s="3933">
        <f>C193*$D$8</f>
        <v/>
      </c>
      <c r="F194" s="3933">
        <f>IF(ROUND(C193,0)=0,0,PMT($D$8,$D$9,-$D$7))</f>
        <v/>
      </c>
      <c r="G194" s="3933">
        <f>+IF(ROUND(C193,0)=0,0,+$D$13+$D$14)</f>
        <v/>
      </c>
      <c r="H194" s="3933">
        <f>+G194+F194</f>
        <v/>
      </c>
    </row>
    <row r="195">
      <c r="B195" s="10" t="n">
        <v>177</v>
      </c>
      <c r="C195" s="3933">
        <f>+IF(C194-D195&lt;0,0,C194-D195)</f>
        <v/>
      </c>
      <c r="D195" s="3933">
        <f>F195-E195</f>
        <v/>
      </c>
      <c r="E195" s="3933">
        <f>C194*$D$8</f>
        <v/>
      </c>
      <c r="F195" s="3933">
        <f>IF(ROUND(C194,0)=0,0,PMT($D$8,$D$9,-$D$7))</f>
        <v/>
      </c>
      <c r="G195" s="3933">
        <f>+IF(ROUND(C194,0)=0,0,+$D$13+$D$14)</f>
        <v/>
      </c>
      <c r="H195" s="3933">
        <f>+G195+F195</f>
        <v/>
      </c>
    </row>
    <row r="196">
      <c r="B196" s="10" t="n">
        <v>178</v>
      </c>
      <c r="C196" s="3933">
        <f>+IF(C195-D196&lt;0,0,C195-D196)</f>
        <v/>
      </c>
      <c r="D196" s="3933">
        <f>F196-E196</f>
        <v/>
      </c>
      <c r="E196" s="3933">
        <f>C195*$D$8</f>
        <v/>
      </c>
      <c r="F196" s="3933">
        <f>IF(ROUND(C195,0)=0,0,PMT($D$8,$D$9,-$D$7))</f>
        <v/>
      </c>
      <c r="G196" s="3933">
        <f>+IF(ROUND(C195,0)=0,0,+$D$13+$D$14)</f>
        <v/>
      </c>
      <c r="H196" s="3933">
        <f>+G196+F196</f>
        <v/>
      </c>
    </row>
    <row r="197">
      <c r="B197" s="10" t="n">
        <v>179</v>
      </c>
      <c r="C197" s="3933">
        <f>+IF(C196-D197&lt;0,0,C196-D197)</f>
        <v/>
      </c>
      <c r="D197" s="3933">
        <f>F197-E197</f>
        <v/>
      </c>
      <c r="E197" s="3933">
        <f>C196*$D$8</f>
        <v/>
      </c>
      <c r="F197" s="3933">
        <f>IF(ROUND(C196,0)=0,0,PMT($D$8,$D$9,-$D$7))</f>
        <v/>
      </c>
      <c r="G197" s="3933">
        <f>+IF(ROUND(C196,0)=0,0,+$D$13+$D$14)</f>
        <v/>
      </c>
      <c r="H197" s="3933">
        <f>+G197+F197</f>
        <v/>
      </c>
    </row>
    <row r="198">
      <c r="B198" s="10" t="n">
        <v>180</v>
      </c>
      <c r="C198" s="3933">
        <f>+IF(C197-D198&lt;0,0,C197-D198)</f>
        <v/>
      </c>
      <c r="D198" s="3933">
        <f>F198-E198</f>
        <v/>
      </c>
      <c r="E198" s="3933">
        <f>C197*$D$8</f>
        <v/>
      </c>
      <c r="F198" s="3933">
        <f>IF(ROUND(C197,0)=0,0,PMT($D$8,$D$9,-$D$7))</f>
        <v/>
      </c>
      <c r="G198" s="3933">
        <f>+IF(ROUND(C197,0)=0,0,+$D$13+$D$14)</f>
        <v/>
      </c>
      <c r="H198" s="3933">
        <f>+G198+F198</f>
        <v/>
      </c>
    </row>
    <row r="199">
      <c r="B199" s="10">
        <f>+B198+1</f>
        <v/>
      </c>
      <c r="C199" s="3933">
        <f>+IF(C198-D199&lt;0,0,C198-D199)</f>
        <v/>
      </c>
      <c r="D199" s="3933">
        <f>F199-E199</f>
        <v/>
      </c>
      <c r="E199" s="3933">
        <f>C198*$D$8</f>
        <v/>
      </c>
      <c r="F199" s="3933">
        <f>IF(ROUND(C198,0)=0,0,PMT($D$8,$D$9,-$D$7))</f>
        <v/>
      </c>
      <c r="G199" s="3933">
        <f>+IF(ROUND(C198,0)=0,0,+$D$13+$D$14)</f>
        <v/>
      </c>
      <c r="H199" s="3933">
        <f>+G199+F199</f>
        <v/>
      </c>
    </row>
    <row r="200">
      <c r="B200" s="10">
        <f>+B199+1</f>
        <v/>
      </c>
      <c r="C200" s="3933">
        <f>+IF(C199-D200&lt;0,0,C199-D200)</f>
        <v/>
      </c>
      <c r="D200" s="3933">
        <f>F200-E200</f>
        <v/>
      </c>
      <c r="E200" s="3933">
        <f>C199*$D$8</f>
        <v/>
      </c>
      <c r="F200" s="3933">
        <f>IF(ROUND(C199,0)=0,0,PMT($D$8,$D$9,-$D$7))</f>
        <v/>
      </c>
      <c r="G200" s="3933">
        <f>+IF(ROUND(C199,0)=0,0,+$D$13+$D$14)</f>
        <v/>
      </c>
      <c r="H200" s="3933">
        <f>+G200+F200</f>
        <v/>
      </c>
    </row>
    <row r="201">
      <c r="B201" s="10">
        <f>+B200+1</f>
        <v/>
      </c>
      <c r="C201" s="3933">
        <f>+IF(C200-D201&lt;0,0,C200-D201)</f>
        <v/>
      </c>
      <c r="D201" s="3933">
        <f>F201-E201</f>
        <v/>
      </c>
      <c r="E201" s="3933">
        <f>C200*$D$8</f>
        <v/>
      </c>
      <c r="F201" s="3933">
        <f>IF(ROUND(C200,0)=0,0,PMT($D$8,$D$9,-$D$7))</f>
        <v/>
      </c>
      <c r="G201" s="3933">
        <f>+IF(ROUND(C200,0)=0,0,+$D$13+$D$14)</f>
        <v/>
      </c>
      <c r="H201" s="3933">
        <f>+G201+F201</f>
        <v/>
      </c>
    </row>
    <row r="202">
      <c r="B202" s="10">
        <f>+B201+1</f>
        <v/>
      </c>
      <c r="C202" s="3933">
        <f>+IF(C201-D202&lt;0,0,C201-D202)</f>
        <v/>
      </c>
      <c r="D202" s="3933">
        <f>F202-E202</f>
        <v/>
      </c>
      <c r="E202" s="3933">
        <f>C201*$D$8</f>
        <v/>
      </c>
      <c r="F202" s="3933">
        <f>IF(ROUND(C201,0)=0,0,PMT($D$8,$D$9,-$D$7))</f>
        <v/>
      </c>
      <c r="G202" s="3933">
        <f>+IF(ROUND(C201,0)=0,0,+$D$13+$D$14)</f>
        <v/>
      </c>
      <c r="H202" s="3933">
        <f>+G202+F202</f>
        <v/>
      </c>
    </row>
    <row r="203">
      <c r="B203" s="10">
        <f>+B202+1</f>
        <v/>
      </c>
      <c r="C203" s="3933">
        <f>+IF(C202-D203&lt;0,0,C202-D203)</f>
        <v/>
      </c>
      <c r="D203" s="3933">
        <f>F203-E203</f>
        <v/>
      </c>
      <c r="E203" s="3933">
        <f>C202*$D$8</f>
        <v/>
      </c>
      <c r="F203" s="3933">
        <f>IF(ROUND(C202,0)=0,0,PMT($D$8,$D$9,-$D$7))</f>
        <v/>
      </c>
      <c r="G203" s="3933">
        <f>+IF(ROUND(C202,0)=0,0,+$D$13+$D$14)</f>
        <v/>
      </c>
      <c r="H203" s="3933">
        <f>+G203+F203</f>
        <v/>
      </c>
    </row>
    <row r="204">
      <c r="B204" s="10">
        <f>+B203+1</f>
        <v/>
      </c>
      <c r="C204" s="3933">
        <f>+IF(C203-D204&lt;0,0,C203-D204)</f>
        <v/>
      </c>
      <c r="D204" s="3933">
        <f>F204-E204</f>
        <v/>
      </c>
      <c r="E204" s="3933">
        <f>C203*$D$8</f>
        <v/>
      </c>
      <c r="F204" s="3933">
        <f>IF(ROUND(C203,0)=0,0,PMT($D$8,$D$9,-$D$7))</f>
        <v/>
      </c>
      <c r="G204" s="3933">
        <f>+IF(ROUND(C203,0)=0,0,+$D$13+$D$14)</f>
        <v/>
      </c>
      <c r="H204" s="3933">
        <f>+G204+F204</f>
        <v/>
      </c>
    </row>
    <row r="205">
      <c r="B205" s="10">
        <f>+B204+1</f>
        <v/>
      </c>
      <c r="C205" s="3933">
        <f>+IF(C204-D205&lt;0,0,C204-D205)</f>
        <v/>
      </c>
      <c r="D205" s="3933">
        <f>F205-E205</f>
        <v/>
      </c>
      <c r="E205" s="3933">
        <f>C204*$D$8</f>
        <v/>
      </c>
      <c r="F205" s="3933">
        <f>IF(ROUND(C204,0)=0,0,PMT($D$8,$D$9,-$D$7))</f>
        <v/>
      </c>
      <c r="G205" s="3933">
        <f>+IF(ROUND(C204,0)=0,0,+$D$13+$D$14)</f>
        <v/>
      </c>
      <c r="H205" s="3933">
        <f>+G205+F205</f>
        <v/>
      </c>
    </row>
    <row r="206">
      <c r="B206" s="10">
        <f>+B205+1</f>
        <v/>
      </c>
      <c r="C206" s="3933">
        <f>+IF(C205-D206&lt;0,0,C205-D206)</f>
        <v/>
      </c>
      <c r="D206" s="3933">
        <f>F206-E206</f>
        <v/>
      </c>
      <c r="E206" s="3933">
        <f>C205*$D$8</f>
        <v/>
      </c>
      <c r="F206" s="3933">
        <f>IF(ROUND(C205,0)=0,0,PMT($D$8,$D$9,-$D$7))</f>
        <v/>
      </c>
      <c r="G206" s="3933">
        <f>+IF(ROUND(C205,0)=0,0,+$D$13+$D$14)</f>
        <v/>
      </c>
      <c r="H206" s="3933">
        <f>+G206+F206</f>
        <v/>
      </c>
    </row>
    <row r="207">
      <c r="B207" s="10">
        <f>+B206+1</f>
        <v/>
      </c>
      <c r="C207" s="3933">
        <f>+IF(C206-D207&lt;0,0,C206-D207)</f>
        <v/>
      </c>
      <c r="D207" s="3933">
        <f>F207-E207</f>
        <v/>
      </c>
      <c r="E207" s="3933">
        <f>C206*$D$8</f>
        <v/>
      </c>
      <c r="F207" s="3933">
        <f>IF(ROUND(C206,0)=0,0,PMT($D$8,$D$9,-$D$7))</f>
        <v/>
      </c>
      <c r="G207" s="3933">
        <f>+IF(ROUND(C206,0)=0,0,+$D$13+$D$14)</f>
        <v/>
      </c>
      <c r="H207" s="3933">
        <f>+G207+F207</f>
        <v/>
      </c>
    </row>
    <row r="208">
      <c r="B208" s="10">
        <f>+B207+1</f>
        <v/>
      </c>
      <c r="C208" s="3933">
        <f>+IF(C207-D208&lt;0,0,C207-D208)</f>
        <v/>
      </c>
      <c r="D208" s="3933">
        <f>F208-E208</f>
        <v/>
      </c>
      <c r="E208" s="3933">
        <f>C207*$D$8</f>
        <v/>
      </c>
      <c r="F208" s="3933">
        <f>IF(ROUND(C207,0)=0,0,PMT($D$8,$D$9,-$D$7))</f>
        <v/>
      </c>
      <c r="G208" s="3933">
        <f>+IF(ROUND(C207,0)=0,0,+$D$13+$D$14)</f>
        <v/>
      </c>
      <c r="H208" s="3933">
        <f>+G208+F208</f>
        <v/>
      </c>
    </row>
    <row r="209">
      <c r="B209" s="10">
        <f>+B208+1</f>
        <v/>
      </c>
      <c r="C209" s="3933">
        <f>+IF(C208-D209&lt;0,0,C208-D209)</f>
        <v/>
      </c>
      <c r="D209" s="3933">
        <f>F209-E209</f>
        <v/>
      </c>
      <c r="E209" s="3933">
        <f>C208*$D$8</f>
        <v/>
      </c>
      <c r="F209" s="3933">
        <f>IF(ROUND(C208,0)=0,0,PMT($D$8,$D$9,-$D$7))</f>
        <v/>
      </c>
      <c r="G209" s="3933">
        <f>+IF(ROUND(C208,0)=0,0,+$D$13+$D$14)</f>
        <v/>
      </c>
      <c r="H209" s="3933">
        <f>+G209+F209</f>
        <v/>
      </c>
    </row>
    <row r="210">
      <c r="B210" s="10">
        <f>+B209+1</f>
        <v/>
      </c>
      <c r="C210" s="3933">
        <f>+IF(C209-D210&lt;0,0,C209-D210)</f>
        <v/>
      </c>
      <c r="D210" s="3933">
        <f>F210-E210</f>
        <v/>
      </c>
      <c r="E210" s="3933">
        <f>C209*$D$8</f>
        <v/>
      </c>
      <c r="F210" s="3933">
        <f>IF(ROUND(C209,0)=0,0,PMT($D$8,$D$9,-$D$7))</f>
        <v/>
      </c>
      <c r="G210" s="3933">
        <f>+IF(ROUND(C209,0)=0,0,+$D$13+$D$14)</f>
        <v/>
      </c>
      <c r="H210" s="3933">
        <f>+G210+F210</f>
        <v/>
      </c>
    </row>
    <row r="211">
      <c r="B211" s="10">
        <f>+B210+1</f>
        <v/>
      </c>
      <c r="C211" s="3933">
        <f>+IF(C210-D211&lt;0,0,C210-D211)</f>
        <v/>
      </c>
      <c r="D211" s="3933">
        <f>F211-E211</f>
        <v/>
      </c>
      <c r="E211" s="3933">
        <f>C210*$D$8</f>
        <v/>
      </c>
      <c r="F211" s="3933">
        <f>IF(ROUND(C210,0)=0,0,PMT($D$8,$D$9,-$D$7))</f>
        <v/>
      </c>
      <c r="G211" s="3933">
        <f>+IF(ROUND(C210,0)=0,0,+$D$13+$D$14)</f>
        <v/>
      </c>
      <c r="H211" s="3933">
        <f>+G211+F211</f>
        <v/>
      </c>
    </row>
    <row r="212">
      <c r="B212" s="10">
        <f>+B211+1</f>
        <v/>
      </c>
      <c r="C212" s="3933">
        <f>+IF(C211-D212&lt;0,0,C211-D212)</f>
        <v/>
      </c>
      <c r="D212" s="3933">
        <f>F212-E212</f>
        <v/>
      </c>
      <c r="E212" s="3933">
        <f>C211*$D$8</f>
        <v/>
      </c>
      <c r="F212" s="3933">
        <f>IF(ROUND(C211,0)=0,0,PMT($D$8,$D$9,-$D$7))</f>
        <v/>
      </c>
      <c r="G212" s="3933">
        <f>+IF(ROUND(C211,0)=0,0,+$D$13+$D$14)</f>
        <v/>
      </c>
      <c r="H212" s="3933">
        <f>+G212+F212</f>
        <v/>
      </c>
    </row>
    <row r="213">
      <c r="B213" s="10">
        <f>+B212+1</f>
        <v/>
      </c>
      <c r="C213" s="3933">
        <f>+IF(C212-D213&lt;0,0,C212-D213)</f>
        <v/>
      </c>
      <c r="D213" s="3933">
        <f>F213-E213</f>
        <v/>
      </c>
      <c r="E213" s="3933">
        <f>C212*$D$8</f>
        <v/>
      </c>
      <c r="F213" s="3933">
        <f>IF(ROUND(C212,0)=0,0,PMT($D$8,$D$9,-$D$7))</f>
        <v/>
      </c>
      <c r="G213" s="3933">
        <f>+IF(ROUND(C212,0)=0,0,+$D$13+$D$14)</f>
        <v/>
      </c>
      <c r="H213" s="3933">
        <f>+G213+F213</f>
        <v/>
      </c>
    </row>
    <row r="214">
      <c r="B214" s="10">
        <f>+B213+1</f>
        <v/>
      </c>
      <c r="C214" s="3933">
        <f>+IF(C213-D214&lt;0,0,C213-D214)</f>
        <v/>
      </c>
      <c r="D214" s="3933">
        <f>F214-E214</f>
        <v/>
      </c>
      <c r="E214" s="3933">
        <f>C213*$D$8</f>
        <v/>
      </c>
      <c r="F214" s="3933">
        <f>IF(ROUND(C213,0)=0,0,PMT($D$8,$D$9,-$D$7))</f>
        <v/>
      </c>
      <c r="G214" s="3933">
        <f>+IF(ROUND(C213,0)=0,0,+$D$13+$D$14)</f>
        <v/>
      </c>
      <c r="H214" s="3933">
        <f>+G214+F214</f>
        <v/>
      </c>
    </row>
    <row r="215">
      <c r="B215" s="10">
        <f>+B214+1</f>
        <v/>
      </c>
      <c r="C215" s="3933">
        <f>+IF(C214-D215&lt;0,0,C214-D215)</f>
        <v/>
      </c>
      <c r="D215" s="3933">
        <f>F215-E215</f>
        <v/>
      </c>
      <c r="E215" s="3933">
        <f>C214*$D$8</f>
        <v/>
      </c>
      <c r="F215" s="3933">
        <f>IF(ROUND(C214,0)=0,0,PMT($D$8,$D$9,-$D$7))</f>
        <v/>
      </c>
      <c r="G215" s="3933">
        <f>+IF(ROUND(C214,0)=0,0,+$D$13+$D$14)</f>
        <v/>
      </c>
      <c r="H215" s="3933">
        <f>+G215+F215</f>
        <v/>
      </c>
    </row>
    <row r="216">
      <c r="B216" s="10">
        <f>+B215+1</f>
        <v/>
      </c>
      <c r="C216" s="3933">
        <f>+IF(C215-D216&lt;0,0,C215-D216)</f>
        <v/>
      </c>
      <c r="D216" s="3933">
        <f>F216-E216</f>
        <v/>
      </c>
      <c r="E216" s="3933">
        <f>C215*$D$8</f>
        <v/>
      </c>
      <c r="F216" s="3933">
        <f>IF(ROUND(C215,0)=0,0,PMT($D$8,$D$9,-$D$7))</f>
        <v/>
      </c>
      <c r="G216" s="3933">
        <f>+IF(ROUND(C215,0)=0,0,+$D$13+$D$14)</f>
        <v/>
      </c>
      <c r="H216" s="3933">
        <f>+G216+F216</f>
        <v/>
      </c>
    </row>
    <row r="217">
      <c r="B217" s="10">
        <f>+B216+1</f>
        <v/>
      </c>
      <c r="C217" s="3933">
        <f>+IF(C216-D217&lt;0,0,C216-D217)</f>
        <v/>
      </c>
      <c r="D217" s="3933">
        <f>F217-E217</f>
        <v/>
      </c>
      <c r="E217" s="3933">
        <f>C216*$D$8</f>
        <v/>
      </c>
      <c r="F217" s="3933">
        <f>IF(ROUND(C216,0)=0,0,PMT($D$8,$D$9,-$D$7))</f>
        <v/>
      </c>
      <c r="G217" s="3933">
        <f>+IF(ROUND(C216,0)=0,0,+$D$13+$D$14)</f>
        <v/>
      </c>
      <c r="H217" s="3933">
        <f>+G217+F217</f>
        <v/>
      </c>
    </row>
    <row r="218">
      <c r="B218" s="10">
        <f>+B217+1</f>
        <v/>
      </c>
      <c r="C218" s="3933">
        <f>+IF(C217-D218&lt;0,0,C217-D218)</f>
        <v/>
      </c>
      <c r="D218" s="3933">
        <f>F218-E218</f>
        <v/>
      </c>
      <c r="E218" s="3933">
        <f>C217*$D$8</f>
        <v/>
      </c>
      <c r="F218" s="3933">
        <f>IF(ROUND(C217,0)=0,0,PMT($D$8,$D$9,-$D$7))</f>
        <v/>
      </c>
      <c r="G218" s="3933">
        <f>+IF(ROUND(C217,0)=0,0,+$D$13+$D$14)</f>
        <v/>
      </c>
      <c r="H218" s="3933">
        <f>+G218+F218</f>
        <v/>
      </c>
    </row>
    <row r="219">
      <c r="B219" s="10">
        <f>+B218+1</f>
        <v/>
      </c>
      <c r="C219" s="3933">
        <f>+IF(C218-D219&lt;0,0,C218-D219)</f>
        <v/>
      </c>
      <c r="D219" s="3933">
        <f>F219-E219</f>
        <v/>
      </c>
      <c r="E219" s="3933">
        <f>C218*$D$8</f>
        <v/>
      </c>
      <c r="F219" s="3933">
        <f>IF(ROUND(C218,0)=0,0,PMT($D$8,$D$9,-$D$7))</f>
        <v/>
      </c>
      <c r="G219" s="3933">
        <f>+IF(ROUND(C218,0)=0,0,+$D$13+$D$14)</f>
        <v/>
      </c>
      <c r="H219" s="3933">
        <f>+G219+F219</f>
        <v/>
      </c>
    </row>
    <row r="220">
      <c r="B220" s="10">
        <f>+B219+1</f>
        <v/>
      </c>
      <c r="C220" s="3933">
        <f>+IF(C219-D220&lt;0,0,C219-D220)</f>
        <v/>
      </c>
      <c r="D220" s="3933">
        <f>F220-E220</f>
        <v/>
      </c>
      <c r="E220" s="3933">
        <f>C219*$D$8</f>
        <v/>
      </c>
      <c r="F220" s="3933">
        <f>IF(ROUND(C219,0)=0,0,PMT($D$8,$D$9,-$D$7))</f>
        <v/>
      </c>
      <c r="G220" s="3933">
        <f>+IF(ROUND(C219,0)=0,0,+$D$13+$D$14)</f>
        <v/>
      </c>
      <c r="H220" s="3933">
        <f>+G220+F220</f>
        <v/>
      </c>
    </row>
    <row r="221">
      <c r="B221" s="10">
        <f>+B220+1</f>
        <v/>
      </c>
      <c r="C221" s="3933">
        <f>+IF(C220-D221&lt;0,0,C220-D221)</f>
        <v/>
      </c>
      <c r="D221" s="3933">
        <f>F221-E221</f>
        <v/>
      </c>
      <c r="E221" s="3933">
        <f>C220*$D$8</f>
        <v/>
      </c>
      <c r="F221" s="3933">
        <f>IF(ROUND(C220,0)=0,0,PMT($D$8,$D$9,-$D$7))</f>
        <v/>
      </c>
      <c r="G221" s="3933">
        <f>+IF(ROUND(C220,0)=0,0,+$D$13+$D$14)</f>
        <v/>
      </c>
      <c r="H221" s="3933">
        <f>+G221+F221</f>
        <v/>
      </c>
    </row>
    <row r="222">
      <c r="B222" s="10">
        <f>+B221+1</f>
        <v/>
      </c>
      <c r="C222" s="3933">
        <f>+IF(C221-D222&lt;0,0,C221-D222)</f>
        <v/>
      </c>
      <c r="D222" s="3933">
        <f>F222-E222</f>
        <v/>
      </c>
      <c r="E222" s="3933">
        <f>C221*$D$8</f>
        <v/>
      </c>
      <c r="F222" s="3933">
        <f>IF(ROUND(C221,0)=0,0,PMT($D$8,$D$9,-$D$7))</f>
        <v/>
      </c>
      <c r="G222" s="3933">
        <f>+IF(ROUND(C221,0)=0,0,+$D$13+$D$14)</f>
        <v/>
      </c>
      <c r="H222" s="3933">
        <f>+G222+F222</f>
        <v/>
      </c>
    </row>
    <row r="223">
      <c r="B223" s="10">
        <f>+B222+1</f>
        <v/>
      </c>
      <c r="C223" s="3933">
        <f>+IF(C222-D223&lt;0,0,C222-D223)</f>
        <v/>
      </c>
      <c r="D223" s="3933">
        <f>F223-E223</f>
        <v/>
      </c>
      <c r="E223" s="3933">
        <f>C222*$D$8</f>
        <v/>
      </c>
      <c r="F223" s="3933">
        <f>IF(ROUND(C222,0)=0,0,PMT($D$8,$D$9,-$D$7))</f>
        <v/>
      </c>
      <c r="G223" s="3933">
        <f>+IF(ROUND(C222,0)=0,0,+$D$13+$D$14)</f>
        <v/>
      </c>
      <c r="H223" s="3933">
        <f>+G223+F223</f>
        <v/>
      </c>
    </row>
    <row r="224">
      <c r="B224" s="10">
        <f>+B223+1</f>
        <v/>
      </c>
      <c r="C224" s="3933">
        <f>+IF(C223-D224&lt;0,0,C223-D224)</f>
        <v/>
      </c>
      <c r="D224" s="3933">
        <f>F224-E224</f>
        <v/>
      </c>
      <c r="E224" s="3933">
        <f>C223*$D$8</f>
        <v/>
      </c>
      <c r="F224" s="3933">
        <f>IF(ROUND(C223,0)=0,0,PMT($D$8,$D$9,-$D$7))</f>
        <v/>
      </c>
      <c r="G224" s="3933">
        <f>+IF(ROUND(C223,0)=0,0,+$D$13+$D$14)</f>
        <v/>
      </c>
      <c r="H224" s="3933">
        <f>+G224+F224</f>
        <v/>
      </c>
    </row>
    <row r="225">
      <c r="B225" s="10">
        <f>+B224+1</f>
        <v/>
      </c>
      <c r="C225" s="3933">
        <f>+IF(C224-D225&lt;0,0,C224-D225)</f>
        <v/>
      </c>
      <c r="D225" s="3933">
        <f>F225-E225</f>
        <v/>
      </c>
      <c r="E225" s="3933">
        <f>C224*$D$8</f>
        <v/>
      </c>
      <c r="F225" s="3933">
        <f>IF(ROUND(C224,0)=0,0,PMT($D$8,$D$9,-$D$7))</f>
        <v/>
      </c>
      <c r="G225" s="3933">
        <f>+IF(ROUND(C224,0)=0,0,+$D$13+$D$14)</f>
        <v/>
      </c>
      <c r="H225" s="3933">
        <f>+G225+F225</f>
        <v/>
      </c>
    </row>
    <row r="226">
      <c r="B226" s="10">
        <f>+B225+1</f>
        <v/>
      </c>
      <c r="C226" s="3933">
        <f>+IF(C225-D226&lt;0,0,C225-D226)</f>
        <v/>
      </c>
      <c r="D226" s="3933">
        <f>F226-E226</f>
        <v/>
      </c>
      <c r="E226" s="3933">
        <f>C225*$D$8</f>
        <v/>
      </c>
      <c r="F226" s="3933">
        <f>IF(ROUND(C225,0)=0,0,PMT($D$8,$D$9,-$D$7))</f>
        <v/>
      </c>
      <c r="G226" s="3933">
        <f>+IF(ROUND(C225,0)=0,0,+$D$13+$D$14)</f>
        <v/>
      </c>
      <c r="H226" s="3933">
        <f>+G226+F226</f>
        <v/>
      </c>
    </row>
    <row r="227">
      <c r="B227" s="10">
        <f>+B226+1</f>
        <v/>
      </c>
      <c r="C227" s="3933">
        <f>+IF(C226-D227&lt;0,0,C226-D227)</f>
        <v/>
      </c>
      <c r="D227" s="3933">
        <f>F227-E227</f>
        <v/>
      </c>
      <c r="E227" s="3933">
        <f>C226*$D$8</f>
        <v/>
      </c>
      <c r="F227" s="3933">
        <f>IF(ROUND(C226,0)=0,0,PMT($D$8,$D$9,-$D$7))</f>
        <v/>
      </c>
      <c r="G227" s="3933">
        <f>+IF(ROUND(C226,0)=0,0,+$D$13+$D$14)</f>
        <v/>
      </c>
      <c r="H227" s="3933">
        <f>+G227+F227</f>
        <v/>
      </c>
    </row>
    <row r="228">
      <c r="B228" s="10">
        <f>+B227+1</f>
        <v/>
      </c>
      <c r="C228" s="3933">
        <f>+IF(C227-D228&lt;0,0,C227-D228)</f>
        <v/>
      </c>
      <c r="D228" s="3933">
        <f>F228-E228</f>
        <v/>
      </c>
      <c r="E228" s="3933">
        <f>C227*$D$8</f>
        <v/>
      </c>
      <c r="F228" s="3933">
        <f>IF(ROUND(C227,0)=0,0,PMT($D$8,$D$9,-$D$7))</f>
        <v/>
      </c>
      <c r="G228" s="3933">
        <f>+IF(ROUND(C227,0)=0,0,+$D$13+$D$14)</f>
        <v/>
      </c>
      <c r="H228" s="3933">
        <f>+G228+F228</f>
        <v/>
      </c>
    </row>
    <row r="229">
      <c r="B229" s="10">
        <f>+B228+1</f>
        <v/>
      </c>
      <c r="C229" s="3933">
        <f>+IF(C228-D229&lt;0,0,C228-D229)</f>
        <v/>
      </c>
      <c r="D229" s="3933">
        <f>F229-E229</f>
        <v/>
      </c>
      <c r="E229" s="3933">
        <f>C228*$D$8</f>
        <v/>
      </c>
      <c r="F229" s="3933">
        <f>IF(ROUND(C228,0)=0,0,PMT($D$8,$D$9,-$D$7))</f>
        <v/>
      </c>
      <c r="G229" s="3933">
        <f>+IF(ROUND(C228,0)=0,0,+$D$13+$D$14)</f>
        <v/>
      </c>
      <c r="H229" s="3933">
        <f>+G229+F229</f>
        <v/>
      </c>
    </row>
    <row r="230">
      <c r="B230" s="10">
        <f>+B229+1</f>
        <v/>
      </c>
      <c r="C230" s="3933">
        <f>+IF(C229-D230&lt;0,0,C229-D230)</f>
        <v/>
      </c>
      <c r="D230" s="3933">
        <f>F230-E230</f>
        <v/>
      </c>
      <c r="E230" s="3933">
        <f>C229*$D$8</f>
        <v/>
      </c>
      <c r="F230" s="3933">
        <f>IF(ROUND(C229,0)=0,0,PMT($D$8,$D$9,-$D$7))</f>
        <v/>
      </c>
      <c r="G230" s="3933">
        <f>+IF(ROUND(C229,0)=0,0,+$D$13+$D$14)</f>
        <v/>
      </c>
      <c r="H230" s="3933">
        <f>+G230+F230</f>
        <v/>
      </c>
    </row>
    <row r="231">
      <c r="B231" s="10">
        <f>+B230+1</f>
        <v/>
      </c>
      <c r="C231" s="3933">
        <f>+IF(C230-D231&lt;0,0,C230-D231)</f>
        <v/>
      </c>
      <c r="D231" s="3933">
        <f>F231-E231</f>
        <v/>
      </c>
      <c r="E231" s="3933">
        <f>C230*$D$8</f>
        <v/>
      </c>
      <c r="F231" s="3933">
        <f>IF(ROUND(C230,0)=0,0,PMT($D$8,$D$9,-$D$7))</f>
        <v/>
      </c>
      <c r="G231" s="3933">
        <f>+IF(ROUND(C230,0)=0,0,+$D$13+$D$14)</f>
        <v/>
      </c>
      <c r="H231" s="3933">
        <f>+G231+F231</f>
        <v/>
      </c>
    </row>
    <row r="232">
      <c r="B232" s="10">
        <f>+B231+1</f>
        <v/>
      </c>
      <c r="C232" s="3933">
        <f>+IF(C231-D232&lt;0,0,C231-D232)</f>
        <v/>
      </c>
      <c r="D232" s="3933">
        <f>F232-E232</f>
        <v/>
      </c>
      <c r="E232" s="3933">
        <f>C231*$D$8</f>
        <v/>
      </c>
      <c r="F232" s="3933">
        <f>IF(ROUND(C231,0)=0,0,PMT($D$8,$D$9,-$D$7))</f>
        <v/>
      </c>
      <c r="G232" s="3933">
        <f>+IF(ROUND(C231,0)=0,0,+$D$13+$D$14)</f>
        <v/>
      </c>
      <c r="H232" s="3933">
        <f>+G232+F232</f>
        <v/>
      </c>
    </row>
    <row r="233">
      <c r="B233" s="10">
        <f>+B232+1</f>
        <v/>
      </c>
      <c r="C233" s="3933">
        <f>+IF(C232-D233&lt;0,0,C232-D233)</f>
        <v/>
      </c>
      <c r="D233" s="3933">
        <f>F233-E233</f>
        <v/>
      </c>
      <c r="E233" s="3933">
        <f>C232*$D$8</f>
        <v/>
      </c>
      <c r="F233" s="3933">
        <f>IF(ROUND(C232,0)=0,0,PMT($D$8,$D$9,-$D$7))</f>
        <v/>
      </c>
      <c r="G233" s="3933">
        <f>+IF(ROUND(C232,0)=0,0,+$D$13+$D$14)</f>
        <v/>
      </c>
      <c r="H233" s="3933">
        <f>+G233+F233</f>
        <v/>
      </c>
    </row>
    <row r="234">
      <c r="B234" s="10">
        <f>+B233+1</f>
        <v/>
      </c>
      <c r="C234" s="3933">
        <f>+IF(C233-D234&lt;0,0,C233-D234)</f>
        <v/>
      </c>
      <c r="D234" s="3933">
        <f>F234-E234</f>
        <v/>
      </c>
      <c r="E234" s="3933">
        <f>C233*$D$8</f>
        <v/>
      </c>
      <c r="F234" s="3933">
        <f>IF(ROUND(C233,0)=0,0,PMT($D$8,$D$9,-$D$7))</f>
        <v/>
      </c>
      <c r="G234" s="3933">
        <f>+IF(ROUND(C233,0)=0,0,+$D$13+$D$14)</f>
        <v/>
      </c>
      <c r="H234" s="3933">
        <f>+G234+F234</f>
        <v/>
      </c>
    </row>
    <row r="235">
      <c r="B235" s="10">
        <f>+B234+1</f>
        <v/>
      </c>
      <c r="C235" s="3933">
        <f>+IF(C234-D235&lt;0,0,C234-D235)</f>
        <v/>
      </c>
      <c r="D235" s="3933">
        <f>F235-E235</f>
        <v/>
      </c>
      <c r="E235" s="3933">
        <f>C234*$D$8</f>
        <v/>
      </c>
      <c r="F235" s="3933">
        <f>IF(ROUND(C234,0)=0,0,PMT($D$8,$D$9,-$D$7))</f>
        <v/>
      </c>
      <c r="G235" s="3933">
        <f>+IF(ROUND(C234,0)=0,0,+$D$13+$D$14)</f>
        <v/>
      </c>
      <c r="H235" s="3933">
        <f>+G235+F235</f>
        <v/>
      </c>
    </row>
    <row r="236">
      <c r="B236" s="10">
        <f>+B235+1</f>
        <v/>
      </c>
      <c r="C236" s="3933">
        <f>+IF(C235-D236&lt;0,0,C235-D236)</f>
        <v/>
      </c>
      <c r="D236" s="3933">
        <f>F236-E236</f>
        <v/>
      </c>
      <c r="E236" s="3933">
        <f>C235*$D$8</f>
        <v/>
      </c>
      <c r="F236" s="3933">
        <f>IF(ROUND(C235,0)=0,0,PMT($D$8,$D$9,-$D$7))</f>
        <v/>
      </c>
      <c r="G236" s="3933">
        <f>+IF(ROUND(C235,0)=0,0,+$D$13+$D$14)</f>
        <v/>
      </c>
      <c r="H236" s="3933">
        <f>+G236+F236</f>
        <v/>
      </c>
    </row>
    <row r="237">
      <c r="B237" s="10">
        <f>+B236+1</f>
        <v/>
      </c>
      <c r="C237" s="3933">
        <f>+IF(C236-D237&lt;0,0,C236-D237)</f>
        <v/>
      </c>
      <c r="D237" s="3933">
        <f>F237-E237</f>
        <v/>
      </c>
      <c r="E237" s="3933">
        <f>C236*$D$8</f>
        <v/>
      </c>
      <c r="F237" s="3933">
        <f>IF(ROUND(C236,0)=0,0,PMT($D$8,$D$9,-$D$7))</f>
        <v/>
      </c>
      <c r="G237" s="3933">
        <f>+IF(ROUND(C236,0)=0,0,+$D$13+$D$14)</f>
        <v/>
      </c>
      <c r="H237" s="3933">
        <f>+G237+F237</f>
        <v/>
      </c>
    </row>
    <row r="238">
      <c r="B238" s="10">
        <f>+B237+1</f>
        <v/>
      </c>
      <c r="C238" s="3933">
        <f>+IF(C237-D238&lt;0,0,C237-D238)</f>
        <v/>
      </c>
      <c r="D238" s="3933">
        <f>F238-E238</f>
        <v/>
      </c>
      <c r="E238" s="3933">
        <f>C237*$D$8</f>
        <v/>
      </c>
      <c r="F238" s="3933">
        <f>IF(ROUND(C237,0)=0,0,PMT($D$8,$D$9,-$D$7))</f>
        <v/>
      </c>
      <c r="G238" s="3933">
        <f>+IF(ROUND(C237,0)=0,0,+$D$13+$D$14)</f>
        <v/>
      </c>
      <c r="H238" s="3933">
        <f>+G238+F238</f>
        <v/>
      </c>
    </row>
    <row r="239">
      <c r="B239" s="10">
        <f>+B238+1</f>
        <v/>
      </c>
      <c r="C239" s="3933">
        <f>+IF(C238-D239&lt;0,0,C238-D239)</f>
        <v/>
      </c>
      <c r="D239" s="3933">
        <f>F239-E239</f>
        <v/>
      </c>
      <c r="E239" s="3933">
        <f>C238*$D$8</f>
        <v/>
      </c>
      <c r="F239" s="3933">
        <f>IF(ROUND(C238,0)=0,0,PMT($D$8,$D$9,-$D$7))</f>
        <v/>
      </c>
      <c r="G239" s="3933">
        <f>+IF(ROUND(C238,0)=0,0,+$D$13+$D$14)</f>
        <v/>
      </c>
      <c r="H239" s="3933">
        <f>+G239+F239</f>
        <v/>
      </c>
    </row>
    <row r="240">
      <c r="B240" s="10">
        <f>+B239+1</f>
        <v/>
      </c>
      <c r="C240" s="3933">
        <f>+IF(C239-D240&lt;0,0,C239-D240)</f>
        <v/>
      </c>
      <c r="D240" s="3933">
        <f>F240-E240</f>
        <v/>
      </c>
      <c r="E240" s="3933">
        <f>C239*$D$8</f>
        <v/>
      </c>
      <c r="F240" s="3933">
        <f>IF(ROUND(C239,0)=0,0,PMT($D$8,$D$9,-$D$7))</f>
        <v/>
      </c>
      <c r="G240" s="3933">
        <f>+IF(ROUND(C239,0)=0,0,+$D$13+$D$14)</f>
        <v/>
      </c>
      <c r="H240" s="3933">
        <f>+G240+F240</f>
        <v/>
      </c>
    </row>
    <row r="241">
      <c r="B241" s="10">
        <f>+B240+1</f>
        <v/>
      </c>
      <c r="C241" s="3933">
        <f>+IF(C240-D241&lt;0,0,C240-D241)</f>
        <v/>
      </c>
      <c r="D241" s="3933">
        <f>F241-E241</f>
        <v/>
      </c>
      <c r="E241" s="3933">
        <f>C240*$D$8</f>
        <v/>
      </c>
      <c r="F241" s="3933">
        <f>IF(ROUND(C240,0)=0,0,PMT($D$8,$D$9,-$D$7))</f>
        <v/>
      </c>
      <c r="G241" s="3933">
        <f>+IF(ROUND(C240,0)=0,0,+$D$13+$D$14)</f>
        <v/>
      </c>
      <c r="H241" s="3933">
        <f>+G241+F241</f>
        <v/>
      </c>
    </row>
    <row r="242">
      <c r="B242" s="10">
        <f>+B241+1</f>
        <v/>
      </c>
      <c r="C242" s="3933">
        <f>+IF(C241-D242&lt;0,0,C241-D242)</f>
        <v/>
      </c>
      <c r="D242" s="3933">
        <f>F242-E242</f>
        <v/>
      </c>
      <c r="E242" s="3933">
        <f>C241*$D$8</f>
        <v/>
      </c>
      <c r="F242" s="3933">
        <f>IF(ROUND(C241,0)=0,0,PMT($D$8,$D$9,-$D$7))</f>
        <v/>
      </c>
      <c r="G242" s="3933">
        <f>+IF(ROUND(C241,0)=0,0,+$D$13+$D$14)</f>
        <v/>
      </c>
      <c r="H242" s="3933">
        <f>+G242+F242</f>
        <v/>
      </c>
    </row>
    <row r="243">
      <c r="B243" s="10">
        <f>+B242+1</f>
        <v/>
      </c>
      <c r="C243" s="3933">
        <f>+IF(C242-D243&lt;0,0,C242-D243)</f>
        <v/>
      </c>
      <c r="D243" s="3933">
        <f>F243-E243</f>
        <v/>
      </c>
      <c r="E243" s="3933">
        <f>C242*$D$8</f>
        <v/>
      </c>
      <c r="F243" s="3933">
        <f>IF(ROUND(C242,0)=0,0,PMT($D$8,$D$9,-$D$7))</f>
        <v/>
      </c>
      <c r="G243" s="3933">
        <f>+IF(ROUND(C242,0)=0,0,+$D$13+$D$14)</f>
        <v/>
      </c>
      <c r="H243" s="3933">
        <f>+G243+F243</f>
        <v/>
      </c>
    </row>
    <row r="244">
      <c r="B244" s="10">
        <f>+B243+1</f>
        <v/>
      </c>
      <c r="C244" s="3933">
        <f>+IF(C243-D244&lt;0,0,C243-D244)</f>
        <v/>
      </c>
      <c r="D244" s="3933">
        <f>F244-E244</f>
        <v/>
      </c>
      <c r="E244" s="3933">
        <f>C243*$D$8</f>
        <v/>
      </c>
      <c r="F244" s="3933">
        <f>IF(ROUND(C243,0)=0,0,PMT($D$8,$D$9,-$D$7))</f>
        <v/>
      </c>
      <c r="G244" s="3933">
        <f>+IF(ROUND(C243,0)=0,0,+$D$13+$D$14)</f>
        <v/>
      </c>
      <c r="H244" s="3933">
        <f>+G244+F244</f>
        <v/>
      </c>
    </row>
    <row r="245">
      <c r="B245" s="10">
        <f>+B244+1</f>
        <v/>
      </c>
      <c r="C245" s="3933">
        <f>+IF(C244-D245&lt;0,0,C244-D245)</f>
        <v/>
      </c>
      <c r="D245" s="3933">
        <f>F245-E245</f>
        <v/>
      </c>
      <c r="E245" s="3933">
        <f>C244*$D$8</f>
        <v/>
      </c>
      <c r="F245" s="3933">
        <f>IF(ROUND(C244,0)=0,0,PMT($D$8,$D$9,-$D$7))</f>
        <v/>
      </c>
      <c r="G245" s="3933">
        <f>+IF(ROUND(C244,0)=0,0,+$D$13+$D$14)</f>
        <v/>
      </c>
      <c r="H245" s="3933">
        <f>+G245+F245</f>
        <v/>
      </c>
    </row>
    <row r="246">
      <c r="B246" s="10">
        <f>+B245+1</f>
        <v/>
      </c>
      <c r="C246" s="3933">
        <f>+IF(C245-D246&lt;0,0,C245-D246)</f>
        <v/>
      </c>
      <c r="D246" s="3933">
        <f>F246-E246</f>
        <v/>
      </c>
      <c r="E246" s="3933">
        <f>C245*$D$8</f>
        <v/>
      </c>
      <c r="F246" s="3933">
        <f>IF(ROUND(C245,0)=0,0,PMT($D$8,$D$9,-$D$7))</f>
        <v/>
      </c>
      <c r="G246" s="3933">
        <f>+IF(ROUND(C245,0)=0,0,+$D$13+$D$14)</f>
        <v/>
      </c>
      <c r="H246" s="3933">
        <f>+G246+F246</f>
        <v/>
      </c>
    </row>
    <row r="247">
      <c r="B247" s="10">
        <f>+B246+1</f>
        <v/>
      </c>
      <c r="C247" s="3933">
        <f>+IF(C246-D247&lt;0,0,C246-D247)</f>
        <v/>
      </c>
      <c r="D247" s="3933">
        <f>F247-E247</f>
        <v/>
      </c>
      <c r="E247" s="3933">
        <f>C246*$D$8</f>
        <v/>
      </c>
      <c r="F247" s="3933">
        <f>IF(ROUND(C246,0)=0,0,PMT($D$8,$D$9,-$D$7))</f>
        <v/>
      </c>
      <c r="G247" s="3933">
        <f>+IF(ROUND(C246,0)=0,0,+$D$13+$D$14)</f>
        <v/>
      </c>
      <c r="H247" s="3933">
        <f>+G247+F247</f>
        <v/>
      </c>
    </row>
    <row r="248">
      <c r="B248" s="10">
        <f>+B247+1</f>
        <v/>
      </c>
      <c r="C248" s="3933">
        <f>+IF(C247-D248&lt;0,0,C247-D248)</f>
        <v/>
      </c>
      <c r="D248" s="3933">
        <f>F248-E248</f>
        <v/>
      </c>
      <c r="E248" s="3933">
        <f>C247*$D$8</f>
        <v/>
      </c>
      <c r="F248" s="3933">
        <f>IF(ROUND(C247,0)=0,0,PMT($D$8,$D$9,-$D$7))</f>
        <v/>
      </c>
      <c r="G248" s="3933">
        <f>+IF(ROUND(C247,0)=0,0,+$D$13+$D$14)</f>
        <v/>
      </c>
      <c r="H248" s="3933">
        <f>+G248+F248</f>
        <v/>
      </c>
    </row>
    <row r="249">
      <c r="B249" s="10">
        <f>+B248+1</f>
        <v/>
      </c>
      <c r="C249" s="3933">
        <f>+IF(C248-D249&lt;0,0,C248-D249)</f>
        <v/>
      </c>
      <c r="D249" s="3933">
        <f>F249-E249</f>
        <v/>
      </c>
      <c r="E249" s="3933">
        <f>C248*$D$8</f>
        <v/>
      </c>
      <c r="F249" s="3933">
        <f>IF(ROUND(C248,0)=0,0,PMT($D$8,$D$9,-$D$7))</f>
        <v/>
      </c>
      <c r="G249" s="3933">
        <f>+IF(ROUND(C248,0)=0,0,+$D$13+$D$14)</f>
        <v/>
      </c>
      <c r="H249" s="3933">
        <f>+G249+F249</f>
        <v/>
      </c>
    </row>
    <row r="250">
      <c r="B250" s="10">
        <f>+B249+1</f>
        <v/>
      </c>
      <c r="C250" s="3933">
        <f>+IF(C249-D250&lt;0,0,C249-D250)</f>
        <v/>
      </c>
      <c r="D250" s="3933">
        <f>F250-E250</f>
        <v/>
      </c>
      <c r="E250" s="3933">
        <f>C249*$D$8</f>
        <v/>
      </c>
      <c r="F250" s="3933">
        <f>IF(ROUND(C249,0)=0,0,PMT($D$8,$D$9,-$D$7))</f>
        <v/>
      </c>
      <c r="G250" s="3933">
        <f>+IF(ROUND(C249,0)=0,0,+$D$13+$D$14)</f>
        <v/>
      </c>
      <c r="H250" s="3933">
        <f>+G250+F250</f>
        <v/>
      </c>
    </row>
    <row r="251">
      <c r="B251" s="10">
        <f>+B250+1</f>
        <v/>
      </c>
      <c r="C251" s="3933">
        <f>+IF(C250-D251&lt;0,0,C250-D251)</f>
        <v/>
      </c>
      <c r="D251" s="3933">
        <f>F251-E251</f>
        <v/>
      </c>
      <c r="E251" s="3933">
        <f>C250*$D$8</f>
        <v/>
      </c>
      <c r="F251" s="3933">
        <f>IF(ROUND(C250,0)=0,0,PMT($D$8,$D$9,-$D$7))</f>
        <v/>
      </c>
      <c r="G251" s="3933">
        <f>+IF(ROUND(C250,0)=0,0,+$D$13+$D$14)</f>
        <v/>
      </c>
      <c r="H251" s="3933">
        <f>+G251+F251</f>
        <v/>
      </c>
    </row>
    <row r="252">
      <c r="B252" s="10">
        <f>+B251+1</f>
        <v/>
      </c>
      <c r="C252" s="3933">
        <f>+IF(C251-D252&lt;0,0,C251-D252)</f>
        <v/>
      </c>
      <c r="D252" s="3933">
        <f>F252-E252</f>
        <v/>
      </c>
      <c r="E252" s="3933">
        <f>C251*$D$8</f>
        <v/>
      </c>
      <c r="F252" s="3933">
        <f>IF(ROUND(C251,0)=0,0,PMT($D$8,$D$9,-$D$7))</f>
        <v/>
      </c>
      <c r="G252" s="3933">
        <f>+IF(ROUND(C251,0)=0,0,+$D$13+$D$14)</f>
        <v/>
      </c>
      <c r="H252" s="3933">
        <f>+G252+F252</f>
        <v/>
      </c>
    </row>
    <row r="253">
      <c r="B253" s="10">
        <f>+B252+1</f>
        <v/>
      </c>
      <c r="C253" s="3933">
        <f>+IF(C252-D253&lt;0,0,C252-D253)</f>
        <v/>
      </c>
      <c r="D253" s="3933">
        <f>F253-E253</f>
        <v/>
      </c>
      <c r="E253" s="3933">
        <f>C252*$D$8</f>
        <v/>
      </c>
      <c r="F253" s="3933">
        <f>IF(ROUND(C252,0)=0,0,PMT($D$8,$D$9,-$D$7))</f>
        <v/>
      </c>
      <c r="G253" s="3933">
        <f>+IF(ROUND(C252,0)=0,0,+$D$13+$D$14)</f>
        <v/>
      </c>
      <c r="H253" s="3933">
        <f>+G253+F253</f>
        <v/>
      </c>
    </row>
    <row r="254">
      <c r="B254" s="10">
        <f>+B253+1</f>
        <v/>
      </c>
      <c r="C254" s="3933">
        <f>+IF(C253-D254&lt;0,0,C253-D254)</f>
        <v/>
      </c>
      <c r="D254" s="3933">
        <f>F254-E254</f>
        <v/>
      </c>
      <c r="E254" s="3933">
        <f>C253*$D$8</f>
        <v/>
      </c>
      <c r="F254" s="3933">
        <f>IF(ROUND(C253,0)=0,0,PMT($D$8,$D$9,-$D$7))</f>
        <v/>
      </c>
      <c r="G254" s="3933">
        <f>+IF(ROUND(C253,0)=0,0,+$D$13+$D$14)</f>
        <v/>
      </c>
      <c r="H254" s="3933">
        <f>+G254+F254</f>
        <v/>
      </c>
    </row>
    <row r="255">
      <c r="B255" s="10">
        <f>+B254+1</f>
        <v/>
      </c>
      <c r="C255" s="3933">
        <f>+IF(C254-D255&lt;0,0,C254-D255)</f>
        <v/>
      </c>
      <c r="D255" s="3933">
        <f>F255-E255</f>
        <v/>
      </c>
      <c r="E255" s="3933">
        <f>C254*$D$8</f>
        <v/>
      </c>
      <c r="F255" s="3933">
        <f>IF(ROUND(C254,0)=0,0,PMT($D$8,$D$9,-$D$7))</f>
        <v/>
      </c>
      <c r="G255" s="3933">
        <f>+IF(ROUND(C254,0)=0,0,+$D$13+$D$14)</f>
        <v/>
      </c>
      <c r="H255" s="3933">
        <f>+G255+F255</f>
        <v/>
      </c>
    </row>
    <row r="256">
      <c r="B256" s="10">
        <f>+B255+1</f>
        <v/>
      </c>
      <c r="C256" s="3933">
        <f>+IF(C255-D256&lt;0,0,C255-D256)</f>
        <v/>
      </c>
      <c r="D256" s="3933">
        <f>F256-E256</f>
        <v/>
      </c>
      <c r="E256" s="3933">
        <f>C255*$D$8</f>
        <v/>
      </c>
      <c r="F256" s="3933">
        <f>IF(ROUND(C255,0)=0,0,PMT($D$8,$D$9,-$D$7))</f>
        <v/>
      </c>
      <c r="G256" s="3933">
        <f>+IF(ROUND(C255,0)=0,0,+$D$13+$D$14)</f>
        <v/>
      </c>
      <c r="H256" s="3933">
        <f>+G256+F256</f>
        <v/>
      </c>
    </row>
    <row r="257">
      <c r="B257" s="10">
        <f>+B256+1</f>
        <v/>
      </c>
      <c r="C257" s="3933">
        <f>+IF(C256-D257&lt;0,0,C256-D257)</f>
        <v/>
      </c>
      <c r="D257" s="3933">
        <f>F257-E257</f>
        <v/>
      </c>
      <c r="E257" s="3933">
        <f>C256*$D$8</f>
        <v/>
      </c>
      <c r="F257" s="3933">
        <f>IF(ROUND(C256,0)=0,0,PMT($D$8,$D$9,-$D$7))</f>
        <v/>
      </c>
      <c r="G257" s="3933">
        <f>+IF(ROUND(C256,0)=0,0,+$D$13+$D$14)</f>
        <v/>
      </c>
      <c r="H257" s="3933">
        <f>+G257+F257</f>
        <v/>
      </c>
    </row>
    <row r="258">
      <c r="B258" s="10">
        <f>+B257+1</f>
        <v/>
      </c>
      <c r="C258" s="3933">
        <f>+IF(C257-D258&lt;0,0,C257-D258)</f>
        <v/>
      </c>
      <c r="D258" s="3933">
        <f>F258-E258</f>
        <v/>
      </c>
      <c r="E258" s="3933">
        <f>C257*$D$8</f>
        <v/>
      </c>
      <c r="F258" s="3933">
        <f>IF(ROUND(C257,0)=0,0,PMT($D$8,$D$9,-$D$7))</f>
        <v/>
      </c>
      <c r="G258" s="3933">
        <f>+IF(ROUND(C257,0)=0,0,+$D$13+$D$14)</f>
        <v/>
      </c>
      <c r="H258" s="3933">
        <f>+G258+F258</f>
        <v/>
      </c>
    </row>
    <row r="259">
      <c r="B259" s="10">
        <f>+B258+1</f>
        <v/>
      </c>
      <c r="C259" s="3933">
        <f>+IF(C258-D259&lt;0,0,C258-D259)</f>
        <v/>
      </c>
      <c r="D259" s="3933">
        <f>F259-E259</f>
        <v/>
      </c>
      <c r="E259" s="3933">
        <f>C258*$D$8</f>
        <v/>
      </c>
      <c r="F259" s="3933">
        <f>IF(ROUND(C258,0)=0,0,PMT($D$8,$D$9,-$D$7))</f>
        <v/>
      </c>
      <c r="G259" s="3933">
        <f>+IF(ROUND(C258,0)=0,0,+$D$13+$D$14)</f>
        <v/>
      </c>
      <c r="H259" s="3933">
        <f>+G259+F259</f>
        <v/>
      </c>
    </row>
    <row r="260">
      <c r="B260" s="10">
        <f>+B259+1</f>
        <v/>
      </c>
      <c r="C260" s="3933">
        <f>+IF(C259-D260&lt;0,0,C259-D260)</f>
        <v/>
      </c>
      <c r="D260" s="3933">
        <f>F260-E260</f>
        <v/>
      </c>
      <c r="E260" s="3933">
        <f>C259*$D$8</f>
        <v/>
      </c>
      <c r="F260" s="3933">
        <f>IF(ROUND(C259,0)=0,0,PMT($D$8,$D$9,-$D$7))</f>
        <v/>
      </c>
      <c r="G260" s="3933">
        <f>+IF(ROUND(C259,0)=0,0,+$D$13+$D$14)</f>
        <v/>
      </c>
      <c r="H260" s="3933">
        <f>+G260+F260</f>
        <v/>
      </c>
    </row>
    <row r="261">
      <c r="B261" s="10">
        <f>+B260+1</f>
        <v/>
      </c>
      <c r="C261" s="3933">
        <f>+IF(C260-D261&lt;0,0,C260-D261)</f>
        <v/>
      </c>
      <c r="D261" s="3933">
        <f>F261-E261</f>
        <v/>
      </c>
      <c r="E261" s="3933">
        <f>C260*$D$8</f>
        <v/>
      </c>
      <c r="F261" s="3933">
        <f>IF(ROUND(C260,0)=0,0,PMT($D$8,$D$9,-$D$7))</f>
        <v/>
      </c>
      <c r="G261" s="3933">
        <f>+IF(ROUND(C260,0)=0,0,+$D$13+$D$14)</f>
        <v/>
      </c>
      <c r="H261" s="3933">
        <f>+G261+F261</f>
        <v/>
      </c>
    </row>
    <row r="262">
      <c r="B262" s="10">
        <f>+B261+1</f>
        <v/>
      </c>
      <c r="C262" s="3933">
        <f>+IF(C261-D262&lt;0,0,C261-D262)</f>
        <v/>
      </c>
      <c r="D262" s="3933">
        <f>F262-E262</f>
        <v/>
      </c>
      <c r="E262" s="3933">
        <f>C261*$D$8</f>
        <v/>
      </c>
      <c r="F262" s="3933">
        <f>IF(ROUND(C261,0)=0,0,PMT($D$8,$D$9,-$D$7))</f>
        <v/>
      </c>
      <c r="G262" s="3933">
        <f>+IF(ROUND(C261,0)=0,0,+$D$13+$D$14)</f>
        <v/>
      </c>
      <c r="H262" s="3933">
        <f>+G262+F262</f>
        <v/>
      </c>
    </row>
    <row r="263">
      <c r="B263" s="10">
        <f>+B262+1</f>
        <v/>
      </c>
      <c r="C263" s="3933">
        <f>+IF(C262-D263&lt;0,0,C262-D263)</f>
        <v/>
      </c>
      <c r="D263" s="3933">
        <f>F263-E263</f>
        <v/>
      </c>
      <c r="E263" s="3933">
        <f>C262*$D$8</f>
        <v/>
      </c>
      <c r="F263" s="3933">
        <f>IF(ROUND(C262,0)=0,0,PMT($D$8,$D$9,-$D$7))</f>
        <v/>
      </c>
      <c r="G263" s="3933">
        <f>+IF(ROUND(C262,0)=0,0,+$D$13+$D$14)</f>
        <v/>
      </c>
      <c r="H263" s="3933">
        <f>+G263+F263</f>
        <v/>
      </c>
    </row>
    <row r="264">
      <c r="B264" s="10">
        <f>+B263+1</f>
        <v/>
      </c>
      <c r="C264" s="3933">
        <f>+IF(C263-D264&lt;0,0,C263-D264)</f>
        <v/>
      </c>
      <c r="D264" s="3933">
        <f>F264-E264</f>
        <v/>
      </c>
      <c r="E264" s="3933">
        <f>C263*$D$8</f>
        <v/>
      </c>
      <c r="F264" s="3933">
        <f>IF(ROUND(C263,0)=0,0,PMT($D$8,$D$9,-$D$7))</f>
        <v/>
      </c>
      <c r="G264" s="3933">
        <f>+IF(ROUND(C263,0)=0,0,+$D$13+$D$14)</f>
        <v/>
      </c>
      <c r="H264" s="3933">
        <f>+G264+F264</f>
        <v/>
      </c>
    </row>
    <row r="265">
      <c r="B265" s="10">
        <f>+B264+1</f>
        <v/>
      </c>
      <c r="C265" s="3933">
        <f>+IF(C264-D265&lt;0,0,C264-D265)</f>
        <v/>
      </c>
      <c r="D265" s="3933">
        <f>F265-E265</f>
        <v/>
      </c>
      <c r="E265" s="3933">
        <f>C264*$D$8</f>
        <v/>
      </c>
      <c r="F265" s="3933">
        <f>IF(ROUND(C264,0)=0,0,PMT($D$8,$D$9,-$D$7))</f>
        <v/>
      </c>
      <c r="G265" s="3933">
        <f>+IF(ROUND(C264,0)=0,0,+$D$13+$D$14)</f>
        <v/>
      </c>
      <c r="H265" s="3933">
        <f>+G265+F265</f>
        <v/>
      </c>
    </row>
    <row r="266">
      <c r="B266" s="10">
        <f>+B265+1</f>
        <v/>
      </c>
      <c r="C266" s="3933">
        <f>+IF(C265-D266&lt;0,0,C265-D266)</f>
        <v/>
      </c>
      <c r="D266" s="3933">
        <f>F266-E266</f>
        <v/>
      </c>
      <c r="E266" s="3933">
        <f>C265*$D$8</f>
        <v/>
      </c>
      <c r="F266" s="3933">
        <f>IF(ROUND(C265,0)=0,0,PMT($D$8,$D$9,-$D$7))</f>
        <v/>
      </c>
      <c r="G266" s="3933">
        <f>+IF(ROUND(C265,0)=0,0,+$D$13+$D$14)</f>
        <v/>
      </c>
      <c r="H266" s="3933">
        <f>+G266+F266</f>
        <v/>
      </c>
    </row>
    <row r="267">
      <c r="B267" s="10">
        <f>+B266+1</f>
        <v/>
      </c>
      <c r="C267" s="3933">
        <f>+IF(C266-D267&lt;0,0,C266-D267)</f>
        <v/>
      </c>
      <c r="D267" s="3933">
        <f>F267-E267</f>
        <v/>
      </c>
      <c r="E267" s="3933">
        <f>C266*$D$8</f>
        <v/>
      </c>
      <c r="F267" s="3933">
        <f>IF(ROUND(C266,0)=0,0,PMT($D$8,$D$9,-$D$7))</f>
        <v/>
      </c>
      <c r="G267" s="3933">
        <f>+IF(ROUND(C266,0)=0,0,+$D$13+$D$14)</f>
        <v/>
      </c>
      <c r="H267" s="3933">
        <f>+G267+F267</f>
        <v/>
      </c>
    </row>
    <row r="268">
      <c r="B268" s="10">
        <f>+B267+1</f>
        <v/>
      </c>
      <c r="C268" s="3933">
        <f>+IF(C267-D268&lt;0,0,C267-D268)</f>
        <v/>
      </c>
      <c r="D268" s="3933">
        <f>F268-E268</f>
        <v/>
      </c>
      <c r="E268" s="3933">
        <f>C267*$D$8</f>
        <v/>
      </c>
      <c r="F268" s="3933">
        <f>IF(ROUND(C267,0)=0,0,PMT($D$8,$D$9,-$D$7))</f>
        <v/>
      </c>
      <c r="G268" s="3933">
        <f>+IF(ROUND(C267,0)=0,0,+$D$13+$D$14)</f>
        <v/>
      </c>
      <c r="H268" s="3933">
        <f>+G268+F268</f>
        <v/>
      </c>
    </row>
    <row r="269">
      <c r="B269" s="10">
        <f>+B268+1</f>
        <v/>
      </c>
      <c r="C269" s="3933">
        <f>+IF(C268-D269&lt;0,0,C268-D269)</f>
        <v/>
      </c>
      <c r="D269" s="3933">
        <f>F269-E269</f>
        <v/>
      </c>
      <c r="E269" s="3933">
        <f>C268*$D$8</f>
        <v/>
      </c>
      <c r="F269" s="3933">
        <f>IF(ROUND(C268,0)=0,0,PMT($D$8,$D$9,-$D$7))</f>
        <v/>
      </c>
      <c r="G269" s="3933">
        <f>+IF(ROUND(C268,0)=0,0,+$D$13+$D$14)</f>
        <v/>
      </c>
      <c r="H269" s="3933">
        <f>+G269+F269</f>
        <v/>
      </c>
    </row>
    <row r="270">
      <c r="B270" s="10">
        <f>+B269+1</f>
        <v/>
      </c>
      <c r="C270" s="3933">
        <f>+IF(C269-D270&lt;0,0,C269-D270)</f>
        <v/>
      </c>
      <c r="D270" s="3933">
        <f>F270-E270</f>
        <v/>
      </c>
      <c r="E270" s="3933">
        <f>C269*$D$8</f>
        <v/>
      </c>
      <c r="F270" s="3933">
        <f>IF(ROUND(C269,0)=0,0,PMT($D$8,$D$9,-$D$7))</f>
        <v/>
      </c>
      <c r="G270" s="3933">
        <f>+IF(ROUND(C269,0)=0,0,+$D$13+$D$14)</f>
        <v/>
      </c>
      <c r="H270" s="3933">
        <f>+G270+F270</f>
        <v/>
      </c>
    </row>
    <row r="271">
      <c r="B271" s="10">
        <f>+B270+1</f>
        <v/>
      </c>
      <c r="C271" s="3933">
        <f>+IF(C270-D271&lt;0,0,C270-D271)</f>
        <v/>
      </c>
      <c r="D271" s="3933">
        <f>F271-E271</f>
        <v/>
      </c>
      <c r="E271" s="3933">
        <f>C270*$D$8</f>
        <v/>
      </c>
      <c r="F271" s="3933">
        <f>IF(ROUND(C270,0)=0,0,PMT($D$8,$D$9,-$D$7))</f>
        <v/>
      </c>
      <c r="G271" s="3933">
        <f>+IF(ROUND(C270,0)=0,0,+$D$13+$D$14)</f>
        <v/>
      </c>
      <c r="H271" s="3933">
        <f>+G271+F271</f>
        <v/>
      </c>
    </row>
    <row r="272">
      <c r="B272" s="10">
        <f>+B271+1</f>
        <v/>
      </c>
      <c r="C272" s="3933">
        <f>+IF(C271-D272&lt;0,0,C271-D272)</f>
        <v/>
      </c>
      <c r="D272" s="3933">
        <f>F272-E272</f>
        <v/>
      </c>
      <c r="E272" s="3933">
        <f>C271*$D$8</f>
        <v/>
      </c>
      <c r="F272" s="3933">
        <f>IF(ROUND(C271,0)=0,0,PMT($D$8,$D$9,-$D$7))</f>
        <v/>
      </c>
      <c r="G272" s="3933">
        <f>+IF(ROUND(C271,0)=0,0,+$D$13+$D$14)</f>
        <v/>
      </c>
      <c r="H272" s="3933">
        <f>+G272+F272</f>
        <v/>
      </c>
    </row>
    <row r="273">
      <c r="B273" s="10">
        <f>+B272+1</f>
        <v/>
      </c>
      <c r="C273" s="3933">
        <f>+IF(C272-D273&lt;0,0,C272-D273)</f>
        <v/>
      </c>
      <c r="D273" s="3933">
        <f>F273-E273</f>
        <v/>
      </c>
      <c r="E273" s="3933">
        <f>C272*$D$8</f>
        <v/>
      </c>
      <c r="F273" s="3933">
        <f>IF(ROUND(C272,0)=0,0,PMT($D$8,$D$9,-$D$7))</f>
        <v/>
      </c>
      <c r="G273" s="3933">
        <f>+IF(ROUND(C272,0)=0,0,+$D$13+$D$14)</f>
        <v/>
      </c>
      <c r="H273" s="3933">
        <f>+G273+F273</f>
        <v/>
      </c>
    </row>
    <row r="274">
      <c r="B274" s="10">
        <f>+B273+1</f>
        <v/>
      </c>
      <c r="C274" s="3933">
        <f>+IF(C273-D274&lt;0,0,C273-D274)</f>
        <v/>
      </c>
      <c r="D274" s="3933">
        <f>F274-E274</f>
        <v/>
      </c>
      <c r="E274" s="3933">
        <f>C273*$D$8</f>
        <v/>
      </c>
      <c r="F274" s="3933">
        <f>IF(ROUND(C273,0)=0,0,PMT($D$8,$D$9,-$D$7))</f>
        <v/>
      </c>
      <c r="G274" s="3933">
        <f>+IF(ROUND(C273,0)=0,0,+$D$13+$D$14)</f>
        <v/>
      </c>
      <c r="H274" s="3933">
        <f>+G274+F274</f>
        <v/>
      </c>
    </row>
    <row r="275">
      <c r="B275" s="10">
        <f>+B274+1</f>
        <v/>
      </c>
      <c r="C275" s="3933">
        <f>+IF(C274-D275&lt;0,0,C274-D275)</f>
        <v/>
      </c>
      <c r="D275" s="3933">
        <f>F275-E275</f>
        <v/>
      </c>
      <c r="E275" s="3933">
        <f>C274*$D$8</f>
        <v/>
      </c>
      <c r="F275" s="3933">
        <f>IF(ROUND(C274,0)=0,0,PMT($D$8,$D$9,-$D$7))</f>
        <v/>
      </c>
      <c r="G275" s="3933">
        <f>+IF(ROUND(C274,0)=0,0,+$D$13+$D$14)</f>
        <v/>
      </c>
      <c r="H275" s="3933">
        <f>+G275+F275</f>
        <v/>
      </c>
    </row>
    <row r="276">
      <c r="B276" s="10">
        <f>+B275+1</f>
        <v/>
      </c>
      <c r="C276" s="3933">
        <f>+IF(C275-D276&lt;0,0,C275-D276)</f>
        <v/>
      </c>
      <c r="D276" s="3933">
        <f>F276-E276</f>
        <v/>
      </c>
      <c r="E276" s="3933">
        <f>C275*$D$8</f>
        <v/>
      </c>
      <c r="F276" s="3933">
        <f>IF(ROUND(C275,0)=0,0,PMT($D$8,$D$9,-$D$7))</f>
        <v/>
      </c>
      <c r="G276" s="3933">
        <f>+IF(ROUND(C275,0)=0,0,+$D$13+$D$14)</f>
        <v/>
      </c>
      <c r="H276" s="3933">
        <f>+G276+F276</f>
        <v/>
      </c>
    </row>
    <row r="277">
      <c r="B277" s="10">
        <f>+B276+1</f>
        <v/>
      </c>
      <c r="C277" s="3933">
        <f>+IF(C276-D277&lt;0,0,C276-D277)</f>
        <v/>
      </c>
      <c r="D277" s="3933">
        <f>F277-E277</f>
        <v/>
      </c>
      <c r="E277" s="3933">
        <f>C276*$D$8</f>
        <v/>
      </c>
      <c r="F277" s="3933">
        <f>IF(ROUND(C276,0)=0,0,PMT($D$8,$D$9,-$D$7))</f>
        <v/>
      </c>
      <c r="G277" s="3933">
        <f>+IF(ROUND(C276,0)=0,0,+$D$13+$D$14)</f>
        <v/>
      </c>
      <c r="H277" s="3933">
        <f>+G277+F277</f>
        <v/>
      </c>
    </row>
    <row r="278">
      <c r="B278" s="10">
        <f>+B277+1</f>
        <v/>
      </c>
      <c r="C278" s="3933">
        <f>+IF(C277-D278&lt;0,0,C277-D278)</f>
        <v/>
      </c>
      <c r="D278" s="3933">
        <f>F278-E278</f>
        <v/>
      </c>
      <c r="E278" s="3933">
        <f>C277*$D$8</f>
        <v/>
      </c>
      <c r="F278" s="3933">
        <f>IF(ROUND(C277,0)=0,0,PMT($D$8,$D$9,-$D$7))</f>
        <v/>
      </c>
      <c r="G278" s="3933">
        <f>+IF(ROUND(C277,0)=0,0,+$D$13+$D$14)</f>
        <v/>
      </c>
      <c r="H278" s="3933">
        <f>+G278+F278</f>
        <v/>
      </c>
    </row>
    <row r="279">
      <c r="B279" s="10">
        <f>+B278+1</f>
        <v/>
      </c>
      <c r="C279" s="3933">
        <f>+IF(C278-D279&lt;0,0,C278-D279)</f>
        <v/>
      </c>
      <c r="D279" s="3933">
        <f>F279-E279</f>
        <v/>
      </c>
      <c r="E279" s="3933">
        <f>C278*$D$8</f>
        <v/>
      </c>
      <c r="F279" s="3933">
        <f>IF(ROUND(C278,0)=0,0,PMT($D$8,$D$9,-$D$7))</f>
        <v/>
      </c>
      <c r="G279" s="3933">
        <f>+IF(ROUND(C278,0)=0,0,+$D$13+$D$14)</f>
        <v/>
      </c>
      <c r="H279" s="3933">
        <f>+G279+F279</f>
        <v/>
      </c>
    </row>
    <row r="280">
      <c r="B280" s="10">
        <f>+B279+1</f>
        <v/>
      </c>
      <c r="C280" s="3933">
        <f>+IF(C279-D280&lt;0,0,C279-D280)</f>
        <v/>
      </c>
      <c r="D280" s="3933">
        <f>F280-E280</f>
        <v/>
      </c>
      <c r="E280" s="3933">
        <f>C279*$D$8</f>
        <v/>
      </c>
      <c r="F280" s="3933">
        <f>IF(ROUND(C279,0)=0,0,PMT($D$8,$D$9,-$D$7))</f>
        <v/>
      </c>
      <c r="G280" s="3933">
        <f>+IF(ROUND(C279,0)=0,0,+$D$13+$D$14)</f>
        <v/>
      </c>
      <c r="H280" s="3933">
        <f>+G280+F280</f>
        <v/>
      </c>
    </row>
    <row r="281">
      <c r="B281" s="10">
        <f>+B280+1</f>
        <v/>
      </c>
      <c r="C281" s="3933">
        <f>+IF(C280-D281&lt;0,0,C280-D281)</f>
        <v/>
      </c>
      <c r="D281" s="3933">
        <f>F281-E281</f>
        <v/>
      </c>
      <c r="E281" s="3933">
        <f>C280*$D$8</f>
        <v/>
      </c>
      <c r="F281" s="3933">
        <f>IF(ROUND(C280,0)=0,0,PMT($D$8,$D$9,-$D$7))</f>
        <v/>
      </c>
      <c r="G281" s="3933">
        <f>+IF(ROUND(C280,0)=0,0,+$D$13+$D$14)</f>
        <v/>
      </c>
      <c r="H281" s="3933">
        <f>+G281+F281</f>
        <v/>
      </c>
    </row>
    <row r="282">
      <c r="B282" s="10">
        <f>+B281+1</f>
        <v/>
      </c>
      <c r="C282" s="3933">
        <f>+IF(C281-D282&lt;0,0,C281-D282)</f>
        <v/>
      </c>
      <c r="D282" s="3933">
        <f>F282-E282</f>
        <v/>
      </c>
      <c r="E282" s="3933">
        <f>C281*$D$8</f>
        <v/>
      </c>
      <c r="F282" s="3933">
        <f>IF(ROUND(C281,0)=0,0,PMT($D$8,$D$9,-$D$7))</f>
        <v/>
      </c>
      <c r="G282" s="3933">
        <f>+IF(ROUND(C281,0)=0,0,+$D$13+$D$14)</f>
        <v/>
      </c>
      <c r="H282" s="3933">
        <f>+G282+F282</f>
        <v/>
      </c>
    </row>
    <row r="283">
      <c r="B283" s="10">
        <f>+B282+1</f>
        <v/>
      </c>
      <c r="C283" s="3933">
        <f>+IF(C282-D283&lt;0,0,C282-D283)</f>
        <v/>
      </c>
      <c r="D283" s="3933">
        <f>F283-E283</f>
        <v/>
      </c>
      <c r="E283" s="3933">
        <f>C282*$D$8</f>
        <v/>
      </c>
      <c r="F283" s="3933">
        <f>IF(ROUND(C282,0)=0,0,PMT($D$8,$D$9,-$D$7))</f>
        <v/>
      </c>
      <c r="G283" s="3933">
        <f>+IF(ROUND(C282,0)=0,0,+$D$13+$D$14)</f>
        <v/>
      </c>
      <c r="H283" s="3933">
        <f>+G283+F283</f>
        <v/>
      </c>
    </row>
    <row r="284">
      <c r="B284" s="10">
        <f>+B283+1</f>
        <v/>
      </c>
      <c r="C284" s="3933">
        <f>+IF(C283-D284&lt;0,0,C283-D284)</f>
        <v/>
      </c>
      <c r="D284" s="3933">
        <f>F284-E284</f>
        <v/>
      </c>
      <c r="E284" s="3933">
        <f>C283*$D$8</f>
        <v/>
      </c>
      <c r="F284" s="3933">
        <f>IF(ROUND(C283,0)=0,0,PMT($D$8,$D$9,-$D$7))</f>
        <v/>
      </c>
      <c r="G284" s="3933">
        <f>+IF(ROUND(C283,0)=0,0,+$D$13+$D$14)</f>
        <v/>
      </c>
      <c r="H284" s="3933">
        <f>+G284+F284</f>
        <v/>
      </c>
    </row>
    <row r="285">
      <c r="B285" s="10">
        <f>+B284+1</f>
        <v/>
      </c>
      <c r="C285" s="3933">
        <f>+IF(C284-D285&lt;0,0,C284-D285)</f>
        <v/>
      </c>
      <c r="D285" s="3933">
        <f>F285-E285</f>
        <v/>
      </c>
      <c r="E285" s="3933">
        <f>C284*$D$8</f>
        <v/>
      </c>
      <c r="F285" s="3933">
        <f>IF(ROUND(C284,0)=0,0,PMT($D$8,$D$9,-$D$7))</f>
        <v/>
      </c>
      <c r="G285" s="3933">
        <f>+IF(ROUND(C284,0)=0,0,+$D$13+$D$14)</f>
        <v/>
      </c>
      <c r="H285" s="3933">
        <f>+G285+F285</f>
        <v/>
      </c>
    </row>
    <row r="286">
      <c r="B286" s="10">
        <f>+B285+1</f>
        <v/>
      </c>
      <c r="C286" s="3933">
        <f>+IF(C285-D286&lt;0,0,C285-D286)</f>
        <v/>
      </c>
      <c r="D286" s="3933">
        <f>F286-E286</f>
        <v/>
      </c>
      <c r="E286" s="3933">
        <f>C285*$D$8</f>
        <v/>
      </c>
      <c r="F286" s="3933">
        <f>IF(ROUND(C285,0)=0,0,PMT($D$8,$D$9,-$D$7))</f>
        <v/>
      </c>
      <c r="G286" s="3933">
        <f>+IF(ROUND(C285,0)=0,0,+$D$13+$D$14)</f>
        <v/>
      </c>
      <c r="H286" s="3933">
        <f>+G286+F286</f>
        <v/>
      </c>
    </row>
    <row r="287">
      <c r="B287" s="10">
        <f>+B286+1</f>
        <v/>
      </c>
      <c r="C287" s="3933">
        <f>+IF(C286-D287&lt;0,0,C286-D287)</f>
        <v/>
      </c>
      <c r="D287" s="3933">
        <f>F287-E287</f>
        <v/>
      </c>
      <c r="E287" s="3933">
        <f>C286*$D$8</f>
        <v/>
      </c>
      <c r="F287" s="3933">
        <f>IF(ROUND(C286,0)=0,0,PMT($D$8,$D$9,-$D$7))</f>
        <v/>
      </c>
      <c r="G287" s="3933">
        <f>+IF(ROUND(C286,0)=0,0,+$D$13+$D$14)</f>
        <v/>
      </c>
      <c r="H287" s="3933">
        <f>+G287+F287</f>
        <v/>
      </c>
    </row>
    <row r="288">
      <c r="B288" s="10">
        <f>+B287+1</f>
        <v/>
      </c>
      <c r="C288" s="3933">
        <f>+IF(C287-D288&lt;0,0,C287-D288)</f>
        <v/>
      </c>
      <c r="D288" s="3933">
        <f>F288-E288</f>
        <v/>
      </c>
      <c r="E288" s="3933">
        <f>C287*$D$8</f>
        <v/>
      </c>
      <c r="F288" s="3933">
        <f>IF(ROUND(C287,0)=0,0,PMT($D$8,$D$9,-$D$7))</f>
        <v/>
      </c>
      <c r="G288" s="3933">
        <f>+IF(ROUND(C287,0)=0,0,+$D$13+$D$14)</f>
        <v/>
      </c>
      <c r="H288" s="3933">
        <f>+G288+F288</f>
        <v/>
      </c>
    </row>
    <row r="289">
      <c r="B289" s="10">
        <f>+B288+1</f>
        <v/>
      </c>
      <c r="C289" s="3933">
        <f>+IF(C288-D289&lt;0,0,C288-D289)</f>
        <v/>
      </c>
      <c r="D289" s="3933">
        <f>F289-E289</f>
        <v/>
      </c>
      <c r="E289" s="3933">
        <f>C288*$D$8</f>
        <v/>
      </c>
      <c r="F289" s="3933">
        <f>IF(ROUND(C288,0)=0,0,PMT($D$8,$D$9,-$D$7))</f>
        <v/>
      </c>
      <c r="G289" s="3933">
        <f>+IF(ROUND(C288,0)=0,0,+$D$13+$D$14)</f>
        <v/>
      </c>
      <c r="H289" s="3933">
        <f>+G289+F289</f>
        <v/>
      </c>
    </row>
    <row r="290">
      <c r="B290" s="10">
        <f>+B289+1</f>
        <v/>
      </c>
      <c r="C290" s="3933">
        <f>+IF(C289-D290&lt;0,0,C289-D290)</f>
        <v/>
      </c>
      <c r="D290" s="3933">
        <f>F290-E290</f>
        <v/>
      </c>
      <c r="E290" s="3933">
        <f>C289*$D$8</f>
        <v/>
      </c>
      <c r="F290" s="3933">
        <f>IF(ROUND(C289,0)=0,0,PMT($D$8,$D$9,-$D$7))</f>
        <v/>
      </c>
      <c r="G290" s="3933">
        <f>+IF(ROUND(C289,0)=0,0,+$D$13+$D$14)</f>
        <v/>
      </c>
      <c r="H290" s="3933">
        <f>+G290+F290</f>
        <v/>
      </c>
    </row>
    <row r="291">
      <c r="B291" s="10">
        <f>+B290+1</f>
        <v/>
      </c>
      <c r="C291" s="3933">
        <f>+IF(C290-D291&lt;0,0,C290-D291)</f>
        <v/>
      </c>
      <c r="D291" s="3933">
        <f>F291-E291</f>
        <v/>
      </c>
      <c r="E291" s="3933">
        <f>C290*$D$8</f>
        <v/>
      </c>
      <c r="F291" s="3933">
        <f>IF(ROUND(C290,0)=0,0,PMT($D$8,$D$9,-$D$7))</f>
        <v/>
      </c>
      <c r="G291" s="3933">
        <f>+IF(ROUND(C290,0)=0,0,+$D$13+$D$14)</f>
        <v/>
      </c>
      <c r="H291" s="3933">
        <f>+G291+F291</f>
        <v/>
      </c>
    </row>
    <row r="292">
      <c r="B292" s="10">
        <f>+B291+1</f>
        <v/>
      </c>
      <c r="C292" s="3933">
        <f>+IF(C291-D292&lt;0,0,C291-D292)</f>
        <v/>
      </c>
      <c r="D292" s="3933">
        <f>F292-E292</f>
        <v/>
      </c>
      <c r="E292" s="3933">
        <f>C291*$D$8</f>
        <v/>
      </c>
      <c r="F292" s="3933">
        <f>IF(ROUND(C291,0)=0,0,PMT($D$8,$D$9,-$D$7))</f>
        <v/>
      </c>
      <c r="G292" s="3933">
        <f>+IF(ROUND(C291,0)=0,0,+$D$13+$D$14)</f>
        <v/>
      </c>
      <c r="H292" s="3933">
        <f>+G292+F292</f>
        <v/>
      </c>
    </row>
    <row r="293">
      <c r="B293" s="10">
        <f>+B292+1</f>
        <v/>
      </c>
      <c r="C293" s="3933">
        <f>+IF(C292-D293&lt;0,0,C292-D293)</f>
        <v/>
      </c>
      <c r="D293" s="3933">
        <f>F293-E293</f>
        <v/>
      </c>
      <c r="E293" s="3933">
        <f>C292*$D$8</f>
        <v/>
      </c>
      <c r="F293" s="3933">
        <f>IF(ROUND(C292,0)=0,0,PMT($D$8,$D$9,-$D$7))</f>
        <v/>
      </c>
      <c r="G293" s="3933">
        <f>+IF(ROUND(C292,0)=0,0,+$D$13+$D$14)</f>
        <v/>
      </c>
      <c r="H293" s="3933">
        <f>+G293+F293</f>
        <v/>
      </c>
    </row>
    <row r="294">
      <c r="B294" s="10">
        <f>+B293+1</f>
        <v/>
      </c>
      <c r="C294" s="3933">
        <f>+IF(C293-D294&lt;0,0,C293-D294)</f>
        <v/>
      </c>
      <c r="D294" s="3933">
        <f>F294-E294</f>
        <v/>
      </c>
      <c r="E294" s="3933">
        <f>C293*$D$8</f>
        <v/>
      </c>
      <c r="F294" s="3933">
        <f>IF(ROUND(C293,0)=0,0,PMT($D$8,$D$9,-$D$7))</f>
        <v/>
      </c>
      <c r="G294" s="3933">
        <f>+IF(ROUND(C293,0)=0,0,+$D$13+$D$14)</f>
        <v/>
      </c>
      <c r="H294" s="3933">
        <f>+G294+F294</f>
        <v/>
      </c>
    </row>
    <row r="295">
      <c r="B295" s="10">
        <f>+B294+1</f>
        <v/>
      </c>
      <c r="C295" s="3933">
        <f>+IF(C294-D295&lt;0,0,C294-D295)</f>
        <v/>
      </c>
      <c r="D295" s="3933">
        <f>F295-E295</f>
        <v/>
      </c>
      <c r="E295" s="3933">
        <f>C294*$D$8</f>
        <v/>
      </c>
      <c r="F295" s="3933">
        <f>IF(ROUND(C294,0)=0,0,PMT($D$8,$D$9,-$D$7))</f>
        <v/>
      </c>
      <c r="G295" s="3933">
        <f>+IF(ROUND(C294,0)=0,0,+$D$13+$D$14)</f>
        <v/>
      </c>
      <c r="H295" s="3933">
        <f>+G295+F295</f>
        <v/>
      </c>
    </row>
    <row r="296">
      <c r="B296" s="10">
        <f>+B295+1</f>
        <v/>
      </c>
      <c r="C296" s="3933">
        <f>+IF(C295-D296&lt;0,0,C295-D296)</f>
        <v/>
      </c>
      <c r="D296" s="3933">
        <f>F296-E296</f>
        <v/>
      </c>
      <c r="E296" s="3933">
        <f>C295*$D$8</f>
        <v/>
      </c>
      <c r="F296" s="3933">
        <f>IF(ROUND(C295,0)=0,0,PMT($D$8,$D$9,-$D$7))</f>
        <v/>
      </c>
      <c r="G296" s="3933">
        <f>+IF(ROUND(C295,0)=0,0,+$D$13+$D$14)</f>
        <v/>
      </c>
      <c r="H296" s="3933">
        <f>+G296+F296</f>
        <v/>
      </c>
    </row>
    <row r="297">
      <c r="B297" s="10">
        <f>+B296+1</f>
        <v/>
      </c>
      <c r="C297" s="3933">
        <f>+IF(C296-D297&lt;0,0,C296-D297)</f>
        <v/>
      </c>
      <c r="D297" s="3933">
        <f>F297-E297</f>
        <v/>
      </c>
      <c r="E297" s="3933">
        <f>C296*$D$8</f>
        <v/>
      </c>
      <c r="F297" s="3933">
        <f>IF(ROUND(C296,0)=0,0,PMT($D$8,$D$9,-$D$7))</f>
        <v/>
      </c>
      <c r="G297" s="3933">
        <f>+IF(ROUND(C296,0)=0,0,+$D$13+$D$14)</f>
        <v/>
      </c>
      <c r="H297" s="3933">
        <f>+G297+F297</f>
        <v/>
      </c>
    </row>
    <row r="298">
      <c r="B298" s="10">
        <f>+B297+1</f>
        <v/>
      </c>
      <c r="C298" s="3933">
        <f>+IF(C297-D298&lt;0,0,C297-D298)</f>
        <v/>
      </c>
      <c r="D298" s="3933">
        <f>F298-E298</f>
        <v/>
      </c>
      <c r="E298" s="3933">
        <f>C297*$D$8</f>
        <v/>
      </c>
      <c r="F298" s="3933">
        <f>IF(ROUND(C297,0)=0,0,PMT($D$8,$D$9,-$D$7))</f>
        <v/>
      </c>
      <c r="G298" s="3933">
        <f>+IF(ROUND(C297,0)=0,0,+$D$13+$D$14)</f>
        <v/>
      </c>
      <c r="H298" s="3933">
        <f>+G298+F298</f>
        <v/>
      </c>
    </row>
    <row r="299">
      <c r="B299" s="10">
        <f>+B298+1</f>
        <v/>
      </c>
      <c r="C299" s="3933">
        <f>+IF(C298-D299&lt;0,0,C298-D299)</f>
        <v/>
      </c>
      <c r="D299" s="3933">
        <f>F299-E299</f>
        <v/>
      </c>
      <c r="E299" s="3933">
        <f>C298*$D$8</f>
        <v/>
      </c>
      <c r="F299" s="3933">
        <f>IF(ROUND(C298,0)=0,0,PMT($D$8,$D$9,-$D$7))</f>
        <v/>
      </c>
      <c r="G299" s="3933">
        <f>+IF(ROUND(C298,0)=0,0,+$D$13+$D$14)</f>
        <v/>
      </c>
      <c r="H299" s="3933">
        <f>+G299+F299</f>
        <v/>
      </c>
    </row>
    <row r="300">
      <c r="B300" s="10">
        <f>+B299+1</f>
        <v/>
      </c>
      <c r="C300" s="3933">
        <f>+IF(C299-D300&lt;0,0,C299-D300)</f>
        <v/>
      </c>
      <c r="D300" s="3933">
        <f>F300-E300</f>
        <v/>
      </c>
      <c r="E300" s="3933">
        <f>C299*$D$8</f>
        <v/>
      </c>
      <c r="F300" s="3933">
        <f>IF(ROUND(C299,0)=0,0,PMT($D$8,$D$9,-$D$7))</f>
        <v/>
      </c>
      <c r="G300" s="3933">
        <f>+IF(ROUND(C299,0)=0,0,+$D$13+$D$14)</f>
        <v/>
      </c>
      <c r="H300" s="3933">
        <f>+G300+F300</f>
        <v/>
      </c>
    </row>
    <row r="301">
      <c r="B301" s="10">
        <f>+B300+1</f>
        <v/>
      </c>
      <c r="C301" s="3933">
        <f>+IF(C300-D301&lt;0,0,C300-D301)</f>
        <v/>
      </c>
      <c r="D301" s="3933">
        <f>F301-E301</f>
        <v/>
      </c>
      <c r="E301" s="3933">
        <f>C300*$D$8</f>
        <v/>
      </c>
      <c r="F301" s="3933">
        <f>IF(ROUND(C300,0)=0,0,PMT($D$8,$D$9,-$D$7))</f>
        <v/>
      </c>
      <c r="G301" s="3933">
        <f>+IF(ROUND(C300,0)=0,0,+$D$13+$D$14)</f>
        <v/>
      </c>
      <c r="H301" s="3933">
        <f>+G301+F301</f>
        <v/>
      </c>
    </row>
    <row r="302">
      <c r="B302" s="10">
        <f>+B301+1</f>
        <v/>
      </c>
      <c r="C302" s="3933">
        <f>+IF(C301-D302&lt;0,0,C301-D302)</f>
        <v/>
      </c>
      <c r="D302" s="3933">
        <f>F302-E302</f>
        <v/>
      </c>
      <c r="E302" s="3933">
        <f>C301*$D$8</f>
        <v/>
      </c>
      <c r="F302" s="3933">
        <f>IF(ROUND(C301,0)=0,0,PMT($D$8,$D$9,-$D$7))</f>
        <v/>
      </c>
      <c r="G302" s="3933">
        <f>+IF(ROUND(C301,0)=0,0,+$D$13+$D$14)</f>
        <v/>
      </c>
      <c r="H302" s="3933">
        <f>+G302+F302</f>
        <v/>
      </c>
    </row>
    <row r="303">
      <c r="B303" s="10">
        <f>+B302+1</f>
        <v/>
      </c>
      <c r="C303" s="3933">
        <f>+IF(C302-D303&lt;0,0,C302-D303)</f>
        <v/>
      </c>
      <c r="D303" s="3933">
        <f>F303-E303</f>
        <v/>
      </c>
      <c r="E303" s="3933">
        <f>C302*$D$8</f>
        <v/>
      </c>
      <c r="F303" s="3933">
        <f>IF(ROUND(C302,0)=0,0,PMT($D$8,$D$9,-$D$7))</f>
        <v/>
      </c>
      <c r="G303" s="3933">
        <f>+IF(ROUND(C302,0)=0,0,+$D$13+$D$14)</f>
        <v/>
      </c>
      <c r="H303" s="3933">
        <f>+G303+F303</f>
        <v/>
      </c>
    </row>
    <row r="304">
      <c r="B304" s="10">
        <f>+B303+1</f>
        <v/>
      </c>
      <c r="C304" s="3933">
        <f>+IF(C303-D304&lt;0,0,C303-D304)</f>
        <v/>
      </c>
      <c r="D304" s="3933">
        <f>F304-E304</f>
        <v/>
      </c>
      <c r="E304" s="3933">
        <f>C303*$D$8</f>
        <v/>
      </c>
      <c r="F304" s="3933">
        <f>IF(ROUND(C303,0)=0,0,PMT($D$8,$D$9,-$D$7))</f>
        <v/>
      </c>
      <c r="G304" s="3933">
        <f>+IF(ROUND(C303,0)=0,0,+$D$13+$D$14)</f>
        <v/>
      </c>
      <c r="H304" s="3933">
        <f>+G304+F304</f>
        <v/>
      </c>
    </row>
    <row r="305">
      <c r="B305" s="10">
        <f>+B304+1</f>
        <v/>
      </c>
      <c r="C305" s="3933">
        <f>+IF(C304-D305&lt;0,0,C304-D305)</f>
        <v/>
      </c>
      <c r="D305" s="3933">
        <f>F305-E305</f>
        <v/>
      </c>
      <c r="E305" s="3933">
        <f>C304*$D$8</f>
        <v/>
      </c>
      <c r="F305" s="3933">
        <f>IF(ROUND(C304,0)=0,0,PMT($D$8,$D$9,-$D$7))</f>
        <v/>
      </c>
      <c r="G305" s="3933">
        <f>+IF(ROUND(C304,0)=0,0,+$D$13+$D$14)</f>
        <v/>
      </c>
      <c r="H305" s="3933">
        <f>+G305+F305</f>
        <v/>
      </c>
    </row>
    <row r="306">
      <c r="B306" s="10">
        <f>+B305+1</f>
        <v/>
      </c>
      <c r="C306" s="3933">
        <f>+IF(C305-D306&lt;0,0,C305-D306)</f>
        <v/>
      </c>
      <c r="D306" s="3933">
        <f>F306-E306</f>
        <v/>
      </c>
      <c r="E306" s="3933">
        <f>C305*$D$8</f>
        <v/>
      </c>
      <c r="F306" s="3933">
        <f>IF(ROUND(C305,0)=0,0,PMT($D$8,$D$9,-$D$7))</f>
        <v/>
      </c>
      <c r="G306" s="3933">
        <f>+IF(ROUND(C305,0)=0,0,+$D$13+$D$14)</f>
        <v/>
      </c>
      <c r="H306" s="3933">
        <f>+G306+F306</f>
        <v/>
      </c>
    </row>
    <row r="307">
      <c r="B307" s="10">
        <f>+B306+1</f>
        <v/>
      </c>
      <c r="C307" s="3933">
        <f>+IF(C306-D307&lt;0,0,C306-D307)</f>
        <v/>
      </c>
      <c r="D307" s="3933">
        <f>F307-E307</f>
        <v/>
      </c>
      <c r="E307" s="3933">
        <f>C306*$D$8</f>
        <v/>
      </c>
      <c r="F307" s="3933">
        <f>IF(ROUND(C306,0)=0,0,PMT($D$8,$D$9,-$D$7))</f>
        <v/>
      </c>
      <c r="G307" s="3933">
        <f>+IF(ROUND(C306,0)=0,0,+$D$13+$D$14)</f>
        <v/>
      </c>
      <c r="H307" s="3933">
        <f>+G307+F307</f>
        <v/>
      </c>
    </row>
    <row r="308">
      <c r="B308" s="10">
        <f>+B307+1</f>
        <v/>
      </c>
      <c r="C308" s="3933">
        <f>+IF(C307-D308&lt;0,0,C307-D308)</f>
        <v/>
      </c>
      <c r="D308" s="3933">
        <f>F308-E308</f>
        <v/>
      </c>
      <c r="E308" s="3933">
        <f>C307*$D$8</f>
        <v/>
      </c>
      <c r="F308" s="3933">
        <f>IF(ROUND(C307,0)=0,0,PMT($D$8,$D$9,-$D$7))</f>
        <v/>
      </c>
      <c r="G308" s="3933">
        <f>+IF(ROUND(C307,0)=0,0,+$D$13+$D$14)</f>
        <v/>
      </c>
      <c r="H308" s="3933">
        <f>+G308+F308</f>
        <v/>
      </c>
    </row>
    <row r="309">
      <c r="B309" s="10">
        <f>+B308+1</f>
        <v/>
      </c>
      <c r="C309" s="3933">
        <f>+IF(C308-D309&lt;0,0,C308-D309)</f>
        <v/>
      </c>
      <c r="D309" s="3933">
        <f>F309-E309</f>
        <v/>
      </c>
      <c r="E309" s="3933">
        <f>C308*$D$8</f>
        <v/>
      </c>
      <c r="F309" s="3933">
        <f>IF(ROUND(C308,0)=0,0,PMT($D$8,$D$9,-$D$7))</f>
        <v/>
      </c>
      <c r="G309" s="3933">
        <f>+IF(ROUND(C308,0)=0,0,+$D$13+$D$14)</f>
        <v/>
      </c>
      <c r="H309" s="3933">
        <f>+G309+F309</f>
        <v/>
      </c>
    </row>
    <row r="310">
      <c r="B310" s="10">
        <f>+B309+1</f>
        <v/>
      </c>
      <c r="C310" s="3933">
        <f>+IF(C309-D310&lt;0,0,C309-D310)</f>
        <v/>
      </c>
      <c r="D310" s="3933">
        <f>F310-E310</f>
        <v/>
      </c>
      <c r="E310" s="3933">
        <f>C309*$D$8</f>
        <v/>
      </c>
      <c r="F310" s="3933">
        <f>IF(ROUND(C309,0)=0,0,PMT($D$8,$D$9,-$D$7))</f>
        <v/>
      </c>
      <c r="G310" s="3933">
        <f>+IF(ROUND(C309,0)=0,0,+$D$13+$D$14)</f>
        <v/>
      </c>
      <c r="H310" s="3933">
        <f>+G310+F310</f>
        <v/>
      </c>
    </row>
    <row r="311">
      <c r="B311" s="10">
        <f>+B310+1</f>
        <v/>
      </c>
      <c r="C311" s="3933">
        <f>+IF(C310-D311&lt;0,0,C310-D311)</f>
        <v/>
      </c>
      <c r="D311" s="3933">
        <f>F311-E311</f>
        <v/>
      </c>
      <c r="E311" s="3933">
        <f>C310*$D$8</f>
        <v/>
      </c>
      <c r="F311" s="3933">
        <f>IF(ROUND(C310,0)=0,0,PMT($D$8,$D$9,-$D$7))</f>
        <v/>
      </c>
      <c r="G311" s="3933">
        <f>+IF(ROUND(C310,0)=0,0,+$D$13+$D$14)</f>
        <v/>
      </c>
      <c r="H311" s="3933">
        <f>+G311+F311</f>
        <v/>
      </c>
    </row>
    <row r="312">
      <c r="B312" s="10">
        <f>+B311+1</f>
        <v/>
      </c>
      <c r="C312" s="3933">
        <f>+IF(C311-D312&lt;0,0,C311-D312)</f>
        <v/>
      </c>
      <c r="D312" s="3933">
        <f>F312-E312</f>
        <v/>
      </c>
      <c r="E312" s="3933">
        <f>C311*$D$8</f>
        <v/>
      </c>
      <c r="F312" s="3933">
        <f>IF(ROUND(C311,0)=0,0,PMT($D$8,$D$9,-$D$7))</f>
        <v/>
      </c>
      <c r="G312" s="3933">
        <f>+IF(ROUND(C311,0)=0,0,+$D$13+$D$14)</f>
        <v/>
      </c>
      <c r="H312" s="3933">
        <f>+G312+F312</f>
        <v/>
      </c>
    </row>
    <row r="313">
      <c r="B313" s="10">
        <f>+B312+1</f>
        <v/>
      </c>
      <c r="C313" s="3933">
        <f>+IF(C312-D313&lt;0,0,C312-D313)</f>
        <v/>
      </c>
      <c r="D313" s="3933">
        <f>F313-E313</f>
        <v/>
      </c>
      <c r="E313" s="3933">
        <f>C312*$D$8</f>
        <v/>
      </c>
      <c r="F313" s="3933">
        <f>IF(ROUND(C312,0)=0,0,PMT($D$8,$D$9,-$D$7))</f>
        <v/>
      </c>
      <c r="G313" s="3933">
        <f>+IF(ROUND(C312,0)=0,0,+$D$13+$D$14)</f>
        <v/>
      </c>
      <c r="H313" s="3933">
        <f>+G313+F313</f>
        <v/>
      </c>
    </row>
    <row r="314">
      <c r="B314" s="10">
        <f>+B313+1</f>
        <v/>
      </c>
      <c r="C314" s="3933">
        <f>+IF(C313-D314&lt;0,0,C313-D314)</f>
        <v/>
      </c>
      <c r="D314" s="3933">
        <f>F314-E314</f>
        <v/>
      </c>
      <c r="E314" s="3933">
        <f>C313*$D$8</f>
        <v/>
      </c>
      <c r="F314" s="3933">
        <f>IF(ROUND(C313,0)=0,0,PMT($D$8,$D$9,-$D$7))</f>
        <v/>
      </c>
      <c r="G314" s="3933">
        <f>+IF(ROUND(C313,0)=0,0,+$D$13+$D$14)</f>
        <v/>
      </c>
      <c r="H314" s="3933">
        <f>+G314+F314</f>
        <v/>
      </c>
    </row>
    <row r="315">
      <c r="B315" s="10">
        <f>+B314+1</f>
        <v/>
      </c>
      <c r="C315" s="3933">
        <f>+IF(C314-D315&lt;0,0,C314-D315)</f>
        <v/>
      </c>
      <c r="D315" s="3933">
        <f>F315-E315</f>
        <v/>
      </c>
      <c r="E315" s="3933">
        <f>C314*$D$8</f>
        <v/>
      </c>
      <c r="F315" s="3933">
        <f>IF(ROUND(C314,0)=0,0,PMT($D$8,$D$9,-$D$7))</f>
        <v/>
      </c>
      <c r="G315" s="3933">
        <f>+IF(ROUND(C314,0)=0,0,+$D$13+$D$14)</f>
        <v/>
      </c>
      <c r="H315" s="3933">
        <f>+G315+F315</f>
        <v/>
      </c>
    </row>
    <row r="316">
      <c r="B316" s="10">
        <f>+B315+1</f>
        <v/>
      </c>
      <c r="C316" s="3933">
        <f>+IF(C315-D316&lt;0,0,C315-D316)</f>
        <v/>
      </c>
      <c r="D316" s="3933">
        <f>F316-E316</f>
        <v/>
      </c>
      <c r="E316" s="3933">
        <f>C315*$D$8</f>
        <v/>
      </c>
      <c r="F316" s="3933">
        <f>IF(ROUND(C315,0)=0,0,PMT($D$8,$D$9,-$D$7))</f>
        <v/>
      </c>
      <c r="G316" s="3933">
        <f>+IF(ROUND(C315,0)=0,0,+$D$13+$D$14)</f>
        <v/>
      </c>
      <c r="H316" s="3933">
        <f>+G316+F316</f>
        <v/>
      </c>
    </row>
    <row r="317">
      <c r="B317" s="10">
        <f>+B316+1</f>
        <v/>
      </c>
      <c r="C317" s="3933">
        <f>+IF(C316-D317&lt;0,0,C316-D317)</f>
        <v/>
      </c>
      <c r="D317" s="3933">
        <f>F317-E317</f>
        <v/>
      </c>
      <c r="E317" s="3933">
        <f>C316*$D$8</f>
        <v/>
      </c>
      <c r="F317" s="3933">
        <f>IF(ROUND(C316,0)=0,0,PMT($D$8,$D$9,-$D$7))</f>
        <v/>
      </c>
      <c r="G317" s="3933">
        <f>+IF(ROUND(C316,0)=0,0,+$D$13+$D$14)</f>
        <v/>
      </c>
      <c r="H317" s="3933">
        <f>+G317+F317</f>
        <v/>
      </c>
    </row>
    <row r="318">
      <c r="B318" s="10">
        <f>+B317+1</f>
        <v/>
      </c>
      <c r="C318" s="3933">
        <f>+IF(C317-D318&lt;0,0,C317-D318)</f>
        <v/>
      </c>
      <c r="D318" s="3933">
        <f>F318-E318</f>
        <v/>
      </c>
      <c r="E318" s="3933">
        <f>C317*$D$8</f>
        <v/>
      </c>
      <c r="F318" s="3933">
        <f>IF(ROUND(C317,0)=0,0,PMT($D$8,$D$9,-$D$7))</f>
        <v/>
      </c>
      <c r="G318" s="3933">
        <f>+IF(ROUND(C317,0)=0,0,+$D$13+$D$14)</f>
        <v/>
      </c>
      <c r="H318" s="3933">
        <f>+G318+F318</f>
        <v/>
      </c>
    </row>
    <row r="319">
      <c r="B319" s="10">
        <f>+B318+1</f>
        <v/>
      </c>
      <c r="C319" s="3933">
        <f>+IF(C318-D319&lt;0,0,C318-D319)</f>
        <v/>
      </c>
      <c r="D319" s="3933">
        <f>F319-E319</f>
        <v/>
      </c>
      <c r="E319" s="3933">
        <f>C318*$D$8</f>
        <v/>
      </c>
      <c r="F319" s="3933">
        <f>IF(ROUND(C318,0)=0,0,PMT($D$8,$D$9,-$D$7))</f>
        <v/>
      </c>
      <c r="G319" s="3933">
        <f>+IF(ROUND(C318,0)=0,0,+$D$13+$D$14)</f>
        <v/>
      </c>
      <c r="H319" s="3933">
        <f>+G319+F319</f>
        <v/>
      </c>
    </row>
    <row r="320">
      <c r="B320" s="10">
        <f>+B319+1</f>
        <v/>
      </c>
      <c r="C320" s="3933">
        <f>+IF(C319-D320&lt;0,0,C319-D320)</f>
        <v/>
      </c>
      <c r="D320" s="3933">
        <f>F320-E320</f>
        <v/>
      </c>
      <c r="E320" s="3933">
        <f>C319*$D$8</f>
        <v/>
      </c>
      <c r="F320" s="3933">
        <f>IF(ROUND(C319,0)=0,0,PMT($D$8,$D$9,-$D$7))</f>
        <v/>
      </c>
      <c r="G320" s="3933">
        <f>+IF(ROUND(C319,0)=0,0,+$D$13+$D$14)</f>
        <v/>
      </c>
      <c r="H320" s="3933">
        <f>+G320+F320</f>
        <v/>
      </c>
    </row>
    <row r="321">
      <c r="B321" s="10">
        <f>+B320+1</f>
        <v/>
      </c>
      <c r="C321" s="3933">
        <f>+IF(C320-D321&lt;0,0,C320-D321)</f>
        <v/>
      </c>
      <c r="D321" s="3933">
        <f>F321-E321</f>
        <v/>
      </c>
      <c r="E321" s="3933">
        <f>C320*$D$8</f>
        <v/>
      </c>
      <c r="F321" s="3933">
        <f>IF(ROUND(C320,0)=0,0,PMT($D$8,$D$9,-$D$7))</f>
        <v/>
      </c>
      <c r="G321" s="3933">
        <f>+IF(ROUND(C320,0)=0,0,+$D$13+$D$14)</f>
        <v/>
      </c>
      <c r="H321" s="3933">
        <f>+G321+F321</f>
        <v/>
      </c>
    </row>
    <row r="322">
      <c r="B322" s="10">
        <f>+B321+1</f>
        <v/>
      </c>
      <c r="C322" s="3933">
        <f>+IF(C321-D322&lt;0,0,C321-D322)</f>
        <v/>
      </c>
      <c r="D322" s="3933">
        <f>F322-E322</f>
        <v/>
      </c>
      <c r="E322" s="3933">
        <f>C321*$D$8</f>
        <v/>
      </c>
      <c r="F322" s="3933">
        <f>IF(ROUND(C321,0)=0,0,PMT($D$8,$D$9,-$D$7))</f>
        <v/>
      </c>
      <c r="G322" s="3933">
        <f>+IF(ROUND(C321,0)=0,0,+$D$13+$D$14)</f>
        <v/>
      </c>
      <c r="H322" s="3933">
        <f>+G322+F322</f>
        <v/>
      </c>
    </row>
    <row r="323">
      <c r="B323" s="10">
        <f>+B322+1</f>
        <v/>
      </c>
      <c r="C323" s="3933">
        <f>+IF(C322-D323&lt;0,0,C322-D323)</f>
        <v/>
      </c>
      <c r="D323" s="3933">
        <f>F323-E323</f>
        <v/>
      </c>
      <c r="E323" s="3933">
        <f>C322*$D$8</f>
        <v/>
      </c>
      <c r="F323" s="3933">
        <f>IF(ROUND(C322,0)=0,0,PMT($D$8,$D$9,-$D$7))</f>
        <v/>
      </c>
      <c r="G323" s="3933">
        <f>+IF(ROUND(C322,0)=0,0,+$D$13+$D$14)</f>
        <v/>
      </c>
      <c r="H323" s="3933">
        <f>+G323+F323</f>
        <v/>
      </c>
    </row>
    <row r="324">
      <c r="B324" s="10">
        <f>+B323+1</f>
        <v/>
      </c>
      <c r="C324" s="3933">
        <f>+IF(C323-D324&lt;0,0,C323-D324)</f>
        <v/>
      </c>
      <c r="D324" s="3933">
        <f>F324-E324</f>
        <v/>
      </c>
      <c r="E324" s="3933">
        <f>C323*$D$8</f>
        <v/>
      </c>
      <c r="F324" s="3933">
        <f>IF(ROUND(C323,0)=0,0,PMT($D$8,$D$9,-$D$7))</f>
        <v/>
      </c>
      <c r="G324" s="3933">
        <f>+IF(ROUND(C323,0)=0,0,+$D$13+$D$14)</f>
        <v/>
      </c>
      <c r="H324" s="3933">
        <f>+G324+F324</f>
        <v/>
      </c>
    </row>
    <row r="325">
      <c r="B325" s="10">
        <f>+B324+1</f>
        <v/>
      </c>
      <c r="C325" s="3933">
        <f>+IF(C324-D325&lt;0,0,C324-D325)</f>
        <v/>
      </c>
      <c r="D325" s="3933">
        <f>F325-E325</f>
        <v/>
      </c>
      <c r="E325" s="3933">
        <f>C324*$D$8</f>
        <v/>
      </c>
      <c r="F325" s="3933">
        <f>IF(ROUND(C324,0)=0,0,PMT($D$8,$D$9,-$D$7))</f>
        <v/>
      </c>
      <c r="G325" s="3933">
        <f>+IF(ROUND(C324,0)=0,0,+$D$13+$D$14)</f>
        <v/>
      </c>
      <c r="H325" s="3933">
        <f>+G325+F325</f>
        <v/>
      </c>
    </row>
    <row r="326">
      <c r="B326" s="10">
        <f>+B325+1</f>
        <v/>
      </c>
      <c r="C326" s="3933">
        <f>+IF(C325-D326&lt;0,0,C325-D326)</f>
        <v/>
      </c>
      <c r="D326" s="3933">
        <f>F326-E326</f>
        <v/>
      </c>
      <c r="E326" s="3933">
        <f>C325*$D$8</f>
        <v/>
      </c>
      <c r="F326" s="3933">
        <f>IF(ROUND(C325,0)=0,0,PMT($D$8,$D$9,-$D$7))</f>
        <v/>
      </c>
      <c r="G326" s="3933">
        <f>+IF(ROUND(C325,0)=0,0,+$D$13+$D$14)</f>
        <v/>
      </c>
      <c r="H326" s="3933">
        <f>+G326+F326</f>
        <v/>
      </c>
    </row>
    <row r="327">
      <c r="B327" s="10">
        <f>+B326+1</f>
        <v/>
      </c>
      <c r="C327" s="3933">
        <f>+IF(C326-D327&lt;0,0,C326-D327)</f>
        <v/>
      </c>
      <c r="D327" s="3933">
        <f>F327-E327</f>
        <v/>
      </c>
      <c r="E327" s="3933">
        <f>C326*$D$8</f>
        <v/>
      </c>
      <c r="F327" s="3933">
        <f>IF(ROUND(C326,0)=0,0,PMT($D$8,$D$9,-$D$7))</f>
        <v/>
      </c>
      <c r="G327" s="3933">
        <f>+IF(ROUND(C326,0)=0,0,+$D$13+$D$14)</f>
        <v/>
      </c>
      <c r="H327" s="3933">
        <f>+G327+F327</f>
        <v/>
      </c>
    </row>
    <row r="328">
      <c r="B328" s="10">
        <f>+B327+1</f>
        <v/>
      </c>
      <c r="C328" s="3933">
        <f>+IF(C327-D328&lt;0,0,C327-D328)</f>
        <v/>
      </c>
      <c r="D328" s="3933">
        <f>F328-E328</f>
        <v/>
      </c>
      <c r="E328" s="3933">
        <f>C327*$D$8</f>
        <v/>
      </c>
      <c r="F328" s="3933">
        <f>IF(ROUND(C327,0)=0,0,PMT($D$8,$D$9,-$D$7))</f>
        <v/>
      </c>
      <c r="G328" s="3933">
        <f>+IF(ROUND(C327,0)=0,0,+$D$13+$D$14)</f>
        <v/>
      </c>
      <c r="H328" s="3933">
        <f>+G328+F328</f>
        <v/>
      </c>
    </row>
    <row r="329">
      <c r="B329" s="10">
        <f>+B328+1</f>
        <v/>
      </c>
      <c r="C329" s="3933">
        <f>+IF(C328-D329&lt;0,0,C328-D329)</f>
        <v/>
      </c>
      <c r="D329" s="3933">
        <f>F329-E329</f>
        <v/>
      </c>
      <c r="E329" s="3933">
        <f>C328*$D$8</f>
        <v/>
      </c>
      <c r="F329" s="3933">
        <f>IF(ROUND(C328,0)=0,0,PMT($D$8,$D$9,-$D$7))</f>
        <v/>
      </c>
      <c r="G329" s="3933">
        <f>+IF(ROUND(C328,0)=0,0,+$D$13+$D$14)</f>
        <v/>
      </c>
      <c r="H329" s="3933">
        <f>+G329+F329</f>
        <v/>
      </c>
    </row>
    <row r="330">
      <c r="B330" s="10">
        <f>+B329+1</f>
        <v/>
      </c>
      <c r="C330" s="3933">
        <f>+IF(C329-D330&lt;0,0,C329-D330)</f>
        <v/>
      </c>
      <c r="D330" s="3933">
        <f>F330-E330</f>
        <v/>
      </c>
      <c r="E330" s="3933">
        <f>C329*$D$8</f>
        <v/>
      </c>
      <c r="F330" s="3933">
        <f>IF(ROUND(C329,0)=0,0,PMT($D$8,$D$9,-$D$7))</f>
        <v/>
      </c>
      <c r="G330" s="3933">
        <f>+IF(ROUND(C329,0)=0,0,+$D$13+$D$14)</f>
        <v/>
      </c>
      <c r="H330" s="3933">
        <f>+G330+F330</f>
        <v/>
      </c>
    </row>
    <row r="331">
      <c r="B331" s="10">
        <f>+B330+1</f>
        <v/>
      </c>
      <c r="C331" s="3933">
        <f>+IF(C330-D331&lt;0,0,C330-D331)</f>
        <v/>
      </c>
      <c r="D331" s="3933">
        <f>F331-E331</f>
        <v/>
      </c>
      <c r="E331" s="3933">
        <f>C330*$D$8</f>
        <v/>
      </c>
      <c r="F331" s="3933">
        <f>IF(ROUND(C330,0)=0,0,PMT($D$8,$D$9,-$D$7))</f>
        <v/>
      </c>
      <c r="G331" s="3933">
        <f>+IF(ROUND(C330,0)=0,0,+$D$13+$D$14)</f>
        <v/>
      </c>
      <c r="H331" s="3933">
        <f>+G331+F331</f>
        <v/>
      </c>
    </row>
    <row r="332">
      <c r="B332" s="10">
        <f>+B331+1</f>
        <v/>
      </c>
      <c r="C332" s="3933">
        <f>+IF(C331-D332&lt;0,0,C331-D332)</f>
        <v/>
      </c>
      <c r="D332" s="3933">
        <f>F332-E332</f>
        <v/>
      </c>
      <c r="E332" s="3933">
        <f>C331*$D$8</f>
        <v/>
      </c>
      <c r="F332" s="3933">
        <f>IF(ROUND(C331,0)=0,0,PMT($D$8,$D$9,-$D$7))</f>
        <v/>
      </c>
      <c r="G332" s="3933">
        <f>+IF(ROUND(C331,0)=0,0,+$D$13+$D$14)</f>
        <v/>
      </c>
      <c r="H332" s="3933">
        <f>+G332+F332</f>
        <v/>
      </c>
    </row>
    <row r="333">
      <c r="B333" s="10">
        <f>+B332+1</f>
        <v/>
      </c>
      <c r="C333" s="3933">
        <f>+IF(C332-D333&lt;0,0,C332-D333)</f>
        <v/>
      </c>
      <c r="D333" s="3933">
        <f>F333-E333</f>
        <v/>
      </c>
      <c r="E333" s="3933">
        <f>C332*$D$8</f>
        <v/>
      </c>
      <c r="F333" s="3933">
        <f>IF(ROUND(C332,0)=0,0,PMT($D$8,$D$9,-$D$7))</f>
        <v/>
      </c>
      <c r="G333" s="3933">
        <f>+IF(ROUND(C332,0)=0,0,+$D$13+$D$14)</f>
        <v/>
      </c>
      <c r="H333" s="3933">
        <f>+G333+F333</f>
        <v/>
      </c>
    </row>
    <row r="334">
      <c r="B334" s="10">
        <f>+B333+1</f>
        <v/>
      </c>
      <c r="C334" s="3933">
        <f>+IF(C333-D334&lt;0,0,C333-D334)</f>
        <v/>
      </c>
      <c r="D334" s="3933">
        <f>F334-E334</f>
        <v/>
      </c>
      <c r="E334" s="3933">
        <f>C333*$D$8</f>
        <v/>
      </c>
      <c r="F334" s="3933">
        <f>IF(ROUND(C333,0)=0,0,PMT($D$8,$D$9,-$D$7))</f>
        <v/>
      </c>
      <c r="G334" s="3933">
        <f>+IF(ROUND(C333,0)=0,0,+$D$13+$D$14)</f>
        <v/>
      </c>
      <c r="H334" s="3933">
        <f>+G334+F334</f>
        <v/>
      </c>
    </row>
    <row r="335">
      <c r="B335" s="10">
        <f>+B334+1</f>
        <v/>
      </c>
      <c r="C335" s="3933">
        <f>+IF(C334-D335&lt;0,0,C334-D335)</f>
        <v/>
      </c>
      <c r="D335" s="3933">
        <f>F335-E335</f>
        <v/>
      </c>
      <c r="E335" s="3933">
        <f>C334*$D$8</f>
        <v/>
      </c>
      <c r="F335" s="3933">
        <f>IF(ROUND(C334,0)=0,0,PMT($D$8,$D$9,-$D$7))</f>
        <v/>
      </c>
      <c r="G335" s="3933">
        <f>+IF(ROUND(C334,0)=0,0,+$D$13+$D$14)</f>
        <v/>
      </c>
      <c r="H335" s="3933">
        <f>+G335+F335</f>
        <v/>
      </c>
    </row>
    <row r="336">
      <c r="B336" s="10">
        <f>+B335+1</f>
        <v/>
      </c>
      <c r="C336" s="3933">
        <f>+IF(C335-D336&lt;0,0,C335-D336)</f>
        <v/>
      </c>
      <c r="D336" s="3933">
        <f>F336-E336</f>
        <v/>
      </c>
      <c r="E336" s="3933">
        <f>C335*$D$8</f>
        <v/>
      </c>
      <c r="F336" s="3933">
        <f>IF(ROUND(C335,0)=0,0,PMT($D$8,$D$9,-$D$7))</f>
        <v/>
      </c>
      <c r="G336" s="3933">
        <f>+IF(ROUND(C335,0)=0,0,+$D$13+$D$14)</f>
        <v/>
      </c>
      <c r="H336" s="3933">
        <f>+G336+F336</f>
        <v/>
      </c>
    </row>
    <row r="337">
      <c r="B337" s="10">
        <f>+B336+1</f>
        <v/>
      </c>
      <c r="C337" s="3933">
        <f>+IF(C336-D337&lt;0,0,C336-D337)</f>
        <v/>
      </c>
      <c r="D337" s="3933">
        <f>F337-E337</f>
        <v/>
      </c>
      <c r="E337" s="3933">
        <f>C336*$D$8</f>
        <v/>
      </c>
      <c r="F337" s="3933">
        <f>IF(ROUND(C336,0)=0,0,PMT($D$8,$D$9,-$D$7))</f>
        <v/>
      </c>
      <c r="G337" s="3933">
        <f>+IF(ROUND(C336,0)=0,0,+$D$13+$D$14)</f>
        <v/>
      </c>
      <c r="H337" s="3933">
        <f>+G337+F337</f>
        <v/>
      </c>
    </row>
    <row r="338">
      <c r="B338" s="10">
        <f>+B337+1</f>
        <v/>
      </c>
      <c r="C338" s="3933">
        <f>+IF(C337-D338&lt;0,0,C337-D338)</f>
        <v/>
      </c>
      <c r="D338" s="3933">
        <f>F338-E338</f>
        <v/>
      </c>
      <c r="E338" s="3933">
        <f>C337*$D$8</f>
        <v/>
      </c>
      <c r="F338" s="3933">
        <f>IF(ROUND(C337,0)=0,0,PMT($D$8,$D$9,-$D$7))</f>
        <v/>
      </c>
      <c r="G338" s="3933">
        <f>+IF(ROUND(C337,0)=0,0,+$D$13+$D$14)</f>
        <v/>
      </c>
      <c r="H338" s="3933">
        <f>+G338+F338</f>
        <v/>
      </c>
    </row>
    <row r="339">
      <c r="B339" s="10">
        <f>+B338+1</f>
        <v/>
      </c>
      <c r="C339" s="3933">
        <f>+IF(C338-D339&lt;0,0,C338-D339)</f>
        <v/>
      </c>
      <c r="D339" s="3933">
        <f>F339-E339</f>
        <v/>
      </c>
      <c r="E339" s="3933">
        <f>C338*$D$8</f>
        <v/>
      </c>
      <c r="F339" s="3933">
        <f>IF(ROUND(C338,0)=0,0,PMT($D$8,$D$9,-$D$7))</f>
        <v/>
      </c>
      <c r="G339" s="3933">
        <f>+IF(ROUND(C338,0)=0,0,+$D$13+$D$14)</f>
        <v/>
      </c>
      <c r="H339" s="3933">
        <f>+G339+F339</f>
        <v/>
      </c>
    </row>
    <row r="340">
      <c r="B340" s="10">
        <f>+B339+1</f>
        <v/>
      </c>
      <c r="C340" s="3933">
        <f>+IF(C339-D340&lt;0,0,C339-D340)</f>
        <v/>
      </c>
      <c r="D340" s="3933">
        <f>F340-E340</f>
        <v/>
      </c>
      <c r="E340" s="3933">
        <f>C339*$D$8</f>
        <v/>
      </c>
      <c r="F340" s="3933">
        <f>IF(ROUND(C339,0)=0,0,PMT($D$8,$D$9,-$D$7))</f>
        <v/>
      </c>
      <c r="G340" s="3933">
        <f>+IF(ROUND(C339,0)=0,0,+$D$13+$D$14)</f>
        <v/>
      </c>
      <c r="H340" s="3933">
        <f>+G340+F340</f>
        <v/>
      </c>
    </row>
    <row r="341">
      <c r="B341" s="10">
        <f>+B340+1</f>
        <v/>
      </c>
      <c r="C341" s="3933">
        <f>+IF(C340-D341&lt;0,0,C340-D341)</f>
        <v/>
      </c>
      <c r="D341" s="3933">
        <f>F341-E341</f>
        <v/>
      </c>
      <c r="E341" s="3933">
        <f>C340*$D$8</f>
        <v/>
      </c>
      <c r="F341" s="3933">
        <f>IF(ROUND(C340,0)=0,0,PMT($D$8,$D$9,-$D$7))</f>
        <v/>
      </c>
      <c r="G341" s="3933">
        <f>+IF(ROUND(C340,0)=0,0,+$D$13+$D$14)</f>
        <v/>
      </c>
      <c r="H341" s="3933">
        <f>+G341+F341</f>
        <v/>
      </c>
    </row>
    <row r="342">
      <c r="B342" s="10">
        <f>+B341+1</f>
        <v/>
      </c>
      <c r="C342" s="3933">
        <f>+IF(C341-D342&lt;0,0,C341-D342)</f>
        <v/>
      </c>
      <c r="D342" s="3933">
        <f>F342-E342</f>
        <v/>
      </c>
      <c r="E342" s="3933">
        <f>C341*$D$8</f>
        <v/>
      </c>
      <c r="F342" s="3933">
        <f>IF(ROUND(C341,0)=0,0,PMT($D$8,$D$9,-$D$7))</f>
        <v/>
      </c>
      <c r="G342" s="3933">
        <f>+IF(ROUND(C341,0)=0,0,+$D$13+$D$14)</f>
        <v/>
      </c>
      <c r="H342" s="3933">
        <f>+G342+F342</f>
        <v/>
      </c>
    </row>
    <row r="343">
      <c r="B343" s="10">
        <f>+B342+1</f>
        <v/>
      </c>
      <c r="C343" s="3933">
        <f>+IF(C342-D343&lt;0,0,C342-D343)</f>
        <v/>
      </c>
      <c r="D343" s="3933">
        <f>F343-E343</f>
        <v/>
      </c>
      <c r="E343" s="3933">
        <f>C342*$D$8</f>
        <v/>
      </c>
      <c r="F343" s="3933">
        <f>IF(ROUND(C342,0)=0,0,PMT($D$8,$D$9,-$D$7))</f>
        <v/>
      </c>
      <c r="G343" s="3933">
        <f>+IF(ROUND(C342,0)=0,0,+$D$13+$D$14)</f>
        <v/>
      </c>
      <c r="H343" s="3933">
        <f>+G343+F343</f>
        <v/>
      </c>
    </row>
    <row r="344">
      <c r="B344" s="10">
        <f>+B343+1</f>
        <v/>
      </c>
      <c r="C344" s="3933">
        <f>+IF(C343-D344&lt;0,0,C343-D344)</f>
        <v/>
      </c>
      <c r="D344" s="3933">
        <f>F344-E344</f>
        <v/>
      </c>
      <c r="E344" s="3933">
        <f>C343*$D$8</f>
        <v/>
      </c>
      <c r="F344" s="3933">
        <f>IF(ROUND(C343,0)=0,0,PMT($D$8,$D$9,-$D$7))</f>
        <v/>
      </c>
      <c r="G344" s="3933">
        <f>+IF(ROUND(C343,0)=0,0,+$D$13+$D$14)</f>
        <v/>
      </c>
      <c r="H344" s="3933">
        <f>+G344+F344</f>
        <v/>
      </c>
    </row>
    <row r="345">
      <c r="B345" s="10">
        <f>+B344+1</f>
        <v/>
      </c>
      <c r="C345" s="3933">
        <f>+IF(C344-D345&lt;0,0,C344-D345)</f>
        <v/>
      </c>
      <c r="D345" s="3933">
        <f>F345-E345</f>
        <v/>
      </c>
      <c r="E345" s="3933">
        <f>C344*$D$8</f>
        <v/>
      </c>
      <c r="F345" s="3933">
        <f>IF(ROUND(C344,0)=0,0,PMT($D$8,$D$9,-$D$7))</f>
        <v/>
      </c>
      <c r="G345" s="3933">
        <f>+IF(ROUND(C344,0)=0,0,+$D$13+$D$14)</f>
        <v/>
      </c>
      <c r="H345" s="3933">
        <f>+G345+F345</f>
        <v/>
      </c>
    </row>
    <row r="346">
      <c r="B346" s="10">
        <f>+B345+1</f>
        <v/>
      </c>
      <c r="C346" s="3933">
        <f>+IF(C345-D346&lt;0,0,C345-D346)</f>
        <v/>
      </c>
      <c r="D346" s="3933">
        <f>F346-E346</f>
        <v/>
      </c>
      <c r="E346" s="3933">
        <f>C345*$D$8</f>
        <v/>
      </c>
      <c r="F346" s="3933">
        <f>IF(ROUND(C345,0)=0,0,PMT($D$8,$D$9,-$D$7))</f>
        <v/>
      </c>
      <c r="G346" s="3933">
        <f>+IF(ROUND(C345,0)=0,0,+$D$13+$D$14)</f>
        <v/>
      </c>
      <c r="H346" s="3933">
        <f>+G346+F346</f>
        <v/>
      </c>
    </row>
    <row r="347">
      <c r="B347" s="10">
        <f>+B346+1</f>
        <v/>
      </c>
      <c r="C347" s="3933">
        <f>+IF(C346-D347&lt;0,0,C346-D347)</f>
        <v/>
      </c>
      <c r="D347" s="3933">
        <f>F347-E347</f>
        <v/>
      </c>
      <c r="E347" s="3933">
        <f>C346*$D$8</f>
        <v/>
      </c>
      <c r="F347" s="3933">
        <f>IF(ROUND(C346,0)=0,0,PMT($D$8,$D$9,-$D$7))</f>
        <v/>
      </c>
      <c r="G347" s="3933">
        <f>+IF(ROUND(C346,0)=0,0,+$D$13+$D$14)</f>
        <v/>
      </c>
      <c r="H347" s="3933">
        <f>+G347+F347</f>
        <v/>
      </c>
    </row>
    <row r="348">
      <c r="B348" s="10">
        <f>+B347+1</f>
        <v/>
      </c>
      <c r="C348" s="3933">
        <f>+IF(C347-D348&lt;0,0,C347-D348)</f>
        <v/>
      </c>
      <c r="D348" s="3933">
        <f>F348-E348</f>
        <v/>
      </c>
      <c r="E348" s="3933">
        <f>C347*$D$8</f>
        <v/>
      </c>
      <c r="F348" s="3933">
        <f>IF(ROUND(C347,0)=0,0,PMT($D$8,$D$9,-$D$7))</f>
        <v/>
      </c>
      <c r="G348" s="3933">
        <f>+IF(ROUND(C347,0)=0,0,+$D$13+$D$14)</f>
        <v/>
      </c>
      <c r="H348" s="3933">
        <f>+G348+F348</f>
        <v/>
      </c>
    </row>
    <row r="349">
      <c r="B349" s="10">
        <f>+B348+1</f>
        <v/>
      </c>
      <c r="C349" s="3933">
        <f>+IF(C348-D349&lt;0,0,C348-D349)</f>
        <v/>
      </c>
      <c r="D349" s="3933">
        <f>F349-E349</f>
        <v/>
      </c>
      <c r="E349" s="3933">
        <f>C348*$D$8</f>
        <v/>
      </c>
      <c r="F349" s="3933">
        <f>IF(ROUND(C348,0)=0,0,PMT($D$8,$D$9,-$D$7))</f>
        <v/>
      </c>
      <c r="G349" s="3933">
        <f>+IF(ROUND(C348,0)=0,0,+$D$13+$D$14)</f>
        <v/>
      </c>
      <c r="H349" s="3933">
        <f>+G349+F349</f>
        <v/>
      </c>
    </row>
    <row r="350">
      <c r="B350" s="10">
        <f>+B349+1</f>
        <v/>
      </c>
      <c r="C350" s="3933">
        <f>+IF(C349-D350&lt;0,0,C349-D350)</f>
        <v/>
      </c>
      <c r="D350" s="3933">
        <f>F350-E350</f>
        <v/>
      </c>
      <c r="E350" s="3933">
        <f>C349*$D$8</f>
        <v/>
      </c>
      <c r="F350" s="3933">
        <f>IF(ROUND(C349,0)=0,0,PMT($D$8,$D$9,-$D$7))</f>
        <v/>
      </c>
      <c r="G350" s="3933">
        <f>+IF(ROUND(C349,0)=0,0,+$D$13+$D$14)</f>
        <v/>
      </c>
      <c r="H350" s="3933">
        <f>+G350+F350</f>
        <v/>
      </c>
    </row>
    <row r="351">
      <c r="B351" s="10">
        <f>+B350+1</f>
        <v/>
      </c>
      <c r="C351" s="3933">
        <f>+IF(C350-D351&lt;0,0,C350-D351)</f>
        <v/>
      </c>
      <c r="D351" s="3933">
        <f>F351-E351</f>
        <v/>
      </c>
      <c r="E351" s="3933">
        <f>C350*$D$8</f>
        <v/>
      </c>
      <c r="F351" s="3933">
        <f>IF(ROUND(C350,0)=0,0,PMT($D$8,$D$9,-$D$7))</f>
        <v/>
      </c>
      <c r="G351" s="3933">
        <f>+IF(ROUND(C350,0)=0,0,+$D$13+$D$14)</f>
        <v/>
      </c>
      <c r="H351" s="3933">
        <f>+G351+F351</f>
        <v/>
      </c>
    </row>
    <row r="352">
      <c r="B352" s="10">
        <f>+B351+1</f>
        <v/>
      </c>
      <c r="C352" s="3933">
        <f>+IF(C351-D352&lt;0,0,C351-D352)</f>
        <v/>
      </c>
      <c r="D352" s="3933">
        <f>F352-E352</f>
        <v/>
      </c>
      <c r="E352" s="3933">
        <f>C351*$D$8</f>
        <v/>
      </c>
      <c r="F352" s="3933">
        <f>IF(ROUND(C351,0)=0,0,PMT($D$8,$D$9,-$D$7))</f>
        <v/>
      </c>
      <c r="G352" s="3933">
        <f>+IF(ROUND(C351,0)=0,0,+$D$13+$D$14)</f>
        <v/>
      </c>
      <c r="H352" s="3933">
        <f>+G352+F352</f>
        <v/>
      </c>
    </row>
    <row r="353">
      <c r="B353" s="10">
        <f>+B352+1</f>
        <v/>
      </c>
      <c r="C353" s="3933">
        <f>+IF(C352-D353&lt;0,0,C352-D353)</f>
        <v/>
      </c>
      <c r="D353" s="3933">
        <f>F353-E353</f>
        <v/>
      </c>
      <c r="E353" s="3933">
        <f>C352*$D$8</f>
        <v/>
      </c>
      <c r="F353" s="3933">
        <f>IF(ROUND(C352,0)=0,0,PMT($D$8,$D$9,-$D$7))</f>
        <v/>
      </c>
      <c r="G353" s="3933">
        <f>+IF(ROUND(C352,0)=0,0,+$D$13+$D$14)</f>
        <v/>
      </c>
      <c r="H353" s="3933">
        <f>+G353+F353</f>
        <v/>
      </c>
    </row>
    <row r="354">
      <c r="B354" s="10">
        <f>+B353+1</f>
        <v/>
      </c>
      <c r="C354" s="3933">
        <f>+IF(C353-D354&lt;0,0,C353-D354)</f>
        <v/>
      </c>
      <c r="D354" s="3933">
        <f>F354-E354</f>
        <v/>
      </c>
      <c r="E354" s="3933">
        <f>C353*$D$8</f>
        <v/>
      </c>
      <c r="F354" s="3933">
        <f>IF(ROUND(C353,0)=0,0,PMT($D$8,$D$9,-$D$7))</f>
        <v/>
      </c>
      <c r="G354" s="3933">
        <f>+IF(ROUND(C353,0)=0,0,+$D$13+$D$14)</f>
        <v/>
      </c>
      <c r="H354" s="3933">
        <f>+G354+F354</f>
        <v/>
      </c>
    </row>
    <row r="355">
      <c r="B355" s="10">
        <f>+B354+1</f>
        <v/>
      </c>
      <c r="C355" s="3933">
        <f>+IF(C354-D355&lt;0,0,C354-D355)</f>
        <v/>
      </c>
      <c r="D355" s="3933">
        <f>F355-E355</f>
        <v/>
      </c>
      <c r="E355" s="3933">
        <f>C354*$D$8</f>
        <v/>
      </c>
      <c r="F355" s="3933">
        <f>IF(ROUND(C354,0)=0,0,PMT($D$8,$D$9,-$D$7))</f>
        <v/>
      </c>
      <c r="G355" s="3933">
        <f>+IF(ROUND(C354,0)=0,0,+$D$13+$D$14)</f>
        <v/>
      </c>
      <c r="H355" s="3933">
        <f>+G355+F355</f>
        <v/>
      </c>
    </row>
    <row r="356">
      <c r="B356" s="10">
        <f>+B355+1</f>
        <v/>
      </c>
      <c r="C356" s="3933">
        <f>+IF(C355-D356&lt;0,0,C355-D356)</f>
        <v/>
      </c>
      <c r="D356" s="3933">
        <f>F356-E356</f>
        <v/>
      </c>
      <c r="E356" s="3933">
        <f>C355*$D$8</f>
        <v/>
      </c>
      <c r="F356" s="3933">
        <f>IF(ROUND(C355,0)=0,0,PMT($D$8,$D$9,-$D$7))</f>
        <v/>
      </c>
      <c r="G356" s="3933">
        <f>+IF(ROUND(C355,0)=0,0,+$D$13+$D$14)</f>
        <v/>
      </c>
      <c r="H356" s="3933">
        <f>+G356+F356</f>
        <v/>
      </c>
    </row>
    <row r="357">
      <c r="B357" s="10">
        <f>+B356+1</f>
        <v/>
      </c>
      <c r="C357" s="3933">
        <f>+IF(C356-D357&lt;0,0,C356-D357)</f>
        <v/>
      </c>
      <c r="D357" s="3933">
        <f>F357-E357</f>
        <v/>
      </c>
      <c r="E357" s="3933">
        <f>C356*$D$8</f>
        <v/>
      </c>
      <c r="F357" s="3933">
        <f>IF(ROUND(C356,0)=0,0,PMT($D$8,$D$9,-$D$7))</f>
        <v/>
      </c>
      <c r="G357" s="3933">
        <f>+IF(ROUND(C356,0)=0,0,+$D$13+$D$14)</f>
        <v/>
      </c>
      <c r="H357" s="3933">
        <f>+G357+F357</f>
        <v/>
      </c>
    </row>
    <row r="358">
      <c r="B358" s="10">
        <f>+B357+1</f>
        <v/>
      </c>
      <c r="C358" s="3933">
        <f>+IF(C357-D358&lt;0,0,C357-D358)</f>
        <v/>
      </c>
      <c r="D358" s="3933">
        <f>F358-E358</f>
        <v/>
      </c>
      <c r="E358" s="3933">
        <f>C357*$D$8</f>
        <v/>
      </c>
      <c r="F358" s="3933">
        <f>IF(ROUND(C357,0)=0,0,PMT($D$8,$D$9,-$D$7))</f>
        <v/>
      </c>
      <c r="G358" s="3933">
        <f>+IF(ROUND(C357,0)=0,0,+$D$13+$D$14)</f>
        <v/>
      </c>
      <c r="H358" s="3933">
        <f>+G358+F358</f>
        <v/>
      </c>
    </row>
    <row r="359">
      <c r="B359" s="10">
        <f>+B358+1</f>
        <v/>
      </c>
      <c r="C359" s="3933">
        <f>+IF(C358-D359&lt;0,0,C358-D359)</f>
        <v/>
      </c>
      <c r="D359" s="3933">
        <f>F359-E359</f>
        <v/>
      </c>
      <c r="E359" s="3933">
        <f>C358*$D$8</f>
        <v/>
      </c>
      <c r="F359" s="3933">
        <f>IF(ROUND(C358,0)=0,0,PMT($D$8,$D$9,-$D$7))</f>
        <v/>
      </c>
      <c r="G359" s="3933">
        <f>+IF(ROUND(C358,0)=0,0,+$D$13+$D$14)</f>
        <v/>
      </c>
      <c r="H359" s="3933">
        <f>+G359+F359</f>
        <v/>
      </c>
    </row>
    <row r="360">
      <c r="B360" s="10">
        <f>+B359+1</f>
        <v/>
      </c>
      <c r="C360" s="3933">
        <f>+IF(C359-D360&lt;0,0,C359-D360)</f>
        <v/>
      </c>
      <c r="D360" s="3933">
        <f>F360-E360</f>
        <v/>
      </c>
      <c r="E360" s="3933">
        <f>C359*$D$8</f>
        <v/>
      </c>
      <c r="F360" s="3933">
        <f>IF(ROUND(C359,0)=0,0,PMT($D$8,$D$9,-$D$7))</f>
        <v/>
      </c>
      <c r="G360" s="3933">
        <f>+IF(ROUND(C359,0)=0,0,+$D$13+$D$14)</f>
        <v/>
      </c>
      <c r="H360" s="3933">
        <f>+G360+F360</f>
        <v/>
      </c>
    </row>
    <row r="361">
      <c r="B361" s="10">
        <f>+B360+1</f>
        <v/>
      </c>
      <c r="C361" s="3933">
        <f>+IF(C360-D361&lt;0,0,C360-D361)</f>
        <v/>
      </c>
      <c r="D361" s="3933">
        <f>F361-E361</f>
        <v/>
      </c>
      <c r="E361" s="3933">
        <f>C360*$D$8</f>
        <v/>
      </c>
      <c r="F361" s="3933">
        <f>IF(ROUND(C360,0)=0,0,PMT($D$8,$D$9,-$D$7))</f>
        <v/>
      </c>
      <c r="G361" s="3933">
        <f>+IF(ROUND(C360,0)=0,0,+$D$13+$D$14)</f>
        <v/>
      </c>
      <c r="H361" s="3933">
        <f>+G361+F361</f>
        <v/>
      </c>
    </row>
    <row r="362">
      <c r="B362" s="10">
        <f>+B361+1</f>
        <v/>
      </c>
      <c r="C362" s="3933">
        <f>+IF(C361-D362&lt;0,0,C361-D362)</f>
        <v/>
      </c>
      <c r="D362" s="3933">
        <f>F362-E362</f>
        <v/>
      </c>
      <c r="E362" s="3933">
        <f>C361*$D$8</f>
        <v/>
      </c>
      <c r="F362" s="3933">
        <f>IF(ROUND(C361,0)=0,0,PMT($D$8,$D$9,-$D$7))</f>
        <v/>
      </c>
      <c r="G362" s="3933">
        <f>+IF(ROUND(C361,0)=0,0,+$D$13+$D$14)</f>
        <v/>
      </c>
      <c r="H362" s="3933">
        <f>+G362+F362</f>
        <v/>
      </c>
    </row>
    <row r="363">
      <c r="B363" s="10">
        <f>+B362+1</f>
        <v/>
      </c>
      <c r="C363" s="3933">
        <f>+IF(C362-D363&lt;0,0,C362-D363)</f>
        <v/>
      </c>
      <c r="D363" s="3933">
        <f>F363-E363</f>
        <v/>
      </c>
      <c r="E363" s="3933">
        <f>C362*$D$8</f>
        <v/>
      </c>
      <c r="F363" s="3933">
        <f>IF(ROUND(C362,0)=0,0,PMT($D$8,$D$9,-$D$7))</f>
        <v/>
      </c>
      <c r="G363" s="3933">
        <f>+IF(ROUND(C362,0)=0,0,+$D$13+$D$14)</f>
        <v/>
      </c>
      <c r="H363" s="3933">
        <f>+G363+F363</f>
        <v/>
      </c>
    </row>
    <row r="364">
      <c r="B364" s="10">
        <f>+B363+1</f>
        <v/>
      </c>
      <c r="C364" s="3933">
        <f>+IF(C363-D364&lt;0,0,C363-D364)</f>
        <v/>
      </c>
      <c r="D364" s="3933">
        <f>F364-E364</f>
        <v/>
      </c>
      <c r="E364" s="3933">
        <f>C363*$D$8</f>
        <v/>
      </c>
      <c r="F364" s="3933">
        <f>IF(ROUND(C363,0)=0,0,PMT($D$8,$D$9,-$D$7))</f>
        <v/>
      </c>
      <c r="G364" s="3933">
        <f>+IF(ROUND(C363,0)=0,0,+$D$13+$D$14)</f>
        <v/>
      </c>
      <c r="H364" s="3933">
        <f>+G364+F364</f>
        <v/>
      </c>
    </row>
    <row r="365">
      <c r="B365" s="10">
        <f>+B364+1</f>
        <v/>
      </c>
      <c r="C365" s="3933">
        <f>+IF(C364-D365&lt;0,0,C364-D365)</f>
        <v/>
      </c>
      <c r="D365" s="3933">
        <f>F365-E365</f>
        <v/>
      </c>
      <c r="E365" s="3933">
        <f>C364*$D$8</f>
        <v/>
      </c>
      <c r="F365" s="3933">
        <f>IF(ROUND(C364,0)=0,0,PMT($D$8,$D$9,-$D$7))</f>
        <v/>
      </c>
      <c r="G365" s="3933">
        <f>+IF(ROUND(C364,0)=0,0,+$D$13+$D$14)</f>
        <v/>
      </c>
      <c r="H365" s="3933">
        <f>+G365+F365</f>
        <v/>
      </c>
    </row>
    <row r="366">
      <c r="B366" s="10">
        <f>+B365+1</f>
        <v/>
      </c>
      <c r="C366" s="3933">
        <f>+IF(C365-D366&lt;0,0,C365-D366)</f>
        <v/>
      </c>
      <c r="D366" s="3933">
        <f>F366-E366</f>
        <v/>
      </c>
      <c r="E366" s="3933">
        <f>C365*$D$8</f>
        <v/>
      </c>
      <c r="F366" s="3933">
        <f>IF(ROUND(C365,0)=0,0,PMT($D$8,$D$9,-$D$7))</f>
        <v/>
      </c>
      <c r="G366" s="3933">
        <f>+IF(ROUND(C365,0)=0,0,+$D$13+$D$14)</f>
        <v/>
      </c>
      <c r="H366" s="3933">
        <f>+G366+F366</f>
        <v/>
      </c>
    </row>
    <row r="367">
      <c r="B367" s="10">
        <f>+B366+1</f>
        <v/>
      </c>
      <c r="C367" s="3933">
        <f>+IF(C366-D367&lt;0,0,C366-D367)</f>
        <v/>
      </c>
      <c r="D367" s="3933">
        <f>F367-E367</f>
        <v/>
      </c>
      <c r="E367" s="3933">
        <f>C366*$D$8</f>
        <v/>
      </c>
      <c r="F367" s="3933">
        <f>IF(ROUND(C366,0)=0,0,PMT($D$8,$D$9,-$D$7))</f>
        <v/>
      </c>
      <c r="G367" s="3933">
        <f>+IF(ROUND(C366,0)=0,0,+$D$13+$D$14)</f>
        <v/>
      </c>
      <c r="H367" s="3933">
        <f>+G367+F367</f>
        <v/>
      </c>
    </row>
    <row r="368">
      <c r="B368" s="10">
        <f>+B367+1</f>
        <v/>
      </c>
      <c r="C368" s="3933">
        <f>+IF(C367-D368&lt;0,0,C367-D368)</f>
        <v/>
      </c>
      <c r="D368" s="3933">
        <f>F368-E368</f>
        <v/>
      </c>
      <c r="E368" s="3933">
        <f>C367*$D$8</f>
        <v/>
      </c>
      <c r="F368" s="3933">
        <f>IF(ROUND(C367,0)=0,0,PMT($D$8,$D$9,-$D$7))</f>
        <v/>
      </c>
      <c r="G368" s="3933">
        <f>+IF(ROUND(C367,0)=0,0,+$D$13+$D$14)</f>
        <v/>
      </c>
      <c r="H368" s="3933">
        <f>+G368+F368</f>
        <v/>
      </c>
    </row>
    <row r="369">
      <c r="B369" s="10">
        <f>+B368+1</f>
        <v/>
      </c>
      <c r="C369" s="3933">
        <f>+IF(C368-D369&lt;0,0,C368-D369)</f>
        <v/>
      </c>
      <c r="D369" s="3933">
        <f>F369-E369</f>
        <v/>
      </c>
      <c r="E369" s="3933">
        <f>C368*$D$8</f>
        <v/>
      </c>
      <c r="F369" s="3933">
        <f>IF(ROUND(C368,0)=0,0,PMT($D$8,$D$9,-$D$7))</f>
        <v/>
      </c>
      <c r="G369" s="3933">
        <f>+IF(ROUND(C368,0)=0,0,+$D$13+$D$14)</f>
        <v/>
      </c>
      <c r="H369" s="3933">
        <f>+G369+F369</f>
        <v/>
      </c>
    </row>
    <row r="370">
      <c r="B370" s="10">
        <f>+B369+1</f>
        <v/>
      </c>
      <c r="C370" s="3933">
        <f>+IF(C369-D370&lt;0,0,C369-D370)</f>
        <v/>
      </c>
      <c r="D370" s="3933">
        <f>F370-E370</f>
        <v/>
      </c>
      <c r="E370" s="3933">
        <f>C369*$D$8</f>
        <v/>
      </c>
      <c r="F370" s="3933">
        <f>IF(ROUND(C369,0)=0,0,PMT($D$8,$D$9,-$D$7))</f>
        <v/>
      </c>
      <c r="G370" s="3933">
        <f>+IF(ROUND(C369,0)=0,0,+$D$13+$D$14)</f>
        <v/>
      </c>
      <c r="H370" s="3933">
        <f>+G370+F370</f>
        <v/>
      </c>
    </row>
    <row r="371">
      <c r="B371" s="10">
        <f>+B370+1</f>
        <v/>
      </c>
      <c r="C371" s="3933">
        <f>+IF(C370-D371&lt;0,0,C370-D371)</f>
        <v/>
      </c>
      <c r="D371" s="3933">
        <f>F371-E371</f>
        <v/>
      </c>
      <c r="E371" s="3933">
        <f>C370*$D$8</f>
        <v/>
      </c>
      <c r="F371" s="3933">
        <f>IF(ROUND(C370,0)=0,0,PMT($D$8,$D$9,-$D$7))</f>
        <v/>
      </c>
      <c r="G371" s="3933">
        <f>+IF(ROUND(C370,0)=0,0,+$D$13+$D$14)</f>
        <v/>
      </c>
      <c r="H371" s="3933">
        <f>+G371+F371</f>
        <v/>
      </c>
    </row>
    <row r="372">
      <c r="B372" s="10">
        <f>+B371+1</f>
        <v/>
      </c>
      <c r="C372" s="3933">
        <f>+IF(C371-D372&lt;0,0,C371-D372)</f>
        <v/>
      </c>
      <c r="D372" s="3933">
        <f>F372-E372</f>
        <v/>
      </c>
      <c r="E372" s="3933">
        <f>C371*$D$8</f>
        <v/>
      </c>
      <c r="F372" s="3933">
        <f>IF(ROUND(C371,0)=0,0,PMT($D$8,$D$9,-$D$7))</f>
        <v/>
      </c>
      <c r="G372" s="3933">
        <f>+IF(ROUND(C371,0)=0,0,+$D$13+$D$14)</f>
        <v/>
      </c>
      <c r="H372" s="3933">
        <f>+G372+F372</f>
        <v/>
      </c>
    </row>
    <row r="373">
      <c r="B373" s="10">
        <f>+B372+1</f>
        <v/>
      </c>
      <c r="C373" s="3933">
        <f>+IF(C372-D373&lt;0,0,C372-D373)</f>
        <v/>
      </c>
      <c r="D373" s="3933">
        <f>F373-E373</f>
        <v/>
      </c>
      <c r="E373" s="3933">
        <f>C372*$D$8</f>
        <v/>
      </c>
      <c r="F373" s="3933">
        <f>IF(ROUND(C372,0)=0,0,PMT($D$8,$D$9,-$D$7))</f>
        <v/>
      </c>
      <c r="G373" s="3933">
        <f>+IF(ROUND(C372,0)=0,0,+$D$13+$D$14)</f>
        <v/>
      </c>
      <c r="H373" s="3933">
        <f>+G373+F373</f>
        <v/>
      </c>
    </row>
    <row r="374">
      <c r="B374" s="10">
        <f>+B373+1</f>
        <v/>
      </c>
      <c r="C374" s="3933">
        <f>+IF(C373-D374&lt;0,0,C373-D374)</f>
        <v/>
      </c>
      <c r="D374" s="3933">
        <f>F374-E374</f>
        <v/>
      </c>
      <c r="E374" s="3933">
        <f>C373*$D$8</f>
        <v/>
      </c>
      <c r="F374" s="3933">
        <f>IF(ROUND(C373,0)=0,0,PMT($D$8,$D$9,-$D$7))</f>
        <v/>
      </c>
      <c r="G374" s="3933">
        <f>+IF(ROUND(C373,0)=0,0,+$D$13+$D$14)</f>
        <v/>
      </c>
      <c r="H374" s="3933">
        <f>+G374+F374</f>
        <v/>
      </c>
    </row>
    <row r="375">
      <c r="B375" s="10">
        <f>+B374+1</f>
        <v/>
      </c>
      <c r="C375" s="3933">
        <f>+IF(C374-D375&lt;0,0,C374-D375)</f>
        <v/>
      </c>
      <c r="D375" s="3933">
        <f>F375-E375</f>
        <v/>
      </c>
      <c r="E375" s="3933">
        <f>C374*$D$8</f>
        <v/>
      </c>
      <c r="F375" s="3933">
        <f>IF(ROUND(C374,0)=0,0,PMT($D$8,$D$9,-$D$7))</f>
        <v/>
      </c>
      <c r="G375" s="3933">
        <f>+IF(ROUND(C374,0)=0,0,+$D$13+$D$14)</f>
        <v/>
      </c>
      <c r="H375" s="3933">
        <f>+G375+F375</f>
        <v/>
      </c>
    </row>
    <row r="376">
      <c r="B376" s="10">
        <f>+B375+1</f>
        <v/>
      </c>
      <c r="C376" s="3933">
        <f>+IF(C375-D376&lt;0,0,C375-D376)</f>
        <v/>
      </c>
      <c r="D376" s="3933">
        <f>F376-E376</f>
        <v/>
      </c>
      <c r="E376" s="3933">
        <f>C375*$D$8</f>
        <v/>
      </c>
      <c r="F376" s="3933">
        <f>IF(ROUND(C375,0)=0,0,PMT($D$8,$D$9,-$D$7))</f>
        <v/>
      </c>
      <c r="G376" s="3933">
        <f>+IF(ROUND(C375,0)=0,0,+$D$13+$D$14)</f>
        <v/>
      </c>
      <c r="H376" s="3933">
        <f>+G376+F376</f>
        <v/>
      </c>
    </row>
    <row r="377">
      <c r="B377" s="10">
        <f>+B376+1</f>
        <v/>
      </c>
      <c r="C377" s="3933">
        <f>+IF(C376-D377&lt;0,0,C376-D377)</f>
        <v/>
      </c>
      <c r="D377" s="3933">
        <f>F377-E377</f>
        <v/>
      </c>
      <c r="E377" s="3933">
        <f>C376*$D$8</f>
        <v/>
      </c>
      <c r="F377" s="3933">
        <f>IF(ROUND(C376,0)=0,0,PMT($D$8,$D$9,-$D$7))</f>
        <v/>
      </c>
      <c r="G377" s="3933">
        <f>+IF(ROUND(C376,0)=0,0,+$D$13+$D$14)</f>
        <v/>
      </c>
      <c r="H377" s="3933">
        <f>+G377+F377</f>
        <v/>
      </c>
    </row>
    <row r="378">
      <c r="B378" s="10">
        <f>+B377+1</f>
        <v/>
      </c>
      <c r="C378" s="3933">
        <f>+IF(C377-D378&lt;0,0,C377-D378)</f>
        <v/>
      </c>
      <c r="D378" s="3933">
        <f>F378-E378</f>
        <v/>
      </c>
      <c r="E378" s="3933">
        <f>C377*$D$8</f>
        <v/>
      </c>
      <c r="F378" s="3933">
        <f>IF(ROUND(C377,0)=0,0,PMT($D$8,$D$9,-$D$7))</f>
        <v/>
      </c>
      <c r="G378" s="3933">
        <f>+IF(ROUND(C377,0)=0,0,+$D$13+$D$14)</f>
        <v/>
      </c>
      <c r="H378" s="3933">
        <f>+G378+F378</f>
        <v/>
      </c>
    </row>
  </sheetData>
  <mergeCells count="15">
    <mergeCell ref="B13:C13"/>
    <mergeCell ref="B15:C15"/>
    <mergeCell ref="B7:C7"/>
    <mergeCell ref="B11:C11"/>
    <mergeCell ref="E14:G14"/>
    <mergeCell ref="E16:G16"/>
    <mergeCell ref="B10:C10"/>
    <mergeCell ref="B14:C14"/>
    <mergeCell ref="E15:G15"/>
    <mergeCell ref="E7:H13"/>
    <mergeCell ref="B9:C9"/>
    <mergeCell ref="B8:C8"/>
    <mergeCell ref="B1:H2"/>
    <mergeCell ref="B16:D16"/>
    <mergeCell ref="B12:C12"/>
  </mergeCells>
  <pageMargins left="0.7" right="0.7" top="0.75" bottom="0.75" header="0.3" footer="0.3"/>
  <pageSetup orientation="portrait" paperSize="9"/>
</worksheet>
</file>

<file path=xl/worksheets/sheet8.xml><?xml version="1.0" encoding="utf-8"?>
<worksheet xmlns="http://schemas.openxmlformats.org/spreadsheetml/2006/main">
  <sheetPr codeName="Hoja8">
    <outlinePr summaryBelow="1" summaryRight="1"/>
    <pageSetUpPr/>
  </sheetPr>
  <dimension ref="B1:I378"/>
  <sheetViews>
    <sheetView zoomScale="140" zoomScaleNormal="140" workbookViewId="0">
      <selection activeCell="C34" sqref="C34"/>
    </sheetView>
  </sheetViews>
  <sheetFormatPr baseColWidth="10" defaultRowHeight="12.75"/>
  <cols>
    <col width="6" bestFit="1" customWidth="1" min="2" max="2"/>
    <col width="20" customWidth="1" style="3916" min="3" max="3"/>
    <col width="14.42578125" customWidth="1" style="3916" min="4" max="4"/>
    <col width="12.140625" bestFit="1" customWidth="1" style="3916" min="5" max="5"/>
    <col width="13.85546875" customWidth="1" style="3916" min="6" max="7"/>
    <col width="13.5703125" bestFit="1" customWidth="1" style="3916" min="8" max="8"/>
    <col width="17.140625" customWidth="1" style="1" min="9" max="9"/>
  </cols>
  <sheetData>
    <row r="1" ht="13.5" customHeight="1">
      <c r="B1" s="3644" t="n"/>
    </row>
    <row r="2" hidden="1"/>
    <row r="3" hidden="1">
      <c r="B3" s="5" t="n"/>
      <c r="C3" s="3917" t="n"/>
      <c r="D3" s="3917" t="n"/>
      <c r="E3" s="3917" t="n"/>
      <c r="F3" s="3917" t="n"/>
      <c r="G3" s="3917" t="n"/>
      <c r="H3" s="3917" t="n"/>
      <c r="I3" s="4" t="n"/>
    </row>
    <row r="4" hidden="1">
      <c r="B4" s="5" t="n"/>
      <c r="C4" s="3917" t="n"/>
      <c r="D4" s="3917" t="n"/>
      <c r="E4" s="3917" t="n"/>
      <c r="F4" s="3917" t="n"/>
      <c r="G4" s="3917" t="n"/>
      <c r="H4" s="3917" t="n"/>
      <c r="I4" s="4" t="n"/>
    </row>
    <row r="5" hidden="1">
      <c r="B5" s="5" t="n"/>
      <c r="C5" s="3917" t="n"/>
      <c r="D5" s="3917" t="n"/>
      <c r="E5" s="3917" t="n"/>
      <c r="F5" s="3917" t="n"/>
      <c r="G5" s="3917" t="n"/>
      <c r="H5" s="3917" t="n"/>
      <c r="I5" s="4" t="n"/>
    </row>
    <row r="6" hidden="1">
      <c r="B6" s="7" t="n"/>
      <c r="C6" s="3917" t="n"/>
      <c r="D6" s="8" t="n"/>
      <c r="E6" s="3917" t="n"/>
      <c r="F6" s="3917" t="n"/>
      <c r="G6" s="3917" t="n"/>
      <c r="H6" s="3917" t="n"/>
      <c r="I6" s="4" t="n"/>
    </row>
    <row r="7" ht="15" customHeight="1">
      <c r="B7" s="3648" t="inlineStr">
        <is>
          <t xml:space="preserve">VALOR PRESTAMO </t>
        </is>
      </c>
      <c r="C7" s="3918" t="n"/>
      <c r="D7" s="3919">
        <f>ACTUAL!G7</f>
        <v/>
      </c>
      <c r="E7" s="3646" t="inlineStr">
        <is>
          <t>OPCIÓN 4</t>
        </is>
      </c>
      <c r="F7" s="3920" t="n"/>
      <c r="G7" s="3920" t="n"/>
      <c r="H7" s="3921" t="n"/>
    </row>
    <row r="8" ht="15" customHeight="1">
      <c r="B8" s="3648" t="inlineStr">
        <is>
          <t>TASA DE INTERES MES</t>
        </is>
      </c>
      <c r="C8" s="3918" t="n"/>
      <c r="D8" s="3922">
        <f>H14</f>
        <v/>
      </c>
      <c r="E8" s="3923" t="n"/>
      <c r="H8" s="3924" t="n"/>
    </row>
    <row r="9" ht="15" customHeight="1">
      <c r="B9" s="3648" t="inlineStr">
        <is>
          <t>PLAZO DEL CREDITO (MESES)</t>
        </is>
      </c>
      <c r="C9" s="3918" t="n"/>
      <c r="D9" s="3925">
        <f>ACTUAL!J10</f>
        <v/>
      </c>
      <c r="E9" s="3923" t="n"/>
      <c r="H9" s="3924" t="n"/>
    </row>
    <row r="10" ht="15" customHeight="1">
      <c r="B10" s="3648" t="inlineStr">
        <is>
          <t>Edad Cliente</t>
        </is>
      </c>
      <c r="C10" s="3918" t="n"/>
      <c r="D10" s="3926" t="n">
        <v>0</v>
      </c>
      <c r="E10" s="3923" t="n"/>
      <c r="H10" s="3924" t="n"/>
      <c r="I10" s="4" t="n"/>
    </row>
    <row r="11" ht="15" customHeight="1">
      <c r="B11" s="3648" t="inlineStr">
        <is>
          <t>Valor Inmueble</t>
        </is>
      </c>
      <c r="C11" s="3918" t="n"/>
      <c r="D11" s="3927" t="n">
        <v>0</v>
      </c>
      <c r="E11" s="3923" t="n"/>
      <c r="H11" s="3924" t="n"/>
      <c r="I11" s="4" t="n"/>
    </row>
    <row r="12" ht="15" customHeight="1">
      <c r="B12" s="3648" t="inlineStr">
        <is>
          <t>Total seguros</t>
        </is>
      </c>
      <c r="C12" s="3918" t="n"/>
      <c r="D12" s="3927" t="n">
        <v>0</v>
      </c>
      <c r="E12" s="3923" t="n"/>
      <c r="H12" s="3924" t="n"/>
      <c r="I12" s="4" t="n"/>
    </row>
    <row r="13">
      <c r="B13" s="3648" t="inlineStr">
        <is>
          <t>Seguro de Vida</t>
        </is>
      </c>
      <c r="C13" s="3918" t="n"/>
      <c r="D13" s="3927">
        <f>ACTUAL!G13</f>
        <v/>
      </c>
      <c r="E13" s="3928" t="n"/>
      <c r="F13" s="3929" t="n"/>
      <c r="G13" s="3929" t="n"/>
      <c r="H13" s="3930" t="n"/>
      <c r="I13" s="4" t="n"/>
    </row>
    <row r="14">
      <c r="B14" s="3648" t="inlineStr">
        <is>
          <t>Incendio y Terremoto sin iva</t>
        </is>
      </c>
      <c r="C14" s="3918" t="n"/>
      <c r="D14" s="3927">
        <f>ACTUAL!G14</f>
        <v/>
      </c>
      <c r="E14" s="3645" t="inlineStr">
        <is>
          <t>TASA NOMINAL MV</t>
        </is>
      </c>
      <c r="F14" s="3931" t="n"/>
      <c r="G14" s="3918" t="n"/>
      <c r="H14" s="3922">
        <f>+(1+H16)^(0.0833333333333333)-1</f>
        <v/>
      </c>
    </row>
    <row r="15">
      <c r="B15" s="3648" t="inlineStr">
        <is>
          <t>VALOR CUOTA MAS SEGURO</t>
        </is>
      </c>
      <c r="C15" s="3918" t="n"/>
      <c r="D15" s="3919">
        <f>+H19</f>
        <v/>
      </c>
      <c r="E15" s="3645" t="inlineStr">
        <is>
          <t>TASA NOMINAL ANUAL MES VENCIDO</t>
        </is>
      </c>
      <c r="F15" s="3931" t="n"/>
      <c r="G15" s="3918" t="n"/>
      <c r="H15" s="3922">
        <f>+H14*12</f>
        <v/>
      </c>
    </row>
    <row r="16">
      <c r="B16" s="3647" t="n"/>
      <c r="C16" s="3931" t="n"/>
      <c r="D16" s="3918" t="n"/>
      <c r="E16" s="3645" t="inlineStr">
        <is>
          <t>TASA EFECTIVA ANUAL</t>
        </is>
      </c>
      <c r="F16" s="3931" t="n"/>
      <c r="G16" s="3918" t="n"/>
      <c r="H16" s="19">
        <f>ACTUAL!K16</f>
        <v/>
      </c>
    </row>
    <row r="17" ht="38.25" customFormat="1" customHeight="1" s="3">
      <c r="B17" s="16" t="inlineStr">
        <is>
          <t>MES</t>
        </is>
      </c>
      <c r="C17" s="3932" t="inlineStr">
        <is>
          <t>SALDO K</t>
        </is>
      </c>
      <c r="D17" s="3932" t="inlineStr">
        <is>
          <t>ABONO CAPITAL</t>
        </is>
      </c>
      <c r="E17" s="3932" t="inlineStr">
        <is>
          <t>VLR INTERESES</t>
        </is>
      </c>
      <c r="F17" s="3932" t="inlineStr">
        <is>
          <t>VLR CUOTA 
SIN SEGURO</t>
        </is>
      </c>
      <c r="G17" s="3932" t="inlineStr">
        <is>
          <t>SEGURO</t>
        </is>
      </c>
      <c r="H17" s="3932" t="inlineStr">
        <is>
          <t>VLR CUOTA
 MAS SEGURO</t>
        </is>
      </c>
    </row>
    <row r="18">
      <c r="B18" s="10" t="n">
        <v>0</v>
      </c>
      <c r="C18" s="3933">
        <f>D7</f>
        <v/>
      </c>
      <c r="D18" s="3933" t="n"/>
      <c r="E18" s="3933" t="n"/>
      <c r="F18" s="3933" t="n"/>
      <c r="G18" s="3933" t="n"/>
      <c r="H18" s="3933" t="n"/>
    </row>
    <row r="19">
      <c r="B19" s="10" t="n">
        <v>1</v>
      </c>
      <c r="C19" s="3933">
        <f>+IF(C18-D19&lt;0,0,C18-D19)</f>
        <v/>
      </c>
      <c r="D19" s="3933">
        <f>F19-E19</f>
        <v/>
      </c>
      <c r="E19" s="3933">
        <f>C18*$D$8</f>
        <v/>
      </c>
      <c r="F19" s="3933">
        <f>IF(ROUND(C18,0)=0,0,PMT($D$8,$D$9,-$D$7))</f>
        <v/>
      </c>
      <c r="G19" s="3933">
        <f>+IF(ROUND(C18,0)=0,0,+$D$13+$D$14)</f>
        <v/>
      </c>
      <c r="H19" s="3933">
        <f>+G19+F19</f>
        <v/>
      </c>
    </row>
    <row r="20">
      <c r="B20" s="10" t="n">
        <v>2</v>
      </c>
      <c r="C20" s="3933">
        <f>+IF(C19-D20&lt;0,0,C19-D20)</f>
        <v/>
      </c>
      <c r="D20" s="3933">
        <f>F20-E20</f>
        <v/>
      </c>
      <c r="E20" s="3933">
        <f>C19*$D$8</f>
        <v/>
      </c>
      <c r="F20" s="3933">
        <f>IF(ROUND(C19,0)=0,0,PMT($D$8,$D$9,-$D$7))</f>
        <v/>
      </c>
      <c r="G20" s="3933">
        <f>+IF(ROUND(C19,0)=0,0,+$D$13+$D$14)</f>
        <v/>
      </c>
      <c r="H20" s="3933">
        <f>+G20+F20</f>
        <v/>
      </c>
    </row>
    <row r="21">
      <c r="B21" s="10" t="n">
        <v>3</v>
      </c>
      <c r="C21" s="3933">
        <f>+IF(C20-D21&lt;0,0,C20-D21)</f>
        <v/>
      </c>
      <c r="D21" s="3933">
        <f>F21-E21</f>
        <v/>
      </c>
      <c r="E21" s="3933">
        <f>C20*$D$8</f>
        <v/>
      </c>
      <c r="F21" s="3933">
        <f>IF(ROUND(C20,0)=0,0,PMT($D$8,$D$9,-$D$7))</f>
        <v/>
      </c>
      <c r="G21" s="3933">
        <f>+IF(ROUND(C20,0)=0,0,+$D$13+$D$14)</f>
        <v/>
      </c>
      <c r="H21" s="3933">
        <f>+G21+F21</f>
        <v/>
      </c>
    </row>
    <row r="22">
      <c r="B22" s="10" t="n">
        <v>4</v>
      </c>
      <c r="C22" s="3933">
        <f>+IF(C21-D22&lt;0,0,C21-D22)</f>
        <v/>
      </c>
      <c r="D22" s="3933">
        <f>F22-E22</f>
        <v/>
      </c>
      <c r="E22" s="3933">
        <f>C21*$D$8</f>
        <v/>
      </c>
      <c r="F22" s="3933">
        <f>IF(ROUND(C21,0)=0,0,PMT($D$8,$D$9,-$D$7))</f>
        <v/>
      </c>
      <c r="G22" s="3933">
        <f>+IF(ROUND(C21,0)=0,0,+$D$13+$D$14)</f>
        <v/>
      </c>
      <c r="H22" s="3933">
        <f>+G22+F22</f>
        <v/>
      </c>
    </row>
    <row r="23">
      <c r="B23" s="10" t="n">
        <v>5</v>
      </c>
      <c r="C23" s="3933">
        <f>+IF(C22-D23&lt;0,0,C22-D23)</f>
        <v/>
      </c>
      <c r="D23" s="3933">
        <f>F23-E23</f>
        <v/>
      </c>
      <c r="E23" s="3933">
        <f>C22*$D$8</f>
        <v/>
      </c>
      <c r="F23" s="3933">
        <f>IF(ROUND(C22,0)=0,0,PMT($D$8,$D$9,-$D$7))</f>
        <v/>
      </c>
      <c r="G23" s="3933">
        <f>+IF(ROUND(C22,0)=0,0,+$D$13+$D$14)</f>
        <v/>
      </c>
      <c r="H23" s="3933">
        <f>+G23+F23</f>
        <v/>
      </c>
    </row>
    <row r="24">
      <c r="B24" s="10" t="n">
        <v>6</v>
      </c>
      <c r="C24" s="3933">
        <f>+IF(C23-D24&lt;0,0,C23-D24)</f>
        <v/>
      </c>
      <c r="D24" s="3933">
        <f>F24-E24</f>
        <v/>
      </c>
      <c r="E24" s="3933">
        <f>C23*$D$8</f>
        <v/>
      </c>
      <c r="F24" s="3933">
        <f>IF(ROUND(C23,0)=0,0,PMT($D$8,$D$9,-$D$7))</f>
        <v/>
      </c>
      <c r="G24" s="3933">
        <f>+IF(ROUND(C23,0)=0,0,+$D$13+$D$14)</f>
        <v/>
      </c>
      <c r="H24" s="3933">
        <f>+G24+F24</f>
        <v/>
      </c>
    </row>
    <row r="25">
      <c r="B25" s="10" t="n">
        <v>7</v>
      </c>
      <c r="C25" s="3933">
        <f>+IF(C24-D25&lt;0,0,C24-D25)</f>
        <v/>
      </c>
      <c r="D25" s="3933">
        <f>F25-E25</f>
        <v/>
      </c>
      <c r="E25" s="3933">
        <f>C24*$D$8</f>
        <v/>
      </c>
      <c r="F25" s="3933">
        <f>IF(ROUND(C24,0)=0,0,PMT($D$8,$D$9,-$D$7))</f>
        <v/>
      </c>
      <c r="G25" s="3933">
        <f>+IF(ROUND(C24,0)=0,0,+$D$13+$D$14)</f>
        <v/>
      </c>
      <c r="H25" s="3933">
        <f>+G25+F25</f>
        <v/>
      </c>
    </row>
    <row r="26">
      <c r="B26" s="10" t="n">
        <v>8</v>
      </c>
      <c r="C26" s="3933">
        <f>+IF(C25-D26&lt;0,0,C25-D26)</f>
        <v/>
      </c>
      <c r="D26" s="3933">
        <f>F26-E26</f>
        <v/>
      </c>
      <c r="E26" s="3933">
        <f>C25*$D$8</f>
        <v/>
      </c>
      <c r="F26" s="3933">
        <f>IF(ROUND(C25,0)=0,0,PMT($D$8,$D$9,-$D$7))</f>
        <v/>
      </c>
      <c r="G26" s="3933">
        <f>+IF(ROUND(C25,0)=0,0,+$D$13+$D$14)</f>
        <v/>
      </c>
      <c r="H26" s="3933">
        <f>+G26+F26</f>
        <v/>
      </c>
    </row>
    <row r="27">
      <c r="B27" s="10" t="n">
        <v>9</v>
      </c>
      <c r="C27" s="3933">
        <f>+IF(C26-D27&lt;0,0,C26-D27)</f>
        <v/>
      </c>
      <c r="D27" s="3933">
        <f>F27-E27</f>
        <v/>
      </c>
      <c r="E27" s="3933">
        <f>C26*$D$8</f>
        <v/>
      </c>
      <c r="F27" s="3933">
        <f>IF(ROUND(C26,0)=0,0,PMT($D$8,$D$9,-$D$7))</f>
        <v/>
      </c>
      <c r="G27" s="3933">
        <f>+IF(ROUND(C26,0)=0,0,+$D$13+$D$14)</f>
        <v/>
      </c>
      <c r="H27" s="3933">
        <f>+G27+F27</f>
        <v/>
      </c>
    </row>
    <row r="28">
      <c r="B28" s="10" t="n">
        <v>10</v>
      </c>
      <c r="C28" s="3933">
        <f>+IF(C27-D28&lt;0,0,C27-D28)</f>
        <v/>
      </c>
      <c r="D28" s="3933">
        <f>F28-E28</f>
        <v/>
      </c>
      <c r="E28" s="3933">
        <f>C27*$D$8</f>
        <v/>
      </c>
      <c r="F28" s="3933">
        <f>IF(ROUND(C27,0)=0,0,PMT($D$8,$D$9,-$D$7))</f>
        <v/>
      </c>
      <c r="G28" s="3933">
        <f>+IF(ROUND(C27,0)=0,0,+$D$13+$D$14)</f>
        <v/>
      </c>
      <c r="H28" s="3933">
        <f>+G28+F28</f>
        <v/>
      </c>
    </row>
    <row r="29">
      <c r="B29" s="10" t="n">
        <v>11</v>
      </c>
      <c r="C29" s="3933">
        <f>+IF(C28-D29&lt;0,0,C28-D29)</f>
        <v/>
      </c>
      <c r="D29" s="3933">
        <f>F29-E29</f>
        <v/>
      </c>
      <c r="E29" s="3933">
        <f>C28*$D$8</f>
        <v/>
      </c>
      <c r="F29" s="3933">
        <f>IF(ROUND(C28,0)=0,0,PMT($D$8,$D$9,-$D$7))</f>
        <v/>
      </c>
      <c r="G29" s="3933">
        <f>+IF(ROUND(C28,0)=0,0,+$D$13+$D$14)</f>
        <v/>
      </c>
      <c r="H29" s="3933">
        <f>+G29+F29</f>
        <v/>
      </c>
    </row>
    <row r="30">
      <c r="B30" s="10" t="n">
        <v>12</v>
      </c>
      <c r="C30" s="3933">
        <f>+IF(C29-D30&lt;0,0,C29-D30)</f>
        <v/>
      </c>
      <c r="D30" s="3933">
        <f>F30-E30</f>
        <v/>
      </c>
      <c r="E30" s="3933">
        <f>C29*$D$8</f>
        <v/>
      </c>
      <c r="F30" s="3933">
        <f>IF(ROUND(C29,0)=0,0,PMT($D$8,$D$9,-$D$7))</f>
        <v/>
      </c>
      <c r="G30" s="3933">
        <f>+IF(ROUND(C29,0)=0,0,+$D$13+$D$14)</f>
        <v/>
      </c>
      <c r="H30" s="3933">
        <f>+G30+F30</f>
        <v/>
      </c>
    </row>
    <row r="31">
      <c r="B31" s="10" t="n">
        <v>13</v>
      </c>
      <c r="C31" s="3933">
        <f>+IF(C30-D31&lt;0,0,C30-D31)</f>
        <v/>
      </c>
      <c r="D31" s="3933">
        <f>F31-E31</f>
        <v/>
      </c>
      <c r="E31" s="3933">
        <f>C30*$D$8</f>
        <v/>
      </c>
      <c r="F31" s="3933">
        <f>IF(ROUND(C30,0)=0,0,PMT($D$8,$D$9,-$D$7))</f>
        <v/>
      </c>
      <c r="G31" s="3933">
        <f>+IF(ROUND(C30,0)=0,0,+$D$13+$D$14)</f>
        <v/>
      </c>
      <c r="H31" s="3933">
        <f>+G31+F31</f>
        <v/>
      </c>
    </row>
    <row r="32">
      <c r="B32" s="10" t="n">
        <v>14</v>
      </c>
      <c r="C32" s="3933">
        <f>+IF(C31-D32&lt;0,0,C31-D32)</f>
        <v/>
      </c>
      <c r="D32" s="3933">
        <f>F32-E32</f>
        <v/>
      </c>
      <c r="E32" s="3933">
        <f>C31*$D$8</f>
        <v/>
      </c>
      <c r="F32" s="3933">
        <f>IF(ROUND(C31,0)=0,0,PMT($D$8,$D$9,-$D$7))</f>
        <v/>
      </c>
      <c r="G32" s="3933">
        <f>+IF(ROUND(C31,0)=0,0,+$D$13+$D$14)</f>
        <v/>
      </c>
      <c r="H32" s="3933">
        <f>+G32+F32</f>
        <v/>
      </c>
    </row>
    <row r="33">
      <c r="B33" s="10" t="n">
        <v>15</v>
      </c>
      <c r="C33" s="3933">
        <f>+IF(C32-D33&lt;0,0,C32-D33)</f>
        <v/>
      </c>
      <c r="D33" s="3933">
        <f>F33-E33</f>
        <v/>
      </c>
      <c r="E33" s="3933">
        <f>C32*$D$8</f>
        <v/>
      </c>
      <c r="F33" s="3933">
        <f>IF(ROUND(C32,0)=0,0,PMT($D$8,$D$9,-$D$7))</f>
        <v/>
      </c>
      <c r="G33" s="3933">
        <f>+IF(ROUND(C32,0)=0,0,+$D$13+$D$14)</f>
        <v/>
      </c>
      <c r="H33" s="3933">
        <f>+G33+F33</f>
        <v/>
      </c>
    </row>
    <row r="34">
      <c r="B34" s="10" t="n">
        <v>16</v>
      </c>
      <c r="C34" s="3933">
        <f>+IF(C33-D34&lt;0,0,C33-D34)</f>
        <v/>
      </c>
      <c r="D34" s="3933">
        <f>F34-E34</f>
        <v/>
      </c>
      <c r="E34" s="3933">
        <f>C33*$D$8</f>
        <v/>
      </c>
      <c r="F34" s="3933">
        <f>IF(ROUND(C33,0)=0,0,PMT($D$8,$D$9,-$D$7))</f>
        <v/>
      </c>
      <c r="G34" s="3933">
        <f>+IF(ROUND(C33,0)=0,0,+$D$13+$D$14)</f>
        <v/>
      </c>
      <c r="H34" s="3933">
        <f>+G34+F34</f>
        <v/>
      </c>
    </row>
    <row r="35">
      <c r="B35" s="10" t="n">
        <v>17</v>
      </c>
      <c r="C35" s="3933">
        <f>+IF(C34-D35&lt;0,0,C34-D35)</f>
        <v/>
      </c>
      <c r="D35" s="3933">
        <f>F35-E35</f>
        <v/>
      </c>
      <c r="E35" s="3933">
        <f>C34*$D$8</f>
        <v/>
      </c>
      <c r="F35" s="3933">
        <f>IF(ROUND(C34,0)=0,0,PMT($D$8,$D$9,-$D$7))</f>
        <v/>
      </c>
      <c r="G35" s="3933">
        <f>+IF(ROUND(C34,0)=0,0,+$D$13+$D$14)</f>
        <v/>
      </c>
      <c r="H35" s="3933">
        <f>+G35+F35</f>
        <v/>
      </c>
    </row>
    <row r="36">
      <c r="B36" s="10" t="n">
        <v>18</v>
      </c>
      <c r="C36" s="3933">
        <f>+IF(C35-D36&lt;0,0,C35-D36)</f>
        <v/>
      </c>
      <c r="D36" s="3933">
        <f>F36-E36</f>
        <v/>
      </c>
      <c r="E36" s="3933">
        <f>C35*$D$8</f>
        <v/>
      </c>
      <c r="F36" s="3933">
        <f>IF(ROUND(C35,0)=0,0,PMT($D$8,$D$9,-$D$7))</f>
        <v/>
      </c>
      <c r="G36" s="3933">
        <f>+IF(ROUND(C35,0)=0,0,+$D$13+$D$14)</f>
        <v/>
      </c>
      <c r="H36" s="3933">
        <f>+G36+F36</f>
        <v/>
      </c>
    </row>
    <row r="37">
      <c r="B37" s="10" t="n">
        <v>19</v>
      </c>
      <c r="C37" s="3933">
        <f>+IF(C36-D37&lt;0,0,C36-D37)</f>
        <v/>
      </c>
      <c r="D37" s="3933">
        <f>F37-E37</f>
        <v/>
      </c>
      <c r="E37" s="3933">
        <f>C36*$D$8</f>
        <v/>
      </c>
      <c r="F37" s="3933">
        <f>IF(ROUND(C36,0)=0,0,PMT($D$8,$D$9,-$D$7))</f>
        <v/>
      </c>
      <c r="G37" s="3933">
        <f>+IF(ROUND(C36,0)=0,0,+$D$13+$D$14)</f>
        <v/>
      </c>
      <c r="H37" s="3933">
        <f>+G37+F37</f>
        <v/>
      </c>
    </row>
    <row r="38">
      <c r="B38" s="10" t="n">
        <v>20</v>
      </c>
      <c r="C38" s="3933">
        <f>+IF(C37-D38&lt;0,0,C37-D38)</f>
        <v/>
      </c>
      <c r="D38" s="3933">
        <f>F38-E38</f>
        <v/>
      </c>
      <c r="E38" s="3933">
        <f>C37*$D$8</f>
        <v/>
      </c>
      <c r="F38" s="3933">
        <f>IF(ROUND(C37,0)=0,0,PMT($D$8,$D$9,-$D$7))</f>
        <v/>
      </c>
      <c r="G38" s="3933">
        <f>+IF(ROUND(C37,0)=0,0,+$D$13+$D$14)</f>
        <v/>
      </c>
      <c r="H38" s="3933">
        <f>+G38+F38</f>
        <v/>
      </c>
    </row>
    <row r="39">
      <c r="B39" s="10" t="n">
        <v>21</v>
      </c>
      <c r="C39" s="3933">
        <f>+IF(C38-D39&lt;0,0,C38-D39)</f>
        <v/>
      </c>
      <c r="D39" s="3933">
        <f>F39-E39</f>
        <v/>
      </c>
      <c r="E39" s="3933">
        <f>C38*$D$8</f>
        <v/>
      </c>
      <c r="F39" s="3933">
        <f>IF(ROUND(C38,0)=0,0,PMT($D$8,$D$9,-$D$7))</f>
        <v/>
      </c>
      <c r="G39" s="3933">
        <f>+IF(ROUND(C38,0)=0,0,+$D$13+$D$14)</f>
        <v/>
      </c>
      <c r="H39" s="3933">
        <f>+G39+F39</f>
        <v/>
      </c>
    </row>
    <row r="40">
      <c r="B40" s="10" t="n">
        <v>22</v>
      </c>
      <c r="C40" s="3933">
        <f>+IF(C39-D40&lt;0,0,C39-D40)</f>
        <v/>
      </c>
      <c r="D40" s="3933">
        <f>F40-E40</f>
        <v/>
      </c>
      <c r="E40" s="3933">
        <f>C39*$D$8</f>
        <v/>
      </c>
      <c r="F40" s="3933">
        <f>IF(ROUND(C39,0)=0,0,PMT($D$8,$D$9,-$D$7))</f>
        <v/>
      </c>
      <c r="G40" s="3933">
        <f>+IF(ROUND(C39,0)=0,0,+$D$13+$D$14)</f>
        <v/>
      </c>
      <c r="H40" s="3933">
        <f>+G40+F40</f>
        <v/>
      </c>
    </row>
    <row r="41">
      <c r="B41" s="10" t="n">
        <v>23</v>
      </c>
      <c r="C41" s="3933">
        <f>+IF(C40-D41&lt;0,0,C40-D41)</f>
        <v/>
      </c>
      <c r="D41" s="3933">
        <f>F41-E41</f>
        <v/>
      </c>
      <c r="E41" s="3933">
        <f>C40*$D$8</f>
        <v/>
      </c>
      <c r="F41" s="3933">
        <f>IF(ROUND(C40,0)=0,0,PMT($D$8,$D$9,-$D$7))</f>
        <v/>
      </c>
      <c r="G41" s="3933">
        <f>+IF(ROUND(C40,0)=0,0,+$D$13+$D$14)</f>
        <v/>
      </c>
      <c r="H41" s="3933">
        <f>+G41+F41</f>
        <v/>
      </c>
    </row>
    <row r="42">
      <c r="B42" s="10" t="n">
        <v>24</v>
      </c>
      <c r="C42" s="3933">
        <f>+IF(C41-D42&lt;0,0,C41-D42)</f>
        <v/>
      </c>
      <c r="D42" s="3933">
        <f>F42-E42</f>
        <v/>
      </c>
      <c r="E42" s="3933">
        <f>C41*$D$8</f>
        <v/>
      </c>
      <c r="F42" s="3933">
        <f>IF(ROUND(C41,0)=0,0,PMT($D$8,$D$9,-$D$7))</f>
        <v/>
      </c>
      <c r="G42" s="3933">
        <f>+IF(ROUND(C41,0)=0,0,+$D$13+$D$14)</f>
        <v/>
      </c>
      <c r="H42" s="3933">
        <f>+G42+F42</f>
        <v/>
      </c>
    </row>
    <row r="43">
      <c r="B43" s="10" t="n">
        <v>25</v>
      </c>
      <c r="C43" s="3933">
        <f>+IF(C42-D43&lt;0,0,C42-D43)</f>
        <v/>
      </c>
      <c r="D43" s="3933">
        <f>F43-E43</f>
        <v/>
      </c>
      <c r="E43" s="3933">
        <f>C42*$D$8</f>
        <v/>
      </c>
      <c r="F43" s="3933">
        <f>IF(ROUND(C42,0)=0,0,PMT($D$8,$D$9,-$D$7))</f>
        <v/>
      </c>
      <c r="G43" s="3933">
        <f>+IF(ROUND(C42,0)=0,0,+$D$13+$D$14)</f>
        <v/>
      </c>
      <c r="H43" s="3933">
        <f>+G43+F43</f>
        <v/>
      </c>
    </row>
    <row r="44">
      <c r="B44" s="10" t="n">
        <v>26</v>
      </c>
      <c r="C44" s="3933">
        <f>+IF(C43-D44&lt;0,0,C43-D44)</f>
        <v/>
      </c>
      <c r="D44" s="3933">
        <f>F44-E44</f>
        <v/>
      </c>
      <c r="E44" s="3933">
        <f>C43*$D$8</f>
        <v/>
      </c>
      <c r="F44" s="3933">
        <f>IF(ROUND(C43,0)=0,0,PMT($D$8,$D$9,-$D$7))</f>
        <v/>
      </c>
      <c r="G44" s="3933">
        <f>+IF(ROUND(C43,0)=0,0,+$D$13+$D$14)</f>
        <v/>
      </c>
      <c r="H44" s="3933">
        <f>+G44+F44</f>
        <v/>
      </c>
    </row>
    <row r="45">
      <c r="B45" s="10" t="n">
        <v>27</v>
      </c>
      <c r="C45" s="3933">
        <f>+IF(C44-D45&lt;0,0,C44-D45)</f>
        <v/>
      </c>
      <c r="D45" s="3933">
        <f>F45-E45</f>
        <v/>
      </c>
      <c r="E45" s="3933">
        <f>C44*$D$8</f>
        <v/>
      </c>
      <c r="F45" s="3933">
        <f>IF(ROUND(C44,0)=0,0,PMT($D$8,$D$9,-$D$7))</f>
        <v/>
      </c>
      <c r="G45" s="3933">
        <f>+IF(ROUND(C44,0)=0,0,+$D$13+$D$14)</f>
        <v/>
      </c>
      <c r="H45" s="3933">
        <f>+G45+F45</f>
        <v/>
      </c>
    </row>
    <row r="46">
      <c r="B46" s="10" t="n">
        <v>28</v>
      </c>
      <c r="C46" s="3933">
        <f>+IF(C45-D46&lt;0,0,C45-D46)</f>
        <v/>
      </c>
      <c r="D46" s="3933">
        <f>F46-E46</f>
        <v/>
      </c>
      <c r="E46" s="3933">
        <f>C45*$D$8</f>
        <v/>
      </c>
      <c r="F46" s="3933">
        <f>IF(ROUND(C45,0)=0,0,PMT($D$8,$D$9,-$D$7))</f>
        <v/>
      </c>
      <c r="G46" s="3933">
        <f>+IF(ROUND(C45,0)=0,0,+$D$13+$D$14)</f>
        <v/>
      </c>
      <c r="H46" s="3933">
        <f>+G46+F46</f>
        <v/>
      </c>
    </row>
    <row r="47">
      <c r="B47" s="10" t="n">
        <v>29</v>
      </c>
      <c r="C47" s="3933">
        <f>+IF(C46-D47&lt;0,0,C46-D47)</f>
        <v/>
      </c>
      <c r="D47" s="3933">
        <f>F47-E47</f>
        <v/>
      </c>
      <c r="E47" s="3933">
        <f>C46*$D$8</f>
        <v/>
      </c>
      <c r="F47" s="3933">
        <f>IF(ROUND(C46,0)=0,0,PMT($D$8,$D$9,-$D$7))</f>
        <v/>
      </c>
      <c r="G47" s="3933">
        <f>+IF(ROUND(C46,0)=0,0,+$D$13+$D$14)</f>
        <v/>
      </c>
      <c r="H47" s="3933">
        <f>+G47+F47</f>
        <v/>
      </c>
    </row>
    <row r="48">
      <c r="B48" s="10" t="n">
        <v>30</v>
      </c>
      <c r="C48" s="3933">
        <f>+IF(C47-D48&lt;0,0,C47-D48)</f>
        <v/>
      </c>
      <c r="D48" s="3933">
        <f>F48-E48</f>
        <v/>
      </c>
      <c r="E48" s="3933">
        <f>C47*$D$8</f>
        <v/>
      </c>
      <c r="F48" s="3933">
        <f>IF(ROUND(C47,0)=0,0,PMT($D$8,$D$9,-$D$7))</f>
        <v/>
      </c>
      <c r="G48" s="3933">
        <f>+IF(ROUND(C47,0)=0,0,+$D$13+$D$14)</f>
        <v/>
      </c>
      <c r="H48" s="3933">
        <f>+G48+F48</f>
        <v/>
      </c>
    </row>
    <row r="49">
      <c r="B49" s="10" t="n">
        <v>31</v>
      </c>
      <c r="C49" s="3933">
        <f>+IF(C48-D49&lt;0,0,C48-D49)</f>
        <v/>
      </c>
      <c r="D49" s="3933">
        <f>F49-E49</f>
        <v/>
      </c>
      <c r="E49" s="3933">
        <f>C48*$D$8</f>
        <v/>
      </c>
      <c r="F49" s="3933">
        <f>IF(ROUND(C48,0)=0,0,PMT($D$8,$D$9,-$D$7))</f>
        <v/>
      </c>
      <c r="G49" s="3933">
        <f>+IF(ROUND(C48,0)=0,0,+$D$13+$D$14)</f>
        <v/>
      </c>
      <c r="H49" s="3933">
        <f>+G49+F49</f>
        <v/>
      </c>
    </row>
    <row r="50">
      <c r="B50" s="10" t="n">
        <v>32</v>
      </c>
      <c r="C50" s="3933">
        <f>+IF(C49-D50&lt;0,0,C49-D50)</f>
        <v/>
      </c>
      <c r="D50" s="3933">
        <f>F50-E50</f>
        <v/>
      </c>
      <c r="E50" s="3933">
        <f>C49*$D$8</f>
        <v/>
      </c>
      <c r="F50" s="3933">
        <f>IF(ROUND(C49,0)=0,0,PMT($D$8,$D$9,-$D$7))</f>
        <v/>
      </c>
      <c r="G50" s="3933">
        <f>+IF(ROUND(C49,0)=0,0,+$D$13+$D$14)</f>
        <v/>
      </c>
      <c r="H50" s="3933">
        <f>+G50+F50</f>
        <v/>
      </c>
    </row>
    <row r="51">
      <c r="B51" s="10" t="n">
        <v>33</v>
      </c>
      <c r="C51" s="3933">
        <f>+IF(C50-D51&lt;0,0,C50-D51)</f>
        <v/>
      </c>
      <c r="D51" s="3933">
        <f>F51-E51</f>
        <v/>
      </c>
      <c r="E51" s="3933">
        <f>C50*$D$8</f>
        <v/>
      </c>
      <c r="F51" s="3933">
        <f>IF(ROUND(C50,0)=0,0,PMT($D$8,$D$9,-$D$7))</f>
        <v/>
      </c>
      <c r="G51" s="3933">
        <f>+IF(ROUND(C50,0)=0,0,+$D$13+$D$14)</f>
        <v/>
      </c>
      <c r="H51" s="3933">
        <f>+G51+F51</f>
        <v/>
      </c>
    </row>
    <row r="52">
      <c r="B52" s="10" t="n">
        <v>34</v>
      </c>
      <c r="C52" s="3933">
        <f>+IF(C51-D52&lt;0,0,C51-D52)</f>
        <v/>
      </c>
      <c r="D52" s="3933">
        <f>F52-E52</f>
        <v/>
      </c>
      <c r="E52" s="3933">
        <f>C51*$D$8</f>
        <v/>
      </c>
      <c r="F52" s="3933">
        <f>IF(ROUND(C51,0)=0,0,PMT($D$8,$D$9,-$D$7))</f>
        <v/>
      </c>
      <c r="G52" s="3933">
        <f>+IF(ROUND(C51,0)=0,0,+$D$13+$D$14)</f>
        <v/>
      </c>
      <c r="H52" s="3933">
        <f>+G52+F52</f>
        <v/>
      </c>
    </row>
    <row r="53">
      <c r="B53" s="10" t="n">
        <v>35</v>
      </c>
      <c r="C53" s="3933">
        <f>+IF(C52-D53&lt;0,0,C52-D53)</f>
        <v/>
      </c>
      <c r="D53" s="3933">
        <f>F53-E53</f>
        <v/>
      </c>
      <c r="E53" s="3933">
        <f>C52*$D$8</f>
        <v/>
      </c>
      <c r="F53" s="3933">
        <f>IF(ROUND(C52,0)=0,0,PMT($D$8,$D$9,-$D$7))</f>
        <v/>
      </c>
      <c r="G53" s="3933">
        <f>+IF(ROUND(C52,0)=0,0,+$D$13+$D$14)</f>
        <v/>
      </c>
      <c r="H53" s="3933">
        <f>+G53+F53</f>
        <v/>
      </c>
    </row>
    <row r="54">
      <c r="B54" s="10" t="n">
        <v>36</v>
      </c>
      <c r="C54" s="3933">
        <f>+IF(C53-D54&lt;0,0,C53-D54)</f>
        <v/>
      </c>
      <c r="D54" s="3933">
        <f>F54-E54</f>
        <v/>
      </c>
      <c r="E54" s="3933">
        <f>C53*$D$8</f>
        <v/>
      </c>
      <c r="F54" s="3933">
        <f>IF(ROUND(C53,0)=0,0,PMT($D$8,$D$9,-$D$7))</f>
        <v/>
      </c>
      <c r="G54" s="3933">
        <f>+IF(ROUND(C53,0)=0,0,+$D$13+$D$14)</f>
        <v/>
      </c>
      <c r="H54" s="3933">
        <f>+G54+F54</f>
        <v/>
      </c>
    </row>
    <row r="55">
      <c r="B55" s="10" t="n">
        <v>37</v>
      </c>
      <c r="C55" s="3933">
        <f>+IF(C54-D55&lt;0,0,C54-D55)</f>
        <v/>
      </c>
      <c r="D55" s="3933">
        <f>F55-E55</f>
        <v/>
      </c>
      <c r="E55" s="3933">
        <f>C54*$D$8</f>
        <v/>
      </c>
      <c r="F55" s="3933">
        <f>IF(ROUND(C54,0)=0,0,PMT($D$8,$D$9,-$D$7))</f>
        <v/>
      </c>
      <c r="G55" s="3933">
        <f>+IF(ROUND(C54,0)=0,0,+$D$13+$D$14)</f>
        <v/>
      </c>
      <c r="H55" s="3933">
        <f>+G55+F55</f>
        <v/>
      </c>
    </row>
    <row r="56">
      <c r="B56" s="10" t="n">
        <v>38</v>
      </c>
      <c r="C56" s="3933">
        <f>+IF(C55-D56&lt;0,0,C55-D56)</f>
        <v/>
      </c>
      <c r="D56" s="3933">
        <f>F56-E56</f>
        <v/>
      </c>
      <c r="E56" s="3933">
        <f>C55*$D$8</f>
        <v/>
      </c>
      <c r="F56" s="3933">
        <f>IF(ROUND(C55,0)=0,0,PMT($D$8,$D$9,-$D$7))</f>
        <v/>
      </c>
      <c r="G56" s="3933">
        <f>+IF(ROUND(C55,0)=0,0,+$D$13+$D$14)</f>
        <v/>
      </c>
      <c r="H56" s="3933">
        <f>+G56+F56</f>
        <v/>
      </c>
    </row>
    <row r="57">
      <c r="B57" s="10" t="n">
        <v>39</v>
      </c>
      <c r="C57" s="3933">
        <f>+IF(C56-D57&lt;0,0,C56-D57)</f>
        <v/>
      </c>
      <c r="D57" s="3933">
        <f>F57-E57</f>
        <v/>
      </c>
      <c r="E57" s="3933">
        <f>C56*$D$8</f>
        <v/>
      </c>
      <c r="F57" s="3933">
        <f>IF(ROUND(C56,0)=0,0,PMT($D$8,$D$9,-$D$7))</f>
        <v/>
      </c>
      <c r="G57" s="3933">
        <f>+IF(ROUND(C56,0)=0,0,+$D$13+$D$14)</f>
        <v/>
      </c>
      <c r="H57" s="3933">
        <f>+G57+F57</f>
        <v/>
      </c>
    </row>
    <row r="58">
      <c r="B58" s="10" t="n">
        <v>40</v>
      </c>
      <c r="C58" s="3933">
        <f>+IF(C57-D58&lt;0,0,C57-D58)</f>
        <v/>
      </c>
      <c r="D58" s="3933">
        <f>F58-E58</f>
        <v/>
      </c>
      <c r="E58" s="3933">
        <f>C57*$D$8</f>
        <v/>
      </c>
      <c r="F58" s="3933">
        <f>IF(ROUND(C57,0)=0,0,PMT($D$8,$D$9,-$D$7))</f>
        <v/>
      </c>
      <c r="G58" s="3933">
        <f>+IF(ROUND(C57,0)=0,0,+$D$13+$D$14)</f>
        <v/>
      </c>
      <c r="H58" s="3933">
        <f>+G58+F58</f>
        <v/>
      </c>
    </row>
    <row r="59">
      <c r="B59" s="10" t="n">
        <v>41</v>
      </c>
      <c r="C59" s="3933">
        <f>+IF(C58-D59&lt;0,0,C58-D59)</f>
        <v/>
      </c>
      <c r="D59" s="3933">
        <f>F59-E59</f>
        <v/>
      </c>
      <c r="E59" s="3933">
        <f>C58*$D$8</f>
        <v/>
      </c>
      <c r="F59" s="3933">
        <f>IF(ROUND(C58,0)=0,0,PMT($D$8,$D$9,-$D$7))</f>
        <v/>
      </c>
      <c r="G59" s="3933">
        <f>+IF(ROUND(C58,0)=0,0,+$D$13+$D$14)</f>
        <v/>
      </c>
      <c r="H59" s="3933">
        <f>+G59+F59</f>
        <v/>
      </c>
    </row>
    <row r="60">
      <c r="B60" s="10" t="n">
        <v>42</v>
      </c>
      <c r="C60" s="3933">
        <f>+IF(C59-D60&lt;0,0,C59-D60)</f>
        <v/>
      </c>
      <c r="D60" s="3933">
        <f>F60-E60</f>
        <v/>
      </c>
      <c r="E60" s="3933">
        <f>C59*$D$8</f>
        <v/>
      </c>
      <c r="F60" s="3933">
        <f>IF(ROUND(C59,0)=0,0,PMT($D$8,$D$9,-$D$7))</f>
        <v/>
      </c>
      <c r="G60" s="3933">
        <f>+IF(ROUND(C59,0)=0,0,+$D$13+$D$14)</f>
        <v/>
      </c>
      <c r="H60" s="3933">
        <f>+G60+F60</f>
        <v/>
      </c>
    </row>
    <row r="61">
      <c r="B61" s="10" t="n">
        <v>43</v>
      </c>
      <c r="C61" s="3933">
        <f>+IF(C60-D61&lt;0,0,C60-D61)</f>
        <v/>
      </c>
      <c r="D61" s="3933">
        <f>F61-E61</f>
        <v/>
      </c>
      <c r="E61" s="3933">
        <f>C60*$D$8</f>
        <v/>
      </c>
      <c r="F61" s="3933">
        <f>IF(ROUND(C60,0)=0,0,PMT($D$8,$D$9,-$D$7))</f>
        <v/>
      </c>
      <c r="G61" s="3933">
        <f>+IF(ROUND(C60,0)=0,0,+$D$13+$D$14)</f>
        <v/>
      </c>
      <c r="H61" s="3933">
        <f>+G61+F61</f>
        <v/>
      </c>
    </row>
    <row r="62">
      <c r="B62" s="10" t="n">
        <v>44</v>
      </c>
      <c r="C62" s="3933">
        <f>+IF(C61-D62&lt;0,0,C61-D62)</f>
        <v/>
      </c>
      <c r="D62" s="3933">
        <f>F62-E62</f>
        <v/>
      </c>
      <c r="E62" s="3933">
        <f>C61*$D$8</f>
        <v/>
      </c>
      <c r="F62" s="3933">
        <f>IF(ROUND(C61,0)=0,0,PMT($D$8,$D$9,-$D$7))</f>
        <v/>
      </c>
      <c r="G62" s="3933">
        <f>+IF(ROUND(C61,0)=0,0,+$D$13+$D$14)</f>
        <v/>
      </c>
      <c r="H62" s="3933">
        <f>+G62+F62</f>
        <v/>
      </c>
    </row>
    <row r="63">
      <c r="B63" s="10" t="n">
        <v>45</v>
      </c>
      <c r="C63" s="3933">
        <f>+IF(C62-D63&lt;0,0,C62-D63)</f>
        <v/>
      </c>
      <c r="D63" s="3933">
        <f>F63-E63</f>
        <v/>
      </c>
      <c r="E63" s="3933">
        <f>C62*$D$8</f>
        <v/>
      </c>
      <c r="F63" s="3933">
        <f>IF(ROUND(C62,0)=0,0,PMT($D$8,$D$9,-$D$7))</f>
        <v/>
      </c>
      <c r="G63" s="3933">
        <f>+IF(ROUND(C62,0)=0,0,+$D$13+$D$14)</f>
        <v/>
      </c>
      <c r="H63" s="3933">
        <f>+G63+F63</f>
        <v/>
      </c>
    </row>
    <row r="64">
      <c r="B64" s="10" t="n">
        <v>46</v>
      </c>
      <c r="C64" s="3933">
        <f>+IF(C63-D64&lt;0,0,C63-D64)</f>
        <v/>
      </c>
      <c r="D64" s="3933">
        <f>F64-E64</f>
        <v/>
      </c>
      <c r="E64" s="3933">
        <f>C63*$D$8</f>
        <v/>
      </c>
      <c r="F64" s="3933">
        <f>IF(ROUND(C63,0)=0,0,PMT($D$8,$D$9,-$D$7))</f>
        <v/>
      </c>
      <c r="G64" s="3933">
        <f>+IF(ROUND(C63,0)=0,0,+$D$13+$D$14)</f>
        <v/>
      </c>
      <c r="H64" s="3933">
        <f>+G64+F64</f>
        <v/>
      </c>
    </row>
    <row r="65">
      <c r="B65" s="10" t="n">
        <v>47</v>
      </c>
      <c r="C65" s="3933">
        <f>+IF(C64-D65&lt;0,0,C64-D65)</f>
        <v/>
      </c>
      <c r="D65" s="3933">
        <f>F65-E65</f>
        <v/>
      </c>
      <c r="E65" s="3933">
        <f>C64*$D$8</f>
        <v/>
      </c>
      <c r="F65" s="3933">
        <f>IF(ROUND(C64,0)=0,0,PMT($D$8,$D$9,-$D$7))</f>
        <v/>
      </c>
      <c r="G65" s="3933">
        <f>+IF(ROUND(C64,0)=0,0,+$D$13+$D$14)</f>
        <v/>
      </c>
      <c r="H65" s="3933">
        <f>+G65+F65</f>
        <v/>
      </c>
    </row>
    <row r="66">
      <c r="B66" s="10" t="n">
        <v>48</v>
      </c>
      <c r="C66" s="3933">
        <f>+IF(C65-D66&lt;0,0,C65-D66)</f>
        <v/>
      </c>
      <c r="D66" s="3933">
        <f>F66-E66</f>
        <v/>
      </c>
      <c r="E66" s="3933">
        <f>C65*$D$8</f>
        <v/>
      </c>
      <c r="F66" s="3933">
        <f>IF(ROUND(C65,0)=0,0,PMT($D$8,$D$9,-$D$7))</f>
        <v/>
      </c>
      <c r="G66" s="3933">
        <f>+IF(ROUND(C65,0)=0,0,+$D$13+$D$14)</f>
        <v/>
      </c>
      <c r="H66" s="3933">
        <f>+G66+F66</f>
        <v/>
      </c>
    </row>
    <row r="67">
      <c r="B67" s="10" t="n">
        <v>49</v>
      </c>
      <c r="C67" s="3933">
        <f>+IF(C66-D67&lt;0,0,C66-D67)</f>
        <v/>
      </c>
      <c r="D67" s="3933">
        <f>F67-E67</f>
        <v/>
      </c>
      <c r="E67" s="3933">
        <f>C66*$D$8</f>
        <v/>
      </c>
      <c r="F67" s="3933">
        <f>IF(ROUND(C66,0)=0,0,PMT($D$8,$D$9,-$D$7))</f>
        <v/>
      </c>
      <c r="G67" s="3933">
        <f>+IF(ROUND(C66,0)=0,0,+$D$13+$D$14)</f>
        <v/>
      </c>
      <c r="H67" s="3933">
        <f>+G67+F67</f>
        <v/>
      </c>
    </row>
    <row r="68">
      <c r="B68" s="10" t="n">
        <v>50</v>
      </c>
      <c r="C68" s="3933">
        <f>+IF(C67-D68&lt;0,0,C67-D68)</f>
        <v/>
      </c>
      <c r="D68" s="3933">
        <f>F68-E68</f>
        <v/>
      </c>
      <c r="E68" s="3933">
        <f>C67*$D$8</f>
        <v/>
      </c>
      <c r="F68" s="3933">
        <f>IF(ROUND(C67,0)=0,0,PMT($D$8,$D$9,-$D$7))</f>
        <v/>
      </c>
      <c r="G68" s="3933">
        <f>+IF(ROUND(C67,0)=0,0,+$D$13+$D$14)</f>
        <v/>
      </c>
      <c r="H68" s="3933">
        <f>+G68+F68</f>
        <v/>
      </c>
    </row>
    <row r="69">
      <c r="B69" s="10" t="n">
        <v>51</v>
      </c>
      <c r="C69" s="3933">
        <f>+IF(C68-D69&lt;0,0,C68-D69)</f>
        <v/>
      </c>
      <c r="D69" s="3933">
        <f>F69-E69</f>
        <v/>
      </c>
      <c r="E69" s="3933">
        <f>C68*$D$8</f>
        <v/>
      </c>
      <c r="F69" s="3933">
        <f>IF(ROUND(C68,0)=0,0,PMT($D$8,$D$9,-$D$7))</f>
        <v/>
      </c>
      <c r="G69" s="3933">
        <f>+IF(ROUND(C68,0)=0,0,+$D$13+$D$14)</f>
        <v/>
      </c>
      <c r="H69" s="3933">
        <f>+G69+F69</f>
        <v/>
      </c>
    </row>
    <row r="70">
      <c r="B70" s="10" t="n">
        <v>52</v>
      </c>
      <c r="C70" s="3933">
        <f>+IF(C69-D70&lt;0,0,C69-D70)</f>
        <v/>
      </c>
      <c r="D70" s="3933">
        <f>F70-E70</f>
        <v/>
      </c>
      <c r="E70" s="3933">
        <f>C69*$D$8</f>
        <v/>
      </c>
      <c r="F70" s="3933">
        <f>IF(ROUND(C69,0)=0,0,PMT($D$8,$D$9,-$D$7))</f>
        <v/>
      </c>
      <c r="G70" s="3933">
        <f>+IF(ROUND(C69,0)=0,0,+$D$13+$D$14)</f>
        <v/>
      </c>
      <c r="H70" s="3933">
        <f>+G70+F70</f>
        <v/>
      </c>
    </row>
    <row r="71">
      <c r="B71" s="10" t="n">
        <v>53</v>
      </c>
      <c r="C71" s="3933">
        <f>+IF(C70-D71&lt;0,0,C70-D71)</f>
        <v/>
      </c>
      <c r="D71" s="3933">
        <f>F71-E71</f>
        <v/>
      </c>
      <c r="E71" s="3933">
        <f>C70*$D$8</f>
        <v/>
      </c>
      <c r="F71" s="3933">
        <f>IF(ROUND(C70,0)=0,0,PMT($D$8,$D$9,-$D$7))</f>
        <v/>
      </c>
      <c r="G71" s="3933">
        <f>+IF(ROUND(C70,0)=0,0,+$D$13+$D$14)</f>
        <v/>
      </c>
      <c r="H71" s="3933">
        <f>+G71+F71</f>
        <v/>
      </c>
    </row>
    <row r="72">
      <c r="B72" s="10" t="n">
        <v>54</v>
      </c>
      <c r="C72" s="3933">
        <f>+IF(C71-D72&lt;0,0,C71-D72)</f>
        <v/>
      </c>
      <c r="D72" s="3933">
        <f>F72-E72</f>
        <v/>
      </c>
      <c r="E72" s="3933">
        <f>C71*$D$8</f>
        <v/>
      </c>
      <c r="F72" s="3933">
        <f>IF(ROUND(C71,0)=0,0,PMT($D$8,$D$9,-$D$7))</f>
        <v/>
      </c>
      <c r="G72" s="3933">
        <f>+IF(ROUND(C71,0)=0,0,+$D$13+$D$14)</f>
        <v/>
      </c>
      <c r="H72" s="3933">
        <f>+G72+F72</f>
        <v/>
      </c>
    </row>
    <row r="73">
      <c r="B73" s="10" t="n">
        <v>55</v>
      </c>
      <c r="C73" s="3933">
        <f>+IF(C72-D73&lt;0,0,C72-D73)</f>
        <v/>
      </c>
      <c r="D73" s="3933">
        <f>F73-E73</f>
        <v/>
      </c>
      <c r="E73" s="3933">
        <f>C72*$D$8</f>
        <v/>
      </c>
      <c r="F73" s="3933">
        <f>IF(ROUND(C72,0)=0,0,PMT($D$8,$D$9,-$D$7))</f>
        <v/>
      </c>
      <c r="G73" s="3933">
        <f>+IF(ROUND(C72,0)=0,0,+$D$13+$D$14)</f>
        <v/>
      </c>
      <c r="H73" s="3933">
        <f>+G73+F73</f>
        <v/>
      </c>
    </row>
    <row r="74">
      <c r="B74" s="10" t="n">
        <v>56</v>
      </c>
      <c r="C74" s="3933">
        <f>+IF(C73-D74&lt;0,0,C73-D74)</f>
        <v/>
      </c>
      <c r="D74" s="3933">
        <f>F74-E74</f>
        <v/>
      </c>
      <c r="E74" s="3933">
        <f>C73*$D$8</f>
        <v/>
      </c>
      <c r="F74" s="3933">
        <f>IF(ROUND(C73,0)=0,0,PMT($D$8,$D$9,-$D$7))</f>
        <v/>
      </c>
      <c r="G74" s="3933">
        <f>+IF(ROUND(C73,0)=0,0,+$D$13+$D$14)</f>
        <v/>
      </c>
      <c r="H74" s="3933">
        <f>+G74+F74</f>
        <v/>
      </c>
    </row>
    <row r="75">
      <c r="B75" s="10" t="n">
        <v>57</v>
      </c>
      <c r="C75" s="3933">
        <f>+IF(C74-D75&lt;0,0,C74-D75)</f>
        <v/>
      </c>
      <c r="D75" s="3933">
        <f>F75-E75</f>
        <v/>
      </c>
      <c r="E75" s="3933">
        <f>C74*$D$8</f>
        <v/>
      </c>
      <c r="F75" s="3933">
        <f>IF(ROUND(C74,0)=0,0,PMT($D$8,$D$9,-$D$7))</f>
        <v/>
      </c>
      <c r="G75" s="3933">
        <f>+IF(ROUND(C74,0)=0,0,+$D$13+$D$14)</f>
        <v/>
      </c>
      <c r="H75" s="3933">
        <f>+G75+F75</f>
        <v/>
      </c>
    </row>
    <row r="76">
      <c r="B76" s="10" t="n">
        <v>58</v>
      </c>
      <c r="C76" s="3933">
        <f>+IF(C75-D76&lt;0,0,C75-D76)</f>
        <v/>
      </c>
      <c r="D76" s="3933">
        <f>F76-E76</f>
        <v/>
      </c>
      <c r="E76" s="3933">
        <f>C75*$D$8</f>
        <v/>
      </c>
      <c r="F76" s="3933">
        <f>IF(ROUND(C75,0)=0,0,PMT($D$8,$D$9,-$D$7))</f>
        <v/>
      </c>
      <c r="G76" s="3933">
        <f>+IF(ROUND(C75,0)=0,0,+$D$13+$D$14)</f>
        <v/>
      </c>
      <c r="H76" s="3933">
        <f>+G76+F76</f>
        <v/>
      </c>
    </row>
    <row r="77">
      <c r="B77" s="10" t="n">
        <v>59</v>
      </c>
      <c r="C77" s="3933">
        <f>+IF(C76-D77&lt;0,0,C76-D77)</f>
        <v/>
      </c>
      <c r="D77" s="3933">
        <f>F77-E77</f>
        <v/>
      </c>
      <c r="E77" s="3933">
        <f>C76*$D$8</f>
        <v/>
      </c>
      <c r="F77" s="3933">
        <f>IF(ROUND(C76,0)=0,0,PMT($D$8,$D$9,-$D$7))</f>
        <v/>
      </c>
      <c r="G77" s="3933">
        <f>+IF(ROUND(C76,0)=0,0,+$D$13+$D$14)</f>
        <v/>
      </c>
      <c r="H77" s="3933">
        <f>+G77+F77</f>
        <v/>
      </c>
    </row>
    <row r="78">
      <c r="B78" s="10" t="n">
        <v>60</v>
      </c>
      <c r="C78" s="3933">
        <f>+IF(C77-D78&lt;0,0,C77-D78)</f>
        <v/>
      </c>
      <c r="D78" s="3933">
        <f>F78-E78</f>
        <v/>
      </c>
      <c r="E78" s="3933">
        <f>C77*$D$8</f>
        <v/>
      </c>
      <c r="F78" s="3933">
        <f>IF(ROUND(C77,0)=0,0,PMT($D$8,$D$9,-$D$7))</f>
        <v/>
      </c>
      <c r="G78" s="3933">
        <f>+IF(ROUND(C77,0)=0,0,+$D$13+$D$14)</f>
        <v/>
      </c>
      <c r="H78" s="3933">
        <f>+G78+F78</f>
        <v/>
      </c>
    </row>
    <row r="79">
      <c r="B79" s="10" t="n">
        <v>61</v>
      </c>
      <c r="C79" s="3933">
        <f>+IF(C78-D79&lt;0,0,C78-D79)</f>
        <v/>
      </c>
      <c r="D79" s="3933">
        <f>F79-E79</f>
        <v/>
      </c>
      <c r="E79" s="3933">
        <f>C78*$D$8</f>
        <v/>
      </c>
      <c r="F79" s="3933">
        <f>IF(ROUND(C78,0)=0,0,PMT($D$8,$D$9,-$D$7))</f>
        <v/>
      </c>
      <c r="G79" s="3933">
        <f>+IF(ROUND(C78,0)=0,0,+$D$13+$D$14)</f>
        <v/>
      </c>
      <c r="H79" s="3933">
        <f>+G79+F79</f>
        <v/>
      </c>
    </row>
    <row r="80">
      <c r="B80" s="10" t="n">
        <v>62</v>
      </c>
      <c r="C80" s="3933">
        <f>+IF(C79-D80&lt;0,0,C79-D80)</f>
        <v/>
      </c>
      <c r="D80" s="3933">
        <f>F80-E80</f>
        <v/>
      </c>
      <c r="E80" s="3933">
        <f>C79*$D$8</f>
        <v/>
      </c>
      <c r="F80" s="3933">
        <f>IF(ROUND(C79,0)=0,0,PMT($D$8,$D$9,-$D$7))</f>
        <v/>
      </c>
      <c r="G80" s="3933">
        <f>+IF(ROUND(C79,0)=0,0,+$D$13+$D$14)</f>
        <v/>
      </c>
      <c r="H80" s="3933">
        <f>+G80+F80</f>
        <v/>
      </c>
    </row>
    <row r="81">
      <c r="B81" s="10" t="n">
        <v>63</v>
      </c>
      <c r="C81" s="3933">
        <f>+IF(C80-D81&lt;0,0,C80-D81)</f>
        <v/>
      </c>
      <c r="D81" s="3933">
        <f>F81-E81</f>
        <v/>
      </c>
      <c r="E81" s="3933">
        <f>C80*$D$8</f>
        <v/>
      </c>
      <c r="F81" s="3933">
        <f>IF(ROUND(C80,0)=0,0,PMT($D$8,$D$9,-$D$7))</f>
        <v/>
      </c>
      <c r="G81" s="3933">
        <f>+IF(ROUND(C80,0)=0,0,+$D$13+$D$14)</f>
        <v/>
      </c>
      <c r="H81" s="3933">
        <f>+G81+F81</f>
        <v/>
      </c>
    </row>
    <row r="82">
      <c r="B82" s="10" t="n">
        <v>64</v>
      </c>
      <c r="C82" s="3933">
        <f>+IF(C81-D82&lt;0,0,C81-D82)</f>
        <v/>
      </c>
      <c r="D82" s="3933">
        <f>F82-E82</f>
        <v/>
      </c>
      <c r="E82" s="3933">
        <f>C81*$D$8</f>
        <v/>
      </c>
      <c r="F82" s="3933">
        <f>IF(ROUND(C81,0)=0,0,PMT($D$8,$D$9,-$D$7))</f>
        <v/>
      </c>
      <c r="G82" s="3933">
        <f>+IF(ROUND(C81,0)=0,0,+$D$13+$D$14)</f>
        <v/>
      </c>
      <c r="H82" s="3933">
        <f>+G82+F82</f>
        <v/>
      </c>
    </row>
    <row r="83">
      <c r="B83" s="10" t="n">
        <v>65</v>
      </c>
      <c r="C83" s="3933">
        <f>+IF(C82-D83&lt;0,0,C82-D83)</f>
        <v/>
      </c>
      <c r="D83" s="3933">
        <f>F83-E83</f>
        <v/>
      </c>
      <c r="E83" s="3933">
        <f>C82*$D$8</f>
        <v/>
      </c>
      <c r="F83" s="3933">
        <f>IF(ROUND(C82,0)=0,0,PMT($D$8,$D$9,-$D$7))</f>
        <v/>
      </c>
      <c r="G83" s="3933">
        <f>+IF(ROUND(C82,0)=0,0,+$D$13+$D$14)</f>
        <v/>
      </c>
      <c r="H83" s="3933">
        <f>+G83+F83</f>
        <v/>
      </c>
    </row>
    <row r="84">
      <c r="B84" s="10" t="n">
        <v>66</v>
      </c>
      <c r="C84" s="3933">
        <f>+IF(C83-D84&lt;0,0,C83-D84)</f>
        <v/>
      </c>
      <c r="D84" s="3933">
        <f>F84-E84</f>
        <v/>
      </c>
      <c r="E84" s="3933">
        <f>C83*$D$8</f>
        <v/>
      </c>
      <c r="F84" s="3933">
        <f>IF(ROUND(C83,0)=0,0,PMT($D$8,$D$9,-$D$7))</f>
        <v/>
      </c>
      <c r="G84" s="3933">
        <f>+IF(ROUND(C83,0)=0,0,+$D$13+$D$14)</f>
        <v/>
      </c>
      <c r="H84" s="3933">
        <f>+G84+F84</f>
        <v/>
      </c>
    </row>
    <row r="85">
      <c r="B85" s="10" t="n">
        <v>67</v>
      </c>
      <c r="C85" s="3933">
        <f>+IF(C84-D85&lt;0,0,C84-D85)</f>
        <v/>
      </c>
      <c r="D85" s="3933">
        <f>F85-E85</f>
        <v/>
      </c>
      <c r="E85" s="3933">
        <f>C84*$D$8</f>
        <v/>
      </c>
      <c r="F85" s="3933">
        <f>IF(ROUND(C84,0)=0,0,PMT($D$8,$D$9,-$D$7))</f>
        <v/>
      </c>
      <c r="G85" s="3933">
        <f>+IF(ROUND(C84,0)=0,0,+$D$13+$D$14)</f>
        <v/>
      </c>
      <c r="H85" s="3933">
        <f>+G85+F85</f>
        <v/>
      </c>
    </row>
    <row r="86">
      <c r="B86" s="10" t="n">
        <v>68</v>
      </c>
      <c r="C86" s="3933">
        <f>+IF(C85-D86&lt;0,0,C85-D86)</f>
        <v/>
      </c>
      <c r="D86" s="3933">
        <f>F86-E86</f>
        <v/>
      </c>
      <c r="E86" s="3933">
        <f>C85*$D$8</f>
        <v/>
      </c>
      <c r="F86" s="3933">
        <f>IF(ROUND(C85,0)=0,0,PMT($D$8,$D$9,-$D$7))</f>
        <v/>
      </c>
      <c r="G86" s="3933">
        <f>+IF(ROUND(C85,0)=0,0,+$D$13+$D$14)</f>
        <v/>
      </c>
      <c r="H86" s="3933">
        <f>+G86+F86</f>
        <v/>
      </c>
    </row>
    <row r="87">
      <c r="B87" s="10" t="n">
        <v>69</v>
      </c>
      <c r="C87" s="3933">
        <f>+IF(C86-D87&lt;0,0,C86-D87)</f>
        <v/>
      </c>
      <c r="D87" s="3933">
        <f>F87-E87</f>
        <v/>
      </c>
      <c r="E87" s="3933">
        <f>C86*$D$8</f>
        <v/>
      </c>
      <c r="F87" s="3933">
        <f>IF(ROUND(C86,0)=0,0,PMT($D$8,$D$9,-$D$7))</f>
        <v/>
      </c>
      <c r="G87" s="3933">
        <f>+IF(ROUND(C86,0)=0,0,+$D$13+$D$14)</f>
        <v/>
      </c>
      <c r="H87" s="3933">
        <f>+G87+F87</f>
        <v/>
      </c>
    </row>
    <row r="88">
      <c r="B88" s="10" t="n">
        <v>70</v>
      </c>
      <c r="C88" s="3933">
        <f>+IF(C87-D88&lt;0,0,C87-D88)</f>
        <v/>
      </c>
      <c r="D88" s="3933">
        <f>F88-E88</f>
        <v/>
      </c>
      <c r="E88" s="3933">
        <f>C87*$D$8</f>
        <v/>
      </c>
      <c r="F88" s="3933">
        <f>IF(ROUND(C87,0)=0,0,PMT($D$8,$D$9,-$D$7))</f>
        <v/>
      </c>
      <c r="G88" s="3933">
        <f>+IF(ROUND(C87,0)=0,0,+$D$13+$D$14)</f>
        <v/>
      </c>
      <c r="H88" s="3933">
        <f>+G88+F88</f>
        <v/>
      </c>
    </row>
    <row r="89">
      <c r="B89" s="10" t="n">
        <v>71</v>
      </c>
      <c r="C89" s="3933">
        <f>+IF(C88-D89&lt;0,0,C88-D89)</f>
        <v/>
      </c>
      <c r="D89" s="3933">
        <f>F89-E89</f>
        <v/>
      </c>
      <c r="E89" s="3933">
        <f>C88*$D$8</f>
        <v/>
      </c>
      <c r="F89" s="3933">
        <f>IF(ROUND(C88,0)=0,0,PMT($D$8,$D$9,-$D$7))</f>
        <v/>
      </c>
      <c r="G89" s="3933">
        <f>+IF(ROUND(C88,0)=0,0,+$D$13+$D$14)</f>
        <v/>
      </c>
      <c r="H89" s="3933">
        <f>+G89+F89</f>
        <v/>
      </c>
    </row>
    <row r="90">
      <c r="B90" s="10" t="n">
        <v>72</v>
      </c>
      <c r="C90" s="3933">
        <f>+IF(C89-D90&lt;0,0,C89-D90)</f>
        <v/>
      </c>
      <c r="D90" s="3933">
        <f>F90-E90</f>
        <v/>
      </c>
      <c r="E90" s="3933">
        <f>C89*$D$8</f>
        <v/>
      </c>
      <c r="F90" s="3933">
        <f>IF(ROUND(C89,0)=0,0,PMT($D$8,$D$9,-$D$7))</f>
        <v/>
      </c>
      <c r="G90" s="3933">
        <f>+IF(ROUND(C89,0)=0,0,+$D$13+$D$14)</f>
        <v/>
      </c>
      <c r="H90" s="3933">
        <f>+G90+F90</f>
        <v/>
      </c>
    </row>
    <row r="91">
      <c r="B91" s="10" t="n">
        <v>73</v>
      </c>
      <c r="C91" s="3933">
        <f>+IF(C90-D91&lt;0,0,C90-D91)</f>
        <v/>
      </c>
      <c r="D91" s="3933">
        <f>F91-E91</f>
        <v/>
      </c>
      <c r="E91" s="3933">
        <f>C90*$D$8</f>
        <v/>
      </c>
      <c r="F91" s="3933">
        <f>IF(ROUND(C90,0)=0,0,PMT($D$8,$D$9,-$D$7))</f>
        <v/>
      </c>
      <c r="G91" s="3933">
        <f>+IF(ROUND(C90,0)=0,0,+$D$13+$D$14)</f>
        <v/>
      </c>
      <c r="H91" s="3933">
        <f>+G91+F91</f>
        <v/>
      </c>
    </row>
    <row r="92">
      <c r="B92" s="10" t="n">
        <v>74</v>
      </c>
      <c r="C92" s="3933">
        <f>+IF(C91-D92&lt;0,0,C91-D92)</f>
        <v/>
      </c>
      <c r="D92" s="3933">
        <f>F92-E92</f>
        <v/>
      </c>
      <c r="E92" s="3933">
        <f>C91*$D$8</f>
        <v/>
      </c>
      <c r="F92" s="3933">
        <f>IF(ROUND(C91,0)=0,0,PMT($D$8,$D$9,-$D$7))</f>
        <v/>
      </c>
      <c r="G92" s="3933">
        <f>+IF(ROUND(C91,0)=0,0,+$D$13+$D$14)</f>
        <v/>
      </c>
      <c r="H92" s="3933">
        <f>+G92+F92</f>
        <v/>
      </c>
    </row>
    <row r="93">
      <c r="B93" s="10" t="n">
        <v>75</v>
      </c>
      <c r="C93" s="3933">
        <f>+IF(C92-D93&lt;0,0,C92-D93)</f>
        <v/>
      </c>
      <c r="D93" s="3933">
        <f>F93-E93</f>
        <v/>
      </c>
      <c r="E93" s="3933">
        <f>C92*$D$8</f>
        <v/>
      </c>
      <c r="F93" s="3933">
        <f>IF(ROUND(C92,0)=0,0,PMT($D$8,$D$9,-$D$7))</f>
        <v/>
      </c>
      <c r="G93" s="3933">
        <f>+IF(ROUND(C92,0)=0,0,+$D$13+$D$14)</f>
        <v/>
      </c>
      <c r="H93" s="3933">
        <f>+G93+F93</f>
        <v/>
      </c>
    </row>
    <row r="94">
      <c r="B94" s="10" t="n">
        <v>76</v>
      </c>
      <c r="C94" s="3933">
        <f>+IF(C93-D94&lt;0,0,C93-D94)</f>
        <v/>
      </c>
      <c r="D94" s="3933">
        <f>F94-E94</f>
        <v/>
      </c>
      <c r="E94" s="3933">
        <f>C93*$D$8</f>
        <v/>
      </c>
      <c r="F94" s="3933">
        <f>IF(ROUND(C93,0)=0,0,PMT($D$8,$D$9,-$D$7))</f>
        <v/>
      </c>
      <c r="G94" s="3933">
        <f>+IF(ROUND(C93,0)=0,0,+$D$13+$D$14)</f>
        <v/>
      </c>
      <c r="H94" s="3933">
        <f>+G94+F94</f>
        <v/>
      </c>
    </row>
    <row r="95">
      <c r="B95" s="10" t="n">
        <v>77</v>
      </c>
      <c r="C95" s="3933">
        <f>+IF(C94-D95&lt;0,0,C94-D95)</f>
        <v/>
      </c>
      <c r="D95" s="3933">
        <f>F95-E95</f>
        <v/>
      </c>
      <c r="E95" s="3933">
        <f>C94*$D$8</f>
        <v/>
      </c>
      <c r="F95" s="3933">
        <f>IF(ROUND(C94,0)=0,0,PMT($D$8,$D$9,-$D$7))</f>
        <v/>
      </c>
      <c r="G95" s="3933">
        <f>+IF(ROUND(C94,0)=0,0,+$D$13+$D$14)</f>
        <v/>
      </c>
      <c r="H95" s="3933">
        <f>+G95+F95</f>
        <v/>
      </c>
    </row>
    <row r="96">
      <c r="B96" s="10" t="n">
        <v>78</v>
      </c>
      <c r="C96" s="3933">
        <f>+IF(C95-D96&lt;0,0,C95-D96)</f>
        <v/>
      </c>
      <c r="D96" s="3933">
        <f>F96-E96</f>
        <v/>
      </c>
      <c r="E96" s="3933">
        <f>C95*$D$8</f>
        <v/>
      </c>
      <c r="F96" s="3933">
        <f>IF(ROUND(C95,0)=0,0,PMT($D$8,$D$9,-$D$7))</f>
        <v/>
      </c>
      <c r="G96" s="3933">
        <f>+IF(ROUND(C95,0)=0,0,+$D$13+$D$14)</f>
        <v/>
      </c>
      <c r="H96" s="3933">
        <f>+G96+F96</f>
        <v/>
      </c>
    </row>
    <row r="97">
      <c r="B97" s="10" t="n">
        <v>79</v>
      </c>
      <c r="C97" s="3933">
        <f>+IF(C96-D97&lt;0,0,C96-D97)</f>
        <v/>
      </c>
      <c r="D97" s="3933">
        <f>F97-E97</f>
        <v/>
      </c>
      <c r="E97" s="3933">
        <f>C96*$D$8</f>
        <v/>
      </c>
      <c r="F97" s="3933">
        <f>IF(ROUND(C96,0)=0,0,PMT($D$8,$D$9,-$D$7))</f>
        <v/>
      </c>
      <c r="G97" s="3933">
        <f>+IF(ROUND(C96,0)=0,0,+$D$13+$D$14)</f>
        <v/>
      </c>
      <c r="H97" s="3933">
        <f>+G97+F97</f>
        <v/>
      </c>
    </row>
    <row r="98">
      <c r="B98" s="10" t="n">
        <v>80</v>
      </c>
      <c r="C98" s="3933">
        <f>+IF(C97-D98&lt;0,0,C97-D98)</f>
        <v/>
      </c>
      <c r="D98" s="3933">
        <f>F98-E98</f>
        <v/>
      </c>
      <c r="E98" s="3933">
        <f>C97*$D$8</f>
        <v/>
      </c>
      <c r="F98" s="3933">
        <f>IF(ROUND(C97,0)=0,0,PMT($D$8,$D$9,-$D$7))</f>
        <v/>
      </c>
      <c r="G98" s="3933">
        <f>+IF(ROUND(C97,0)=0,0,+$D$13+$D$14)</f>
        <v/>
      </c>
      <c r="H98" s="3933">
        <f>+G98+F98</f>
        <v/>
      </c>
    </row>
    <row r="99">
      <c r="B99" s="10" t="n">
        <v>81</v>
      </c>
      <c r="C99" s="3933">
        <f>+IF(C98-D99&lt;0,0,C98-D99)</f>
        <v/>
      </c>
      <c r="D99" s="3933">
        <f>F99-E99</f>
        <v/>
      </c>
      <c r="E99" s="3933">
        <f>C98*$D$8</f>
        <v/>
      </c>
      <c r="F99" s="3933">
        <f>IF(ROUND(C98,0)=0,0,PMT($D$8,$D$9,-$D$7))</f>
        <v/>
      </c>
      <c r="G99" s="3933">
        <f>+IF(ROUND(C98,0)=0,0,+$D$13+$D$14)</f>
        <v/>
      </c>
      <c r="H99" s="3933">
        <f>+G99+F99</f>
        <v/>
      </c>
    </row>
    <row r="100">
      <c r="B100" s="10" t="n">
        <v>82</v>
      </c>
      <c r="C100" s="3933">
        <f>+IF(C99-D100&lt;0,0,C99-D100)</f>
        <v/>
      </c>
      <c r="D100" s="3933">
        <f>F100-E100</f>
        <v/>
      </c>
      <c r="E100" s="3933">
        <f>C99*$D$8</f>
        <v/>
      </c>
      <c r="F100" s="3933">
        <f>IF(ROUND(C99,0)=0,0,PMT($D$8,$D$9,-$D$7))</f>
        <v/>
      </c>
      <c r="G100" s="3933">
        <f>+IF(ROUND(C99,0)=0,0,+$D$13+$D$14)</f>
        <v/>
      </c>
      <c r="H100" s="3933">
        <f>+G100+F100</f>
        <v/>
      </c>
    </row>
    <row r="101">
      <c r="B101" s="10" t="n">
        <v>83</v>
      </c>
      <c r="C101" s="3933">
        <f>+IF(C100-D101&lt;0,0,C100-D101)</f>
        <v/>
      </c>
      <c r="D101" s="3933">
        <f>F101-E101</f>
        <v/>
      </c>
      <c r="E101" s="3933">
        <f>C100*$D$8</f>
        <v/>
      </c>
      <c r="F101" s="3933">
        <f>IF(ROUND(C100,0)=0,0,PMT($D$8,$D$9,-$D$7))</f>
        <v/>
      </c>
      <c r="G101" s="3933">
        <f>+IF(ROUND(C100,0)=0,0,+$D$13+$D$14)</f>
        <v/>
      </c>
      <c r="H101" s="3933">
        <f>+G101+F101</f>
        <v/>
      </c>
    </row>
    <row r="102">
      <c r="B102" s="10" t="n">
        <v>84</v>
      </c>
      <c r="C102" s="3933">
        <f>+IF(C101-D102&lt;0,0,C101-D102)</f>
        <v/>
      </c>
      <c r="D102" s="3933">
        <f>F102-E102</f>
        <v/>
      </c>
      <c r="E102" s="3933">
        <f>C101*$D$8</f>
        <v/>
      </c>
      <c r="F102" s="3933">
        <f>IF(ROUND(C101,0)=0,0,PMT($D$8,$D$9,-$D$7))</f>
        <v/>
      </c>
      <c r="G102" s="3933">
        <f>+IF(ROUND(C101,0)=0,0,+$D$13+$D$14)</f>
        <v/>
      </c>
      <c r="H102" s="3933">
        <f>+G102+F102</f>
        <v/>
      </c>
    </row>
    <row r="103">
      <c r="B103" s="10" t="n">
        <v>85</v>
      </c>
      <c r="C103" s="3933">
        <f>+IF(C102-D103&lt;0,0,C102-D103)</f>
        <v/>
      </c>
      <c r="D103" s="3933">
        <f>F103-E103</f>
        <v/>
      </c>
      <c r="E103" s="3933">
        <f>C102*$D$8</f>
        <v/>
      </c>
      <c r="F103" s="3933">
        <f>IF(ROUND(C102,0)=0,0,PMT($D$8,$D$9,-$D$7))</f>
        <v/>
      </c>
      <c r="G103" s="3933">
        <f>+IF(ROUND(C102,0)=0,0,+$D$13+$D$14)</f>
        <v/>
      </c>
      <c r="H103" s="3933">
        <f>+G103+F103</f>
        <v/>
      </c>
    </row>
    <row r="104">
      <c r="B104" s="10" t="n">
        <v>86</v>
      </c>
      <c r="C104" s="3933">
        <f>+IF(C103-D104&lt;0,0,C103-D104)</f>
        <v/>
      </c>
      <c r="D104" s="3933">
        <f>F104-E104</f>
        <v/>
      </c>
      <c r="E104" s="3933">
        <f>C103*$D$8</f>
        <v/>
      </c>
      <c r="F104" s="3933">
        <f>IF(ROUND(C103,0)=0,0,PMT($D$8,$D$9,-$D$7))</f>
        <v/>
      </c>
      <c r="G104" s="3933">
        <f>+IF(ROUND(C103,0)=0,0,+$D$13+$D$14)</f>
        <v/>
      </c>
      <c r="H104" s="3933">
        <f>+G104+F104</f>
        <v/>
      </c>
    </row>
    <row r="105">
      <c r="B105" s="10" t="n">
        <v>87</v>
      </c>
      <c r="C105" s="3933">
        <f>+IF(C104-D105&lt;0,0,C104-D105)</f>
        <v/>
      </c>
      <c r="D105" s="3933">
        <f>F105-E105</f>
        <v/>
      </c>
      <c r="E105" s="3933">
        <f>C104*$D$8</f>
        <v/>
      </c>
      <c r="F105" s="3933">
        <f>IF(ROUND(C104,0)=0,0,PMT($D$8,$D$9,-$D$7))</f>
        <v/>
      </c>
      <c r="G105" s="3933">
        <f>+IF(ROUND(C104,0)=0,0,+$D$13+$D$14)</f>
        <v/>
      </c>
      <c r="H105" s="3933">
        <f>+G105+F105</f>
        <v/>
      </c>
    </row>
    <row r="106">
      <c r="B106" s="10" t="n">
        <v>88</v>
      </c>
      <c r="C106" s="3933">
        <f>+IF(C105-D106&lt;0,0,C105-D106)</f>
        <v/>
      </c>
      <c r="D106" s="3933">
        <f>F106-E106</f>
        <v/>
      </c>
      <c r="E106" s="3933">
        <f>C105*$D$8</f>
        <v/>
      </c>
      <c r="F106" s="3933">
        <f>IF(ROUND(C105,0)=0,0,PMT($D$8,$D$9,-$D$7))</f>
        <v/>
      </c>
      <c r="G106" s="3933">
        <f>+IF(ROUND(C105,0)=0,0,+$D$13+$D$14)</f>
        <v/>
      </c>
      <c r="H106" s="3933">
        <f>+G106+F106</f>
        <v/>
      </c>
    </row>
    <row r="107">
      <c r="B107" s="10" t="n">
        <v>89</v>
      </c>
      <c r="C107" s="3933">
        <f>+IF(C106-D107&lt;0,0,C106-D107)</f>
        <v/>
      </c>
      <c r="D107" s="3933">
        <f>F107-E107</f>
        <v/>
      </c>
      <c r="E107" s="3933">
        <f>C106*$D$8</f>
        <v/>
      </c>
      <c r="F107" s="3933">
        <f>IF(ROUND(C106,0)=0,0,PMT($D$8,$D$9,-$D$7))</f>
        <v/>
      </c>
      <c r="G107" s="3933">
        <f>+IF(ROUND(C106,0)=0,0,+$D$13+$D$14)</f>
        <v/>
      </c>
      <c r="H107" s="3933">
        <f>+G107+F107</f>
        <v/>
      </c>
    </row>
    <row r="108">
      <c r="B108" s="10" t="n">
        <v>90</v>
      </c>
      <c r="C108" s="3933">
        <f>+IF(C107-D108&lt;0,0,C107-D108)</f>
        <v/>
      </c>
      <c r="D108" s="3933">
        <f>F108-E108</f>
        <v/>
      </c>
      <c r="E108" s="3933">
        <f>C107*$D$8</f>
        <v/>
      </c>
      <c r="F108" s="3933">
        <f>IF(ROUND(C107,0)=0,0,PMT($D$8,$D$9,-$D$7))</f>
        <v/>
      </c>
      <c r="G108" s="3933">
        <f>+IF(ROUND(C107,0)=0,0,+$D$13+$D$14)</f>
        <v/>
      </c>
      <c r="H108" s="3933">
        <f>+G108+F108</f>
        <v/>
      </c>
    </row>
    <row r="109">
      <c r="B109" s="10" t="n">
        <v>91</v>
      </c>
      <c r="C109" s="3933">
        <f>+IF(C108-D109&lt;0,0,C108-D109)</f>
        <v/>
      </c>
      <c r="D109" s="3933">
        <f>F109-E109</f>
        <v/>
      </c>
      <c r="E109" s="3933">
        <f>C108*$D$8</f>
        <v/>
      </c>
      <c r="F109" s="3933">
        <f>IF(ROUND(C108,0)=0,0,PMT($D$8,$D$9,-$D$7))</f>
        <v/>
      </c>
      <c r="G109" s="3933">
        <f>+IF(ROUND(C108,0)=0,0,+$D$13+$D$14)</f>
        <v/>
      </c>
      <c r="H109" s="3933">
        <f>+G109+F109</f>
        <v/>
      </c>
    </row>
    <row r="110">
      <c r="B110" s="10" t="n">
        <v>92</v>
      </c>
      <c r="C110" s="3933">
        <f>+IF(C109-D110&lt;0,0,C109-D110)</f>
        <v/>
      </c>
      <c r="D110" s="3933">
        <f>F110-E110</f>
        <v/>
      </c>
      <c r="E110" s="3933">
        <f>C109*$D$8</f>
        <v/>
      </c>
      <c r="F110" s="3933">
        <f>IF(ROUND(C109,0)=0,0,PMT($D$8,$D$9,-$D$7))</f>
        <v/>
      </c>
      <c r="G110" s="3933">
        <f>+IF(ROUND(C109,0)=0,0,+$D$13+$D$14)</f>
        <v/>
      </c>
      <c r="H110" s="3933">
        <f>+G110+F110</f>
        <v/>
      </c>
    </row>
    <row r="111">
      <c r="B111" s="10" t="n">
        <v>93</v>
      </c>
      <c r="C111" s="3933">
        <f>+IF(C110-D111&lt;0,0,C110-D111)</f>
        <v/>
      </c>
      <c r="D111" s="3933">
        <f>F111-E111</f>
        <v/>
      </c>
      <c r="E111" s="3933">
        <f>C110*$D$8</f>
        <v/>
      </c>
      <c r="F111" s="3933">
        <f>IF(ROUND(C110,0)=0,0,PMT($D$8,$D$9,-$D$7))</f>
        <v/>
      </c>
      <c r="G111" s="3933">
        <f>+IF(ROUND(C110,0)=0,0,+$D$13+$D$14)</f>
        <v/>
      </c>
      <c r="H111" s="3933">
        <f>+G111+F111</f>
        <v/>
      </c>
    </row>
    <row r="112">
      <c r="B112" s="10" t="n">
        <v>94</v>
      </c>
      <c r="C112" s="3933">
        <f>+IF(C111-D112&lt;0,0,C111-D112)</f>
        <v/>
      </c>
      <c r="D112" s="3933">
        <f>F112-E112</f>
        <v/>
      </c>
      <c r="E112" s="3933">
        <f>C111*$D$8</f>
        <v/>
      </c>
      <c r="F112" s="3933">
        <f>IF(ROUND(C111,0)=0,0,PMT($D$8,$D$9,-$D$7))</f>
        <v/>
      </c>
      <c r="G112" s="3933">
        <f>+IF(ROUND(C111,0)=0,0,+$D$13+$D$14)</f>
        <v/>
      </c>
      <c r="H112" s="3933">
        <f>+G112+F112</f>
        <v/>
      </c>
    </row>
    <row r="113">
      <c r="B113" s="10" t="n">
        <v>95</v>
      </c>
      <c r="C113" s="3933">
        <f>+IF(C112-D113&lt;0,0,C112-D113)</f>
        <v/>
      </c>
      <c r="D113" s="3933">
        <f>F113-E113</f>
        <v/>
      </c>
      <c r="E113" s="3933">
        <f>C112*$D$8</f>
        <v/>
      </c>
      <c r="F113" s="3933">
        <f>IF(ROUND(C112,0)=0,0,PMT($D$8,$D$9,-$D$7))</f>
        <v/>
      </c>
      <c r="G113" s="3933">
        <f>+IF(ROUND(C112,0)=0,0,+$D$13+$D$14)</f>
        <v/>
      </c>
      <c r="H113" s="3933">
        <f>+G113+F113</f>
        <v/>
      </c>
    </row>
    <row r="114">
      <c r="B114" s="10" t="n">
        <v>96</v>
      </c>
      <c r="C114" s="3933">
        <f>+IF(C113-D114&lt;0,0,C113-D114)</f>
        <v/>
      </c>
      <c r="D114" s="3933">
        <f>F114-E114</f>
        <v/>
      </c>
      <c r="E114" s="3933">
        <f>C113*$D$8</f>
        <v/>
      </c>
      <c r="F114" s="3933">
        <f>IF(ROUND(C113,0)=0,0,PMT($D$8,$D$9,-$D$7))</f>
        <v/>
      </c>
      <c r="G114" s="3933">
        <f>+IF(ROUND(C113,0)=0,0,+$D$13+$D$14)</f>
        <v/>
      </c>
      <c r="H114" s="3933">
        <f>+G114+F114</f>
        <v/>
      </c>
    </row>
    <row r="115">
      <c r="B115" s="10" t="n">
        <v>97</v>
      </c>
      <c r="C115" s="3933">
        <f>+IF(C114-D115&lt;0,0,C114-D115)</f>
        <v/>
      </c>
      <c r="D115" s="3933">
        <f>F115-E115</f>
        <v/>
      </c>
      <c r="E115" s="3933">
        <f>C114*$D$8</f>
        <v/>
      </c>
      <c r="F115" s="3933">
        <f>IF(ROUND(C114,0)=0,0,PMT($D$8,$D$9,-$D$7))</f>
        <v/>
      </c>
      <c r="G115" s="3933">
        <f>+IF(ROUND(C114,0)=0,0,+$D$13+$D$14)</f>
        <v/>
      </c>
      <c r="H115" s="3933">
        <f>+G115+F115</f>
        <v/>
      </c>
    </row>
    <row r="116">
      <c r="B116" s="10" t="n">
        <v>98</v>
      </c>
      <c r="C116" s="3933">
        <f>+IF(C115-D116&lt;0,0,C115-D116)</f>
        <v/>
      </c>
      <c r="D116" s="3933">
        <f>F116-E116</f>
        <v/>
      </c>
      <c r="E116" s="3933">
        <f>C115*$D$8</f>
        <v/>
      </c>
      <c r="F116" s="3933">
        <f>IF(ROUND(C115,0)=0,0,PMT($D$8,$D$9,-$D$7))</f>
        <v/>
      </c>
      <c r="G116" s="3933">
        <f>+IF(ROUND(C115,0)=0,0,+$D$13+$D$14)</f>
        <v/>
      </c>
      <c r="H116" s="3933">
        <f>+G116+F116</f>
        <v/>
      </c>
    </row>
    <row r="117">
      <c r="B117" s="10" t="n">
        <v>99</v>
      </c>
      <c r="C117" s="3933">
        <f>+IF(C116-D117&lt;0,0,C116-D117)</f>
        <v/>
      </c>
      <c r="D117" s="3933">
        <f>F117-E117</f>
        <v/>
      </c>
      <c r="E117" s="3933">
        <f>C116*$D$8</f>
        <v/>
      </c>
      <c r="F117" s="3933">
        <f>IF(ROUND(C116,0)=0,0,PMT($D$8,$D$9,-$D$7))</f>
        <v/>
      </c>
      <c r="G117" s="3933">
        <f>+IF(ROUND(C116,0)=0,0,+$D$13+$D$14)</f>
        <v/>
      </c>
      <c r="H117" s="3933">
        <f>+G117+F117</f>
        <v/>
      </c>
    </row>
    <row r="118">
      <c r="B118" s="10" t="n">
        <v>100</v>
      </c>
      <c r="C118" s="3933">
        <f>+IF(C117-D118&lt;0,0,C117-D118)</f>
        <v/>
      </c>
      <c r="D118" s="3933">
        <f>F118-E118</f>
        <v/>
      </c>
      <c r="E118" s="3933">
        <f>C117*$D$8</f>
        <v/>
      </c>
      <c r="F118" s="3933">
        <f>IF(ROUND(C117,0)=0,0,PMT($D$8,$D$9,-$D$7))</f>
        <v/>
      </c>
      <c r="G118" s="3933">
        <f>+IF(ROUND(C117,0)=0,0,+$D$13+$D$14)</f>
        <v/>
      </c>
      <c r="H118" s="3933">
        <f>+G118+F118</f>
        <v/>
      </c>
    </row>
    <row r="119">
      <c r="B119" s="10" t="n">
        <v>101</v>
      </c>
      <c r="C119" s="3933">
        <f>+IF(C118-D119&lt;0,0,C118-D119)</f>
        <v/>
      </c>
      <c r="D119" s="3933">
        <f>F119-E119</f>
        <v/>
      </c>
      <c r="E119" s="3933">
        <f>C118*$D$8</f>
        <v/>
      </c>
      <c r="F119" s="3933">
        <f>IF(ROUND(C118,0)=0,0,PMT($D$8,$D$9,-$D$7))</f>
        <v/>
      </c>
      <c r="G119" s="3933">
        <f>+IF(ROUND(C118,0)=0,0,+$D$13+$D$14)</f>
        <v/>
      </c>
      <c r="H119" s="3933">
        <f>+G119+F119</f>
        <v/>
      </c>
    </row>
    <row r="120">
      <c r="B120" s="10" t="n">
        <v>102</v>
      </c>
      <c r="C120" s="3933">
        <f>+IF(C119-D120&lt;0,0,C119-D120)</f>
        <v/>
      </c>
      <c r="D120" s="3933">
        <f>F120-E120</f>
        <v/>
      </c>
      <c r="E120" s="3933">
        <f>C119*$D$8</f>
        <v/>
      </c>
      <c r="F120" s="3933">
        <f>IF(ROUND(C119,0)=0,0,PMT($D$8,$D$9,-$D$7))</f>
        <v/>
      </c>
      <c r="G120" s="3933">
        <f>+IF(ROUND(C119,0)=0,0,+$D$13+$D$14)</f>
        <v/>
      </c>
      <c r="H120" s="3933">
        <f>+G120+F120</f>
        <v/>
      </c>
    </row>
    <row r="121">
      <c r="B121" s="10" t="n">
        <v>103</v>
      </c>
      <c r="C121" s="3933">
        <f>+IF(C120-D121&lt;0,0,C120-D121)</f>
        <v/>
      </c>
      <c r="D121" s="3933">
        <f>F121-E121</f>
        <v/>
      </c>
      <c r="E121" s="3933">
        <f>C120*$D$8</f>
        <v/>
      </c>
      <c r="F121" s="3933">
        <f>IF(ROUND(C120,0)=0,0,PMT($D$8,$D$9,-$D$7))</f>
        <v/>
      </c>
      <c r="G121" s="3933">
        <f>+IF(ROUND(C120,0)=0,0,+$D$13+$D$14)</f>
        <v/>
      </c>
      <c r="H121" s="3933">
        <f>+G121+F121</f>
        <v/>
      </c>
    </row>
    <row r="122">
      <c r="B122" s="10" t="n">
        <v>104</v>
      </c>
      <c r="C122" s="3933">
        <f>+IF(C121-D122&lt;0,0,C121-D122)</f>
        <v/>
      </c>
      <c r="D122" s="3933">
        <f>F122-E122</f>
        <v/>
      </c>
      <c r="E122" s="3933">
        <f>C121*$D$8</f>
        <v/>
      </c>
      <c r="F122" s="3933">
        <f>IF(ROUND(C121,0)=0,0,PMT($D$8,$D$9,-$D$7))</f>
        <v/>
      </c>
      <c r="G122" s="3933">
        <f>+IF(ROUND(C121,0)=0,0,+$D$13+$D$14)</f>
        <v/>
      </c>
      <c r="H122" s="3933">
        <f>+G122+F122</f>
        <v/>
      </c>
    </row>
    <row r="123">
      <c r="B123" s="10" t="n">
        <v>105</v>
      </c>
      <c r="C123" s="3933">
        <f>+IF(C122-D123&lt;0,0,C122-D123)</f>
        <v/>
      </c>
      <c r="D123" s="3933">
        <f>F123-E123</f>
        <v/>
      </c>
      <c r="E123" s="3933">
        <f>C122*$D$8</f>
        <v/>
      </c>
      <c r="F123" s="3933">
        <f>IF(ROUND(C122,0)=0,0,PMT($D$8,$D$9,-$D$7))</f>
        <v/>
      </c>
      <c r="G123" s="3933">
        <f>+IF(ROUND(C122,0)=0,0,+$D$13+$D$14)</f>
        <v/>
      </c>
      <c r="H123" s="3933">
        <f>+G123+F123</f>
        <v/>
      </c>
    </row>
    <row r="124">
      <c r="B124" s="10" t="n">
        <v>106</v>
      </c>
      <c r="C124" s="3933">
        <f>+IF(C123-D124&lt;0,0,C123-D124)</f>
        <v/>
      </c>
      <c r="D124" s="3933">
        <f>F124-E124</f>
        <v/>
      </c>
      <c r="E124" s="3933">
        <f>C123*$D$8</f>
        <v/>
      </c>
      <c r="F124" s="3933">
        <f>IF(ROUND(C123,0)=0,0,PMT($D$8,$D$9,-$D$7))</f>
        <v/>
      </c>
      <c r="G124" s="3933">
        <f>+IF(ROUND(C123,0)=0,0,+$D$13+$D$14)</f>
        <v/>
      </c>
      <c r="H124" s="3933">
        <f>+G124+F124</f>
        <v/>
      </c>
    </row>
    <row r="125">
      <c r="B125" s="10" t="n">
        <v>107</v>
      </c>
      <c r="C125" s="3933">
        <f>+IF(C124-D125&lt;0,0,C124-D125)</f>
        <v/>
      </c>
      <c r="D125" s="3933">
        <f>F125-E125</f>
        <v/>
      </c>
      <c r="E125" s="3933">
        <f>C124*$D$8</f>
        <v/>
      </c>
      <c r="F125" s="3933">
        <f>IF(ROUND(C124,0)=0,0,PMT($D$8,$D$9,-$D$7))</f>
        <v/>
      </c>
      <c r="G125" s="3933">
        <f>+IF(ROUND(C124,0)=0,0,+$D$13+$D$14)</f>
        <v/>
      </c>
      <c r="H125" s="3933">
        <f>+G125+F125</f>
        <v/>
      </c>
    </row>
    <row r="126">
      <c r="B126" s="10" t="n">
        <v>108</v>
      </c>
      <c r="C126" s="3933">
        <f>+IF(C125-D126&lt;0,0,C125-D126)</f>
        <v/>
      </c>
      <c r="D126" s="3933">
        <f>F126-E126</f>
        <v/>
      </c>
      <c r="E126" s="3933">
        <f>C125*$D$8</f>
        <v/>
      </c>
      <c r="F126" s="3933">
        <f>IF(ROUND(C125,0)=0,0,PMT($D$8,$D$9,-$D$7))</f>
        <v/>
      </c>
      <c r="G126" s="3933">
        <f>+IF(ROUND(C125,0)=0,0,+$D$13+$D$14)</f>
        <v/>
      </c>
      <c r="H126" s="3933">
        <f>+G126+F126</f>
        <v/>
      </c>
    </row>
    <row r="127">
      <c r="B127" s="10" t="n">
        <v>109</v>
      </c>
      <c r="C127" s="3933">
        <f>+IF(C126-D127&lt;0,0,C126-D127)</f>
        <v/>
      </c>
      <c r="D127" s="3933">
        <f>F127-E127</f>
        <v/>
      </c>
      <c r="E127" s="3933">
        <f>C126*$D$8</f>
        <v/>
      </c>
      <c r="F127" s="3933">
        <f>IF(ROUND(C126,0)=0,0,PMT($D$8,$D$9,-$D$7))</f>
        <v/>
      </c>
      <c r="G127" s="3933">
        <f>+IF(ROUND(C126,0)=0,0,+$D$13+$D$14)</f>
        <v/>
      </c>
      <c r="H127" s="3933">
        <f>+G127+F127</f>
        <v/>
      </c>
    </row>
    <row r="128">
      <c r="B128" s="10" t="n">
        <v>110</v>
      </c>
      <c r="C128" s="3933">
        <f>+IF(C127-D128&lt;0,0,C127-D128)</f>
        <v/>
      </c>
      <c r="D128" s="3933">
        <f>F128-E128</f>
        <v/>
      </c>
      <c r="E128" s="3933">
        <f>C127*$D$8</f>
        <v/>
      </c>
      <c r="F128" s="3933">
        <f>IF(ROUND(C127,0)=0,0,PMT($D$8,$D$9,-$D$7))</f>
        <v/>
      </c>
      <c r="G128" s="3933">
        <f>+IF(ROUND(C127,0)=0,0,+$D$13+$D$14)</f>
        <v/>
      </c>
      <c r="H128" s="3933">
        <f>+G128+F128</f>
        <v/>
      </c>
    </row>
    <row r="129">
      <c r="B129" s="10" t="n">
        <v>111</v>
      </c>
      <c r="C129" s="3933">
        <f>+IF(C128-D129&lt;0,0,C128-D129)</f>
        <v/>
      </c>
      <c r="D129" s="3933">
        <f>F129-E129</f>
        <v/>
      </c>
      <c r="E129" s="3933">
        <f>C128*$D$8</f>
        <v/>
      </c>
      <c r="F129" s="3933">
        <f>IF(ROUND(C128,0)=0,0,PMT($D$8,$D$9,-$D$7))</f>
        <v/>
      </c>
      <c r="G129" s="3933">
        <f>+IF(ROUND(C128,0)=0,0,+$D$13+$D$14)</f>
        <v/>
      </c>
      <c r="H129" s="3933">
        <f>+G129+F129</f>
        <v/>
      </c>
    </row>
    <row r="130">
      <c r="B130" s="10" t="n">
        <v>112</v>
      </c>
      <c r="C130" s="3933">
        <f>+IF(C129-D130&lt;0,0,C129-D130)</f>
        <v/>
      </c>
      <c r="D130" s="3933">
        <f>F130-E130</f>
        <v/>
      </c>
      <c r="E130" s="3933">
        <f>C129*$D$8</f>
        <v/>
      </c>
      <c r="F130" s="3933">
        <f>IF(ROUND(C129,0)=0,0,PMT($D$8,$D$9,-$D$7))</f>
        <v/>
      </c>
      <c r="G130" s="3933">
        <f>+IF(ROUND(C129,0)=0,0,+$D$13+$D$14)</f>
        <v/>
      </c>
      <c r="H130" s="3933">
        <f>+G130+F130</f>
        <v/>
      </c>
    </row>
    <row r="131">
      <c r="B131" s="10" t="n">
        <v>113</v>
      </c>
      <c r="C131" s="3933">
        <f>+IF(C130-D131&lt;0,0,C130-D131)</f>
        <v/>
      </c>
      <c r="D131" s="3933">
        <f>F131-E131</f>
        <v/>
      </c>
      <c r="E131" s="3933">
        <f>C130*$D$8</f>
        <v/>
      </c>
      <c r="F131" s="3933">
        <f>IF(ROUND(C130,0)=0,0,PMT($D$8,$D$9,-$D$7))</f>
        <v/>
      </c>
      <c r="G131" s="3933">
        <f>+IF(ROUND(C130,0)=0,0,+$D$13+$D$14)</f>
        <v/>
      </c>
      <c r="H131" s="3933">
        <f>+G131+F131</f>
        <v/>
      </c>
    </row>
    <row r="132">
      <c r="B132" s="10" t="n">
        <v>114</v>
      </c>
      <c r="C132" s="3933">
        <f>+IF(C131-D132&lt;0,0,C131-D132)</f>
        <v/>
      </c>
      <c r="D132" s="3933">
        <f>F132-E132</f>
        <v/>
      </c>
      <c r="E132" s="3933">
        <f>C131*$D$8</f>
        <v/>
      </c>
      <c r="F132" s="3933">
        <f>IF(ROUND(C131,0)=0,0,PMT($D$8,$D$9,-$D$7))</f>
        <v/>
      </c>
      <c r="G132" s="3933">
        <f>+IF(ROUND(C131,0)=0,0,+$D$13+$D$14)</f>
        <v/>
      </c>
      <c r="H132" s="3933">
        <f>+G132+F132</f>
        <v/>
      </c>
    </row>
    <row r="133">
      <c r="B133" s="10" t="n">
        <v>115</v>
      </c>
      <c r="C133" s="3933">
        <f>+IF(C132-D133&lt;0,0,C132-D133)</f>
        <v/>
      </c>
      <c r="D133" s="3933">
        <f>F133-E133</f>
        <v/>
      </c>
      <c r="E133" s="3933">
        <f>C132*$D$8</f>
        <v/>
      </c>
      <c r="F133" s="3933">
        <f>IF(ROUND(C132,0)=0,0,PMT($D$8,$D$9,-$D$7))</f>
        <v/>
      </c>
      <c r="G133" s="3933">
        <f>+IF(ROUND(C132,0)=0,0,+$D$13+$D$14)</f>
        <v/>
      </c>
      <c r="H133" s="3933">
        <f>+G133+F133</f>
        <v/>
      </c>
    </row>
    <row r="134">
      <c r="B134" s="10" t="n">
        <v>116</v>
      </c>
      <c r="C134" s="3933">
        <f>+IF(C133-D134&lt;0,0,C133-D134)</f>
        <v/>
      </c>
      <c r="D134" s="3933">
        <f>F134-E134</f>
        <v/>
      </c>
      <c r="E134" s="3933">
        <f>C133*$D$8</f>
        <v/>
      </c>
      <c r="F134" s="3933">
        <f>IF(ROUND(C133,0)=0,0,PMT($D$8,$D$9,-$D$7))</f>
        <v/>
      </c>
      <c r="G134" s="3933">
        <f>+IF(ROUND(C133,0)=0,0,+$D$13+$D$14)</f>
        <v/>
      </c>
      <c r="H134" s="3933">
        <f>+G134+F134</f>
        <v/>
      </c>
    </row>
    <row r="135">
      <c r="B135" s="10" t="n">
        <v>117</v>
      </c>
      <c r="C135" s="3933">
        <f>+IF(C134-D135&lt;0,0,C134-D135)</f>
        <v/>
      </c>
      <c r="D135" s="3933">
        <f>F135-E135</f>
        <v/>
      </c>
      <c r="E135" s="3933">
        <f>C134*$D$8</f>
        <v/>
      </c>
      <c r="F135" s="3933">
        <f>IF(ROUND(C134,0)=0,0,PMT($D$8,$D$9,-$D$7))</f>
        <v/>
      </c>
      <c r="G135" s="3933">
        <f>+IF(ROUND(C134,0)=0,0,+$D$13+$D$14)</f>
        <v/>
      </c>
      <c r="H135" s="3933">
        <f>+G135+F135</f>
        <v/>
      </c>
    </row>
    <row r="136">
      <c r="B136" s="10" t="n">
        <v>118</v>
      </c>
      <c r="C136" s="3933">
        <f>+IF(C135-D136&lt;0,0,C135-D136)</f>
        <v/>
      </c>
      <c r="D136" s="3933">
        <f>F136-E136</f>
        <v/>
      </c>
      <c r="E136" s="3933">
        <f>C135*$D$8</f>
        <v/>
      </c>
      <c r="F136" s="3933">
        <f>IF(ROUND(C135,0)=0,0,PMT($D$8,$D$9,-$D$7))</f>
        <v/>
      </c>
      <c r="G136" s="3933">
        <f>+IF(ROUND(C135,0)=0,0,+$D$13+$D$14)</f>
        <v/>
      </c>
      <c r="H136" s="3933">
        <f>+G136+F136</f>
        <v/>
      </c>
    </row>
    <row r="137">
      <c r="B137" s="10" t="n">
        <v>119</v>
      </c>
      <c r="C137" s="3933">
        <f>+IF(C136-D137&lt;0,0,C136-D137)</f>
        <v/>
      </c>
      <c r="D137" s="3933">
        <f>F137-E137</f>
        <v/>
      </c>
      <c r="E137" s="3933">
        <f>C136*$D$8</f>
        <v/>
      </c>
      <c r="F137" s="3933">
        <f>IF(ROUND(C136,0)=0,0,PMT($D$8,$D$9,-$D$7))</f>
        <v/>
      </c>
      <c r="G137" s="3933">
        <f>+IF(ROUND(C136,0)=0,0,+$D$13+$D$14)</f>
        <v/>
      </c>
      <c r="H137" s="3933">
        <f>+G137+F137</f>
        <v/>
      </c>
    </row>
    <row r="138">
      <c r="B138" s="10" t="n">
        <v>120</v>
      </c>
      <c r="C138" s="3933">
        <f>+IF(C137-D138&lt;0,0,C137-D138)</f>
        <v/>
      </c>
      <c r="D138" s="3933">
        <f>F138-E138</f>
        <v/>
      </c>
      <c r="E138" s="3933">
        <f>C137*$D$8</f>
        <v/>
      </c>
      <c r="F138" s="3933">
        <f>IF(ROUND(C137,0)=0,0,PMT($D$8,$D$9,-$D$7))</f>
        <v/>
      </c>
      <c r="G138" s="3933">
        <f>+IF(ROUND(C137,0)=0,0,+$D$13+$D$14)</f>
        <v/>
      </c>
      <c r="H138" s="3933">
        <f>+G138+F138</f>
        <v/>
      </c>
    </row>
    <row r="139">
      <c r="B139" s="10" t="n">
        <v>121</v>
      </c>
      <c r="C139" s="3933">
        <f>+IF(C138-D139&lt;0,0,C138-D139)</f>
        <v/>
      </c>
      <c r="D139" s="3933">
        <f>F139-E139</f>
        <v/>
      </c>
      <c r="E139" s="3933">
        <f>C138*$D$8</f>
        <v/>
      </c>
      <c r="F139" s="3933">
        <f>IF(ROUND(C138,0)=0,0,PMT($D$8,$D$9,-$D$7))</f>
        <v/>
      </c>
      <c r="G139" s="3933">
        <f>+IF(ROUND(C138,0)=0,0,+$D$13+$D$14)</f>
        <v/>
      </c>
      <c r="H139" s="3933">
        <f>+G139+F139</f>
        <v/>
      </c>
    </row>
    <row r="140">
      <c r="B140" s="10" t="n">
        <v>122</v>
      </c>
      <c r="C140" s="3933">
        <f>+IF(C139-D140&lt;0,0,C139-D140)</f>
        <v/>
      </c>
      <c r="D140" s="3933">
        <f>F140-E140</f>
        <v/>
      </c>
      <c r="E140" s="3933">
        <f>C139*$D$8</f>
        <v/>
      </c>
      <c r="F140" s="3933">
        <f>IF(ROUND(C139,0)=0,0,PMT($D$8,$D$9,-$D$7))</f>
        <v/>
      </c>
      <c r="G140" s="3933">
        <f>+IF(ROUND(C139,0)=0,0,+$D$13+$D$14)</f>
        <v/>
      </c>
      <c r="H140" s="3933">
        <f>+G140+F140</f>
        <v/>
      </c>
    </row>
    <row r="141">
      <c r="B141" s="10" t="n">
        <v>123</v>
      </c>
      <c r="C141" s="3933">
        <f>+IF(C140-D141&lt;0,0,C140-D141)</f>
        <v/>
      </c>
      <c r="D141" s="3933">
        <f>F141-E141</f>
        <v/>
      </c>
      <c r="E141" s="3933">
        <f>C140*$D$8</f>
        <v/>
      </c>
      <c r="F141" s="3933">
        <f>IF(ROUND(C140,0)=0,0,PMT($D$8,$D$9,-$D$7))</f>
        <v/>
      </c>
      <c r="G141" s="3933">
        <f>+IF(ROUND(C140,0)=0,0,+$D$13+$D$14)</f>
        <v/>
      </c>
      <c r="H141" s="3933">
        <f>+G141+F141</f>
        <v/>
      </c>
    </row>
    <row r="142">
      <c r="B142" s="10" t="n">
        <v>124</v>
      </c>
      <c r="C142" s="3933">
        <f>+IF(C141-D142&lt;0,0,C141-D142)</f>
        <v/>
      </c>
      <c r="D142" s="3933">
        <f>F142-E142</f>
        <v/>
      </c>
      <c r="E142" s="3933">
        <f>C141*$D$8</f>
        <v/>
      </c>
      <c r="F142" s="3933">
        <f>IF(ROUND(C141,0)=0,0,PMT($D$8,$D$9,-$D$7))</f>
        <v/>
      </c>
      <c r="G142" s="3933">
        <f>+IF(ROUND(C141,0)=0,0,+$D$13+$D$14)</f>
        <v/>
      </c>
      <c r="H142" s="3933">
        <f>+G142+F142</f>
        <v/>
      </c>
    </row>
    <row r="143">
      <c r="B143" s="10" t="n">
        <v>125</v>
      </c>
      <c r="C143" s="3933">
        <f>+IF(C142-D143&lt;0,0,C142-D143)</f>
        <v/>
      </c>
      <c r="D143" s="3933">
        <f>F143-E143</f>
        <v/>
      </c>
      <c r="E143" s="3933">
        <f>C142*$D$8</f>
        <v/>
      </c>
      <c r="F143" s="3933">
        <f>IF(ROUND(C142,0)=0,0,PMT($D$8,$D$9,-$D$7))</f>
        <v/>
      </c>
      <c r="G143" s="3933">
        <f>+IF(ROUND(C142,0)=0,0,+$D$13+$D$14)</f>
        <v/>
      </c>
      <c r="H143" s="3933">
        <f>+G143+F143</f>
        <v/>
      </c>
    </row>
    <row r="144">
      <c r="B144" s="10" t="n">
        <v>126</v>
      </c>
      <c r="C144" s="3933">
        <f>+IF(C143-D144&lt;0,0,C143-D144)</f>
        <v/>
      </c>
      <c r="D144" s="3933">
        <f>F144-E144</f>
        <v/>
      </c>
      <c r="E144" s="3933">
        <f>C143*$D$8</f>
        <v/>
      </c>
      <c r="F144" s="3933">
        <f>IF(ROUND(C143,0)=0,0,PMT($D$8,$D$9,-$D$7))</f>
        <v/>
      </c>
      <c r="G144" s="3933">
        <f>+IF(ROUND(C143,0)=0,0,+$D$13+$D$14)</f>
        <v/>
      </c>
      <c r="H144" s="3933">
        <f>+G144+F144</f>
        <v/>
      </c>
    </row>
    <row r="145">
      <c r="B145" s="10" t="n">
        <v>127</v>
      </c>
      <c r="C145" s="3933">
        <f>+IF(C144-D145&lt;0,0,C144-D145)</f>
        <v/>
      </c>
      <c r="D145" s="3933">
        <f>F145-E145</f>
        <v/>
      </c>
      <c r="E145" s="3933">
        <f>C144*$D$8</f>
        <v/>
      </c>
      <c r="F145" s="3933">
        <f>IF(ROUND(C144,0)=0,0,PMT($D$8,$D$9,-$D$7))</f>
        <v/>
      </c>
      <c r="G145" s="3933">
        <f>+IF(ROUND(C144,0)=0,0,+$D$13+$D$14)</f>
        <v/>
      </c>
      <c r="H145" s="3933">
        <f>+G145+F145</f>
        <v/>
      </c>
    </row>
    <row r="146">
      <c r="B146" s="10" t="n">
        <v>128</v>
      </c>
      <c r="C146" s="3933">
        <f>+IF(C145-D146&lt;0,0,C145-D146)</f>
        <v/>
      </c>
      <c r="D146" s="3933">
        <f>F146-E146</f>
        <v/>
      </c>
      <c r="E146" s="3933">
        <f>C145*$D$8</f>
        <v/>
      </c>
      <c r="F146" s="3933">
        <f>IF(ROUND(C145,0)=0,0,PMT($D$8,$D$9,-$D$7))</f>
        <v/>
      </c>
      <c r="G146" s="3933">
        <f>+IF(ROUND(C145,0)=0,0,+$D$13+$D$14)</f>
        <v/>
      </c>
      <c r="H146" s="3933">
        <f>+G146+F146</f>
        <v/>
      </c>
    </row>
    <row r="147">
      <c r="B147" s="10" t="n">
        <v>129</v>
      </c>
      <c r="C147" s="3933">
        <f>+IF(C146-D147&lt;0,0,C146-D147)</f>
        <v/>
      </c>
      <c r="D147" s="3933">
        <f>F147-E147</f>
        <v/>
      </c>
      <c r="E147" s="3933">
        <f>C146*$D$8</f>
        <v/>
      </c>
      <c r="F147" s="3933">
        <f>IF(ROUND(C146,0)=0,0,PMT($D$8,$D$9,-$D$7))</f>
        <v/>
      </c>
      <c r="G147" s="3933">
        <f>+IF(ROUND(C146,0)=0,0,+$D$13+$D$14)</f>
        <v/>
      </c>
      <c r="H147" s="3933">
        <f>+G147+F147</f>
        <v/>
      </c>
    </row>
    <row r="148">
      <c r="B148" s="10" t="n">
        <v>130</v>
      </c>
      <c r="C148" s="3933">
        <f>+IF(C147-D148&lt;0,0,C147-D148)</f>
        <v/>
      </c>
      <c r="D148" s="3933">
        <f>F148-E148</f>
        <v/>
      </c>
      <c r="E148" s="3933">
        <f>C147*$D$8</f>
        <v/>
      </c>
      <c r="F148" s="3933">
        <f>IF(ROUND(C147,0)=0,0,PMT($D$8,$D$9,-$D$7))</f>
        <v/>
      </c>
      <c r="G148" s="3933">
        <f>+IF(ROUND(C147,0)=0,0,+$D$13+$D$14)</f>
        <v/>
      </c>
      <c r="H148" s="3933">
        <f>+G148+F148</f>
        <v/>
      </c>
    </row>
    <row r="149">
      <c r="B149" s="10" t="n">
        <v>131</v>
      </c>
      <c r="C149" s="3933">
        <f>+IF(C148-D149&lt;0,0,C148-D149)</f>
        <v/>
      </c>
      <c r="D149" s="3933">
        <f>F149-E149</f>
        <v/>
      </c>
      <c r="E149" s="3933">
        <f>C148*$D$8</f>
        <v/>
      </c>
      <c r="F149" s="3933">
        <f>IF(ROUND(C148,0)=0,0,PMT($D$8,$D$9,-$D$7))</f>
        <v/>
      </c>
      <c r="G149" s="3933">
        <f>+IF(ROUND(C148,0)=0,0,+$D$13+$D$14)</f>
        <v/>
      </c>
      <c r="H149" s="3933">
        <f>+G149+F149</f>
        <v/>
      </c>
    </row>
    <row r="150">
      <c r="B150" s="10" t="n">
        <v>132</v>
      </c>
      <c r="C150" s="3933">
        <f>+IF(C149-D150&lt;0,0,C149-D150)</f>
        <v/>
      </c>
      <c r="D150" s="3933">
        <f>F150-E150</f>
        <v/>
      </c>
      <c r="E150" s="3933">
        <f>C149*$D$8</f>
        <v/>
      </c>
      <c r="F150" s="3933">
        <f>IF(ROUND(C149,0)=0,0,PMT($D$8,$D$9,-$D$7))</f>
        <v/>
      </c>
      <c r="G150" s="3933">
        <f>+IF(ROUND(C149,0)=0,0,+$D$13+$D$14)</f>
        <v/>
      </c>
      <c r="H150" s="3933">
        <f>+G150+F150</f>
        <v/>
      </c>
    </row>
    <row r="151">
      <c r="B151" s="10" t="n">
        <v>133</v>
      </c>
      <c r="C151" s="3933">
        <f>+IF(C150-D151&lt;0,0,C150-D151)</f>
        <v/>
      </c>
      <c r="D151" s="3933">
        <f>F151-E151</f>
        <v/>
      </c>
      <c r="E151" s="3933">
        <f>C150*$D$8</f>
        <v/>
      </c>
      <c r="F151" s="3933">
        <f>IF(ROUND(C150,0)=0,0,PMT($D$8,$D$9,-$D$7))</f>
        <v/>
      </c>
      <c r="G151" s="3933">
        <f>+IF(ROUND(C150,0)=0,0,+$D$13+$D$14)</f>
        <v/>
      </c>
      <c r="H151" s="3933">
        <f>+G151+F151</f>
        <v/>
      </c>
    </row>
    <row r="152">
      <c r="B152" s="10" t="n">
        <v>134</v>
      </c>
      <c r="C152" s="3933">
        <f>+IF(C151-D152&lt;0,0,C151-D152)</f>
        <v/>
      </c>
      <c r="D152" s="3933">
        <f>F152-E152</f>
        <v/>
      </c>
      <c r="E152" s="3933">
        <f>C151*$D$8</f>
        <v/>
      </c>
      <c r="F152" s="3933">
        <f>IF(ROUND(C151,0)=0,0,PMT($D$8,$D$9,-$D$7))</f>
        <v/>
      </c>
      <c r="G152" s="3933">
        <f>+IF(ROUND(C151,0)=0,0,+$D$13+$D$14)</f>
        <v/>
      </c>
      <c r="H152" s="3933">
        <f>+G152+F152</f>
        <v/>
      </c>
    </row>
    <row r="153">
      <c r="B153" s="10" t="n">
        <v>135</v>
      </c>
      <c r="C153" s="3933">
        <f>+IF(C152-D153&lt;0,0,C152-D153)</f>
        <v/>
      </c>
      <c r="D153" s="3933">
        <f>F153-E153</f>
        <v/>
      </c>
      <c r="E153" s="3933">
        <f>C152*$D$8</f>
        <v/>
      </c>
      <c r="F153" s="3933">
        <f>IF(ROUND(C152,0)=0,0,PMT($D$8,$D$9,-$D$7))</f>
        <v/>
      </c>
      <c r="G153" s="3933">
        <f>+IF(ROUND(C152,0)=0,0,+$D$13+$D$14)</f>
        <v/>
      </c>
      <c r="H153" s="3933">
        <f>+G153+F153</f>
        <v/>
      </c>
    </row>
    <row r="154">
      <c r="B154" s="10" t="n">
        <v>136</v>
      </c>
      <c r="C154" s="3933">
        <f>+IF(C153-D154&lt;0,0,C153-D154)</f>
        <v/>
      </c>
      <c r="D154" s="3933">
        <f>F154-E154</f>
        <v/>
      </c>
      <c r="E154" s="3933">
        <f>C153*$D$8</f>
        <v/>
      </c>
      <c r="F154" s="3933">
        <f>IF(ROUND(C153,0)=0,0,PMT($D$8,$D$9,-$D$7))</f>
        <v/>
      </c>
      <c r="G154" s="3933">
        <f>+IF(ROUND(C153,0)=0,0,+$D$13+$D$14)</f>
        <v/>
      </c>
      <c r="H154" s="3933">
        <f>+G154+F154</f>
        <v/>
      </c>
    </row>
    <row r="155">
      <c r="B155" s="10" t="n">
        <v>137</v>
      </c>
      <c r="C155" s="3933">
        <f>+IF(C154-D155&lt;0,0,C154-D155)</f>
        <v/>
      </c>
      <c r="D155" s="3933">
        <f>F155-E155</f>
        <v/>
      </c>
      <c r="E155" s="3933">
        <f>C154*$D$8</f>
        <v/>
      </c>
      <c r="F155" s="3933">
        <f>IF(ROUND(C154,0)=0,0,PMT($D$8,$D$9,-$D$7))</f>
        <v/>
      </c>
      <c r="G155" s="3933">
        <f>+IF(ROUND(C154,0)=0,0,+$D$13+$D$14)</f>
        <v/>
      </c>
      <c r="H155" s="3933">
        <f>+G155+F155</f>
        <v/>
      </c>
    </row>
    <row r="156">
      <c r="B156" s="10" t="n">
        <v>138</v>
      </c>
      <c r="C156" s="3933">
        <f>+IF(C155-D156&lt;0,0,C155-D156)</f>
        <v/>
      </c>
      <c r="D156" s="3933">
        <f>F156-E156</f>
        <v/>
      </c>
      <c r="E156" s="3933">
        <f>C155*$D$8</f>
        <v/>
      </c>
      <c r="F156" s="3933">
        <f>IF(ROUND(C155,0)=0,0,PMT($D$8,$D$9,-$D$7))</f>
        <v/>
      </c>
      <c r="G156" s="3933">
        <f>+IF(ROUND(C155,0)=0,0,+$D$13+$D$14)</f>
        <v/>
      </c>
      <c r="H156" s="3933">
        <f>+G156+F156</f>
        <v/>
      </c>
    </row>
    <row r="157">
      <c r="B157" s="10" t="n">
        <v>139</v>
      </c>
      <c r="C157" s="3933">
        <f>+IF(C156-D157&lt;0,0,C156-D157)</f>
        <v/>
      </c>
      <c r="D157" s="3933">
        <f>F157-E157</f>
        <v/>
      </c>
      <c r="E157" s="3933">
        <f>C156*$D$8</f>
        <v/>
      </c>
      <c r="F157" s="3933">
        <f>IF(ROUND(C156,0)=0,0,PMT($D$8,$D$9,-$D$7))</f>
        <v/>
      </c>
      <c r="G157" s="3933">
        <f>+IF(ROUND(C156,0)=0,0,+$D$13+$D$14)</f>
        <v/>
      </c>
      <c r="H157" s="3933">
        <f>+G157+F157</f>
        <v/>
      </c>
    </row>
    <row r="158">
      <c r="B158" s="10" t="n">
        <v>140</v>
      </c>
      <c r="C158" s="3933">
        <f>+IF(C157-D158&lt;0,0,C157-D158)</f>
        <v/>
      </c>
      <c r="D158" s="3933">
        <f>F158-E158</f>
        <v/>
      </c>
      <c r="E158" s="3933">
        <f>C157*$D$8</f>
        <v/>
      </c>
      <c r="F158" s="3933">
        <f>IF(ROUND(C157,0)=0,0,PMT($D$8,$D$9,-$D$7))</f>
        <v/>
      </c>
      <c r="G158" s="3933">
        <f>+IF(ROUND(C157,0)=0,0,+$D$13+$D$14)</f>
        <v/>
      </c>
      <c r="H158" s="3933">
        <f>+G158+F158</f>
        <v/>
      </c>
    </row>
    <row r="159">
      <c r="B159" s="10" t="n">
        <v>141</v>
      </c>
      <c r="C159" s="3933">
        <f>+IF(C158-D159&lt;0,0,C158-D159)</f>
        <v/>
      </c>
      <c r="D159" s="3933">
        <f>F159-E159</f>
        <v/>
      </c>
      <c r="E159" s="3933">
        <f>C158*$D$8</f>
        <v/>
      </c>
      <c r="F159" s="3933">
        <f>IF(ROUND(C158,0)=0,0,PMT($D$8,$D$9,-$D$7))</f>
        <v/>
      </c>
      <c r="G159" s="3933">
        <f>+IF(ROUND(C158,0)=0,0,+$D$13+$D$14)</f>
        <v/>
      </c>
      <c r="H159" s="3933">
        <f>+G159+F159</f>
        <v/>
      </c>
    </row>
    <row r="160">
      <c r="B160" s="10" t="n">
        <v>142</v>
      </c>
      <c r="C160" s="3933">
        <f>+IF(C159-D160&lt;0,0,C159-D160)</f>
        <v/>
      </c>
      <c r="D160" s="3933">
        <f>F160-E160</f>
        <v/>
      </c>
      <c r="E160" s="3933">
        <f>C159*$D$8</f>
        <v/>
      </c>
      <c r="F160" s="3933">
        <f>IF(ROUND(C159,0)=0,0,PMT($D$8,$D$9,-$D$7))</f>
        <v/>
      </c>
      <c r="G160" s="3933">
        <f>+IF(ROUND(C159,0)=0,0,+$D$13+$D$14)</f>
        <v/>
      </c>
      <c r="H160" s="3933">
        <f>+G160+F160</f>
        <v/>
      </c>
    </row>
    <row r="161">
      <c r="B161" s="10" t="n">
        <v>143</v>
      </c>
      <c r="C161" s="3933">
        <f>+IF(C160-D161&lt;0,0,C160-D161)</f>
        <v/>
      </c>
      <c r="D161" s="3933">
        <f>F161-E161</f>
        <v/>
      </c>
      <c r="E161" s="3933">
        <f>C160*$D$8</f>
        <v/>
      </c>
      <c r="F161" s="3933">
        <f>IF(ROUND(C160,0)=0,0,PMT($D$8,$D$9,-$D$7))</f>
        <v/>
      </c>
      <c r="G161" s="3933">
        <f>+IF(ROUND(C160,0)=0,0,+$D$13+$D$14)</f>
        <v/>
      </c>
      <c r="H161" s="3933">
        <f>+G161+F161</f>
        <v/>
      </c>
    </row>
    <row r="162">
      <c r="B162" s="10" t="n">
        <v>144</v>
      </c>
      <c r="C162" s="3933">
        <f>+IF(C161-D162&lt;0,0,C161-D162)</f>
        <v/>
      </c>
      <c r="D162" s="3933">
        <f>F162-E162</f>
        <v/>
      </c>
      <c r="E162" s="3933">
        <f>C161*$D$8</f>
        <v/>
      </c>
      <c r="F162" s="3933">
        <f>IF(ROUND(C161,0)=0,0,PMT($D$8,$D$9,-$D$7))</f>
        <v/>
      </c>
      <c r="G162" s="3933">
        <f>+IF(ROUND(C161,0)=0,0,+$D$13+$D$14)</f>
        <v/>
      </c>
      <c r="H162" s="3933">
        <f>+G162+F162</f>
        <v/>
      </c>
    </row>
    <row r="163">
      <c r="B163" s="10" t="n">
        <v>145</v>
      </c>
      <c r="C163" s="3933">
        <f>+IF(C162-D163&lt;0,0,C162-D163)</f>
        <v/>
      </c>
      <c r="D163" s="3933">
        <f>F163-E163</f>
        <v/>
      </c>
      <c r="E163" s="3933">
        <f>C162*$D$8</f>
        <v/>
      </c>
      <c r="F163" s="3933">
        <f>IF(ROUND(C162,0)=0,0,PMT($D$8,$D$9,-$D$7))</f>
        <v/>
      </c>
      <c r="G163" s="3933">
        <f>+IF(ROUND(C162,0)=0,0,+$D$13+$D$14)</f>
        <v/>
      </c>
      <c r="H163" s="3933">
        <f>+G163+F163</f>
        <v/>
      </c>
    </row>
    <row r="164">
      <c r="B164" s="10" t="n">
        <v>146</v>
      </c>
      <c r="C164" s="3933">
        <f>+IF(C163-D164&lt;0,0,C163-D164)</f>
        <v/>
      </c>
      <c r="D164" s="3933">
        <f>F164-E164</f>
        <v/>
      </c>
      <c r="E164" s="3933">
        <f>C163*$D$8</f>
        <v/>
      </c>
      <c r="F164" s="3933">
        <f>IF(ROUND(C163,0)=0,0,PMT($D$8,$D$9,-$D$7))</f>
        <v/>
      </c>
      <c r="G164" s="3933">
        <f>+IF(ROUND(C163,0)=0,0,+$D$13+$D$14)</f>
        <v/>
      </c>
      <c r="H164" s="3933">
        <f>+G164+F164</f>
        <v/>
      </c>
    </row>
    <row r="165">
      <c r="B165" s="10" t="n">
        <v>147</v>
      </c>
      <c r="C165" s="3933">
        <f>+IF(C164-D165&lt;0,0,C164-D165)</f>
        <v/>
      </c>
      <c r="D165" s="3933">
        <f>F165-E165</f>
        <v/>
      </c>
      <c r="E165" s="3933">
        <f>C164*$D$8</f>
        <v/>
      </c>
      <c r="F165" s="3933">
        <f>IF(ROUND(C164,0)=0,0,PMT($D$8,$D$9,-$D$7))</f>
        <v/>
      </c>
      <c r="G165" s="3933">
        <f>+IF(ROUND(C164,0)=0,0,+$D$13+$D$14)</f>
        <v/>
      </c>
      <c r="H165" s="3933">
        <f>+G165+F165</f>
        <v/>
      </c>
    </row>
    <row r="166">
      <c r="B166" s="10" t="n">
        <v>148</v>
      </c>
      <c r="C166" s="3933">
        <f>+IF(C165-D166&lt;0,0,C165-D166)</f>
        <v/>
      </c>
      <c r="D166" s="3933">
        <f>F166-E166</f>
        <v/>
      </c>
      <c r="E166" s="3933">
        <f>C165*$D$8</f>
        <v/>
      </c>
      <c r="F166" s="3933">
        <f>IF(ROUND(C165,0)=0,0,PMT($D$8,$D$9,-$D$7))</f>
        <v/>
      </c>
      <c r="G166" s="3933">
        <f>+IF(ROUND(C165,0)=0,0,+$D$13+$D$14)</f>
        <v/>
      </c>
      <c r="H166" s="3933">
        <f>+G166+F166</f>
        <v/>
      </c>
    </row>
    <row r="167">
      <c r="B167" s="10" t="n">
        <v>149</v>
      </c>
      <c r="C167" s="3933">
        <f>+IF(C166-D167&lt;0,0,C166-D167)</f>
        <v/>
      </c>
      <c r="D167" s="3933">
        <f>F167-E167</f>
        <v/>
      </c>
      <c r="E167" s="3933">
        <f>C166*$D$8</f>
        <v/>
      </c>
      <c r="F167" s="3933">
        <f>IF(ROUND(C166,0)=0,0,PMT($D$8,$D$9,-$D$7))</f>
        <v/>
      </c>
      <c r="G167" s="3933">
        <f>+IF(ROUND(C166,0)=0,0,+$D$13+$D$14)</f>
        <v/>
      </c>
      <c r="H167" s="3933">
        <f>+G167+F167</f>
        <v/>
      </c>
    </row>
    <row r="168">
      <c r="B168" s="10" t="n">
        <v>150</v>
      </c>
      <c r="C168" s="3933">
        <f>+IF(C167-D168&lt;0,0,C167-D168)</f>
        <v/>
      </c>
      <c r="D168" s="3933">
        <f>F168-E168</f>
        <v/>
      </c>
      <c r="E168" s="3933">
        <f>C167*$D$8</f>
        <v/>
      </c>
      <c r="F168" s="3933">
        <f>IF(ROUND(C167,0)=0,0,PMT($D$8,$D$9,-$D$7))</f>
        <v/>
      </c>
      <c r="G168" s="3933">
        <f>+IF(ROUND(C167,0)=0,0,+$D$13+$D$14)</f>
        <v/>
      </c>
      <c r="H168" s="3933">
        <f>+G168+F168</f>
        <v/>
      </c>
    </row>
    <row r="169">
      <c r="B169" s="10" t="n">
        <v>151</v>
      </c>
      <c r="C169" s="3933">
        <f>+IF(C168-D169&lt;0,0,C168-D169)</f>
        <v/>
      </c>
      <c r="D169" s="3933">
        <f>F169-E169</f>
        <v/>
      </c>
      <c r="E169" s="3933">
        <f>C168*$D$8</f>
        <v/>
      </c>
      <c r="F169" s="3933">
        <f>IF(ROUND(C168,0)=0,0,PMT($D$8,$D$9,-$D$7))</f>
        <v/>
      </c>
      <c r="G169" s="3933">
        <f>+IF(ROUND(C168,0)=0,0,+$D$13+$D$14)</f>
        <v/>
      </c>
      <c r="H169" s="3933">
        <f>+G169+F169</f>
        <v/>
      </c>
    </row>
    <row r="170">
      <c r="B170" s="10" t="n">
        <v>152</v>
      </c>
      <c r="C170" s="3933">
        <f>+IF(C169-D170&lt;0,0,C169-D170)</f>
        <v/>
      </c>
      <c r="D170" s="3933">
        <f>F170-E170</f>
        <v/>
      </c>
      <c r="E170" s="3933">
        <f>C169*$D$8</f>
        <v/>
      </c>
      <c r="F170" s="3933">
        <f>IF(ROUND(C169,0)=0,0,PMT($D$8,$D$9,-$D$7))</f>
        <v/>
      </c>
      <c r="G170" s="3933">
        <f>+IF(ROUND(C169,0)=0,0,+$D$13+$D$14)</f>
        <v/>
      </c>
      <c r="H170" s="3933">
        <f>+G170+F170</f>
        <v/>
      </c>
    </row>
    <row r="171">
      <c r="B171" s="10" t="n">
        <v>153</v>
      </c>
      <c r="C171" s="3933">
        <f>+IF(C170-D171&lt;0,0,C170-D171)</f>
        <v/>
      </c>
      <c r="D171" s="3933">
        <f>F171-E171</f>
        <v/>
      </c>
      <c r="E171" s="3933">
        <f>C170*$D$8</f>
        <v/>
      </c>
      <c r="F171" s="3933">
        <f>IF(ROUND(C170,0)=0,0,PMT($D$8,$D$9,-$D$7))</f>
        <v/>
      </c>
      <c r="G171" s="3933">
        <f>+IF(ROUND(C170,0)=0,0,+$D$13+$D$14)</f>
        <v/>
      </c>
      <c r="H171" s="3933">
        <f>+G171+F171</f>
        <v/>
      </c>
    </row>
    <row r="172">
      <c r="B172" s="10" t="n">
        <v>154</v>
      </c>
      <c r="C172" s="3933">
        <f>+IF(C171-D172&lt;0,0,C171-D172)</f>
        <v/>
      </c>
      <c r="D172" s="3933">
        <f>F172-E172</f>
        <v/>
      </c>
      <c r="E172" s="3933">
        <f>C171*$D$8</f>
        <v/>
      </c>
      <c r="F172" s="3933">
        <f>IF(ROUND(C171,0)=0,0,PMT($D$8,$D$9,-$D$7))</f>
        <v/>
      </c>
      <c r="G172" s="3933">
        <f>+IF(ROUND(C171,0)=0,0,+$D$13+$D$14)</f>
        <v/>
      </c>
      <c r="H172" s="3933">
        <f>+G172+F172</f>
        <v/>
      </c>
    </row>
    <row r="173">
      <c r="B173" s="10" t="n">
        <v>155</v>
      </c>
      <c r="C173" s="3933">
        <f>+IF(C172-D173&lt;0,0,C172-D173)</f>
        <v/>
      </c>
      <c r="D173" s="3933">
        <f>F173-E173</f>
        <v/>
      </c>
      <c r="E173" s="3933">
        <f>C172*$D$8</f>
        <v/>
      </c>
      <c r="F173" s="3933">
        <f>IF(ROUND(C172,0)=0,0,PMT($D$8,$D$9,-$D$7))</f>
        <v/>
      </c>
      <c r="G173" s="3933">
        <f>+IF(ROUND(C172,0)=0,0,+$D$13+$D$14)</f>
        <v/>
      </c>
      <c r="H173" s="3933">
        <f>+G173+F173</f>
        <v/>
      </c>
    </row>
    <row r="174">
      <c r="B174" s="10" t="n">
        <v>156</v>
      </c>
      <c r="C174" s="3933">
        <f>+IF(C173-D174&lt;0,0,C173-D174)</f>
        <v/>
      </c>
      <c r="D174" s="3933">
        <f>F174-E174</f>
        <v/>
      </c>
      <c r="E174" s="3933">
        <f>C173*$D$8</f>
        <v/>
      </c>
      <c r="F174" s="3933">
        <f>IF(ROUND(C173,0)=0,0,PMT($D$8,$D$9,-$D$7))</f>
        <v/>
      </c>
      <c r="G174" s="3933">
        <f>+IF(ROUND(C173,0)=0,0,+$D$13+$D$14)</f>
        <v/>
      </c>
      <c r="H174" s="3933">
        <f>+G174+F174</f>
        <v/>
      </c>
    </row>
    <row r="175">
      <c r="B175" s="10" t="n">
        <v>157</v>
      </c>
      <c r="C175" s="3933">
        <f>+IF(C174-D175&lt;0,0,C174-D175)</f>
        <v/>
      </c>
      <c r="D175" s="3933">
        <f>F175-E175</f>
        <v/>
      </c>
      <c r="E175" s="3933">
        <f>C174*$D$8</f>
        <v/>
      </c>
      <c r="F175" s="3933">
        <f>IF(ROUND(C174,0)=0,0,PMT($D$8,$D$9,-$D$7))</f>
        <v/>
      </c>
      <c r="G175" s="3933">
        <f>+IF(ROUND(C174,0)=0,0,+$D$13+$D$14)</f>
        <v/>
      </c>
      <c r="H175" s="3933">
        <f>+G175+F175</f>
        <v/>
      </c>
    </row>
    <row r="176">
      <c r="B176" s="10" t="n">
        <v>158</v>
      </c>
      <c r="C176" s="3933">
        <f>+IF(C175-D176&lt;0,0,C175-D176)</f>
        <v/>
      </c>
      <c r="D176" s="3933">
        <f>F176-E176</f>
        <v/>
      </c>
      <c r="E176" s="3933">
        <f>C175*$D$8</f>
        <v/>
      </c>
      <c r="F176" s="3933">
        <f>IF(ROUND(C175,0)=0,0,PMT($D$8,$D$9,-$D$7))</f>
        <v/>
      </c>
      <c r="G176" s="3933">
        <f>+IF(ROUND(C175,0)=0,0,+$D$13+$D$14)</f>
        <v/>
      </c>
      <c r="H176" s="3933">
        <f>+G176+F176</f>
        <v/>
      </c>
    </row>
    <row r="177">
      <c r="B177" s="10" t="n">
        <v>159</v>
      </c>
      <c r="C177" s="3933">
        <f>+IF(C176-D177&lt;0,0,C176-D177)</f>
        <v/>
      </c>
      <c r="D177" s="3933">
        <f>F177-E177</f>
        <v/>
      </c>
      <c r="E177" s="3933">
        <f>C176*$D$8</f>
        <v/>
      </c>
      <c r="F177" s="3933">
        <f>IF(ROUND(C176,0)=0,0,PMT($D$8,$D$9,-$D$7))</f>
        <v/>
      </c>
      <c r="G177" s="3933">
        <f>+IF(ROUND(C176,0)=0,0,+$D$13+$D$14)</f>
        <v/>
      </c>
      <c r="H177" s="3933">
        <f>+G177+F177</f>
        <v/>
      </c>
    </row>
    <row r="178">
      <c r="B178" s="10" t="n">
        <v>160</v>
      </c>
      <c r="C178" s="3933">
        <f>+IF(C177-D178&lt;0,0,C177-D178)</f>
        <v/>
      </c>
      <c r="D178" s="3933">
        <f>F178-E178</f>
        <v/>
      </c>
      <c r="E178" s="3933">
        <f>C177*$D$8</f>
        <v/>
      </c>
      <c r="F178" s="3933">
        <f>IF(ROUND(C177,0)=0,0,PMT($D$8,$D$9,-$D$7))</f>
        <v/>
      </c>
      <c r="G178" s="3933">
        <f>+IF(ROUND(C177,0)=0,0,+$D$13+$D$14)</f>
        <v/>
      </c>
      <c r="H178" s="3933">
        <f>+G178+F178</f>
        <v/>
      </c>
    </row>
    <row r="179">
      <c r="B179" s="10" t="n">
        <v>161</v>
      </c>
      <c r="C179" s="3933">
        <f>+IF(C178-D179&lt;0,0,C178-D179)</f>
        <v/>
      </c>
      <c r="D179" s="3933">
        <f>F179-E179</f>
        <v/>
      </c>
      <c r="E179" s="3933">
        <f>C178*$D$8</f>
        <v/>
      </c>
      <c r="F179" s="3933">
        <f>IF(ROUND(C178,0)=0,0,PMT($D$8,$D$9,-$D$7))</f>
        <v/>
      </c>
      <c r="G179" s="3933">
        <f>+IF(ROUND(C178,0)=0,0,+$D$13+$D$14)</f>
        <v/>
      </c>
      <c r="H179" s="3933">
        <f>+G179+F179</f>
        <v/>
      </c>
    </row>
    <row r="180">
      <c r="B180" s="10" t="n">
        <v>162</v>
      </c>
      <c r="C180" s="3933">
        <f>+IF(C179-D180&lt;0,0,C179-D180)</f>
        <v/>
      </c>
      <c r="D180" s="3933">
        <f>F180-E180</f>
        <v/>
      </c>
      <c r="E180" s="3933">
        <f>C179*$D$8</f>
        <v/>
      </c>
      <c r="F180" s="3933">
        <f>IF(ROUND(C179,0)=0,0,PMT($D$8,$D$9,-$D$7))</f>
        <v/>
      </c>
      <c r="G180" s="3933">
        <f>+IF(ROUND(C179,0)=0,0,+$D$13+$D$14)</f>
        <v/>
      </c>
      <c r="H180" s="3933">
        <f>+G180+F180</f>
        <v/>
      </c>
    </row>
    <row r="181">
      <c r="B181" s="10" t="n">
        <v>163</v>
      </c>
      <c r="C181" s="3933">
        <f>+IF(C180-D181&lt;0,0,C180-D181)</f>
        <v/>
      </c>
      <c r="D181" s="3933">
        <f>F181-E181</f>
        <v/>
      </c>
      <c r="E181" s="3933">
        <f>C180*$D$8</f>
        <v/>
      </c>
      <c r="F181" s="3933">
        <f>IF(ROUND(C180,0)=0,0,PMT($D$8,$D$9,-$D$7))</f>
        <v/>
      </c>
      <c r="G181" s="3933">
        <f>+IF(ROUND(C180,0)=0,0,+$D$13+$D$14)</f>
        <v/>
      </c>
      <c r="H181" s="3933">
        <f>+G181+F181</f>
        <v/>
      </c>
    </row>
    <row r="182">
      <c r="B182" s="10" t="n">
        <v>164</v>
      </c>
      <c r="C182" s="3933">
        <f>+IF(C181-D182&lt;0,0,C181-D182)</f>
        <v/>
      </c>
      <c r="D182" s="3933">
        <f>F182-E182</f>
        <v/>
      </c>
      <c r="E182" s="3933">
        <f>C181*$D$8</f>
        <v/>
      </c>
      <c r="F182" s="3933">
        <f>IF(ROUND(C181,0)=0,0,PMT($D$8,$D$9,-$D$7))</f>
        <v/>
      </c>
      <c r="G182" s="3933">
        <f>+IF(ROUND(C181,0)=0,0,+$D$13+$D$14)</f>
        <v/>
      </c>
      <c r="H182" s="3933">
        <f>+G182+F182</f>
        <v/>
      </c>
    </row>
    <row r="183">
      <c r="B183" s="10" t="n">
        <v>165</v>
      </c>
      <c r="C183" s="3933">
        <f>+IF(C182-D183&lt;0,0,C182-D183)</f>
        <v/>
      </c>
      <c r="D183" s="3933">
        <f>F183-E183</f>
        <v/>
      </c>
      <c r="E183" s="3933">
        <f>C182*$D$8</f>
        <v/>
      </c>
      <c r="F183" s="3933">
        <f>IF(ROUND(C182,0)=0,0,PMT($D$8,$D$9,-$D$7))</f>
        <v/>
      </c>
      <c r="G183" s="3933">
        <f>+IF(ROUND(C182,0)=0,0,+$D$13+$D$14)</f>
        <v/>
      </c>
      <c r="H183" s="3933">
        <f>+G183+F183</f>
        <v/>
      </c>
    </row>
    <row r="184">
      <c r="B184" s="10" t="n">
        <v>166</v>
      </c>
      <c r="C184" s="3933">
        <f>+IF(C183-D184&lt;0,0,C183-D184)</f>
        <v/>
      </c>
      <c r="D184" s="3933">
        <f>F184-E184</f>
        <v/>
      </c>
      <c r="E184" s="3933">
        <f>C183*$D$8</f>
        <v/>
      </c>
      <c r="F184" s="3933">
        <f>IF(ROUND(C183,0)=0,0,PMT($D$8,$D$9,-$D$7))</f>
        <v/>
      </c>
      <c r="G184" s="3933">
        <f>+IF(ROUND(C183,0)=0,0,+$D$13+$D$14)</f>
        <v/>
      </c>
      <c r="H184" s="3933">
        <f>+G184+F184</f>
        <v/>
      </c>
    </row>
    <row r="185">
      <c r="B185" s="10" t="n">
        <v>167</v>
      </c>
      <c r="C185" s="3933">
        <f>+IF(C184-D185&lt;0,0,C184-D185)</f>
        <v/>
      </c>
      <c r="D185" s="3933">
        <f>F185-E185</f>
        <v/>
      </c>
      <c r="E185" s="3933">
        <f>C184*$D$8</f>
        <v/>
      </c>
      <c r="F185" s="3933">
        <f>IF(ROUND(C184,0)=0,0,PMT($D$8,$D$9,-$D$7))</f>
        <v/>
      </c>
      <c r="G185" s="3933">
        <f>+IF(ROUND(C184,0)=0,0,+$D$13+$D$14)</f>
        <v/>
      </c>
      <c r="H185" s="3933">
        <f>+G185+F185</f>
        <v/>
      </c>
    </row>
    <row r="186">
      <c r="B186" s="10" t="n">
        <v>168</v>
      </c>
      <c r="C186" s="3933">
        <f>+IF(C185-D186&lt;0,0,C185-D186)</f>
        <v/>
      </c>
      <c r="D186" s="3933">
        <f>F186-E186</f>
        <v/>
      </c>
      <c r="E186" s="3933">
        <f>C185*$D$8</f>
        <v/>
      </c>
      <c r="F186" s="3933">
        <f>IF(ROUND(C185,0)=0,0,PMT($D$8,$D$9,-$D$7))</f>
        <v/>
      </c>
      <c r="G186" s="3933">
        <f>+IF(ROUND(C185,0)=0,0,+$D$13+$D$14)</f>
        <v/>
      </c>
      <c r="H186" s="3933">
        <f>+G186+F186</f>
        <v/>
      </c>
    </row>
    <row r="187">
      <c r="B187" s="10" t="n">
        <v>169</v>
      </c>
      <c r="C187" s="3933">
        <f>+IF(C186-D187&lt;0,0,C186-D187)</f>
        <v/>
      </c>
      <c r="D187" s="3933">
        <f>F187-E187</f>
        <v/>
      </c>
      <c r="E187" s="3933">
        <f>C186*$D$8</f>
        <v/>
      </c>
      <c r="F187" s="3933">
        <f>IF(ROUND(C186,0)=0,0,PMT($D$8,$D$9,-$D$7))</f>
        <v/>
      </c>
      <c r="G187" s="3933">
        <f>+IF(ROUND(C186,0)=0,0,+$D$13+$D$14)</f>
        <v/>
      </c>
      <c r="H187" s="3933">
        <f>+G187+F187</f>
        <v/>
      </c>
    </row>
    <row r="188">
      <c r="B188" s="10" t="n">
        <v>170</v>
      </c>
      <c r="C188" s="3933">
        <f>+IF(C187-D188&lt;0,0,C187-D188)</f>
        <v/>
      </c>
      <c r="D188" s="3933">
        <f>F188-E188</f>
        <v/>
      </c>
      <c r="E188" s="3933">
        <f>C187*$D$8</f>
        <v/>
      </c>
      <c r="F188" s="3933">
        <f>IF(ROUND(C187,0)=0,0,PMT($D$8,$D$9,-$D$7))</f>
        <v/>
      </c>
      <c r="G188" s="3933">
        <f>+IF(ROUND(C187,0)=0,0,+$D$13+$D$14)</f>
        <v/>
      </c>
      <c r="H188" s="3933">
        <f>+G188+F188</f>
        <v/>
      </c>
    </row>
    <row r="189">
      <c r="B189" s="10" t="n">
        <v>171</v>
      </c>
      <c r="C189" s="3933">
        <f>+IF(C188-D189&lt;0,0,C188-D189)</f>
        <v/>
      </c>
      <c r="D189" s="3933">
        <f>F189-E189</f>
        <v/>
      </c>
      <c r="E189" s="3933">
        <f>C188*$D$8</f>
        <v/>
      </c>
      <c r="F189" s="3933">
        <f>IF(ROUND(C188,0)=0,0,PMT($D$8,$D$9,-$D$7))</f>
        <v/>
      </c>
      <c r="G189" s="3933">
        <f>+IF(ROUND(C188,0)=0,0,+$D$13+$D$14)</f>
        <v/>
      </c>
      <c r="H189" s="3933">
        <f>+G189+F189</f>
        <v/>
      </c>
    </row>
    <row r="190">
      <c r="B190" s="10" t="n">
        <v>172</v>
      </c>
      <c r="C190" s="3933">
        <f>+IF(C189-D190&lt;0,0,C189-D190)</f>
        <v/>
      </c>
      <c r="D190" s="3933">
        <f>F190-E190</f>
        <v/>
      </c>
      <c r="E190" s="3933">
        <f>C189*$D$8</f>
        <v/>
      </c>
      <c r="F190" s="3933">
        <f>IF(ROUND(C189,0)=0,0,PMT($D$8,$D$9,-$D$7))</f>
        <v/>
      </c>
      <c r="G190" s="3933">
        <f>+IF(ROUND(C189,0)=0,0,+$D$13+$D$14)</f>
        <v/>
      </c>
      <c r="H190" s="3933">
        <f>+G190+F190</f>
        <v/>
      </c>
    </row>
    <row r="191">
      <c r="B191" s="10" t="n">
        <v>173</v>
      </c>
      <c r="C191" s="3933">
        <f>+IF(C190-D191&lt;0,0,C190-D191)</f>
        <v/>
      </c>
      <c r="D191" s="3933">
        <f>F191-E191</f>
        <v/>
      </c>
      <c r="E191" s="3933">
        <f>C190*$D$8</f>
        <v/>
      </c>
      <c r="F191" s="3933">
        <f>IF(ROUND(C190,0)=0,0,PMT($D$8,$D$9,-$D$7))</f>
        <v/>
      </c>
      <c r="G191" s="3933">
        <f>+IF(ROUND(C190,0)=0,0,+$D$13+$D$14)</f>
        <v/>
      </c>
      <c r="H191" s="3933">
        <f>+G191+F191</f>
        <v/>
      </c>
    </row>
    <row r="192">
      <c r="B192" s="10" t="n">
        <v>174</v>
      </c>
      <c r="C192" s="3933">
        <f>+IF(C191-D192&lt;0,0,C191-D192)</f>
        <v/>
      </c>
      <c r="D192" s="3933">
        <f>F192-E192</f>
        <v/>
      </c>
      <c r="E192" s="3933">
        <f>C191*$D$8</f>
        <v/>
      </c>
      <c r="F192" s="3933">
        <f>IF(ROUND(C191,0)=0,0,PMT($D$8,$D$9,-$D$7))</f>
        <v/>
      </c>
      <c r="G192" s="3933">
        <f>+IF(ROUND(C191,0)=0,0,+$D$13+$D$14)</f>
        <v/>
      </c>
      <c r="H192" s="3933">
        <f>+G192+F192</f>
        <v/>
      </c>
    </row>
    <row r="193">
      <c r="B193" s="10" t="n">
        <v>175</v>
      </c>
      <c r="C193" s="3933">
        <f>+IF(C192-D193&lt;0,0,C192-D193)</f>
        <v/>
      </c>
      <c r="D193" s="3933">
        <f>F193-E193</f>
        <v/>
      </c>
      <c r="E193" s="3933">
        <f>C192*$D$8</f>
        <v/>
      </c>
      <c r="F193" s="3933">
        <f>IF(ROUND(C192,0)=0,0,PMT($D$8,$D$9,-$D$7))</f>
        <v/>
      </c>
      <c r="G193" s="3933">
        <f>+IF(ROUND(C192,0)=0,0,+$D$13+$D$14)</f>
        <v/>
      </c>
      <c r="H193" s="3933">
        <f>+G193+F193</f>
        <v/>
      </c>
    </row>
    <row r="194">
      <c r="B194" s="10" t="n">
        <v>176</v>
      </c>
      <c r="C194" s="3933">
        <f>+IF(C193-D194&lt;0,0,C193-D194)</f>
        <v/>
      </c>
      <c r="D194" s="3933">
        <f>F194-E194</f>
        <v/>
      </c>
      <c r="E194" s="3933">
        <f>C193*$D$8</f>
        <v/>
      </c>
      <c r="F194" s="3933">
        <f>IF(ROUND(C193,0)=0,0,PMT($D$8,$D$9,-$D$7))</f>
        <v/>
      </c>
      <c r="G194" s="3933">
        <f>+IF(ROUND(C193,0)=0,0,+$D$13+$D$14)</f>
        <v/>
      </c>
      <c r="H194" s="3933">
        <f>+G194+F194</f>
        <v/>
      </c>
    </row>
    <row r="195">
      <c r="B195" s="10" t="n">
        <v>177</v>
      </c>
      <c r="C195" s="3933">
        <f>+IF(C194-D195&lt;0,0,C194-D195)</f>
        <v/>
      </c>
      <c r="D195" s="3933">
        <f>F195-E195</f>
        <v/>
      </c>
      <c r="E195" s="3933">
        <f>C194*$D$8</f>
        <v/>
      </c>
      <c r="F195" s="3933">
        <f>IF(ROUND(C194,0)=0,0,PMT($D$8,$D$9,-$D$7))</f>
        <v/>
      </c>
      <c r="G195" s="3933">
        <f>+IF(ROUND(C194,0)=0,0,+$D$13+$D$14)</f>
        <v/>
      </c>
      <c r="H195" s="3933">
        <f>+G195+F195</f>
        <v/>
      </c>
    </row>
    <row r="196">
      <c r="B196" s="10" t="n">
        <v>178</v>
      </c>
      <c r="C196" s="3933">
        <f>+IF(C195-D196&lt;0,0,C195-D196)</f>
        <v/>
      </c>
      <c r="D196" s="3933">
        <f>F196-E196</f>
        <v/>
      </c>
      <c r="E196" s="3933">
        <f>C195*$D$8</f>
        <v/>
      </c>
      <c r="F196" s="3933">
        <f>IF(ROUND(C195,0)=0,0,PMT($D$8,$D$9,-$D$7))</f>
        <v/>
      </c>
      <c r="G196" s="3933">
        <f>+IF(ROUND(C195,0)=0,0,+$D$13+$D$14)</f>
        <v/>
      </c>
      <c r="H196" s="3933">
        <f>+G196+F196</f>
        <v/>
      </c>
    </row>
    <row r="197">
      <c r="B197" s="10" t="n">
        <v>179</v>
      </c>
      <c r="C197" s="3933">
        <f>+IF(C196-D197&lt;0,0,C196-D197)</f>
        <v/>
      </c>
      <c r="D197" s="3933">
        <f>F197-E197</f>
        <v/>
      </c>
      <c r="E197" s="3933">
        <f>C196*$D$8</f>
        <v/>
      </c>
      <c r="F197" s="3933">
        <f>IF(ROUND(C196,0)=0,0,PMT($D$8,$D$9,-$D$7))</f>
        <v/>
      </c>
      <c r="G197" s="3933">
        <f>+IF(ROUND(C196,0)=0,0,+$D$13+$D$14)</f>
        <v/>
      </c>
      <c r="H197" s="3933">
        <f>+G197+F197</f>
        <v/>
      </c>
    </row>
    <row r="198">
      <c r="B198" s="10" t="n">
        <v>180</v>
      </c>
      <c r="C198" s="3933">
        <f>+IF(C197-D198&lt;0,0,C197-D198)</f>
        <v/>
      </c>
      <c r="D198" s="3933">
        <f>F198-E198</f>
        <v/>
      </c>
      <c r="E198" s="3933">
        <f>C197*$D$8</f>
        <v/>
      </c>
      <c r="F198" s="3933">
        <f>IF(ROUND(C197,0)=0,0,PMT($D$8,$D$9,-$D$7))</f>
        <v/>
      </c>
      <c r="G198" s="3933">
        <f>+IF(ROUND(C197,0)=0,0,+$D$13+$D$14)</f>
        <v/>
      </c>
      <c r="H198" s="3933">
        <f>+G198+F198</f>
        <v/>
      </c>
    </row>
    <row r="199">
      <c r="B199" s="10">
        <f>+B198+1</f>
        <v/>
      </c>
      <c r="C199" s="3933">
        <f>+IF(C198-D199&lt;0,0,C198-D199)</f>
        <v/>
      </c>
      <c r="D199" s="3933">
        <f>F199-E199</f>
        <v/>
      </c>
      <c r="E199" s="3933">
        <f>C198*$D$8</f>
        <v/>
      </c>
      <c r="F199" s="3933">
        <f>IF(ROUND(C198,0)=0,0,PMT($D$8,$D$9,-$D$7))</f>
        <v/>
      </c>
      <c r="G199" s="3933">
        <f>+IF(ROUND(C198,0)=0,0,+$D$13+$D$14)</f>
        <v/>
      </c>
      <c r="H199" s="3933">
        <f>+G199+F199</f>
        <v/>
      </c>
    </row>
    <row r="200">
      <c r="B200" s="10">
        <f>+B199+1</f>
        <v/>
      </c>
      <c r="C200" s="3933">
        <f>+IF(C199-D200&lt;0,0,C199-D200)</f>
        <v/>
      </c>
      <c r="D200" s="3933">
        <f>F200-E200</f>
        <v/>
      </c>
      <c r="E200" s="3933">
        <f>C199*$D$8</f>
        <v/>
      </c>
      <c r="F200" s="3933">
        <f>IF(ROUND(C199,0)=0,0,PMT($D$8,$D$9,-$D$7))</f>
        <v/>
      </c>
      <c r="G200" s="3933">
        <f>+IF(ROUND(C199,0)=0,0,+$D$13+$D$14)</f>
        <v/>
      </c>
      <c r="H200" s="3933">
        <f>+G200+F200</f>
        <v/>
      </c>
    </row>
    <row r="201">
      <c r="B201" s="10">
        <f>+B200+1</f>
        <v/>
      </c>
      <c r="C201" s="3933">
        <f>+IF(C200-D201&lt;0,0,C200-D201)</f>
        <v/>
      </c>
      <c r="D201" s="3933">
        <f>F201-E201</f>
        <v/>
      </c>
      <c r="E201" s="3933">
        <f>C200*$D$8</f>
        <v/>
      </c>
      <c r="F201" s="3933">
        <f>IF(ROUND(C200,0)=0,0,PMT($D$8,$D$9,-$D$7))</f>
        <v/>
      </c>
      <c r="G201" s="3933">
        <f>+IF(ROUND(C200,0)=0,0,+$D$13+$D$14)</f>
        <v/>
      </c>
      <c r="H201" s="3933">
        <f>+G201+F201</f>
        <v/>
      </c>
    </row>
    <row r="202">
      <c r="B202" s="10">
        <f>+B201+1</f>
        <v/>
      </c>
      <c r="C202" s="3933">
        <f>+IF(C201-D202&lt;0,0,C201-D202)</f>
        <v/>
      </c>
      <c r="D202" s="3933">
        <f>F202-E202</f>
        <v/>
      </c>
      <c r="E202" s="3933">
        <f>C201*$D$8</f>
        <v/>
      </c>
      <c r="F202" s="3933">
        <f>IF(ROUND(C201,0)=0,0,PMT($D$8,$D$9,-$D$7))</f>
        <v/>
      </c>
      <c r="G202" s="3933">
        <f>+IF(ROUND(C201,0)=0,0,+$D$13+$D$14)</f>
        <v/>
      </c>
      <c r="H202" s="3933">
        <f>+G202+F202</f>
        <v/>
      </c>
    </row>
    <row r="203">
      <c r="B203" s="10">
        <f>+B202+1</f>
        <v/>
      </c>
      <c r="C203" s="3933">
        <f>+IF(C202-D203&lt;0,0,C202-D203)</f>
        <v/>
      </c>
      <c r="D203" s="3933">
        <f>F203-E203</f>
        <v/>
      </c>
      <c r="E203" s="3933">
        <f>C202*$D$8</f>
        <v/>
      </c>
      <c r="F203" s="3933">
        <f>IF(ROUND(C202,0)=0,0,PMT($D$8,$D$9,-$D$7))</f>
        <v/>
      </c>
      <c r="G203" s="3933">
        <f>+IF(ROUND(C202,0)=0,0,+$D$13+$D$14)</f>
        <v/>
      </c>
      <c r="H203" s="3933">
        <f>+G203+F203</f>
        <v/>
      </c>
    </row>
    <row r="204">
      <c r="B204" s="10">
        <f>+B203+1</f>
        <v/>
      </c>
      <c r="C204" s="3933">
        <f>+IF(C203-D204&lt;0,0,C203-D204)</f>
        <v/>
      </c>
      <c r="D204" s="3933">
        <f>F204-E204</f>
        <v/>
      </c>
      <c r="E204" s="3933">
        <f>C203*$D$8</f>
        <v/>
      </c>
      <c r="F204" s="3933">
        <f>IF(ROUND(C203,0)=0,0,PMT($D$8,$D$9,-$D$7))</f>
        <v/>
      </c>
      <c r="G204" s="3933">
        <f>+IF(ROUND(C203,0)=0,0,+$D$13+$D$14)</f>
        <v/>
      </c>
      <c r="H204" s="3933">
        <f>+G204+F204</f>
        <v/>
      </c>
    </row>
    <row r="205">
      <c r="B205" s="10">
        <f>+B204+1</f>
        <v/>
      </c>
      <c r="C205" s="3933">
        <f>+IF(C204-D205&lt;0,0,C204-D205)</f>
        <v/>
      </c>
      <c r="D205" s="3933">
        <f>F205-E205</f>
        <v/>
      </c>
      <c r="E205" s="3933">
        <f>C204*$D$8</f>
        <v/>
      </c>
      <c r="F205" s="3933">
        <f>IF(ROUND(C204,0)=0,0,PMT($D$8,$D$9,-$D$7))</f>
        <v/>
      </c>
      <c r="G205" s="3933">
        <f>+IF(ROUND(C204,0)=0,0,+$D$13+$D$14)</f>
        <v/>
      </c>
      <c r="H205" s="3933">
        <f>+G205+F205</f>
        <v/>
      </c>
    </row>
    <row r="206">
      <c r="B206" s="10">
        <f>+B205+1</f>
        <v/>
      </c>
      <c r="C206" s="3933">
        <f>+IF(C205-D206&lt;0,0,C205-D206)</f>
        <v/>
      </c>
      <c r="D206" s="3933">
        <f>F206-E206</f>
        <v/>
      </c>
      <c r="E206" s="3933">
        <f>C205*$D$8</f>
        <v/>
      </c>
      <c r="F206" s="3933">
        <f>IF(ROUND(C205,0)=0,0,PMT($D$8,$D$9,-$D$7))</f>
        <v/>
      </c>
      <c r="G206" s="3933">
        <f>+IF(ROUND(C205,0)=0,0,+$D$13+$D$14)</f>
        <v/>
      </c>
      <c r="H206" s="3933">
        <f>+G206+F206</f>
        <v/>
      </c>
    </row>
    <row r="207">
      <c r="B207" s="10">
        <f>+B206+1</f>
        <v/>
      </c>
      <c r="C207" s="3933">
        <f>+IF(C206-D207&lt;0,0,C206-D207)</f>
        <v/>
      </c>
      <c r="D207" s="3933">
        <f>F207-E207</f>
        <v/>
      </c>
      <c r="E207" s="3933">
        <f>C206*$D$8</f>
        <v/>
      </c>
      <c r="F207" s="3933">
        <f>IF(ROUND(C206,0)=0,0,PMT($D$8,$D$9,-$D$7))</f>
        <v/>
      </c>
      <c r="G207" s="3933">
        <f>+IF(ROUND(C206,0)=0,0,+$D$13+$D$14)</f>
        <v/>
      </c>
      <c r="H207" s="3933">
        <f>+G207+F207</f>
        <v/>
      </c>
    </row>
    <row r="208">
      <c r="B208" s="10">
        <f>+B207+1</f>
        <v/>
      </c>
      <c r="C208" s="3933">
        <f>+IF(C207-D208&lt;0,0,C207-D208)</f>
        <v/>
      </c>
      <c r="D208" s="3933">
        <f>F208-E208</f>
        <v/>
      </c>
      <c r="E208" s="3933">
        <f>C207*$D$8</f>
        <v/>
      </c>
      <c r="F208" s="3933">
        <f>IF(ROUND(C207,0)=0,0,PMT($D$8,$D$9,-$D$7))</f>
        <v/>
      </c>
      <c r="G208" s="3933">
        <f>+IF(ROUND(C207,0)=0,0,+$D$13+$D$14)</f>
        <v/>
      </c>
      <c r="H208" s="3933">
        <f>+G208+F208</f>
        <v/>
      </c>
    </row>
    <row r="209">
      <c r="B209" s="10">
        <f>+B208+1</f>
        <v/>
      </c>
      <c r="C209" s="3933">
        <f>+IF(C208-D209&lt;0,0,C208-D209)</f>
        <v/>
      </c>
      <c r="D209" s="3933">
        <f>F209-E209</f>
        <v/>
      </c>
      <c r="E209" s="3933">
        <f>C208*$D$8</f>
        <v/>
      </c>
      <c r="F209" s="3933">
        <f>IF(ROUND(C208,0)=0,0,PMT($D$8,$D$9,-$D$7))</f>
        <v/>
      </c>
      <c r="G209" s="3933">
        <f>+IF(ROUND(C208,0)=0,0,+$D$13+$D$14)</f>
        <v/>
      </c>
      <c r="H209" s="3933">
        <f>+G209+F209</f>
        <v/>
      </c>
    </row>
    <row r="210">
      <c r="B210" s="10">
        <f>+B209+1</f>
        <v/>
      </c>
      <c r="C210" s="3933">
        <f>+IF(C209-D210&lt;0,0,C209-D210)</f>
        <v/>
      </c>
      <c r="D210" s="3933">
        <f>F210-E210</f>
        <v/>
      </c>
      <c r="E210" s="3933">
        <f>C209*$D$8</f>
        <v/>
      </c>
      <c r="F210" s="3933">
        <f>IF(ROUND(C209,0)=0,0,PMT($D$8,$D$9,-$D$7))</f>
        <v/>
      </c>
      <c r="G210" s="3933">
        <f>+IF(ROUND(C209,0)=0,0,+$D$13+$D$14)</f>
        <v/>
      </c>
      <c r="H210" s="3933">
        <f>+G210+F210</f>
        <v/>
      </c>
    </row>
    <row r="211">
      <c r="B211" s="10">
        <f>+B210+1</f>
        <v/>
      </c>
      <c r="C211" s="3933">
        <f>+IF(C210-D211&lt;0,0,C210-D211)</f>
        <v/>
      </c>
      <c r="D211" s="3933">
        <f>F211-E211</f>
        <v/>
      </c>
      <c r="E211" s="3933">
        <f>C210*$D$8</f>
        <v/>
      </c>
      <c r="F211" s="3933">
        <f>IF(ROUND(C210,0)=0,0,PMT($D$8,$D$9,-$D$7))</f>
        <v/>
      </c>
      <c r="G211" s="3933">
        <f>+IF(ROUND(C210,0)=0,0,+$D$13+$D$14)</f>
        <v/>
      </c>
      <c r="H211" s="3933">
        <f>+G211+F211</f>
        <v/>
      </c>
    </row>
    <row r="212">
      <c r="B212" s="10">
        <f>+B211+1</f>
        <v/>
      </c>
      <c r="C212" s="3933">
        <f>+IF(C211-D212&lt;0,0,C211-D212)</f>
        <v/>
      </c>
      <c r="D212" s="3933">
        <f>F212-E212</f>
        <v/>
      </c>
      <c r="E212" s="3933">
        <f>C211*$D$8</f>
        <v/>
      </c>
      <c r="F212" s="3933">
        <f>IF(ROUND(C211,0)=0,0,PMT($D$8,$D$9,-$D$7))</f>
        <v/>
      </c>
      <c r="G212" s="3933">
        <f>+IF(ROUND(C211,0)=0,0,+$D$13+$D$14)</f>
        <v/>
      </c>
      <c r="H212" s="3933">
        <f>+G212+F212</f>
        <v/>
      </c>
    </row>
    <row r="213">
      <c r="B213" s="10">
        <f>+B212+1</f>
        <v/>
      </c>
      <c r="C213" s="3933">
        <f>+IF(C212-D213&lt;0,0,C212-D213)</f>
        <v/>
      </c>
      <c r="D213" s="3933">
        <f>F213-E213</f>
        <v/>
      </c>
      <c r="E213" s="3933">
        <f>C212*$D$8</f>
        <v/>
      </c>
      <c r="F213" s="3933">
        <f>IF(ROUND(C212,0)=0,0,PMT($D$8,$D$9,-$D$7))</f>
        <v/>
      </c>
      <c r="G213" s="3933">
        <f>+IF(ROUND(C212,0)=0,0,+$D$13+$D$14)</f>
        <v/>
      </c>
      <c r="H213" s="3933">
        <f>+G213+F213</f>
        <v/>
      </c>
    </row>
    <row r="214">
      <c r="B214" s="10">
        <f>+B213+1</f>
        <v/>
      </c>
      <c r="C214" s="3933">
        <f>+IF(C213-D214&lt;0,0,C213-D214)</f>
        <v/>
      </c>
      <c r="D214" s="3933">
        <f>F214-E214</f>
        <v/>
      </c>
      <c r="E214" s="3933">
        <f>C213*$D$8</f>
        <v/>
      </c>
      <c r="F214" s="3933">
        <f>IF(ROUND(C213,0)=0,0,PMT($D$8,$D$9,-$D$7))</f>
        <v/>
      </c>
      <c r="G214" s="3933">
        <f>+IF(ROUND(C213,0)=0,0,+$D$13+$D$14)</f>
        <v/>
      </c>
      <c r="H214" s="3933">
        <f>+G214+F214</f>
        <v/>
      </c>
    </row>
    <row r="215">
      <c r="B215" s="10">
        <f>+B214+1</f>
        <v/>
      </c>
      <c r="C215" s="3933">
        <f>+IF(C214-D215&lt;0,0,C214-D215)</f>
        <v/>
      </c>
      <c r="D215" s="3933">
        <f>F215-E215</f>
        <v/>
      </c>
      <c r="E215" s="3933">
        <f>C214*$D$8</f>
        <v/>
      </c>
      <c r="F215" s="3933">
        <f>IF(ROUND(C214,0)=0,0,PMT($D$8,$D$9,-$D$7))</f>
        <v/>
      </c>
      <c r="G215" s="3933">
        <f>+IF(ROUND(C214,0)=0,0,+$D$13+$D$14)</f>
        <v/>
      </c>
      <c r="H215" s="3933">
        <f>+G215+F215</f>
        <v/>
      </c>
    </row>
    <row r="216">
      <c r="B216" s="10">
        <f>+B215+1</f>
        <v/>
      </c>
      <c r="C216" s="3933">
        <f>+IF(C215-D216&lt;0,0,C215-D216)</f>
        <v/>
      </c>
      <c r="D216" s="3933">
        <f>F216-E216</f>
        <v/>
      </c>
      <c r="E216" s="3933">
        <f>C215*$D$8</f>
        <v/>
      </c>
      <c r="F216" s="3933">
        <f>IF(ROUND(C215,0)=0,0,PMT($D$8,$D$9,-$D$7))</f>
        <v/>
      </c>
      <c r="G216" s="3933">
        <f>+IF(ROUND(C215,0)=0,0,+$D$13+$D$14)</f>
        <v/>
      </c>
      <c r="H216" s="3933">
        <f>+G216+F216</f>
        <v/>
      </c>
    </row>
    <row r="217">
      <c r="B217" s="10">
        <f>+B216+1</f>
        <v/>
      </c>
      <c r="C217" s="3933">
        <f>+IF(C216-D217&lt;0,0,C216-D217)</f>
        <v/>
      </c>
      <c r="D217" s="3933">
        <f>F217-E217</f>
        <v/>
      </c>
      <c r="E217" s="3933">
        <f>C216*$D$8</f>
        <v/>
      </c>
      <c r="F217" s="3933">
        <f>IF(ROUND(C216,0)=0,0,PMT($D$8,$D$9,-$D$7))</f>
        <v/>
      </c>
      <c r="G217" s="3933">
        <f>+IF(ROUND(C216,0)=0,0,+$D$13+$D$14)</f>
        <v/>
      </c>
      <c r="H217" s="3933">
        <f>+G217+F217</f>
        <v/>
      </c>
    </row>
    <row r="218">
      <c r="B218" s="10">
        <f>+B217+1</f>
        <v/>
      </c>
      <c r="C218" s="3933">
        <f>+IF(C217-D218&lt;0,0,C217-D218)</f>
        <v/>
      </c>
      <c r="D218" s="3933">
        <f>F218-E218</f>
        <v/>
      </c>
      <c r="E218" s="3933">
        <f>C217*$D$8</f>
        <v/>
      </c>
      <c r="F218" s="3933">
        <f>IF(ROUND(C217,0)=0,0,PMT($D$8,$D$9,-$D$7))</f>
        <v/>
      </c>
      <c r="G218" s="3933">
        <f>+IF(ROUND(C217,0)=0,0,+$D$13+$D$14)</f>
        <v/>
      </c>
      <c r="H218" s="3933">
        <f>+G218+F218</f>
        <v/>
      </c>
    </row>
    <row r="219">
      <c r="B219" s="10">
        <f>+B218+1</f>
        <v/>
      </c>
      <c r="C219" s="3933">
        <f>+IF(C218-D219&lt;0,0,C218-D219)</f>
        <v/>
      </c>
      <c r="D219" s="3933">
        <f>F219-E219</f>
        <v/>
      </c>
      <c r="E219" s="3933">
        <f>C218*$D$8</f>
        <v/>
      </c>
      <c r="F219" s="3933">
        <f>IF(ROUND(C218,0)=0,0,PMT($D$8,$D$9,-$D$7))</f>
        <v/>
      </c>
      <c r="G219" s="3933">
        <f>+IF(ROUND(C218,0)=0,0,+$D$13+$D$14)</f>
        <v/>
      </c>
      <c r="H219" s="3933">
        <f>+G219+F219</f>
        <v/>
      </c>
    </row>
    <row r="220">
      <c r="B220" s="10">
        <f>+B219+1</f>
        <v/>
      </c>
      <c r="C220" s="3933">
        <f>+IF(C219-D220&lt;0,0,C219-D220)</f>
        <v/>
      </c>
      <c r="D220" s="3933">
        <f>F220-E220</f>
        <v/>
      </c>
      <c r="E220" s="3933">
        <f>C219*$D$8</f>
        <v/>
      </c>
      <c r="F220" s="3933">
        <f>IF(ROUND(C219,0)=0,0,PMT($D$8,$D$9,-$D$7))</f>
        <v/>
      </c>
      <c r="G220" s="3933">
        <f>+IF(ROUND(C219,0)=0,0,+$D$13+$D$14)</f>
        <v/>
      </c>
      <c r="H220" s="3933">
        <f>+G220+F220</f>
        <v/>
      </c>
    </row>
    <row r="221">
      <c r="B221" s="10">
        <f>+B220+1</f>
        <v/>
      </c>
      <c r="C221" s="3933">
        <f>+IF(C220-D221&lt;0,0,C220-D221)</f>
        <v/>
      </c>
      <c r="D221" s="3933">
        <f>F221-E221</f>
        <v/>
      </c>
      <c r="E221" s="3933">
        <f>C220*$D$8</f>
        <v/>
      </c>
      <c r="F221" s="3933">
        <f>IF(ROUND(C220,0)=0,0,PMT($D$8,$D$9,-$D$7))</f>
        <v/>
      </c>
      <c r="G221" s="3933">
        <f>+IF(ROUND(C220,0)=0,0,+$D$13+$D$14)</f>
        <v/>
      </c>
      <c r="H221" s="3933">
        <f>+G221+F221</f>
        <v/>
      </c>
    </row>
    <row r="222">
      <c r="B222" s="10">
        <f>+B221+1</f>
        <v/>
      </c>
      <c r="C222" s="3933">
        <f>+IF(C221-D222&lt;0,0,C221-D222)</f>
        <v/>
      </c>
      <c r="D222" s="3933">
        <f>F222-E222</f>
        <v/>
      </c>
      <c r="E222" s="3933">
        <f>C221*$D$8</f>
        <v/>
      </c>
      <c r="F222" s="3933">
        <f>IF(ROUND(C221,0)=0,0,PMT($D$8,$D$9,-$D$7))</f>
        <v/>
      </c>
      <c r="G222" s="3933">
        <f>+IF(ROUND(C221,0)=0,0,+$D$13+$D$14)</f>
        <v/>
      </c>
      <c r="H222" s="3933">
        <f>+G222+F222</f>
        <v/>
      </c>
    </row>
    <row r="223">
      <c r="B223" s="10">
        <f>+B222+1</f>
        <v/>
      </c>
      <c r="C223" s="3933">
        <f>+IF(C222-D223&lt;0,0,C222-D223)</f>
        <v/>
      </c>
      <c r="D223" s="3933">
        <f>F223-E223</f>
        <v/>
      </c>
      <c r="E223" s="3933">
        <f>C222*$D$8</f>
        <v/>
      </c>
      <c r="F223" s="3933">
        <f>IF(ROUND(C222,0)=0,0,PMT($D$8,$D$9,-$D$7))</f>
        <v/>
      </c>
      <c r="G223" s="3933">
        <f>+IF(ROUND(C222,0)=0,0,+$D$13+$D$14)</f>
        <v/>
      </c>
      <c r="H223" s="3933">
        <f>+G223+F223</f>
        <v/>
      </c>
    </row>
    <row r="224">
      <c r="B224" s="10">
        <f>+B223+1</f>
        <v/>
      </c>
      <c r="C224" s="3933">
        <f>+IF(C223-D224&lt;0,0,C223-D224)</f>
        <v/>
      </c>
      <c r="D224" s="3933">
        <f>F224-E224</f>
        <v/>
      </c>
      <c r="E224" s="3933">
        <f>C223*$D$8</f>
        <v/>
      </c>
      <c r="F224" s="3933">
        <f>IF(ROUND(C223,0)=0,0,PMT($D$8,$D$9,-$D$7))</f>
        <v/>
      </c>
      <c r="G224" s="3933">
        <f>+IF(ROUND(C223,0)=0,0,+$D$13+$D$14)</f>
        <v/>
      </c>
      <c r="H224" s="3933">
        <f>+G224+F224</f>
        <v/>
      </c>
    </row>
    <row r="225">
      <c r="B225" s="10">
        <f>+B224+1</f>
        <v/>
      </c>
      <c r="C225" s="3933">
        <f>+IF(C224-D225&lt;0,0,C224-D225)</f>
        <v/>
      </c>
      <c r="D225" s="3933">
        <f>F225-E225</f>
        <v/>
      </c>
      <c r="E225" s="3933">
        <f>C224*$D$8</f>
        <v/>
      </c>
      <c r="F225" s="3933">
        <f>IF(ROUND(C224,0)=0,0,PMT($D$8,$D$9,-$D$7))</f>
        <v/>
      </c>
      <c r="G225" s="3933">
        <f>+IF(ROUND(C224,0)=0,0,+$D$13+$D$14)</f>
        <v/>
      </c>
      <c r="H225" s="3933">
        <f>+G225+F225</f>
        <v/>
      </c>
    </row>
    <row r="226">
      <c r="B226" s="10">
        <f>+B225+1</f>
        <v/>
      </c>
      <c r="C226" s="3933">
        <f>+IF(C225-D226&lt;0,0,C225-D226)</f>
        <v/>
      </c>
      <c r="D226" s="3933">
        <f>F226-E226</f>
        <v/>
      </c>
      <c r="E226" s="3933">
        <f>C225*$D$8</f>
        <v/>
      </c>
      <c r="F226" s="3933">
        <f>IF(ROUND(C225,0)=0,0,PMT($D$8,$D$9,-$D$7))</f>
        <v/>
      </c>
      <c r="G226" s="3933">
        <f>+IF(ROUND(C225,0)=0,0,+$D$13+$D$14)</f>
        <v/>
      </c>
      <c r="H226" s="3933">
        <f>+G226+F226</f>
        <v/>
      </c>
    </row>
    <row r="227">
      <c r="B227" s="10">
        <f>+B226+1</f>
        <v/>
      </c>
      <c r="C227" s="3933">
        <f>+IF(C226-D227&lt;0,0,C226-D227)</f>
        <v/>
      </c>
      <c r="D227" s="3933">
        <f>F227-E227</f>
        <v/>
      </c>
      <c r="E227" s="3933">
        <f>C226*$D$8</f>
        <v/>
      </c>
      <c r="F227" s="3933">
        <f>IF(ROUND(C226,0)=0,0,PMT($D$8,$D$9,-$D$7))</f>
        <v/>
      </c>
      <c r="G227" s="3933">
        <f>+IF(ROUND(C226,0)=0,0,+$D$13+$D$14)</f>
        <v/>
      </c>
      <c r="H227" s="3933">
        <f>+G227+F227</f>
        <v/>
      </c>
    </row>
    <row r="228">
      <c r="B228" s="10">
        <f>+B227+1</f>
        <v/>
      </c>
      <c r="C228" s="3933">
        <f>+IF(C227-D228&lt;0,0,C227-D228)</f>
        <v/>
      </c>
      <c r="D228" s="3933">
        <f>F228-E228</f>
        <v/>
      </c>
      <c r="E228" s="3933">
        <f>C227*$D$8</f>
        <v/>
      </c>
      <c r="F228" s="3933">
        <f>IF(ROUND(C227,0)=0,0,PMT($D$8,$D$9,-$D$7))</f>
        <v/>
      </c>
      <c r="G228" s="3933">
        <f>+IF(ROUND(C227,0)=0,0,+$D$13+$D$14)</f>
        <v/>
      </c>
      <c r="H228" s="3933">
        <f>+G228+F228</f>
        <v/>
      </c>
    </row>
    <row r="229">
      <c r="B229" s="10">
        <f>+B228+1</f>
        <v/>
      </c>
      <c r="C229" s="3933">
        <f>+IF(C228-D229&lt;0,0,C228-D229)</f>
        <v/>
      </c>
      <c r="D229" s="3933">
        <f>F229-E229</f>
        <v/>
      </c>
      <c r="E229" s="3933">
        <f>C228*$D$8</f>
        <v/>
      </c>
      <c r="F229" s="3933">
        <f>IF(ROUND(C228,0)=0,0,PMT($D$8,$D$9,-$D$7))</f>
        <v/>
      </c>
      <c r="G229" s="3933">
        <f>+IF(ROUND(C228,0)=0,0,+$D$13+$D$14)</f>
        <v/>
      </c>
      <c r="H229" s="3933">
        <f>+G229+F229</f>
        <v/>
      </c>
    </row>
    <row r="230">
      <c r="B230" s="10">
        <f>+B229+1</f>
        <v/>
      </c>
      <c r="C230" s="3933">
        <f>+IF(C229-D230&lt;0,0,C229-D230)</f>
        <v/>
      </c>
      <c r="D230" s="3933">
        <f>F230-E230</f>
        <v/>
      </c>
      <c r="E230" s="3933">
        <f>C229*$D$8</f>
        <v/>
      </c>
      <c r="F230" s="3933">
        <f>IF(ROUND(C229,0)=0,0,PMT($D$8,$D$9,-$D$7))</f>
        <v/>
      </c>
      <c r="G230" s="3933">
        <f>+IF(ROUND(C229,0)=0,0,+$D$13+$D$14)</f>
        <v/>
      </c>
      <c r="H230" s="3933">
        <f>+G230+F230</f>
        <v/>
      </c>
    </row>
    <row r="231">
      <c r="B231" s="10">
        <f>+B230+1</f>
        <v/>
      </c>
      <c r="C231" s="3933">
        <f>+IF(C230-D231&lt;0,0,C230-D231)</f>
        <v/>
      </c>
      <c r="D231" s="3933">
        <f>F231-E231</f>
        <v/>
      </c>
      <c r="E231" s="3933">
        <f>C230*$D$8</f>
        <v/>
      </c>
      <c r="F231" s="3933">
        <f>IF(ROUND(C230,0)=0,0,PMT($D$8,$D$9,-$D$7))</f>
        <v/>
      </c>
      <c r="G231" s="3933">
        <f>+IF(ROUND(C230,0)=0,0,+$D$13+$D$14)</f>
        <v/>
      </c>
      <c r="H231" s="3933">
        <f>+G231+F231</f>
        <v/>
      </c>
    </row>
    <row r="232">
      <c r="B232" s="10">
        <f>+B231+1</f>
        <v/>
      </c>
      <c r="C232" s="3933">
        <f>+IF(C231-D232&lt;0,0,C231-D232)</f>
        <v/>
      </c>
      <c r="D232" s="3933">
        <f>F232-E232</f>
        <v/>
      </c>
      <c r="E232" s="3933">
        <f>C231*$D$8</f>
        <v/>
      </c>
      <c r="F232" s="3933">
        <f>IF(ROUND(C231,0)=0,0,PMT($D$8,$D$9,-$D$7))</f>
        <v/>
      </c>
      <c r="G232" s="3933">
        <f>+IF(ROUND(C231,0)=0,0,+$D$13+$D$14)</f>
        <v/>
      </c>
      <c r="H232" s="3933">
        <f>+G232+F232</f>
        <v/>
      </c>
    </row>
    <row r="233">
      <c r="B233" s="10">
        <f>+B232+1</f>
        <v/>
      </c>
      <c r="C233" s="3933">
        <f>+IF(C232-D233&lt;0,0,C232-D233)</f>
        <v/>
      </c>
      <c r="D233" s="3933">
        <f>F233-E233</f>
        <v/>
      </c>
      <c r="E233" s="3933">
        <f>C232*$D$8</f>
        <v/>
      </c>
      <c r="F233" s="3933">
        <f>IF(ROUND(C232,0)=0,0,PMT($D$8,$D$9,-$D$7))</f>
        <v/>
      </c>
      <c r="G233" s="3933">
        <f>+IF(ROUND(C232,0)=0,0,+$D$13+$D$14)</f>
        <v/>
      </c>
      <c r="H233" s="3933">
        <f>+G233+F233</f>
        <v/>
      </c>
    </row>
    <row r="234">
      <c r="B234" s="10">
        <f>+B233+1</f>
        <v/>
      </c>
      <c r="C234" s="3933">
        <f>+IF(C233-D234&lt;0,0,C233-D234)</f>
        <v/>
      </c>
      <c r="D234" s="3933">
        <f>F234-E234</f>
        <v/>
      </c>
      <c r="E234" s="3933">
        <f>C233*$D$8</f>
        <v/>
      </c>
      <c r="F234" s="3933">
        <f>IF(ROUND(C233,0)=0,0,PMT($D$8,$D$9,-$D$7))</f>
        <v/>
      </c>
      <c r="G234" s="3933">
        <f>+IF(ROUND(C233,0)=0,0,+$D$13+$D$14)</f>
        <v/>
      </c>
      <c r="H234" s="3933">
        <f>+G234+F234</f>
        <v/>
      </c>
    </row>
    <row r="235">
      <c r="B235" s="10">
        <f>+B234+1</f>
        <v/>
      </c>
      <c r="C235" s="3933">
        <f>+IF(C234-D235&lt;0,0,C234-D235)</f>
        <v/>
      </c>
      <c r="D235" s="3933">
        <f>F235-E235</f>
        <v/>
      </c>
      <c r="E235" s="3933">
        <f>C234*$D$8</f>
        <v/>
      </c>
      <c r="F235" s="3933">
        <f>IF(ROUND(C234,0)=0,0,PMT($D$8,$D$9,-$D$7))</f>
        <v/>
      </c>
      <c r="G235" s="3933">
        <f>+IF(ROUND(C234,0)=0,0,+$D$13+$D$14)</f>
        <v/>
      </c>
      <c r="H235" s="3933">
        <f>+G235+F235</f>
        <v/>
      </c>
    </row>
    <row r="236">
      <c r="B236" s="10">
        <f>+B235+1</f>
        <v/>
      </c>
      <c r="C236" s="3933">
        <f>+IF(C235-D236&lt;0,0,C235-D236)</f>
        <v/>
      </c>
      <c r="D236" s="3933">
        <f>F236-E236</f>
        <v/>
      </c>
      <c r="E236" s="3933">
        <f>C235*$D$8</f>
        <v/>
      </c>
      <c r="F236" s="3933">
        <f>IF(ROUND(C235,0)=0,0,PMT($D$8,$D$9,-$D$7))</f>
        <v/>
      </c>
      <c r="G236" s="3933">
        <f>+IF(ROUND(C235,0)=0,0,+$D$13+$D$14)</f>
        <v/>
      </c>
      <c r="H236" s="3933">
        <f>+G236+F236</f>
        <v/>
      </c>
    </row>
    <row r="237">
      <c r="B237" s="10">
        <f>+B236+1</f>
        <v/>
      </c>
      <c r="C237" s="3933">
        <f>+IF(C236-D237&lt;0,0,C236-D237)</f>
        <v/>
      </c>
      <c r="D237" s="3933">
        <f>F237-E237</f>
        <v/>
      </c>
      <c r="E237" s="3933">
        <f>C236*$D$8</f>
        <v/>
      </c>
      <c r="F237" s="3933">
        <f>IF(ROUND(C236,0)=0,0,PMT($D$8,$D$9,-$D$7))</f>
        <v/>
      </c>
      <c r="G237" s="3933">
        <f>+IF(ROUND(C236,0)=0,0,+$D$13+$D$14)</f>
        <v/>
      </c>
      <c r="H237" s="3933">
        <f>+G237+F237</f>
        <v/>
      </c>
    </row>
    <row r="238">
      <c r="B238" s="10">
        <f>+B237+1</f>
        <v/>
      </c>
      <c r="C238" s="3933">
        <f>+IF(C237-D238&lt;0,0,C237-D238)</f>
        <v/>
      </c>
      <c r="D238" s="3933">
        <f>F238-E238</f>
        <v/>
      </c>
      <c r="E238" s="3933">
        <f>C237*$D$8</f>
        <v/>
      </c>
      <c r="F238" s="3933">
        <f>IF(ROUND(C237,0)=0,0,PMT($D$8,$D$9,-$D$7))</f>
        <v/>
      </c>
      <c r="G238" s="3933">
        <f>+IF(ROUND(C237,0)=0,0,+$D$13+$D$14)</f>
        <v/>
      </c>
      <c r="H238" s="3933">
        <f>+G238+F238</f>
        <v/>
      </c>
    </row>
    <row r="239">
      <c r="B239" s="10">
        <f>+B238+1</f>
        <v/>
      </c>
      <c r="C239" s="3933">
        <f>+IF(C238-D239&lt;0,0,C238-D239)</f>
        <v/>
      </c>
      <c r="D239" s="3933">
        <f>F239-E239</f>
        <v/>
      </c>
      <c r="E239" s="3933">
        <f>C238*$D$8</f>
        <v/>
      </c>
      <c r="F239" s="3933">
        <f>IF(ROUND(C238,0)=0,0,PMT($D$8,$D$9,-$D$7))</f>
        <v/>
      </c>
      <c r="G239" s="3933">
        <f>+IF(ROUND(C238,0)=0,0,+$D$13+$D$14)</f>
        <v/>
      </c>
      <c r="H239" s="3933">
        <f>+G239+F239</f>
        <v/>
      </c>
    </row>
    <row r="240">
      <c r="B240" s="10">
        <f>+B239+1</f>
        <v/>
      </c>
      <c r="C240" s="3933">
        <f>+IF(C239-D240&lt;0,0,C239-D240)</f>
        <v/>
      </c>
      <c r="D240" s="3933">
        <f>F240-E240</f>
        <v/>
      </c>
      <c r="E240" s="3933">
        <f>C239*$D$8</f>
        <v/>
      </c>
      <c r="F240" s="3933">
        <f>IF(ROUND(C239,0)=0,0,PMT($D$8,$D$9,-$D$7))</f>
        <v/>
      </c>
      <c r="G240" s="3933">
        <f>+IF(ROUND(C239,0)=0,0,+$D$13+$D$14)</f>
        <v/>
      </c>
      <c r="H240" s="3933">
        <f>+G240+F240</f>
        <v/>
      </c>
    </row>
    <row r="241">
      <c r="B241" s="10">
        <f>+B240+1</f>
        <v/>
      </c>
      <c r="C241" s="3933">
        <f>+IF(C240-D241&lt;0,0,C240-D241)</f>
        <v/>
      </c>
      <c r="D241" s="3933">
        <f>F241-E241</f>
        <v/>
      </c>
      <c r="E241" s="3933">
        <f>C240*$D$8</f>
        <v/>
      </c>
      <c r="F241" s="3933">
        <f>IF(ROUND(C240,0)=0,0,PMT($D$8,$D$9,-$D$7))</f>
        <v/>
      </c>
      <c r="G241" s="3933">
        <f>+IF(ROUND(C240,0)=0,0,+$D$13+$D$14)</f>
        <v/>
      </c>
      <c r="H241" s="3933">
        <f>+G241+F241</f>
        <v/>
      </c>
    </row>
    <row r="242">
      <c r="B242" s="10">
        <f>+B241+1</f>
        <v/>
      </c>
      <c r="C242" s="3933">
        <f>+IF(C241-D242&lt;0,0,C241-D242)</f>
        <v/>
      </c>
      <c r="D242" s="3933">
        <f>F242-E242</f>
        <v/>
      </c>
      <c r="E242" s="3933">
        <f>C241*$D$8</f>
        <v/>
      </c>
      <c r="F242" s="3933">
        <f>IF(ROUND(C241,0)=0,0,PMT($D$8,$D$9,-$D$7))</f>
        <v/>
      </c>
      <c r="G242" s="3933">
        <f>+IF(ROUND(C241,0)=0,0,+$D$13+$D$14)</f>
        <v/>
      </c>
      <c r="H242" s="3933">
        <f>+G242+F242</f>
        <v/>
      </c>
    </row>
    <row r="243">
      <c r="B243" s="10">
        <f>+B242+1</f>
        <v/>
      </c>
      <c r="C243" s="3933">
        <f>+IF(C242-D243&lt;0,0,C242-D243)</f>
        <v/>
      </c>
      <c r="D243" s="3933">
        <f>F243-E243</f>
        <v/>
      </c>
      <c r="E243" s="3933">
        <f>C242*$D$8</f>
        <v/>
      </c>
      <c r="F243" s="3933">
        <f>IF(ROUND(C242,0)=0,0,PMT($D$8,$D$9,-$D$7))</f>
        <v/>
      </c>
      <c r="G243" s="3933">
        <f>+IF(ROUND(C242,0)=0,0,+$D$13+$D$14)</f>
        <v/>
      </c>
      <c r="H243" s="3933">
        <f>+G243+F243</f>
        <v/>
      </c>
    </row>
    <row r="244">
      <c r="B244" s="10">
        <f>+B243+1</f>
        <v/>
      </c>
      <c r="C244" s="3933">
        <f>+IF(C243-D244&lt;0,0,C243-D244)</f>
        <v/>
      </c>
      <c r="D244" s="3933">
        <f>F244-E244</f>
        <v/>
      </c>
      <c r="E244" s="3933">
        <f>C243*$D$8</f>
        <v/>
      </c>
      <c r="F244" s="3933">
        <f>IF(ROUND(C243,0)=0,0,PMT($D$8,$D$9,-$D$7))</f>
        <v/>
      </c>
      <c r="G244" s="3933">
        <f>+IF(ROUND(C243,0)=0,0,+$D$13+$D$14)</f>
        <v/>
      </c>
      <c r="H244" s="3933">
        <f>+G244+F244</f>
        <v/>
      </c>
    </row>
    <row r="245">
      <c r="B245" s="10">
        <f>+B244+1</f>
        <v/>
      </c>
      <c r="C245" s="3933">
        <f>+IF(C244-D245&lt;0,0,C244-D245)</f>
        <v/>
      </c>
      <c r="D245" s="3933">
        <f>F245-E245</f>
        <v/>
      </c>
      <c r="E245" s="3933">
        <f>C244*$D$8</f>
        <v/>
      </c>
      <c r="F245" s="3933">
        <f>IF(ROUND(C244,0)=0,0,PMT($D$8,$D$9,-$D$7))</f>
        <v/>
      </c>
      <c r="G245" s="3933">
        <f>+IF(ROUND(C244,0)=0,0,+$D$13+$D$14)</f>
        <v/>
      </c>
      <c r="H245" s="3933">
        <f>+G245+F245</f>
        <v/>
      </c>
    </row>
    <row r="246">
      <c r="B246" s="10">
        <f>+B245+1</f>
        <v/>
      </c>
      <c r="C246" s="3933">
        <f>+IF(C245-D246&lt;0,0,C245-D246)</f>
        <v/>
      </c>
      <c r="D246" s="3933">
        <f>F246-E246</f>
        <v/>
      </c>
      <c r="E246" s="3933">
        <f>C245*$D$8</f>
        <v/>
      </c>
      <c r="F246" s="3933">
        <f>IF(ROUND(C245,0)=0,0,PMT($D$8,$D$9,-$D$7))</f>
        <v/>
      </c>
      <c r="G246" s="3933">
        <f>+IF(ROUND(C245,0)=0,0,+$D$13+$D$14)</f>
        <v/>
      </c>
      <c r="H246" s="3933">
        <f>+G246+F246</f>
        <v/>
      </c>
    </row>
    <row r="247">
      <c r="B247" s="10">
        <f>+B246+1</f>
        <v/>
      </c>
      <c r="C247" s="3933">
        <f>+IF(C246-D247&lt;0,0,C246-D247)</f>
        <v/>
      </c>
      <c r="D247" s="3933">
        <f>F247-E247</f>
        <v/>
      </c>
      <c r="E247" s="3933">
        <f>C246*$D$8</f>
        <v/>
      </c>
      <c r="F247" s="3933">
        <f>IF(ROUND(C246,0)=0,0,PMT($D$8,$D$9,-$D$7))</f>
        <v/>
      </c>
      <c r="G247" s="3933">
        <f>+IF(ROUND(C246,0)=0,0,+$D$13+$D$14)</f>
        <v/>
      </c>
      <c r="H247" s="3933">
        <f>+G247+F247</f>
        <v/>
      </c>
    </row>
    <row r="248">
      <c r="B248" s="10">
        <f>+B247+1</f>
        <v/>
      </c>
      <c r="C248" s="3933">
        <f>+IF(C247-D248&lt;0,0,C247-D248)</f>
        <v/>
      </c>
      <c r="D248" s="3933">
        <f>F248-E248</f>
        <v/>
      </c>
      <c r="E248" s="3933">
        <f>C247*$D$8</f>
        <v/>
      </c>
      <c r="F248" s="3933">
        <f>IF(ROUND(C247,0)=0,0,PMT($D$8,$D$9,-$D$7))</f>
        <v/>
      </c>
      <c r="G248" s="3933">
        <f>+IF(ROUND(C247,0)=0,0,+$D$13+$D$14)</f>
        <v/>
      </c>
      <c r="H248" s="3933">
        <f>+G248+F248</f>
        <v/>
      </c>
    </row>
    <row r="249">
      <c r="B249" s="10">
        <f>+B248+1</f>
        <v/>
      </c>
      <c r="C249" s="3933">
        <f>+IF(C248-D249&lt;0,0,C248-D249)</f>
        <v/>
      </c>
      <c r="D249" s="3933">
        <f>F249-E249</f>
        <v/>
      </c>
      <c r="E249" s="3933">
        <f>C248*$D$8</f>
        <v/>
      </c>
      <c r="F249" s="3933">
        <f>IF(ROUND(C248,0)=0,0,PMT($D$8,$D$9,-$D$7))</f>
        <v/>
      </c>
      <c r="G249" s="3933">
        <f>+IF(ROUND(C248,0)=0,0,+$D$13+$D$14)</f>
        <v/>
      </c>
      <c r="H249" s="3933">
        <f>+G249+F249</f>
        <v/>
      </c>
    </row>
    <row r="250">
      <c r="B250" s="10">
        <f>+B249+1</f>
        <v/>
      </c>
      <c r="C250" s="3933">
        <f>+IF(C249-D250&lt;0,0,C249-D250)</f>
        <v/>
      </c>
      <c r="D250" s="3933">
        <f>F250-E250</f>
        <v/>
      </c>
      <c r="E250" s="3933">
        <f>C249*$D$8</f>
        <v/>
      </c>
      <c r="F250" s="3933">
        <f>IF(ROUND(C249,0)=0,0,PMT($D$8,$D$9,-$D$7))</f>
        <v/>
      </c>
      <c r="G250" s="3933">
        <f>+IF(ROUND(C249,0)=0,0,+$D$13+$D$14)</f>
        <v/>
      </c>
      <c r="H250" s="3933">
        <f>+G250+F250</f>
        <v/>
      </c>
    </row>
    <row r="251">
      <c r="B251" s="10">
        <f>+B250+1</f>
        <v/>
      </c>
      <c r="C251" s="3933">
        <f>+IF(C250-D251&lt;0,0,C250-D251)</f>
        <v/>
      </c>
      <c r="D251" s="3933">
        <f>F251-E251</f>
        <v/>
      </c>
      <c r="E251" s="3933">
        <f>C250*$D$8</f>
        <v/>
      </c>
      <c r="F251" s="3933">
        <f>IF(ROUND(C250,0)=0,0,PMT($D$8,$D$9,-$D$7))</f>
        <v/>
      </c>
      <c r="G251" s="3933">
        <f>+IF(ROUND(C250,0)=0,0,+$D$13+$D$14)</f>
        <v/>
      </c>
      <c r="H251" s="3933">
        <f>+G251+F251</f>
        <v/>
      </c>
    </row>
    <row r="252">
      <c r="B252" s="10">
        <f>+B251+1</f>
        <v/>
      </c>
      <c r="C252" s="3933">
        <f>+IF(C251-D252&lt;0,0,C251-D252)</f>
        <v/>
      </c>
      <c r="D252" s="3933">
        <f>F252-E252</f>
        <v/>
      </c>
      <c r="E252" s="3933">
        <f>C251*$D$8</f>
        <v/>
      </c>
      <c r="F252" s="3933">
        <f>IF(ROUND(C251,0)=0,0,PMT($D$8,$D$9,-$D$7))</f>
        <v/>
      </c>
      <c r="G252" s="3933">
        <f>+IF(ROUND(C251,0)=0,0,+$D$13+$D$14)</f>
        <v/>
      </c>
      <c r="H252" s="3933">
        <f>+G252+F252</f>
        <v/>
      </c>
    </row>
    <row r="253">
      <c r="B253" s="10">
        <f>+B252+1</f>
        <v/>
      </c>
      <c r="C253" s="3933">
        <f>+IF(C252-D253&lt;0,0,C252-D253)</f>
        <v/>
      </c>
      <c r="D253" s="3933">
        <f>F253-E253</f>
        <v/>
      </c>
      <c r="E253" s="3933">
        <f>C252*$D$8</f>
        <v/>
      </c>
      <c r="F253" s="3933">
        <f>IF(ROUND(C252,0)=0,0,PMT($D$8,$D$9,-$D$7))</f>
        <v/>
      </c>
      <c r="G253" s="3933">
        <f>+IF(ROUND(C252,0)=0,0,+$D$13+$D$14)</f>
        <v/>
      </c>
      <c r="H253" s="3933">
        <f>+G253+F253</f>
        <v/>
      </c>
    </row>
    <row r="254">
      <c r="B254" s="10">
        <f>+B253+1</f>
        <v/>
      </c>
      <c r="C254" s="3933">
        <f>+IF(C253-D254&lt;0,0,C253-D254)</f>
        <v/>
      </c>
      <c r="D254" s="3933">
        <f>F254-E254</f>
        <v/>
      </c>
      <c r="E254" s="3933">
        <f>C253*$D$8</f>
        <v/>
      </c>
      <c r="F254" s="3933">
        <f>IF(ROUND(C253,0)=0,0,PMT($D$8,$D$9,-$D$7))</f>
        <v/>
      </c>
      <c r="G254" s="3933">
        <f>+IF(ROUND(C253,0)=0,0,+$D$13+$D$14)</f>
        <v/>
      </c>
      <c r="H254" s="3933">
        <f>+G254+F254</f>
        <v/>
      </c>
    </row>
    <row r="255">
      <c r="B255" s="10">
        <f>+B254+1</f>
        <v/>
      </c>
      <c r="C255" s="3933">
        <f>+IF(C254-D255&lt;0,0,C254-D255)</f>
        <v/>
      </c>
      <c r="D255" s="3933">
        <f>F255-E255</f>
        <v/>
      </c>
      <c r="E255" s="3933">
        <f>C254*$D$8</f>
        <v/>
      </c>
      <c r="F255" s="3933">
        <f>IF(ROUND(C254,0)=0,0,PMT($D$8,$D$9,-$D$7))</f>
        <v/>
      </c>
      <c r="G255" s="3933">
        <f>+IF(ROUND(C254,0)=0,0,+$D$13+$D$14)</f>
        <v/>
      </c>
      <c r="H255" s="3933">
        <f>+G255+F255</f>
        <v/>
      </c>
    </row>
    <row r="256">
      <c r="B256" s="10">
        <f>+B255+1</f>
        <v/>
      </c>
      <c r="C256" s="3933">
        <f>+IF(C255-D256&lt;0,0,C255-D256)</f>
        <v/>
      </c>
      <c r="D256" s="3933">
        <f>F256-E256</f>
        <v/>
      </c>
      <c r="E256" s="3933">
        <f>C255*$D$8</f>
        <v/>
      </c>
      <c r="F256" s="3933">
        <f>IF(ROUND(C255,0)=0,0,PMT($D$8,$D$9,-$D$7))</f>
        <v/>
      </c>
      <c r="G256" s="3933">
        <f>+IF(ROUND(C255,0)=0,0,+$D$13+$D$14)</f>
        <v/>
      </c>
      <c r="H256" s="3933">
        <f>+G256+F256</f>
        <v/>
      </c>
    </row>
    <row r="257">
      <c r="B257" s="10">
        <f>+B256+1</f>
        <v/>
      </c>
      <c r="C257" s="3933">
        <f>+IF(C256-D257&lt;0,0,C256-D257)</f>
        <v/>
      </c>
      <c r="D257" s="3933">
        <f>F257-E257</f>
        <v/>
      </c>
      <c r="E257" s="3933">
        <f>C256*$D$8</f>
        <v/>
      </c>
      <c r="F257" s="3933">
        <f>IF(ROUND(C256,0)=0,0,PMT($D$8,$D$9,-$D$7))</f>
        <v/>
      </c>
      <c r="G257" s="3933">
        <f>+IF(ROUND(C256,0)=0,0,+$D$13+$D$14)</f>
        <v/>
      </c>
      <c r="H257" s="3933">
        <f>+G257+F257</f>
        <v/>
      </c>
    </row>
    <row r="258">
      <c r="B258" s="10">
        <f>+B257+1</f>
        <v/>
      </c>
      <c r="C258" s="3933">
        <f>+IF(C257-D258&lt;0,0,C257-D258)</f>
        <v/>
      </c>
      <c r="D258" s="3933">
        <f>F258-E258</f>
        <v/>
      </c>
      <c r="E258" s="3933">
        <f>C257*$D$8</f>
        <v/>
      </c>
      <c r="F258" s="3933">
        <f>IF(ROUND(C257,0)=0,0,PMT($D$8,$D$9,-$D$7))</f>
        <v/>
      </c>
      <c r="G258" s="3933">
        <f>+IF(ROUND(C257,0)=0,0,+$D$13+$D$14)</f>
        <v/>
      </c>
      <c r="H258" s="3933">
        <f>+G258+F258</f>
        <v/>
      </c>
    </row>
    <row r="259">
      <c r="B259" s="10">
        <f>+B258+1</f>
        <v/>
      </c>
      <c r="C259" s="3933">
        <f>+IF(C258-D259&lt;0,0,C258-D259)</f>
        <v/>
      </c>
      <c r="D259" s="3933">
        <f>F259-E259</f>
        <v/>
      </c>
      <c r="E259" s="3933">
        <f>C258*$D$8</f>
        <v/>
      </c>
      <c r="F259" s="3933">
        <f>IF(ROUND(C258,0)=0,0,PMT($D$8,$D$9,-$D$7))</f>
        <v/>
      </c>
      <c r="G259" s="3933">
        <f>+IF(ROUND(C258,0)=0,0,+$D$13+$D$14)</f>
        <v/>
      </c>
      <c r="H259" s="3933">
        <f>+G259+F259</f>
        <v/>
      </c>
    </row>
    <row r="260">
      <c r="B260" s="10">
        <f>+B259+1</f>
        <v/>
      </c>
      <c r="C260" s="3933">
        <f>+IF(C259-D260&lt;0,0,C259-D260)</f>
        <v/>
      </c>
      <c r="D260" s="3933">
        <f>F260-E260</f>
        <v/>
      </c>
      <c r="E260" s="3933">
        <f>C259*$D$8</f>
        <v/>
      </c>
      <c r="F260" s="3933">
        <f>IF(ROUND(C259,0)=0,0,PMT($D$8,$D$9,-$D$7))</f>
        <v/>
      </c>
      <c r="G260" s="3933">
        <f>+IF(ROUND(C259,0)=0,0,+$D$13+$D$14)</f>
        <v/>
      </c>
      <c r="H260" s="3933">
        <f>+G260+F260</f>
        <v/>
      </c>
    </row>
    <row r="261">
      <c r="B261" s="10">
        <f>+B260+1</f>
        <v/>
      </c>
      <c r="C261" s="3933">
        <f>+IF(C260-D261&lt;0,0,C260-D261)</f>
        <v/>
      </c>
      <c r="D261" s="3933">
        <f>F261-E261</f>
        <v/>
      </c>
      <c r="E261" s="3933">
        <f>C260*$D$8</f>
        <v/>
      </c>
      <c r="F261" s="3933">
        <f>IF(ROUND(C260,0)=0,0,PMT($D$8,$D$9,-$D$7))</f>
        <v/>
      </c>
      <c r="G261" s="3933">
        <f>+IF(ROUND(C260,0)=0,0,+$D$13+$D$14)</f>
        <v/>
      </c>
      <c r="H261" s="3933">
        <f>+G261+F261</f>
        <v/>
      </c>
    </row>
    <row r="262">
      <c r="B262" s="10">
        <f>+B261+1</f>
        <v/>
      </c>
      <c r="C262" s="3933">
        <f>+IF(C261-D262&lt;0,0,C261-D262)</f>
        <v/>
      </c>
      <c r="D262" s="3933">
        <f>F262-E262</f>
        <v/>
      </c>
      <c r="E262" s="3933">
        <f>C261*$D$8</f>
        <v/>
      </c>
      <c r="F262" s="3933">
        <f>IF(ROUND(C261,0)=0,0,PMT($D$8,$D$9,-$D$7))</f>
        <v/>
      </c>
      <c r="G262" s="3933">
        <f>+IF(ROUND(C261,0)=0,0,+$D$13+$D$14)</f>
        <v/>
      </c>
      <c r="H262" s="3933">
        <f>+G262+F262</f>
        <v/>
      </c>
    </row>
    <row r="263">
      <c r="B263" s="10">
        <f>+B262+1</f>
        <v/>
      </c>
      <c r="C263" s="3933">
        <f>+IF(C262-D263&lt;0,0,C262-D263)</f>
        <v/>
      </c>
      <c r="D263" s="3933">
        <f>F263-E263</f>
        <v/>
      </c>
      <c r="E263" s="3933">
        <f>C262*$D$8</f>
        <v/>
      </c>
      <c r="F263" s="3933">
        <f>IF(ROUND(C262,0)=0,0,PMT($D$8,$D$9,-$D$7))</f>
        <v/>
      </c>
      <c r="G263" s="3933">
        <f>+IF(ROUND(C262,0)=0,0,+$D$13+$D$14)</f>
        <v/>
      </c>
      <c r="H263" s="3933">
        <f>+G263+F263</f>
        <v/>
      </c>
    </row>
    <row r="264">
      <c r="B264" s="10">
        <f>+B263+1</f>
        <v/>
      </c>
      <c r="C264" s="3933">
        <f>+IF(C263-D264&lt;0,0,C263-D264)</f>
        <v/>
      </c>
      <c r="D264" s="3933">
        <f>F264-E264</f>
        <v/>
      </c>
      <c r="E264" s="3933">
        <f>C263*$D$8</f>
        <v/>
      </c>
      <c r="F264" s="3933">
        <f>IF(ROUND(C263,0)=0,0,PMT($D$8,$D$9,-$D$7))</f>
        <v/>
      </c>
      <c r="G264" s="3933">
        <f>+IF(ROUND(C263,0)=0,0,+$D$13+$D$14)</f>
        <v/>
      </c>
      <c r="H264" s="3933">
        <f>+G264+F264</f>
        <v/>
      </c>
    </row>
    <row r="265">
      <c r="B265" s="10">
        <f>+B264+1</f>
        <v/>
      </c>
      <c r="C265" s="3933">
        <f>+IF(C264-D265&lt;0,0,C264-D265)</f>
        <v/>
      </c>
      <c r="D265" s="3933">
        <f>F265-E265</f>
        <v/>
      </c>
      <c r="E265" s="3933">
        <f>C264*$D$8</f>
        <v/>
      </c>
      <c r="F265" s="3933">
        <f>IF(ROUND(C264,0)=0,0,PMT($D$8,$D$9,-$D$7))</f>
        <v/>
      </c>
      <c r="G265" s="3933">
        <f>+IF(ROUND(C264,0)=0,0,+$D$13+$D$14)</f>
        <v/>
      </c>
      <c r="H265" s="3933">
        <f>+G265+F265</f>
        <v/>
      </c>
    </row>
    <row r="266">
      <c r="B266" s="10">
        <f>+B265+1</f>
        <v/>
      </c>
      <c r="C266" s="3933">
        <f>+IF(C265-D266&lt;0,0,C265-D266)</f>
        <v/>
      </c>
      <c r="D266" s="3933">
        <f>F266-E266</f>
        <v/>
      </c>
      <c r="E266" s="3933">
        <f>C265*$D$8</f>
        <v/>
      </c>
      <c r="F266" s="3933">
        <f>IF(ROUND(C265,0)=0,0,PMT($D$8,$D$9,-$D$7))</f>
        <v/>
      </c>
      <c r="G266" s="3933">
        <f>+IF(ROUND(C265,0)=0,0,+$D$13+$D$14)</f>
        <v/>
      </c>
      <c r="H266" s="3933">
        <f>+G266+F266</f>
        <v/>
      </c>
    </row>
    <row r="267">
      <c r="B267" s="10">
        <f>+B266+1</f>
        <v/>
      </c>
      <c r="C267" s="3933">
        <f>+IF(C266-D267&lt;0,0,C266-D267)</f>
        <v/>
      </c>
      <c r="D267" s="3933">
        <f>F267-E267</f>
        <v/>
      </c>
      <c r="E267" s="3933">
        <f>C266*$D$8</f>
        <v/>
      </c>
      <c r="F267" s="3933">
        <f>IF(ROUND(C266,0)=0,0,PMT($D$8,$D$9,-$D$7))</f>
        <v/>
      </c>
      <c r="G267" s="3933">
        <f>+IF(ROUND(C266,0)=0,0,+$D$13+$D$14)</f>
        <v/>
      </c>
      <c r="H267" s="3933">
        <f>+G267+F267</f>
        <v/>
      </c>
    </row>
    <row r="268">
      <c r="B268" s="10">
        <f>+B267+1</f>
        <v/>
      </c>
      <c r="C268" s="3933">
        <f>+IF(C267-D268&lt;0,0,C267-D268)</f>
        <v/>
      </c>
      <c r="D268" s="3933">
        <f>F268-E268</f>
        <v/>
      </c>
      <c r="E268" s="3933">
        <f>C267*$D$8</f>
        <v/>
      </c>
      <c r="F268" s="3933">
        <f>IF(ROUND(C267,0)=0,0,PMT($D$8,$D$9,-$D$7))</f>
        <v/>
      </c>
      <c r="G268" s="3933">
        <f>+IF(ROUND(C267,0)=0,0,+$D$13+$D$14)</f>
        <v/>
      </c>
      <c r="H268" s="3933">
        <f>+G268+F268</f>
        <v/>
      </c>
    </row>
    <row r="269">
      <c r="B269" s="10">
        <f>+B268+1</f>
        <v/>
      </c>
      <c r="C269" s="3933">
        <f>+IF(C268-D269&lt;0,0,C268-D269)</f>
        <v/>
      </c>
      <c r="D269" s="3933">
        <f>F269-E269</f>
        <v/>
      </c>
      <c r="E269" s="3933">
        <f>C268*$D$8</f>
        <v/>
      </c>
      <c r="F269" s="3933">
        <f>IF(ROUND(C268,0)=0,0,PMT($D$8,$D$9,-$D$7))</f>
        <v/>
      </c>
      <c r="G269" s="3933">
        <f>+IF(ROUND(C268,0)=0,0,+$D$13+$D$14)</f>
        <v/>
      </c>
      <c r="H269" s="3933">
        <f>+G269+F269</f>
        <v/>
      </c>
    </row>
    <row r="270">
      <c r="B270" s="10">
        <f>+B269+1</f>
        <v/>
      </c>
      <c r="C270" s="3933">
        <f>+IF(C269-D270&lt;0,0,C269-D270)</f>
        <v/>
      </c>
      <c r="D270" s="3933">
        <f>F270-E270</f>
        <v/>
      </c>
      <c r="E270" s="3933">
        <f>C269*$D$8</f>
        <v/>
      </c>
      <c r="F270" s="3933">
        <f>IF(ROUND(C269,0)=0,0,PMT($D$8,$D$9,-$D$7))</f>
        <v/>
      </c>
      <c r="G270" s="3933">
        <f>+IF(ROUND(C269,0)=0,0,+$D$13+$D$14)</f>
        <v/>
      </c>
      <c r="H270" s="3933">
        <f>+G270+F270</f>
        <v/>
      </c>
    </row>
    <row r="271">
      <c r="B271" s="10">
        <f>+B270+1</f>
        <v/>
      </c>
      <c r="C271" s="3933">
        <f>+IF(C270-D271&lt;0,0,C270-D271)</f>
        <v/>
      </c>
      <c r="D271" s="3933">
        <f>F271-E271</f>
        <v/>
      </c>
      <c r="E271" s="3933">
        <f>C270*$D$8</f>
        <v/>
      </c>
      <c r="F271" s="3933">
        <f>IF(ROUND(C270,0)=0,0,PMT($D$8,$D$9,-$D$7))</f>
        <v/>
      </c>
      <c r="G271" s="3933">
        <f>+IF(ROUND(C270,0)=0,0,+$D$13+$D$14)</f>
        <v/>
      </c>
      <c r="H271" s="3933">
        <f>+G271+F271</f>
        <v/>
      </c>
    </row>
    <row r="272">
      <c r="B272" s="10">
        <f>+B271+1</f>
        <v/>
      </c>
      <c r="C272" s="3933">
        <f>+IF(C271-D272&lt;0,0,C271-D272)</f>
        <v/>
      </c>
      <c r="D272" s="3933">
        <f>F272-E272</f>
        <v/>
      </c>
      <c r="E272" s="3933">
        <f>C271*$D$8</f>
        <v/>
      </c>
      <c r="F272" s="3933">
        <f>IF(ROUND(C271,0)=0,0,PMT($D$8,$D$9,-$D$7))</f>
        <v/>
      </c>
      <c r="G272" s="3933">
        <f>+IF(ROUND(C271,0)=0,0,+$D$13+$D$14)</f>
        <v/>
      </c>
      <c r="H272" s="3933">
        <f>+G272+F272</f>
        <v/>
      </c>
    </row>
    <row r="273">
      <c r="B273" s="10">
        <f>+B272+1</f>
        <v/>
      </c>
      <c r="C273" s="3933">
        <f>+IF(C272-D273&lt;0,0,C272-D273)</f>
        <v/>
      </c>
      <c r="D273" s="3933">
        <f>F273-E273</f>
        <v/>
      </c>
      <c r="E273" s="3933">
        <f>C272*$D$8</f>
        <v/>
      </c>
      <c r="F273" s="3933">
        <f>IF(ROUND(C272,0)=0,0,PMT($D$8,$D$9,-$D$7))</f>
        <v/>
      </c>
      <c r="G273" s="3933">
        <f>+IF(ROUND(C272,0)=0,0,+$D$13+$D$14)</f>
        <v/>
      </c>
      <c r="H273" s="3933">
        <f>+G273+F273</f>
        <v/>
      </c>
    </row>
    <row r="274">
      <c r="B274" s="10">
        <f>+B273+1</f>
        <v/>
      </c>
      <c r="C274" s="3933">
        <f>+IF(C273-D274&lt;0,0,C273-D274)</f>
        <v/>
      </c>
      <c r="D274" s="3933">
        <f>F274-E274</f>
        <v/>
      </c>
      <c r="E274" s="3933">
        <f>C273*$D$8</f>
        <v/>
      </c>
      <c r="F274" s="3933">
        <f>IF(ROUND(C273,0)=0,0,PMT($D$8,$D$9,-$D$7))</f>
        <v/>
      </c>
      <c r="G274" s="3933">
        <f>+IF(ROUND(C273,0)=0,0,+$D$13+$D$14)</f>
        <v/>
      </c>
      <c r="H274" s="3933">
        <f>+G274+F274</f>
        <v/>
      </c>
    </row>
    <row r="275">
      <c r="B275" s="10">
        <f>+B274+1</f>
        <v/>
      </c>
      <c r="C275" s="3933">
        <f>+IF(C274-D275&lt;0,0,C274-D275)</f>
        <v/>
      </c>
      <c r="D275" s="3933">
        <f>F275-E275</f>
        <v/>
      </c>
      <c r="E275" s="3933">
        <f>C274*$D$8</f>
        <v/>
      </c>
      <c r="F275" s="3933">
        <f>IF(ROUND(C274,0)=0,0,PMT($D$8,$D$9,-$D$7))</f>
        <v/>
      </c>
      <c r="G275" s="3933">
        <f>+IF(ROUND(C274,0)=0,0,+$D$13+$D$14)</f>
        <v/>
      </c>
      <c r="H275" s="3933">
        <f>+G275+F275</f>
        <v/>
      </c>
    </row>
    <row r="276">
      <c r="B276" s="10">
        <f>+B275+1</f>
        <v/>
      </c>
      <c r="C276" s="3933">
        <f>+IF(C275-D276&lt;0,0,C275-D276)</f>
        <v/>
      </c>
      <c r="D276" s="3933">
        <f>F276-E276</f>
        <v/>
      </c>
      <c r="E276" s="3933">
        <f>C275*$D$8</f>
        <v/>
      </c>
      <c r="F276" s="3933">
        <f>IF(ROUND(C275,0)=0,0,PMT($D$8,$D$9,-$D$7))</f>
        <v/>
      </c>
      <c r="G276" s="3933">
        <f>+IF(ROUND(C275,0)=0,0,+$D$13+$D$14)</f>
        <v/>
      </c>
      <c r="H276" s="3933">
        <f>+G276+F276</f>
        <v/>
      </c>
    </row>
    <row r="277">
      <c r="B277" s="10">
        <f>+B276+1</f>
        <v/>
      </c>
      <c r="C277" s="3933">
        <f>+IF(C276-D277&lt;0,0,C276-D277)</f>
        <v/>
      </c>
      <c r="D277" s="3933">
        <f>F277-E277</f>
        <v/>
      </c>
      <c r="E277" s="3933">
        <f>C276*$D$8</f>
        <v/>
      </c>
      <c r="F277" s="3933">
        <f>IF(ROUND(C276,0)=0,0,PMT($D$8,$D$9,-$D$7))</f>
        <v/>
      </c>
      <c r="G277" s="3933">
        <f>+IF(ROUND(C276,0)=0,0,+$D$13+$D$14)</f>
        <v/>
      </c>
      <c r="H277" s="3933">
        <f>+G277+F277</f>
        <v/>
      </c>
    </row>
    <row r="278">
      <c r="B278" s="10">
        <f>+B277+1</f>
        <v/>
      </c>
      <c r="C278" s="3933">
        <f>+IF(C277-D278&lt;0,0,C277-D278)</f>
        <v/>
      </c>
      <c r="D278" s="3933">
        <f>F278-E278</f>
        <v/>
      </c>
      <c r="E278" s="3933">
        <f>C277*$D$8</f>
        <v/>
      </c>
      <c r="F278" s="3933">
        <f>IF(ROUND(C277,0)=0,0,PMT($D$8,$D$9,-$D$7))</f>
        <v/>
      </c>
      <c r="G278" s="3933">
        <f>+IF(ROUND(C277,0)=0,0,+$D$13+$D$14)</f>
        <v/>
      </c>
      <c r="H278" s="3933">
        <f>+G278+F278</f>
        <v/>
      </c>
    </row>
    <row r="279">
      <c r="B279" s="10">
        <f>+B278+1</f>
        <v/>
      </c>
      <c r="C279" s="3933">
        <f>+IF(C278-D279&lt;0,0,C278-D279)</f>
        <v/>
      </c>
      <c r="D279" s="3933">
        <f>F279-E279</f>
        <v/>
      </c>
      <c r="E279" s="3933">
        <f>C278*$D$8</f>
        <v/>
      </c>
      <c r="F279" s="3933">
        <f>IF(ROUND(C278,0)=0,0,PMT($D$8,$D$9,-$D$7))</f>
        <v/>
      </c>
      <c r="G279" s="3933">
        <f>+IF(ROUND(C278,0)=0,0,+$D$13+$D$14)</f>
        <v/>
      </c>
      <c r="H279" s="3933">
        <f>+G279+F279</f>
        <v/>
      </c>
    </row>
    <row r="280">
      <c r="B280" s="10">
        <f>+B279+1</f>
        <v/>
      </c>
      <c r="C280" s="3933">
        <f>+IF(C279-D280&lt;0,0,C279-D280)</f>
        <v/>
      </c>
      <c r="D280" s="3933">
        <f>F280-E280</f>
        <v/>
      </c>
      <c r="E280" s="3933">
        <f>C279*$D$8</f>
        <v/>
      </c>
      <c r="F280" s="3933">
        <f>IF(ROUND(C279,0)=0,0,PMT($D$8,$D$9,-$D$7))</f>
        <v/>
      </c>
      <c r="G280" s="3933">
        <f>+IF(ROUND(C279,0)=0,0,+$D$13+$D$14)</f>
        <v/>
      </c>
      <c r="H280" s="3933">
        <f>+G280+F280</f>
        <v/>
      </c>
    </row>
    <row r="281">
      <c r="B281" s="10">
        <f>+B280+1</f>
        <v/>
      </c>
      <c r="C281" s="3933">
        <f>+IF(C280-D281&lt;0,0,C280-D281)</f>
        <v/>
      </c>
      <c r="D281" s="3933">
        <f>F281-E281</f>
        <v/>
      </c>
      <c r="E281" s="3933">
        <f>C280*$D$8</f>
        <v/>
      </c>
      <c r="F281" s="3933">
        <f>IF(ROUND(C280,0)=0,0,PMT($D$8,$D$9,-$D$7))</f>
        <v/>
      </c>
      <c r="G281" s="3933">
        <f>+IF(ROUND(C280,0)=0,0,+$D$13+$D$14)</f>
        <v/>
      </c>
      <c r="H281" s="3933">
        <f>+G281+F281</f>
        <v/>
      </c>
    </row>
    <row r="282">
      <c r="B282" s="10">
        <f>+B281+1</f>
        <v/>
      </c>
      <c r="C282" s="3933">
        <f>+IF(C281-D282&lt;0,0,C281-D282)</f>
        <v/>
      </c>
      <c r="D282" s="3933">
        <f>F282-E282</f>
        <v/>
      </c>
      <c r="E282" s="3933">
        <f>C281*$D$8</f>
        <v/>
      </c>
      <c r="F282" s="3933">
        <f>IF(ROUND(C281,0)=0,0,PMT($D$8,$D$9,-$D$7))</f>
        <v/>
      </c>
      <c r="G282" s="3933">
        <f>+IF(ROUND(C281,0)=0,0,+$D$13+$D$14)</f>
        <v/>
      </c>
      <c r="H282" s="3933">
        <f>+G282+F282</f>
        <v/>
      </c>
    </row>
    <row r="283">
      <c r="B283" s="10">
        <f>+B282+1</f>
        <v/>
      </c>
      <c r="C283" s="3933">
        <f>+IF(C282-D283&lt;0,0,C282-D283)</f>
        <v/>
      </c>
      <c r="D283" s="3933">
        <f>F283-E283</f>
        <v/>
      </c>
      <c r="E283" s="3933">
        <f>C282*$D$8</f>
        <v/>
      </c>
      <c r="F283" s="3933">
        <f>IF(ROUND(C282,0)=0,0,PMT($D$8,$D$9,-$D$7))</f>
        <v/>
      </c>
      <c r="G283" s="3933">
        <f>+IF(ROUND(C282,0)=0,0,+$D$13+$D$14)</f>
        <v/>
      </c>
      <c r="H283" s="3933">
        <f>+G283+F283</f>
        <v/>
      </c>
    </row>
    <row r="284">
      <c r="B284" s="10">
        <f>+B283+1</f>
        <v/>
      </c>
      <c r="C284" s="3933">
        <f>+IF(C283-D284&lt;0,0,C283-D284)</f>
        <v/>
      </c>
      <c r="D284" s="3933">
        <f>F284-E284</f>
        <v/>
      </c>
      <c r="E284" s="3933">
        <f>C283*$D$8</f>
        <v/>
      </c>
      <c r="F284" s="3933">
        <f>IF(ROUND(C283,0)=0,0,PMT($D$8,$D$9,-$D$7))</f>
        <v/>
      </c>
      <c r="G284" s="3933">
        <f>+IF(ROUND(C283,0)=0,0,+$D$13+$D$14)</f>
        <v/>
      </c>
      <c r="H284" s="3933">
        <f>+G284+F284</f>
        <v/>
      </c>
    </row>
    <row r="285">
      <c r="B285" s="10">
        <f>+B284+1</f>
        <v/>
      </c>
      <c r="C285" s="3933">
        <f>+IF(C284-D285&lt;0,0,C284-D285)</f>
        <v/>
      </c>
      <c r="D285" s="3933">
        <f>F285-E285</f>
        <v/>
      </c>
      <c r="E285" s="3933">
        <f>C284*$D$8</f>
        <v/>
      </c>
      <c r="F285" s="3933">
        <f>IF(ROUND(C284,0)=0,0,PMT($D$8,$D$9,-$D$7))</f>
        <v/>
      </c>
      <c r="G285" s="3933">
        <f>+IF(ROUND(C284,0)=0,0,+$D$13+$D$14)</f>
        <v/>
      </c>
      <c r="H285" s="3933">
        <f>+G285+F285</f>
        <v/>
      </c>
    </row>
    <row r="286">
      <c r="B286" s="10">
        <f>+B285+1</f>
        <v/>
      </c>
      <c r="C286" s="3933">
        <f>+IF(C285-D286&lt;0,0,C285-D286)</f>
        <v/>
      </c>
      <c r="D286" s="3933">
        <f>F286-E286</f>
        <v/>
      </c>
      <c r="E286" s="3933">
        <f>C285*$D$8</f>
        <v/>
      </c>
      <c r="F286" s="3933">
        <f>IF(ROUND(C285,0)=0,0,PMT($D$8,$D$9,-$D$7))</f>
        <v/>
      </c>
      <c r="G286" s="3933">
        <f>+IF(ROUND(C285,0)=0,0,+$D$13+$D$14)</f>
        <v/>
      </c>
      <c r="H286" s="3933">
        <f>+G286+F286</f>
        <v/>
      </c>
    </row>
    <row r="287">
      <c r="B287" s="10">
        <f>+B286+1</f>
        <v/>
      </c>
      <c r="C287" s="3933">
        <f>+IF(C286-D287&lt;0,0,C286-D287)</f>
        <v/>
      </c>
      <c r="D287" s="3933">
        <f>F287-E287</f>
        <v/>
      </c>
      <c r="E287" s="3933">
        <f>C286*$D$8</f>
        <v/>
      </c>
      <c r="F287" s="3933">
        <f>IF(ROUND(C286,0)=0,0,PMT($D$8,$D$9,-$D$7))</f>
        <v/>
      </c>
      <c r="G287" s="3933">
        <f>+IF(ROUND(C286,0)=0,0,+$D$13+$D$14)</f>
        <v/>
      </c>
      <c r="H287" s="3933">
        <f>+G287+F287</f>
        <v/>
      </c>
    </row>
    <row r="288">
      <c r="B288" s="10">
        <f>+B287+1</f>
        <v/>
      </c>
      <c r="C288" s="3933">
        <f>+IF(C287-D288&lt;0,0,C287-D288)</f>
        <v/>
      </c>
      <c r="D288" s="3933">
        <f>F288-E288</f>
        <v/>
      </c>
      <c r="E288" s="3933">
        <f>C287*$D$8</f>
        <v/>
      </c>
      <c r="F288" s="3933">
        <f>IF(ROUND(C287,0)=0,0,PMT($D$8,$D$9,-$D$7))</f>
        <v/>
      </c>
      <c r="G288" s="3933">
        <f>+IF(ROUND(C287,0)=0,0,+$D$13+$D$14)</f>
        <v/>
      </c>
      <c r="H288" s="3933">
        <f>+G288+F288</f>
        <v/>
      </c>
    </row>
    <row r="289">
      <c r="B289" s="10">
        <f>+B288+1</f>
        <v/>
      </c>
      <c r="C289" s="3933">
        <f>+IF(C288-D289&lt;0,0,C288-D289)</f>
        <v/>
      </c>
      <c r="D289" s="3933">
        <f>F289-E289</f>
        <v/>
      </c>
      <c r="E289" s="3933">
        <f>C288*$D$8</f>
        <v/>
      </c>
      <c r="F289" s="3933">
        <f>IF(ROUND(C288,0)=0,0,PMT($D$8,$D$9,-$D$7))</f>
        <v/>
      </c>
      <c r="G289" s="3933">
        <f>+IF(ROUND(C288,0)=0,0,+$D$13+$D$14)</f>
        <v/>
      </c>
      <c r="H289" s="3933">
        <f>+G289+F289</f>
        <v/>
      </c>
    </row>
    <row r="290">
      <c r="B290" s="10">
        <f>+B289+1</f>
        <v/>
      </c>
      <c r="C290" s="3933">
        <f>+IF(C289-D290&lt;0,0,C289-D290)</f>
        <v/>
      </c>
      <c r="D290" s="3933">
        <f>F290-E290</f>
        <v/>
      </c>
      <c r="E290" s="3933">
        <f>C289*$D$8</f>
        <v/>
      </c>
      <c r="F290" s="3933">
        <f>IF(ROUND(C289,0)=0,0,PMT($D$8,$D$9,-$D$7))</f>
        <v/>
      </c>
      <c r="G290" s="3933">
        <f>+IF(ROUND(C289,0)=0,0,+$D$13+$D$14)</f>
        <v/>
      </c>
      <c r="H290" s="3933">
        <f>+G290+F290</f>
        <v/>
      </c>
    </row>
    <row r="291">
      <c r="B291" s="10">
        <f>+B290+1</f>
        <v/>
      </c>
      <c r="C291" s="3933">
        <f>+IF(C290-D291&lt;0,0,C290-D291)</f>
        <v/>
      </c>
      <c r="D291" s="3933">
        <f>F291-E291</f>
        <v/>
      </c>
      <c r="E291" s="3933">
        <f>C290*$D$8</f>
        <v/>
      </c>
      <c r="F291" s="3933">
        <f>IF(ROUND(C290,0)=0,0,PMT($D$8,$D$9,-$D$7))</f>
        <v/>
      </c>
      <c r="G291" s="3933">
        <f>+IF(ROUND(C290,0)=0,0,+$D$13+$D$14)</f>
        <v/>
      </c>
      <c r="H291" s="3933">
        <f>+G291+F291</f>
        <v/>
      </c>
    </row>
    <row r="292">
      <c r="B292" s="10">
        <f>+B291+1</f>
        <v/>
      </c>
      <c r="C292" s="3933">
        <f>+IF(C291-D292&lt;0,0,C291-D292)</f>
        <v/>
      </c>
      <c r="D292" s="3933">
        <f>F292-E292</f>
        <v/>
      </c>
      <c r="E292" s="3933">
        <f>C291*$D$8</f>
        <v/>
      </c>
      <c r="F292" s="3933">
        <f>IF(ROUND(C291,0)=0,0,PMT($D$8,$D$9,-$D$7))</f>
        <v/>
      </c>
      <c r="G292" s="3933">
        <f>+IF(ROUND(C291,0)=0,0,+$D$13+$D$14)</f>
        <v/>
      </c>
      <c r="H292" s="3933">
        <f>+G292+F292</f>
        <v/>
      </c>
    </row>
    <row r="293">
      <c r="B293" s="10">
        <f>+B292+1</f>
        <v/>
      </c>
      <c r="C293" s="3933">
        <f>+IF(C292-D293&lt;0,0,C292-D293)</f>
        <v/>
      </c>
      <c r="D293" s="3933">
        <f>F293-E293</f>
        <v/>
      </c>
      <c r="E293" s="3933">
        <f>C292*$D$8</f>
        <v/>
      </c>
      <c r="F293" s="3933">
        <f>IF(ROUND(C292,0)=0,0,PMT($D$8,$D$9,-$D$7))</f>
        <v/>
      </c>
      <c r="G293" s="3933">
        <f>+IF(ROUND(C292,0)=0,0,+$D$13+$D$14)</f>
        <v/>
      </c>
      <c r="H293" s="3933">
        <f>+G293+F293</f>
        <v/>
      </c>
    </row>
    <row r="294">
      <c r="B294" s="10">
        <f>+B293+1</f>
        <v/>
      </c>
      <c r="C294" s="3933">
        <f>+IF(C293-D294&lt;0,0,C293-D294)</f>
        <v/>
      </c>
      <c r="D294" s="3933">
        <f>F294-E294</f>
        <v/>
      </c>
      <c r="E294" s="3933">
        <f>C293*$D$8</f>
        <v/>
      </c>
      <c r="F294" s="3933">
        <f>IF(ROUND(C293,0)=0,0,PMT($D$8,$D$9,-$D$7))</f>
        <v/>
      </c>
      <c r="G294" s="3933">
        <f>+IF(ROUND(C293,0)=0,0,+$D$13+$D$14)</f>
        <v/>
      </c>
      <c r="H294" s="3933">
        <f>+G294+F294</f>
        <v/>
      </c>
    </row>
    <row r="295">
      <c r="B295" s="10">
        <f>+B294+1</f>
        <v/>
      </c>
      <c r="C295" s="3933">
        <f>+IF(C294-D295&lt;0,0,C294-D295)</f>
        <v/>
      </c>
      <c r="D295" s="3933">
        <f>F295-E295</f>
        <v/>
      </c>
      <c r="E295" s="3933">
        <f>C294*$D$8</f>
        <v/>
      </c>
      <c r="F295" s="3933">
        <f>IF(ROUND(C294,0)=0,0,PMT($D$8,$D$9,-$D$7))</f>
        <v/>
      </c>
      <c r="G295" s="3933">
        <f>+IF(ROUND(C294,0)=0,0,+$D$13+$D$14)</f>
        <v/>
      </c>
      <c r="H295" s="3933">
        <f>+G295+F295</f>
        <v/>
      </c>
    </row>
    <row r="296">
      <c r="B296" s="10">
        <f>+B295+1</f>
        <v/>
      </c>
      <c r="C296" s="3933">
        <f>+IF(C295-D296&lt;0,0,C295-D296)</f>
        <v/>
      </c>
      <c r="D296" s="3933">
        <f>F296-E296</f>
        <v/>
      </c>
      <c r="E296" s="3933">
        <f>C295*$D$8</f>
        <v/>
      </c>
      <c r="F296" s="3933">
        <f>IF(ROUND(C295,0)=0,0,PMT($D$8,$D$9,-$D$7))</f>
        <v/>
      </c>
      <c r="G296" s="3933">
        <f>+IF(ROUND(C295,0)=0,0,+$D$13+$D$14)</f>
        <v/>
      </c>
      <c r="H296" s="3933">
        <f>+G296+F296</f>
        <v/>
      </c>
    </row>
    <row r="297">
      <c r="B297" s="10">
        <f>+B296+1</f>
        <v/>
      </c>
      <c r="C297" s="3933">
        <f>+IF(C296-D297&lt;0,0,C296-D297)</f>
        <v/>
      </c>
      <c r="D297" s="3933">
        <f>F297-E297</f>
        <v/>
      </c>
      <c r="E297" s="3933">
        <f>C296*$D$8</f>
        <v/>
      </c>
      <c r="F297" s="3933">
        <f>IF(ROUND(C296,0)=0,0,PMT($D$8,$D$9,-$D$7))</f>
        <v/>
      </c>
      <c r="G297" s="3933">
        <f>+IF(ROUND(C296,0)=0,0,+$D$13+$D$14)</f>
        <v/>
      </c>
      <c r="H297" s="3933">
        <f>+G297+F297</f>
        <v/>
      </c>
    </row>
    <row r="298">
      <c r="B298" s="10">
        <f>+B297+1</f>
        <v/>
      </c>
      <c r="C298" s="3933">
        <f>+IF(C297-D298&lt;0,0,C297-D298)</f>
        <v/>
      </c>
      <c r="D298" s="3933">
        <f>F298-E298</f>
        <v/>
      </c>
      <c r="E298" s="3933">
        <f>C297*$D$8</f>
        <v/>
      </c>
      <c r="F298" s="3933">
        <f>IF(ROUND(C297,0)=0,0,PMT($D$8,$D$9,-$D$7))</f>
        <v/>
      </c>
      <c r="G298" s="3933">
        <f>+IF(ROUND(C297,0)=0,0,+$D$13+$D$14)</f>
        <v/>
      </c>
      <c r="H298" s="3933">
        <f>+G298+F298</f>
        <v/>
      </c>
    </row>
    <row r="299">
      <c r="B299" s="10">
        <f>+B298+1</f>
        <v/>
      </c>
      <c r="C299" s="3933">
        <f>+IF(C298-D299&lt;0,0,C298-D299)</f>
        <v/>
      </c>
      <c r="D299" s="3933">
        <f>F299-E299</f>
        <v/>
      </c>
      <c r="E299" s="3933">
        <f>C298*$D$8</f>
        <v/>
      </c>
      <c r="F299" s="3933">
        <f>IF(ROUND(C298,0)=0,0,PMT($D$8,$D$9,-$D$7))</f>
        <v/>
      </c>
      <c r="G299" s="3933">
        <f>+IF(ROUND(C298,0)=0,0,+$D$13+$D$14)</f>
        <v/>
      </c>
      <c r="H299" s="3933">
        <f>+G299+F299</f>
        <v/>
      </c>
    </row>
    <row r="300">
      <c r="B300" s="10">
        <f>+B299+1</f>
        <v/>
      </c>
      <c r="C300" s="3933">
        <f>+IF(C299-D300&lt;0,0,C299-D300)</f>
        <v/>
      </c>
      <c r="D300" s="3933">
        <f>F300-E300</f>
        <v/>
      </c>
      <c r="E300" s="3933">
        <f>C299*$D$8</f>
        <v/>
      </c>
      <c r="F300" s="3933">
        <f>IF(ROUND(C299,0)=0,0,PMT($D$8,$D$9,-$D$7))</f>
        <v/>
      </c>
      <c r="G300" s="3933">
        <f>+IF(ROUND(C299,0)=0,0,+$D$13+$D$14)</f>
        <v/>
      </c>
      <c r="H300" s="3933">
        <f>+G300+F300</f>
        <v/>
      </c>
    </row>
    <row r="301">
      <c r="B301" s="10">
        <f>+B300+1</f>
        <v/>
      </c>
      <c r="C301" s="3933">
        <f>+IF(C300-D301&lt;0,0,C300-D301)</f>
        <v/>
      </c>
      <c r="D301" s="3933">
        <f>F301-E301</f>
        <v/>
      </c>
      <c r="E301" s="3933">
        <f>C300*$D$8</f>
        <v/>
      </c>
      <c r="F301" s="3933">
        <f>IF(ROUND(C300,0)=0,0,PMT($D$8,$D$9,-$D$7))</f>
        <v/>
      </c>
      <c r="G301" s="3933">
        <f>+IF(ROUND(C300,0)=0,0,+$D$13+$D$14)</f>
        <v/>
      </c>
      <c r="H301" s="3933">
        <f>+G301+F301</f>
        <v/>
      </c>
    </row>
    <row r="302">
      <c r="B302" s="10">
        <f>+B301+1</f>
        <v/>
      </c>
      <c r="C302" s="3933">
        <f>+IF(C301-D302&lt;0,0,C301-D302)</f>
        <v/>
      </c>
      <c r="D302" s="3933">
        <f>F302-E302</f>
        <v/>
      </c>
      <c r="E302" s="3933">
        <f>C301*$D$8</f>
        <v/>
      </c>
      <c r="F302" s="3933">
        <f>IF(ROUND(C301,0)=0,0,PMT($D$8,$D$9,-$D$7))</f>
        <v/>
      </c>
      <c r="G302" s="3933">
        <f>+IF(ROUND(C301,0)=0,0,+$D$13+$D$14)</f>
        <v/>
      </c>
      <c r="H302" s="3933">
        <f>+G302+F302</f>
        <v/>
      </c>
    </row>
    <row r="303">
      <c r="B303" s="10">
        <f>+B302+1</f>
        <v/>
      </c>
      <c r="C303" s="3933">
        <f>+IF(C302-D303&lt;0,0,C302-D303)</f>
        <v/>
      </c>
      <c r="D303" s="3933">
        <f>F303-E303</f>
        <v/>
      </c>
      <c r="E303" s="3933">
        <f>C302*$D$8</f>
        <v/>
      </c>
      <c r="F303" s="3933">
        <f>IF(ROUND(C302,0)=0,0,PMT($D$8,$D$9,-$D$7))</f>
        <v/>
      </c>
      <c r="G303" s="3933">
        <f>+IF(ROUND(C302,0)=0,0,+$D$13+$D$14)</f>
        <v/>
      </c>
      <c r="H303" s="3933">
        <f>+G303+F303</f>
        <v/>
      </c>
    </row>
    <row r="304">
      <c r="B304" s="10">
        <f>+B303+1</f>
        <v/>
      </c>
      <c r="C304" s="3933">
        <f>+IF(C303-D304&lt;0,0,C303-D304)</f>
        <v/>
      </c>
      <c r="D304" s="3933">
        <f>F304-E304</f>
        <v/>
      </c>
      <c r="E304" s="3933">
        <f>C303*$D$8</f>
        <v/>
      </c>
      <c r="F304" s="3933">
        <f>IF(ROUND(C303,0)=0,0,PMT($D$8,$D$9,-$D$7))</f>
        <v/>
      </c>
      <c r="G304" s="3933">
        <f>+IF(ROUND(C303,0)=0,0,+$D$13+$D$14)</f>
        <v/>
      </c>
      <c r="H304" s="3933">
        <f>+G304+F304</f>
        <v/>
      </c>
    </row>
    <row r="305">
      <c r="B305" s="10">
        <f>+B304+1</f>
        <v/>
      </c>
      <c r="C305" s="3933">
        <f>+IF(C304-D305&lt;0,0,C304-D305)</f>
        <v/>
      </c>
      <c r="D305" s="3933">
        <f>F305-E305</f>
        <v/>
      </c>
      <c r="E305" s="3933">
        <f>C304*$D$8</f>
        <v/>
      </c>
      <c r="F305" s="3933">
        <f>IF(ROUND(C304,0)=0,0,PMT($D$8,$D$9,-$D$7))</f>
        <v/>
      </c>
      <c r="G305" s="3933">
        <f>+IF(ROUND(C304,0)=0,0,+$D$13+$D$14)</f>
        <v/>
      </c>
      <c r="H305" s="3933">
        <f>+G305+F305</f>
        <v/>
      </c>
    </row>
    <row r="306">
      <c r="B306" s="10">
        <f>+B305+1</f>
        <v/>
      </c>
      <c r="C306" s="3933">
        <f>+IF(C305-D306&lt;0,0,C305-D306)</f>
        <v/>
      </c>
      <c r="D306" s="3933">
        <f>F306-E306</f>
        <v/>
      </c>
      <c r="E306" s="3933">
        <f>C305*$D$8</f>
        <v/>
      </c>
      <c r="F306" s="3933">
        <f>IF(ROUND(C305,0)=0,0,PMT($D$8,$D$9,-$D$7))</f>
        <v/>
      </c>
      <c r="G306" s="3933">
        <f>+IF(ROUND(C305,0)=0,0,+$D$13+$D$14)</f>
        <v/>
      </c>
      <c r="H306" s="3933">
        <f>+G306+F306</f>
        <v/>
      </c>
    </row>
    <row r="307">
      <c r="B307" s="10">
        <f>+B306+1</f>
        <v/>
      </c>
      <c r="C307" s="3933">
        <f>+IF(C306-D307&lt;0,0,C306-D307)</f>
        <v/>
      </c>
      <c r="D307" s="3933">
        <f>F307-E307</f>
        <v/>
      </c>
      <c r="E307" s="3933">
        <f>C306*$D$8</f>
        <v/>
      </c>
      <c r="F307" s="3933">
        <f>IF(ROUND(C306,0)=0,0,PMT($D$8,$D$9,-$D$7))</f>
        <v/>
      </c>
      <c r="G307" s="3933">
        <f>+IF(ROUND(C306,0)=0,0,+$D$13+$D$14)</f>
        <v/>
      </c>
      <c r="H307" s="3933">
        <f>+G307+F307</f>
        <v/>
      </c>
    </row>
    <row r="308">
      <c r="B308" s="10">
        <f>+B307+1</f>
        <v/>
      </c>
      <c r="C308" s="3933">
        <f>+IF(C307-D308&lt;0,0,C307-D308)</f>
        <v/>
      </c>
      <c r="D308" s="3933">
        <f>F308-E308</f>
        <v/>
      </c>
      <c r="E308" s="3933">
        <f>C307*$D$8</f>
        <v/>
      </c>
      <c r="F308" s="3933">
        <f>IF(ROUND(C307,0)=0,0,PMT($D$8,$D$9,-$D$7))</f>
        <v/>
      </c>
      <c r="G308" s="3933">
        <f>+IF(ROUND(C307,0)=0,0,+$D$13+$D$14)</f>
        <v/>
      </c>
      <c r="H308" s="3933">
        <f>+G308+F308</f>
        <v/>
      </c>
    </row>
    <row r="309">
      <c r="B309" s="10">
        <f>+B308+1</f>
        <v/>
      </c>
      <c r="C309" s="3933">
        <f>+IF(C308-D309&lt;0,0,C308-D309)</f>
        <v/>
      </c>
      <c r="D309" s="3933">
        <f>F309-E309</f>
        <v/>
      </c>
      <c r="E309" s="3933">
        <f>C308*$D$8</f>
        <v/>
      </c>
      <c r="F309" s="3933">
        <f>IF(ROUND(C308,0)=0,0,PMT($D$8,$D$9,-$D$7))</f>
        <v/>
      </c>
      <c r="G309" s="3933">
        <f>+IF(ROUND(C308,0)=0,0,+$D$13+$D$14)</f>
        <v/>
      </c>
      <c r="H309" s="3933">
        <f>+G309+F309</f>
        <v/>
      </c>
    </row>
    <row r="310">
      <c r="B310" s="10">
        <f>+B309+1</f>
        <v/>
      </c>
      <c r="C310" s="3933">
        <f>+IF(C309-D310&lt;0,0,C309-D310)</f>
        <v/>
      </c>
      <c r="D310" s="3933">
        <f>F310-E310</f>
        <v/>
      </c>
      <c r="E310" s="3933">
        <f>C309*$D$8</f>
        <v/>
      </c>
      <c r="F310" s="3933">
        <f>IF(ROUND(C309,0)=0,0,PMT($D$8,$D$9,-$D$7))</f>
        <v/>
      </c>
      <c r="G310" s="3933">
        <f>+IF(ROUND(C309,0)=0,0,+$D$13+$D$14)</f>
        <v/>
      </c>
      <c r="H310" s="3933">
        <f>+G310+F310</f>
        <v/>
      </c>
    </row>
    <row r="311">
      <c r="B311" s="10">
        <f>+B310+1</f>
        <v/>
      </c>
      <c r="C311" s="3933">
        <f>+IF(C310-D311&lt;0,0,C310-D311)</f>
        <v/>
      </c>
      <c r="D311" s="3933">
        <f>F311-E311</f>
        <v/>
      </c>
      <c r="E311" s="3933">
        <f>C310*$D$8</f>
        <v/>
      </c>
      <c r="F311" s="3933">
        <f>IF(ROUND(C310,0)=0,0,PMT($D$8,$D$9,-$D$7))</f>
        <v/>
      </c>
      <c r="G311" s="3933">
        <f>+IF(ROUND(C310,0)=0,0,+$D$13+$D$14)</f>
        <v/>
      </c>
      <c r="H311" s="3933">
        <f>+G311+F311</f>
        <v/>
      </c>
    </row>
    <row r="312">
      <c r="B312" s="10">
        <f>+B311+1</f>
        <v/>
      </c>
      <c r="C312" s="3933">
        <f>+IF(C311-D312&lt;0,0,C311-D312)</f>
        <v/>
      </c>
      <c r="D312" s="3933">
        <f>F312-E312</f>
        <v/>
      </c>
      <c r="E312" s="3933">
        <f>C311*$D$8</f>
        <v/>
      </c>
      <c r="F312" s="3933">
        <f>IF(ROUND(C311,0)=0,0,PMT($D$8,$D$9,-$D$7))</f>
        <v/>
      </c>
      <c r="G312" s="3933">
        <f>+IF(ROUND(C311,0)=0,0,+$D$13+$D$14)</f>
        <v/>
      </c>
      <c r="H312" s="3933">
        <f>+G312+F312</f>
        <v/>
      </c>
    </row>
    <row r="313">
      <c r="B313" s="10">
        <f>+B312+1</f>
        <v/>
      </c>
      <c r="C313" s="3933">
        <f>+IF(C312-D313&lt;0,0,C312-D313)</f>
        <v/>
      </c>
      <c r="D313" s="3933">
        <f>F313-E313</f>
        <v/>
      </c>
      <c r="E313" s="3933">
        <f>C312*$D$8</f>
        <v/>
      </c>
      <c r="F313" s="3933">
        <f>IF(ROUND(C312,0)=0,0,PMT($D$8,$D$9,-$D$7))</f>
        <v/>
      </c>
      <c r="G313" s="3933">
        <f>+IF(ROUND(C312,0)=0,0,+$D$13+$D$14)</f>
        <v/>
      </c>
      <c r="H313" s="3933">
        <f>+G313+F313</f>
        <v/>
      </c>
    </row>
    <row r="314">
      <c r="B314" s="10">
        <f>+B313+1</f>
        <v/>
      </c>
      <c r="C314" s="3933">
        <f>+IF(C313-D314&lt;0,0,C313-D314)</f>
        <v/>
      </c>
      <c r="D314" s="3933">
        <f>F314-E314</f>
        <v/>
      </c>
      <c r="E314" s="3933">
        <f>C313*$D$8</f>
        <v/>
      </c>
      <c r="F314" s="3933">
        <f>IF(ROUND(C313,0)=0,0,PMT($D$8,$D$9,-$D$7))</f>
        <v/>
      </c>
      <c r="G314" s="3933">
        <f>+IF(ROUND(C313,0)=0,0,+$D$13+$D$14)</f>
        <v/>
      </c>
      <c r="H314" s="3933">
        <f>+G314+F314</f>
        <v/>
      </c>
    </row>
    <row r="315">
      <c r="B315" s="10">
        <f>+B314+1</f>
        <v/>
      </c>
      <c r="C315" s="3933">
        <f>+IF(C314-D315&lt;0,0,C314-D315)</f>
        <v/>
      </c>
      <c r="D315" s="3933">
        <f>F315-E315</f>
        <v/>
      </c>
      <c r="E315" s="3933">
        <f>C314*$D$8</f>
        <v/>
      </c>
      <c r="F315" s="3933">
        <f>IF(ROUND(C314,0)=0,0,PMT($D$8,$D$9,-$D$7))</f>
        <v/>
      </c>
      <c r="G315" s="3933">
        <f>+IF(ROUND(C314,0)=0,0,+$D$13+$D$14)</f>
        <v/>
      </c>
      <c r="H315" s="3933">
        <f>+G315+F315</f>
        <v/>
      </c>
    </row>
    <row r="316">
      <c r="B316" s="10">
        <f>+B315+1</f>
        <v/>
      </c>
      <c r="C316" s="3933">
        <f>+IF(C315-D316&lt;0,0,C315-D316)</f>
        <v/>
      </c>
      <c r="D316" s="3933">
        <f>F316-E316</f>
        <v/>
      </c>
      <c r="E316" s="3933">
        <f>C315*$D$8</f>
        <v/>
      </c>
      <c r="F316" s="3933">
        <f>IF(ROUND(C315,0)=0,0,PMT($D$8,$D$9,-$D$7))</f>
        <v/>
      </c>
      <c r="G316" s="3933">
        <f>+IF(ROUND(C315,0)=0,0,+$D$13+$D$14)</f>
        <v/>
      </c>
      <c r="H316" s="3933">
        <f>+G316+F316</f>
        <v/>
      </c>
    </row>
    <row r="317">
      <c r="B317" s="10">
        <f>+B316+1</f>
        <v/>
      </c>
      <c r="C317" s="3933">
        <f>+IF(C316-D317&lt;0,0,C316-D317)</f>
        <v/>
      </c>
      <c r="D317" s="3933">
        <f>F317-E317</f>
        <v/>
      </c>
      <c r="E317" s="3933">
        <f>C316*$D$8</f>
        <v/>
      </c>
      <c r="F317" s="3933">
        <f>IF(ROUND(C316,0)=0,0,PMT($D$8,$D$9,-$D$7))</f>
        <v/>
      </c>
      <c r="G317" s="3933">
        <f>+IF(ROUND(C316,0)=0,0,+$D$13+$D$14)</f>
        <v/>
      </c>
      <c r="H317" s="3933">
        <f>+G317+F317</f>
        <v/>
      </c>
    </row>
    <row r="318">
      <c r="B318" s="10">
        <f>+B317+1</f>
        <v/>
      </c>
      <c r="C318" s="3933">
        <f>+IF(C317-D318&lt;0,0,C317-D318)</f>
        <v/>
      </c>
      <c r="D318" s="3933">
        <f>F318-E318</f>
        <v/>
      </c>
      <c r="E318" s="3933">
        <f>C317*$D$8</f>
        <v/>
      </c>
      <c r="F318" s="3933">
        <f>IF(ROUND(C317,0)=0,0,PMT($D$8,$D$9,-$D$7))</f>
        <v/>
      </c>
      <c r="G318" s="3933">
        <f>+IF(ROUND(C317,0)=0,0,+$D$13+$D$14)</f>
        <v/>
      </c>
      <c r="H318" s="3933">
        <f>+G318+F318</f>
        <v/>
      </c>
    </row>
    <row r="319">
      <c r="B319" s="10">
        <f>+B318+1</f>
        <v/>
      </c>
      <c r="C319" s="3933">
        <f>+IF(C318-D319&lt;0,0,C318-D319)</f>
        <v/>
      </c>
      <c r="D319" s="3933">
        <f>F319-E319</f>
        <v/>
      </c>
      <c r="E319" s="3933">
        <f>C318*$D$8</f>
        <v/>
      </c>
      <c r="F319" s="3933">
        <f>IF(ROUND(C318,0)=0,0,PMT($D$8,$D$9,-$D$7))</f>
        <v/>
      </c>
      <c r="G319" s="3933">
        <f>+IF(ROUND(C318,0)=0,0,+$D$13+$D$14)</f>
        <v/>
      </c>
      <c r="H319" s="3933">
        <f>+G319+F319</f>
        <v/>
      </c>
    </row>
    <row r="320">
      <c r="B320" s="10">
        <f>+B319+1</f>
        <v/>
      </c>
      <c r="C320" s="3933">
        <f>+IF(C319-D320&lt;0,0,C319-D320)</f>
        <v/>
      </c>
      <c r="D320" s="3933">
        <f>F320-E320</f>
        <v/>
      </c>
      <c r="E320" s="3933">
        <f>C319*$D$8</f>
        <v/>
      </c>
      <c r="F320" s="3933">
        <f>IF(ROUND(C319,0)=0,0,PMT($D$8,$D$9,-$D$7))</f>
        <v/>
      </c>
      <c r="G320" s="3933">
        <f>+IF(ROUND(C319,0)=0,0,+$D$13+$D$14)</f>
        <v/>
      </c>
      <c r="H320" s="3933">
        <f>+G320+F320</f>
        <v/>
      </c>
    </row>
    <row r="321">
      <c r="B321" s="10">
        <f>+B320+1</f>
        <v/>
      </c>
      <c r="C321" s="3933">
        <f>+IF(C320-D321&lt;0,0,C320-D321)</f>
        <v/>
      </c>
      <c r="D321" s="3933">
        <f>F321-E321</f>
        <v/>
      </c>
      <c r="E321" s="3933">
        <f>C320*$D$8</f>
        <v/>
      </c>
      <c r="F321" s="3933">
        <f>IF(ROUND(C320,0)=0,0,PMT($D$8,$D$9,-$D$7))</f>
        <v/>
      </c>
      <c r="G321" s="3933">
        <f>+IF(ROUND(C320,0)=0,0,+$D$13+$D$14)</f>
        <v/>
      </c>
      <c r="H321" s="3933">
        <f>+G321+F321</f>
        <v/>
      </c>
    </row>
    <row r="322">
      <c r="B322" s="10">
        <f>+B321+1</f>
        <v/>
      </c>
      <c r="C322" s="3933">
        <f>+IF(C321-D322&lt;0,0,C321-D322)</f>
        <v/>
      </c>
      <c r="D322" s="3933">
        <f>F322-E322</f>
        <v/>
      </c>
      <c r="E322" s="3933">
        <f>C321*$D$8</f>
        <v/>
      </c>
      <c r="F322" s="3933">
        <f>IF(ROUND(C321,0)=0,0,PMT($D$8,$D$9,-$D$7))</f>
        <v/>
      </c>
      <c r="G322" s="3933">
        <f>+IF(ROUND(C321,0)=0,0,+$D$13+$D$14)</f>
        <v/>
      </c>
      <c r="H322" s="3933">
        <f>+G322+F322</f>
        <v/>
      </c>
    </row>
    <row r="323">
      <c r="B323" s="10">
        <f>+B322+1</f>
        <v/>
      </c>
      <c r="C323" s="3933">
        <f>+IF(C322-D323&lt;0,0,C322-D323)</f>
        <v/>
      </c>
      <c r="D323" s="3933">
        <f>F323-E323</f>
        <v/>
      </c>
      <c r="E323" s="3933">
        <f>C322*$D$8</f>
        <v/>
      </c>
      <c r="F323" s="3933">
        <f>IF(ROUND(C322,0)=0,0,PMT($D$8,$D$9,-$D$7))</f>
        <v/>
      </c>
      <c r="G323" s="3933">
        <f>+IF(ROUND(C322,0)=0,0,+$D$13+$D$14)</f>
        <v/>
      </c>
      <c r="H323" s="3933">
        <f>+G323+F323</f>
        <v/>
      </c>
    </row>
    <row r="324">
      <c r="B324" s="10">
        <f>+B323+1</f>
        <v/>
      </c>
      <c r="C324" s="3933">
        <f>+IF(C323-D324&lt;0,0,C323-D324)</f>
        <v/>
      </c>
      <c r="D324" s="3933">
        <f>F324-E324</f>
        <v/>
      </c>
      <c r="E324" s="3933">
        <f>C323*$D$8</f>
        <v/>
      </c>
      <c r="F324" s="3933">
        <f>IF(ROUND(C323,0)=0,0,PMT($D$8,$D$9,-$D$7))</f>
        <v/>
      </c>
      <c r="G324" s="3933">
        <f>+IF(ROUND(C323,0)=0,0,+$D$13+$D$14)</f>
        <v/>
      </c>
      <c r="H324" s="3933">
        <f>+G324+F324</f>
        <v/>
      </c>
    </row>
    <row r="325">
      <c r="B325" s="10">
        <f>+B324+1</f>
        <v/>
      </c>
      <c r="C325" s="3933">
        <f>+IF(C324-D325&lt;0,0,C324-D325)</f>
        <v/>
      </c>
      <c r="D325" s="3933">
        <f>F325-E325</f>
        <v/>
      </c>
      <c r="E325" s="3933">
        <f>C324*$D$8</f>
        <v/>
      </c>
      <c r="F325" s="3933">
        <f>IF(ROUND(C324,0)=0,0,PMT($D$8,$D$9,-$D$7))</f>
        <v/>
      </c>
      <c r="G325" s="3933">
        <f>+IF(ROUND(C324,0)=0,0,+$D$13+$D$14)</f>
        <v/>
      </c>
      <c r="H325" s="3933">
        <f>+G325+F325</f>
        <v/>
      </c>
    </row>
    <row r="326">
      <c r="B326" s="10">
        <f>+B325+1</f>
        <v/>
      </c>
      <c r="C326" s="3933">
        <f>+IF(C325-D326&lt;0,0,C325-D326)</f>
        <v/>
      </c>
      <c r="D326" s="3933">
        <f>F326-E326</f>
        <v/>
      </c>
      <c r="E326" s="3933">
        <f>C325*$D$8</f>
        <v/>
      </c>
      <c r="F326" s="3933">
        <f>IF(ROUND(C325,0)=0,0,PMT($D$8,$D$9,-$D$7))</f>
        <v/>
      </c>
      <c r="G326" s="3933">
        <f>+IF(ROUND(C325,0)=0,0,+$D$13+$D$14)</f>
        <v/>
      </c>
      <c r="H326" s="3933">
        <f>+G326+F326</f>
        <v/>
      </c>
    </row>
    <row r="327">
      <c r="B327" s="10">
        <f>+B326+1</f>
        <v/>
      </c>
      <c r="C327" s="3933">
        <f>+IF(C326-D327&lt;0,0,C326-D327)</f>
        <v/>
      </c>
      <c r="D327" s="3933">
        <f>F327-E327</f>
        <v/>
      </c>
      <c r="E327" s="3933">
        <f>C326*$D$8</f>
        <v/>
      </c>
      <c r="F327" s="3933">
        <f>IF(ROUND(C326,0)=0,0,PMT($D$8,$D$9,-$D$7))</f>
        <v/>
      </c>
      <c r="G327" s="3933">
        <f>+IF(ROUND(C326,0)=0,0,+$D$13+$D$14)</f>
        <v/>
      </c>
      <c r="H327" s="3933">
        <f>+G327+F327</f>
        <v/>
      </c>
    </row>
    <row r="328">
      <c r="B328" s="10">
        <f>+B327+1</f>
        <v/>
      </c>
      <c r="C328" s="3933">
        <f>+IF(C327-D328&lt;0,0,C327-D328)</f>
        <v/>
      </c>
      <c r="D328" s="3933">
        <f>F328-E328</f>
        <v/>
      </c>
      <c r="E328" s="3933">
        <f>C327*$D$8</f>
        <v/>
      </c>
      <c r="F328" s="3933">
        <f>IF(ROUND(C327,0)=0,0,PMT($D$8,$D$9,-$D$7))</f>
        <v/>
      </c>
      <c r="G328" s="3933">
        <f>+IF(ROUND(C327,0)=0,0,+$D$13+$D$14)</f>
        <v/>
      </c>
      <c r="H328" s="3933">
        <f>+G328+F328</f>
        <v/>
      </c>
    </row>
    <row r="329">
      <c r="B329" s="10">
        <f>+B328+1</f>
        <v/>
      </c>
      <c r="C329" s="3933">
        <f>+IF(C328-D329&lt;0,0,C328-D329)</f>
        <v/>
      </c>
      <c r="D329" s="3933">
        <f>F329-E329</f>
        <v/>
      </c>
      <c r="E329" s="3933">
        <f>C328*$D$8</f>
        <v/>
      </c>
      <c r="F329" s="3933">
        <f>IF(ROUND(C328,0)=0,0,PMT($D$8,$D$9,-$D$7))</f>
        <v/>
      </c>
      <c r="G329" s="3933">
        <f>+IF(ROUND(C328,0)=0,0,+$D$13+$D$14)</f>
        <v/>
      </c>
      <c r="H329" s="3933">
        <f>+G329+F329</f>
        <v/>
      </c>
    </row>
    <row r="330">
      <c r="B330" s="10">
        <f>+B329+1</f>
        <v/>
      </c>
      <c r="C330" s="3933">
        <f>+IF(C329-D330&lt;0,0,C329-D330)</f>
        <v/>
      </c>
      <c r="D330" s="3933">
        <f>F330-E330</f>
        <v/>
      </c>
      <c r="E330" s="3933">
        <f>C329*$D$8</f>
        <v/>
      </c>
      <c r="F330" s="3933">
        <f>IF(ROUND(C329,0)=0,0,PMT($D$8,$D$9,-$D$7))</f>
        <v/>
      </c>
      <c r="G330" s="3933">
        <f>+IF(ROUND(C329,0)=0,0,+$D$13+$D$14)</f>
        <v/>
      </c>
      <c r="H330" s="3933">
        <f>+G330+F330</f>
        <v/>
      </c>
    </row>
    <row r="331">
      <c r="B331" s="10">
        <f>+B330+1</f>
        <v/>
      </c>
      <c r="C331" s="3933">
        <f>+IF(C330-D331&lt;0,0,C330-D331)</f>
        <v/>
      </c>
      <c r="D331" s="3933">
        <f>F331-E331</f>
        <v/>
      </c>
      <c r="E331" s="3933">
        <f>C330*$D$8</f>
        <v/>
      </c>
      <c r="F331" s="3933">
        <f>IF(ROUND(C330,0)=0,0,PMT($D$8,$D$9,-$D$7))</f>
        <v/>
      </c>
      <c r="G331" s="3933">
        <f>+IF(ROUND(C330,0)=0,0,+$D$13+$D$14)</f>
        <v/>
      </c>
      <c r="H331" s="3933">
        <f>+G331+F331</f>
        <v/>
      </c>
    </row>
    <row r="332">
      <c r="B332" s="10">
        <f>+B331+1</f>
        <v/>
      </c>
      <c r="C332" s="3933">
        <f>+IF(C331-D332&lt;0,0,C331-D332)</f>
        <v/>
      </c>
      <c r="D332" s="3933">
        <f>F332-E332</f>
        <v/>
      </c>
      <c r="E332" s="3933">
        <f>C331*$D$8</f>
        <v/>
      </c>
      <c r="F332" s="3933">
        <f>IF(ROUND(C331,0)=0,0,PMT($D$8,$D$9,-$D$7))</f>
        <v/>
      </c>
      <c r="G332" s="3933">
        <f>+IF(ROUND(C331,0)=0,0,+$D$13+$D$14)</f>
        <v/>
      </c>
      <c r="H332" s="3933">
        <f>+G332+F332</f>
        <v/>
      </c>
    </row>
    <row r="333">
      <c r="B333" s="10">
        <f>+B332+1</f>
        <v/>
      </c>
      <c r="C333" s="3933">
        <f>+IF(C332-D333&lt;0,0,C332-D333)</f>
        <v/>
      </c>
      <c r="D333" s="3933">
        <f>F333-E333</f>
        <v/>
      </c>
      <c r="E333" s="3933">
        <f>C332*$D$8</f>
        <v/>
      </c>
      <c r="F333" s="3933">
        <f>IF(ROUND(C332,0)=0,0,PMT($D$8,$D$9,-$D$7))</f>
        <v/>
      </c>
      <c r="G333" s="3933">
        <f>+IF(ROUND(C332,0)=0,0,+$D$13+$D$14)</f>
        <v/>
      </c>
      <c r="H333" s="3933">
        <f>+G333+F333</f>
        <v/>
      </c>
    </row>
    <row r="334">
      <c r="B334" s="10">
        <f>+B333+1</f>
        <v/>
      </c>
      <c r="C334" s="3933">
        <f>+IF(C333-D334&lt;0,0,C333-D334)</f>
        <v/>
      </c>
      <c r="D334" s="3933">
        <f>F334-E334</f>
        <v/>
      </c>
      <c r="E334" s="3933">
        <f>C333*$D$8</f>
        <v/>
      </c>
      <c r="F334" s="3933">
        <f>IF(ROUND(C333,0)=0,0,PMT($D$8,$D$9,-$D$7))</f>
        <v/>
      </c>
      <c r="G334" s="3933">
        <f>+IF(ROUND(C333,0)=0,0,+$D$13+$D$14)</f>
        <v/>
      </c>
      <c r="H334" s="3933">
        <f>+G334+F334</f>
        <v/>
      </c>
    </row>
    <row r="335">
      <c r="B335" s="10">
        <f>+B334+1</f>
        <v/>
      </c>
      <c r="C335" s="3933">
        <f>+IF(C334-D335&lt;0,0,C334-D335)</f>
        <v/>
      </c>
      <c r="D335" s="3933">
        <f>F335-E335</f>
        <v/>
      </c>
      <c r="E335" s="3933">
        <f>C334*$D$8</f>
        <v/>
      </c>
      <c r="F335" s="3933">
        <f>IF(ROUND(C334,0)=0,0,PMT($D$8,$D$9,-$D$7))</f>
        <v/>
      </c>
      <c r="G335" s="3933">
        <f>+IF(ROUND(C334,0)=0,0,+$D$13+$D$14)</f>
        <v/>
      </c>
      <c r="H335" s="3933">
        <f>+G335+F335</f>
        <v/>
      </c>
    </row>
    <row r="336">
      <c r="B336" s="10">
        <f>+B335+1</f>
        <v/>
      </c>
      <c r="C336" s="3933">
        <f>+IF(C335-D336&lt;0,0,C335-D336)</f>
        <v/>
      </c>
      <c r="D336" s="3933">
        <f>F336-E336</f>
        <v/>
      </c>
      <c r="E336" s="3933">
        <f>C335*$D$8</f>
        <v/>
      </c>
      <c r="F336" s="3933">
        <f>IF(ROUND(C335,0)=0,0,PMT($D$8,$D$9,-$D$7))</f>
        <v/>
      </c>
      <c r="G336" s="3933">
        <f>+IF(ROUND(C335,0)=0,0,+$D$13+$D$14)</f>
        <v/>
      </c>
      <c r="H336" s="3933">
        <f>+G336+F336</f>
        <v/>
      </c>
    </row>
    <row r="337">
      <c r="B337" s="10">
        <f>+B336+1</f>
        <v/>
      </c>
      <c r="C337" s="3933">
        <f>+IF(C336-D337&lt;0,0,C336-D337)</f>
        <v/>
      </c>
      <c r="D337" s="3933">
        <f>F337-E337</f>
        <v/>
      </c>
      <c r="E337" s="3933">
        <f>C336*$D$8</f>
        <v/>
      </c>
      <c r="F337" s="3933">
        <f>IF(ROUND(C336,0)=0,0,PMT($D$8,$D$9,-$D$7))</f>
        <v/>
      </c>
      <c r="G337" s="3933">
        <f>+IF(ROUND(C336,0)=0,0,+$D$13+$D$14)</f>
        <v/>
      </c>
      <c r="H337" s="3933">
        <f>+G337+F337</f>
        <v/>
      </c>
    </row>
    <row r="338">
      <c r="B338" s="10">
        <f>+B337+1</f>
        <v/>
      </c>
      <c r="C338" s="3933">
        <f>+IF(C337-D338&lt;0,0,C337-D338)</f>
        <v/>
      </c>
      <c r="D338" s="3933">
        <f>F338-E338</f>
        <v/>
      </c>
      <c r="E338" s="3933">
        <f>C337*$D$8</f>
        <v/>
      </c>
      <c r="F338" s="3933">
        <f>IF(ROUND(C337,0)=0,0,PMT($D$8,$D$9,-$D$7))</f>
        <v/>
      </c>
      <c r="G338" s="3933">
        <f>+IF(ROUND(C337,0)=0,0,+$D$13+$D$14)</f>
        <v/>
      </c>
      <c r="H338" s="3933">
        <f>+G338+F338</f>
        <v/>
      </c>
    </row>
    <row r="339">
      <c r="B339" s="10">
        <f>+B338+1</f>
        <v/>
      </c>
      <c r="C339" s="3933">
        <f>+IF(C338-D339&lt;0,0,C338-D339)</f>
        <v/>
      </c>
      <c r="D339" s="3933">
        <f>F339-E339</f>
        <v/>
      </c>
      <c r="E339" s="3933">
        <f>C338*$D$8</f>
        <v/>
      </c>
      <c r="F339" s="3933">
        <f>IF(ROUND(C338,0)=0,0,PMT($D$8,$D$9,-$D$7))</f>
        <v/>
      </c>
      <c r="G339" s="3933">
        <f>+IF(ROUND(C338,0)=0,0,+$D$13+$D$14)</f>
        <v/>
      </c>
      <c r="H339" s="3933">
        <f>+G339+F339</f>
        <v/>
      </c>
    </row>
    <row r="340">
      <c r="B340" s="10">
        <f>+B339+1</f>
        <v/>
      </c>
      <c r="C340" s="3933">
        <f>+IF(C339-D340&lt;0,0,C339-D340)</f>
        <v/>
      </c>
      <c r="D340" s="3933">
        <f>F340-E340</f>
        <v/>
      </c>
      <c r="E340" s="3933">
        <f>C339*$D$8</f>
        <v/>
      </c>
      <c r="F340" s="3933">
        <f>IF(ROUND(C339,0)=0,0,PMT($D$8,$D$9,-$D$7))</f>
        <v/>
      </c>
      <c r="G340" s="3933">
        <f>+IF(ROUND(C339,0)=0,0,+$D$13+$D$14)</f>
        <v/>
      </c>
      <c r="H340" s="3933">
        <f>+G340+F340</f>
        <v/>
      </c>
    </row>
    <row r="341">
      <c r="B341" s="10">
        <f>+B340+1</f>
        <v/>
      </c>
      <c r="C341" s="3933">
        <f>+IF(C340-D341&lt;0,0,C340-D341)</f>
        <v/>
      </c>
      <c r="D341" s="3933">
        <f>F341-E341</f>
        <v/>
      </c>
      <c r="E341" s="3933">
        <f>C340*$D$8</f>
        <v/>
      </c>
      <c r="F341" s="3933">
        <f>IF(ROUND(C340,0)=0,0,PMT($D$8,$D$9,-$D$7))</f>
        <v/>
      </c>
      <c r="G341" s="3933">
        <f>+IF(ROUND(C340,0)=0,0,+$D$13+$D$14)</f>
        <v/>
      </c>
      <c r="H341" s="3933">
        <f>+G341+F341</f>
        <v/>
      </c>
    </row>
    <row r="342">
      <c r="B342" s="10">
        <f>+B341+1</f>
        <v/>
      </c>
      <c r="C342" s="3933">
        <f>+IF(C341-D342&lt;0,0,C341-D342)</f>
        <v/>
      </c>
      <c r="D342" s="3933">
        <f>F342-E342</f>
        <v/>
      </c>
      <c r="E342" s="3933">
        <f>C341*$D$8</f>
        <v/>
      </c>
      <c r="F342" s="3933">
        <f>IF(ROUND(C341,0)=0,0,PMT($D$8,$D$9,-$D$7))</f>
        <v/>
      </c>
      <c r="G342" s="3933">
        <f>+IF(ROUND(C341,0)=0,0,+$D$13+$D$14)</f>
        <v/>
      </c>
      <c r="H342" s="3933">
        <f>+G342+F342</f>
        <v/>
      </c>
    </row>
    <row r="343">
      <c r="B343" s="10">
        <f>+B342+1</f>
        <v/>
      </c>
      <c r="C343" s="3933">
        <f>+IF(C342-D343&lt;0,0,C342-D343)</f>
        <v/>
      </c>
      <c r="D343" s="3933">
        <f>F343-E343</f>
        <v/>
      </c>
      <c r="E343" s="3933">
        <f>C342*$D$8</f>
        <v/>
      </c>
      <c r="F343" s="3933">
        <f>IF(ROUND(C342,0)=0,0,PMT($D$8,$D$9,-$D$7))</f>
        <v/>
      </c>
      <c r="G343" s="3933">
        <f>+IF(ROUND(C342,0)=0,0,+$D$13+$D$14)</f>
        <v/>
      </c>
      <c r="H343" s="3933">
        <f>+G343+F343</f>
        <v/>
      </c>
    </row>
    <row r="344">
      <c r="B344" s="10">
        <f>+B343+1</f>
        <v/>
      </c>
      <c r="C344" s="3933">
        <f>+IF(C343-D344&lt;0,0,C343-D344)</f>
        <v/>
      </c>
      <c r="D344" s="3933">
        <f>F344-E344</f>
        <v/>
      </c>
      <c r="E344" s="3933">
        <f>C343*$D$8</f>
        <v/>
      </c>
      <c r="F344" s="3933">
        <f>IF(ROUND(C343,0)=0,0,PMT($D$8,$D$9,-$D$7))</f>
        <v/>
      </c>
      <c r="G344" s="3933">
        <f>+IF(ROUND(C343,0)=0,0,+$D$13+$D$14)</f>
        <v/>
      </c>
      <c r="H344" s="3933">
        <f>+G344+F344</f>
        <v/>
      </c>
    </row>
    <row r="345">
      <c r="B345" s="10">
        <f>+B344+1</f>
        <v/>
      </c>
      <c r="C345" s="3933">
        <f>+IF(C344-D345&lt;0,0,C344-D345)</f>
        <v/>
      </c>
      <c r="D345" s="3933">
        <f>F345-E345</f>
        <v/>
      </c>
      <c r="E345" s="3933">
        <f>C344*$D$8</f>
        <v/>
      </c>
      <c r="F345" s="3933">
        <f>IF(ROUND(C344,0)=0,0,PMT($D$8,$D$9,-$D$7))</f>
        <v/>
      </c>
      <c r="G345" s="3933">
        <f>+IF(ROUND(C344,0)=0,0,+$D$13+$D$14)</f>
        <v/>
      </c>
      <c r="H345" s="3933">
        <f>+G345+F345</f>
        <v/>
      </c>
    </row>
    <row r="346">
      <c r="B346" s="10">
        <f>+B345+1</f>
        <v/>
      </c>
      <c r="C346" s="3933">
        <f>+IF(C345-D346&lt;0,0,C345-D346)</f>
        <v/>
      </c>
      <c r="D346" s="3933">
        <f>F346-E346</f>
        <v/>
      </c>
      <c r="E346" s="3933">
        <f>C345*$D$8</f>
        <v/>
      </c>
      <c r="F346" s="3933">
        <f>IF(ROUND(C345,0)=0,0,PMT($D$8,$D$9,-$D$7))</f>
        <v/>
      </c>
      <c r="G346" s="3933">
        <f>+IF(ROUND(C345,0)=0,0,+$D$13+$D$14)</f>
        <v/>
      </c>
      <c r="H346" s="3933">
        <f>+G346+F346</f>
        <v/>
      </c>
    </row>
    <row r="347">
      <c r="B347" s="10">
        <f>+B346+1</f>
        <v/>
      </c>
      <c r="C347" s="3933">
        <f>+IF(C346-D347&lt;0,0,C346-D347)</f>
        <v/>
      </c>
      <c r="D347" s="3933">
        <f>F347-E347</f>
        <v/>
      </c>
      <c r="E347" s="3933">
        <f>C346*$D$8</f>
        <v/>
      </c>
      <c r="F347" s="3933">
        <f>IF(ROUND(C346,0)=0,0,PMT($D$8,$D$9,-$D$7))</f>
        <v/>
      </c>
      <c r="G347" s="3933">
        <f>+IF(ROUND(C346,0)=0,0,+$D$13+$D$14)</f>
        <v/>
      </c>
      <c r="H347" s="3933">
        <f>+G347+F347</f>
        <v/>
      </c>
    </row>
    <row r="348">
      <c r="B348" s="10">
        <f>+B347+1</f>
        <v/>
      </c>
      <c r="C348" s="3933">
        <f>+IF(C347-D348&lt;0,0,C347-D348)</f>
        <v/>
      </c>
      <c r="D348" s="3933">
        <f>F348-E348</f>
        <v/>
      </c>
      <c r="E348" s="3933">
        <f>C347*$D$8</f>
        <v/>
      </c>
      <c r="F348" s="3933">
        <f>IF(ROUND(C347,0)=0,0,PMT($D$8,$D$9,-$D$7))</f>
        <v/>
      </c>
      <c r="G348" s="3933">
        <f>+IF(ROUND(C347,0)=0,0,+$D$13+$D$14)</f>
        <v/>
      </c>
      <c r="H348" s="3933">
        <f>+G348+F348</f>
        <v/>
      </c>
    </row>
    <row r="349">
      <c r="B349" s="10">
        <f>+B348+1</f>
        <v/>
      </c>
      <c r="C349" s="3933">
        <f>+IF(C348-D349&lt;0,0,C348-D349)</f>
        <v/>
      </c>
      <c r="D349" s="3933">
        <f>F349-E349</f>
        <v/>
      </c>
      <c r="E349" s="3933">
        <f>C348*$D$8</f>
        <v/>
      </c>
      <c r="F349" s="3933">
        <f>IF(ROUND(C348,0)=0,0,PMT($D$8,$D$9,-$D$7))</f>
        <v/>
      </c>
      <c r="G349" s="3933">
        <f>+IF(ROUND(C348,0)=0,0,+$D$13+$D$14)</f>
        <v/>
      </c>
      <c r="H349" s="3933">
        <f>+G349+F349</f>
        <v/>
      </c>
    </row>
    <row r="350">
      <c r="B350" s="10">
        <f>+B349+1</f>
        <v/>
      </c>
      <c r="C350" s="3933">
        <f>+IF(C349-D350&lt;0,0,C349-D350)</f>
        <v/>
      </c>
      <c r="D350" s="3933">
        <f>F350-E350</f>
        <v/>
      </c>
      <c r="E350" s="3933">
        <f>C349*$D$8</f>
        <v/>
      </c>
      <c r="F350" s="3933">
        <f>IF(ROUND(C349,0)=0,0,PMT($D$8,$D$9,-$D$7))</f>
        <v/>
      </c>
      <c r="G350" s="3933">
        <f>+IF(ROUND(C349,0)=0,0,+$D$13+$D$14)</f>
        <v/>
      </c>
      <c r="H350" s="3933">
        <f>+G350+F350</f>
        <v/>
      </c>
    </row>
    <row r="351">
      <c r="B351" s="10">
        <f>+B350+1</f>
        <v/>
      </c>
      <c r="C351" s="3933">
        <f>+IF(C350-D351&lt;0,0,C350-D351)</f>
        <v/>
      </c>
      <c r="D351" s="3933">
        <f>F351-E351</f>
        <v/>
      </c>
      <c r="E351" s="3933">
        <f>C350*$D$8</f>
        <v/>
      </c>
      <c r="F351" s="3933">
        <f>IF(ROUND(C350,0)=0,0,PMT($D$8,$D$9,-$D$7))</f>
        <v/>
      </c>
      <c r="G351" s="3933">
        <f>+IF(ROUND(C350,0)=0,0,+$D$13+$D$14)</f>
        <v/>
      </c>
      <c r="H351" s="3933">
        <f>+G351+F351</f>
        <v/>
      </c>
    </row>
    <row r="352">
      <c r="B352" s="10">
        <f>+B351+1</f>
        <v/>
      </c>
      <c r="C352" s="3933">
        <f>+IF(C351-D352&lt;0,0,C351-D352)</f>
        <v/>
      </c>
      <c r="D352" s="3933">
        <f>F352-E352</f>
        <v/>
      </c>
      <c r="E352" s="3933">
        <f>C351*$D$8</f>
        <v/>
      </c>
      <c r="F352" s="3933">
        <f>IF(ROUND(C351,0)=0,0,PMT($D$8,$D$9,-$D$7))</f>
        <v/>
      </c>
      <c r="G352" s="3933">
        <f>+IF(ROUND(C351,0)=0,0,+$D$13+$D$14)</f>
        <v/>
      </c>
      <c r="H352" s="3933">
        <f>+G352+F352</f>
        <v/>
      </c>
    </row>
    <row r="353">
      <c r="B353" s="10">
        <f>+B352+1</f>
        <v/>
      </c>
      <c r="C353" s="3933">
        <f>+IF(C352-D353&lt;0,0,C352-D353)</f>
        <v/>
      </c>
      <c r="D353" s="3933">
        <f>F353-E353</f>
        <v/>
      </c>
      <c r="E353" s="3933">
        <f>C352*$D$8</f>
        <v/>
      </c>
      <c r="F353" s="3933">
        <f>IF(ROUND(C352,0)=0,0,PMT($D$8,$D$9,-$D$7))</f>
        <v/>
      </c>
      <c r="G353" s="3933">
        <f>+IF(ROUND(C352,0)=0,0,+$D$13+$D$14)</f>
        <v/>
      </c>
      <c r="H353" s="3933">
        <f>+G353+F353</f>
        <v/>
      </c>
    </row>
    <row r="354">
      <c r="B354" s="10">
        <f>+B353+1</f>
        <v/>
      </c>
      <c r="C354" s="3933">
        <f>+IF(C353-D354&lt;0,0,C353-D354)</f>
        <v/>
      </c>
      <c r="D354" s="3933">
        <f>F354-E354</f>
        <v/>
      </c>
      <c r="E354" s="3933">
        <f>C353*$D$8</f>
        <v/>
      </c>
      <c r="F354" s="3933">
        <f>IF(ROUND(C353,0)=0,0,PMT($D$8,$D$9,-$D$7))</f>
        <v/>
      </c>
      <c r="G354" s="3933">
        <f>+IF(ROUND(C353,0)=0,0,+$D$13+$D$14)</f>
        <v/>
      </c>
      <c r="H354" s="3933">
        <f>+G354+F354</f>
        <v/>
      </c>
    </row>
    <row r="355">
      <c r="B355" s="10">
        <f>+B354+1</f>
        <v/>
      </c>
      <c r="C355" s="3933">
        <f>+IF(C354-D355&lt;0,0,C354-D355)</f>
        <v/>
      </c>
      <c r="D355" s="3933">
        <f>F355-E355</f>
        <v/>
      </c>
      <c r="E355" s="3933">
        <f>C354*$D$8</f>
        <v/>
      </c>
      <c r="F355" s="3933">
        <f>IF(ROUND(C354,0)=0,0,PMT($D$8,$D$9,-$D$7))</f>
        <v/>
      </c>
      <c r="G355" s="3933">
        <f>+IF(ROUND(C354,0)=0,0,+$D$13+$D$14)</f>
        <v/>
      </c>
      <c r="H355" s="3933">
        <f>+G355+F355</f>
        <v/>
      </c>
    </row>
    <row r="356">
      <c r="B356" s="10">
        <f>+B355+1</f>
        <v/>
      </c>
      <c r="C356" s="3933">
        <f>+IF(C355-D356&lt;0,0,C355-D356)</f>
        <v/>
      </c>
      <c r="D356" s="3933">
        <f>F356-E356</f>
        <v/>
      </c>
      <c r="E356" s="3933">
        <f>C355*$D$8</f>
        <v/>
      </c>
      <c r="F356" s="3933">
        <f>IF(ROUND(C355,0)=0,0,PMT($D$8,$D$9,-$D$7))</f>
        <v/>
      </c>
      <c r="G356" s="3933">
        <f>+IF(ROUND(C355,0)=0,0,+$D$13+$D$14)</f>
        <v/>
      </c>
      <c r="H356" s="3933">
        <f>+G356+F356</f>
        <v/>
      </c>
    </row>
    <row r="357">
      <c r="B357" s="10">
        <f>+B356+1</f>
        <v/>
      </c>
      <c r="C357" s="3933">
        <f>+IF(C356-D357&lt;0,0,C356-D357)</f>
        <v/>
      </c>
      <c r="D357" s="3933">
        <f>F357-E357</f>
        <v/>
      </c>
      <c r="E357" s="3933">
        <f>C356*$D$8</f>
        <v/>
      </c>
      <c r="F357" s="3933">
        <f>IF(ROUND(C356,0)=0,0,PMT($D$8,$D$9,-$D$7))</f>
        <v/>
      </c>
      <c r="G357" s="3933">
        <f>+IF(ROUND(C356,0)=0,0,+$D$13+$D$14)</f>
        <v/>
      </c>
      <c r="H357" s="3933">
        <f>+G357+F357</f>
        <v/>
      </c>
    </row>
    <row r="358">
      <c r="B358" s="10">
        <f>+B357+1</f>
        <v/>
      </c>
      <c r="C358" s="3933">
        <f>+IF(C357-D358&lt;0,0,C357-D358)</f>
        <v/>
      </c>
      <c r="D358" s="3933">
        <f>F358-E358</f>
        <v/>
      </c>
      <c r="E358" s="3933">
        <f>C357*$D$8</f>
        <v/>
      </c>
      <c r="F358" s="3933">
        <f>IF(ROUND(C357,0)=0,0,PMT($D$8,$D$9,-$D$7))</f>
        <v/>
      </c>
      <c r="G358" s="3933">
        <f>+IF(ROUND(C357,0)=0,0,+$D$13+$D$14)</f>
        <v/>
      </c>
      <c r="H358" s="3933">
        <f>+G358+F358</f>
        <v/>
      </c>
    </row>
    <row r="359">
      <c r="B359" s="10">
        <f>+B358+1</f>
        <v/>
      </c>
      <c r="C359" s="3933">
        <f>+IF(C358-D359&lt;0,0,C358-D359)</f>
        <v/>
      </c>
      <c r="D359" s="3933">
        <f>F359-E359</f>
        <v/>
      </c>
      <c r="E359" s="3933">
        <f>C358*$D$8</f>
        <v/>
      </c>
      <c r="F359" s="3933">
        <f>IF(ROUND(C358,0)=0,0,PMT($D$8,$D$9,-$D$7))</f>
        <v/>
      </c>
      <c r="G359" s="3933">
        <f>+IF(ROUND(C358,0)=0,0,+$D$13+$D$14)</f>
        <v/>
      </c>
      <c r="H359" s="3933">
        <f>+G359+F359</f>
        <v/>
      </c>
    </row>
    <row r="360">
      <c r="B360" s="10">
        <f>+B359+1</f>
        <v/>
      </c>
      <c r="C360" s="3933">
        <f>+IF(C359-D360&lt;0,0,C359-D360)</f>
        <v/>
      </c>
      <c r="D360" s="3933">
        <f>F360-E360</f>
        <v/>
      </c>
      <c r="E360" s="3933">
        <f>C359*$D$8</f>
        <v/>
      </c>
      <c r="F360" s="3933">
        <f>IF(ROUND(C359,0)=0,0,PMT($D$8,$D$9,-$D$7))</f>
        <v/>
      </c>
      <c r="G360" s="3933">
        <f>+IF(ROUND(C359,0)=0,0,+$D$13+$D$14)</f>
        <v/>
      </c>
      <c r="H360" s="3933">
        <f>+G360+F360</f>
        <v/>
      </c>
    </row>
    <row r="361">
      <c r="B361" s="10">
        <f>+B360+1</f>
        <v/>
      </c>
      <c r="C361" s="3933">
        <f>+IF(C360-D361&lt;0,0,C360-D361)</f>
        <v/>
      </c>
      <c r="D361" s="3933">
        <f>F361-E361</f>
        <v/>
      </c>
      <c r="E361" s="3933">
        <f>C360*$D$8</f>
        <v/>
      </c>
      <c r="F361" s="3933">
        <f>IF(ROUND(C360,0)=0,0,PMT($D$8,$D$9,-$D$7))</f>
        <v/>
      </c>
      <c r="G361" s="3933">
        <f>+IF(ROUND(C360,0)=0,0,+$D$13+$D$14)</f>
        <v/>
      </c>
      <c r="H361" s="3933">
        <f>+G361+F361</f>
        <v/>
      </c>
    </row>
    <row r="362">
      <c r="B362" s="10">
        <f>+B361+1</f>
        <v/>
      </c>
      <c r="C362" s="3933">
        <f>+IF(C361-D362&lt;0,0,C361-D362)</f>
        <v/>
      </c>
      <c r="D362" s="3933">
        <f>F362-E362</f>
        <v/>
      </c>
      <c r="E362" s="3933">
        <f>C361*$D$8</f>
        <v/>
      </c>
      <c r="F362" s="3933">
        <f>IF(ROUND(C361,0)=0,0,PMT($D$8,$D$9,-$D$7))</f>
        <v/>
      </c>
      <c r="G362" s="3933">
        <f>+IF(ROUND(C361,0)=0,0,+$D$13+$D$14)</f>
        <v/>
      </c>
      <c r="H362" s="3933">
        <f>+G362+F362</f>
        <v/>
      </c>
    </row>
    <row r="363">
      <c r="B363" s="10">
        <f>+B362+1</f>
        <v/>
      </c>
      <c r="C363" s="3933">
        <f>+IF(C362-D363&lt;0,0,C362-D363)</f>
        <v/>
      </c>
      <c r="D363" s="3933">
        <f>F363-E363</f>
        <v/>
      </c>
      <c r="E363" s="3933">
        <f>C362*$D$8</f>
        <v/>
      </c>
      <c r="F363" s="3933">
        <f>IF(ROUND(C362,0)=0,0,PMT($D$8,$D$9,-$D$7))</f>
        <v/>
      </c>
      <c r="G363" s="3933">
        <f>+IF(ROUND(C362,0)=0,0,+$D$13+$D$14)</f>
        <v/>
      </c>
      <c r="H363" s="3933">
        <f>+G363+F363</f>
        <v/>
      </c>
    </row>
    <row r="364">
      <c r="B364" s="10">
        <f>+B363+1</f>
        <v/>
      </c>
      <c r="C364" s="3933">
        <f>+IF(C363-D364&lt;0,0,C363-D364)</f>
        <v/>
      </c>
      <c r="D364" s="3933">
        <f>F364-E364</f>
        <v/>
      </c>
      <c r="E364" s="3933">
        <f>C363*$D$8</f>
        <v/>
      </c>
      <c r="F364" s="3933">
        <f>IF(ROUND(C363,0)=0,0,PMT($D$8,$D$9,-$D$7))</f>
        <v/>
      </c>
      <c r="G364" s="3933">
        <f>+IF(ROUND(C363,0)=0,0,+$D$13+$D$14)</f>
        <v/>
      </c>
      <c r="H364" s="3933">
        <f>+G364+F364</f>
        <v/>
      </c>
    </row>
    <row r="365">
      <c r="B365" s="10">
        <f>+B364+1</f>
        <v/>
      </c>
      <c r="C365" s="3933">
        <f>+IF(C364-D365&lt;0,0,C364-D365)</f>
        <v/>
      </c>
      <c r="D365" s="3933">
        <f>F365-E365</f>
        <v/>
      </c>
      <c r="E365" s="3933">
        <f>C364*$D$8</f>
        <v/>
      </c>
      <c r="F365" s="3933">
        <f>IF(ROUND(C364,0)=0,0,PMT($D$8,$D$9,-$D$7))</f>
        <v/>
      </c>
      <c r="G365" s="3933">
        <f>+IF(ROUND(C364,0)=0,0,+$D$13+$D$14)</f>
        <v/>
      </c>
      <c r="H365" s="3933">
        <f>+G365+F365</f>
        <v/>
      </c>
    </row>
    <row r="366">
      <c r="B366" s="10">
        <f>+B365+1</f>
        <v/>
      </c>
      <c r="C366" s="3933">
        <f>+IF(C365-D366&lt;0,0,C365-D366)</f>
        <v/>
      </c>
      <c r="D366" s="3933">
        <f>F366-E366</f>
        <v/>
      </c>
      <c r="E366" s="3933">
        <f>C365*$D$8</f>
        <v/>
      </c>
      <c r="F366" s="3933">
        <f>IF(ROUND(C365,0)=0,0,PMT($D$8,$D$9,-$D$7))</f>
        <v/>
      </c>
      <c r="G366" s="3933">
        <f>+IF(ROUND(C365,0)=0,0,+$D$13+$D$14)</f>
        <v/>
      </c>
      <c r="H366" s="3933">
        <f>+G366+F366</f>
        <v/>
      </c>
    </row>
    <row r="367">
      <c r="B367" s="10">
        <f>+B366+1</f>
        <v/>
      </c>
      <c r="C367" s="3933">
        <f>+IF(C366-D367&lt;0,0,C366-D367)</f>
        <v/>
      </c>
      <c r="D367" s="3933">
        <f>F367-E367</f>
        <v/>
      </c>
      <c r="E367" s="3933">
        <f>C366*$D$8</f>
        <v/>
      </c>
      <c r="F367" s="3933">
        <f>IF(ROUND(C366,0)=0,0,PMT($D$8,$D$9,-$D$7))</f>
        <v/>
      </c>
      <c r="G367" s="3933">
        <f>+IF(ROUND(C366,0)=0,0,+$D$13+$D$14)</f>
        <v/>
      </c>
      <c r="H367" s="3933">
        <f>+G367+F367</f>
        <v/>
      </c>
    </row>
    <row r="368">
      <c r="B368" s="10">
        <f>+B367+1</f>
        <v/>
      </c>
      <c r="C368" s="3933">
        <f>+IF(C367-D368&lt;0,0,C367-D368)</f>
        <v/>
      </c>
      <c r="D368" s="3933">
        <f>F368-E368</f>
        <v/>
      </c>
      <c r="E368" s="3933">
        <f>C367*$D$8</f>
        <v/>
      </c>
      <c r="F368" s="3933">
        <f>IF(ROUND(C367,0)=0,0,PMT($D$8,$D$9,-$D$7))</f>
        <v/>
      </c>
      <c r="G368" s="3933">
        <f>+IF(ROUND(C367,0)=0,0,+$D$13+$D$14)</f>
        <v/>
      </c>
      <c r="H368" s="3933">
        <f>+G368+F368</f>
        <v/>
      </c>
    </row>
    <row r="369">
      <c r="B369" s="10">
        <f>+B368+1</f>
        <v/>
      </c>
      <c r="C369" s="3933">
        <f>+IF(C368-D369&lt;0,0,C368-D369)</f>
        <v/>
      </c>
      <c r="D369" s="3933">
        <f>F369-E369</f>
        <v/>
      </c>
      <c r="E369" s="3933">
        <f>C368*$D$8</f>
        <v/>
      </c>
      <c r="F369" s="3933">
        <f>IF(ROUND(C368,0)=0,0,PMT($D$8,$D$9,-$D$7))</f>
        <v/>
      </c>
      <c r="G369" s="3933">
        <f>+IF(ROUND(C368,0)=0,0,+$D$13+$D$14)</f>
        <v/>
      </c>
      <c r="H369" s="3933">
        <f>+G369+F369</f>
        <v/>
      </c>
    </row>
    <row r="370">
      <c r="B370" s="10">
        <f>+B369+1</f>
        <v/>
      </c>
      <c r="C370" s="3933">
        <f>+IF(C369-D370&lt;0,0,C369-D370)</f>
        <v/>
      </c>
      <c r="D370" s="3933">
        <f>F370-E370</f>
        <v/>
      </c>
      <c r="E370" s="3933">
        <f>C369*$D$8</f>
        <v/>
      </c>
      <c r="F370" s="3933">
        <f>IF(ROUND(C369,0)=0,0,PMT($D$8,$D$9,-$D$7))</f>
        <v/>
      </c>
      <c r="G370" s="3933">
        <f>+IF(ROUND(C369,0)=0,0,+$D$13+$D$14)</f>
        <v/>
      </c>
      <c r="H370" s="3933">
        <f>+G370+F370</f>
        <v/>
      </c>
    </row>
    <row r="371">
      <c r="B371" s="10">
        <f>+B370+1</f>
        <v/>
      </c>
      <c r="C371" s="3933">
        <f>+IF(C370-D371&lt;0,0,C370-D371)</f>
        <v/>
      </c>
      <c r="D371" s="3933">
        <f>F371-E371</f>
        <v/>
      </c>
      <c r="E371" s="3933">
        <f>C370*$D$8</f>
        <v/>
      </c>
      <c r="F371" s="3933">
        <f>IF(ROUND(C370,0)=0,0,PMT($D$8,$D$9,-$D$7))</f>
        <v/>
      </c>
      <c r="G371" s="3933">
        <f>+IF(ROUND(C370,0)=0,0,+$D$13+$D$14)</f>
        <v/>
      </c>
      <c r="H371" s="3933">
        <f>+G371+F371</f>
        <v/>
      </c>
    </row>
    <row r="372">
      <c r="B372" s="10">
        <f>+B371+1</f>
        <v/>
      </c>
      <c r="C372" s="3933">
        <f>+IF(C371-D372&lt;0,0,C371-D372)</f>
        <v/>
      </c>
      <c r="D372" s="3933">
        <f>F372-E372</f>
        <v/>
      </c>
      <c r="E372" s="3933">
        <f>C371*$D$8</f>
        <v/>
      </c>
      <c r="F372" s="3933">
        <f>IF(ROUND(C371,0)=0,0,PMT($D$8,$D$9,-$D$7))</f>
        <v/>
      </c>
      <c r="G372" s="3933">
        <f>+IF(ROUND(C371,0)=0,0,+$D$13+$D$14)</f>
        <v/>
      </c>
      <c r="H372" s="3933">
        <f>+G372+F372</f>
        <v/>
      </c>
    </row>
    <row r="373">
      <c r="B373" s="10">
        <f>+B372+1</f>
        <v/>
      </c>
      <c r="C373" s="3933">
        <f>+IF(C372-D373&lt;0,0,C372-D373)</f>
        <v/>
      </c>
      <c r="D373" s="3933">
        <f>F373-E373</f>
        <v/>
      </c>
      <c r="E373" s="3933">
        <f>C372*$D$8</f>
        <v/>
      </c>
      <c r="F373" s="3933">
        <f>IF(ROUND(C372,0)=0,0,PMT($D$8,$D$9,-$D$7))</f>
        <v/>
      </c>
      <c r="G373" s="3933">
        <f>+IF(ROUND(C372,0)=0,0,+$D$13+$D$14)</f>
        <v/>
      </c>
      <c r="H373" s="3933">
        <f>+G373+F373</f>
        <v/>
      </c>
    </row>
    <row r="374">
      <c r="B374" s="10">
        <f>+B373+1</f>
        <v/>
      </c>
      <c r="C374" s="3933">
        <f>+IF(C373-D374&lt;0,0,C373-D374)</f>
        <v/>
      </c>
      <c r="D374" s="3933">
        <f>F374-E374</f>
        <v/>
      </c>
      <c r="E374" s="3933">
        <f>C373*$D$8</f>
        <v/>
      </c>
      <c r="F374" s="3933">
        <f>IF(ROUND(C373,0)=0,0,PMT($D$8,$D$9,-$D$7))</f>
        <v/>
      </c>
      <c r="G374" s="3933">
        <f>+IF(ROUND(C373,0)=0,0,+$D$13+$D$14)</f>
        <v/>
      </c>
      <c r="H374" s="3933">
        <f>+G374+F374</f>
        <v/>
      </c>
    </row>
    <row r="375">
      <c r="B375" s="10">
        <f>+B374+1</f>
        <v/>
      </c>
      <c r="C375" s="3933">
        <f>+IF(C374-D375&lt;0,0,C374-D375)</f>
        <v/>
      </c>
      <c r="D375" s="3933">
        <f>F375-E375</f>
        <v/>
      </c>
      <c r="E375" s="3933">
        <f>C374*$D$8</f>
        <v/>
      </c>
      <c r="F375" s="3933">
        <f>IF(ROUND(C374,0)=0,0,PMT($D$8,$D$9,-$D$7))</f>
        <v/>
      </c>
      <c r="G375" s="3933">
        <f>+IF(ROUND(C374,0)=0,0,+$D$13+$D$14)</f>
        <v/>
      </c>
      <c r="H375" s="3933">
        <f>+G375+F375</f>
        <v/>
      </c>
    </row>
    <row r="376">
      <c r="B376" s="10">
        <f>+B375+1</f>
        <v/>
      </c>
      <c r="C376" s="3933">
        <f>+IF(C375-D376&lt;0,0,C375-D376)</f>
        <v/>
      </c>
      <c r="D376" s="3933">
        <f>F376-E376</f>
        <v/>
      </c>
      <c r="E376" s="3933">
        <f>C375*$D$8</f>
        <v/>
      </c>
      <c r="F376" s="3933">
        <f>IF(ROUND(C375,0)=0,0,PMT($D$8,$D$9,-$D$7))</f>
        <v/>
      </c>
      <c r="G376" s="3933">
        <f>+IF(ROUND(C375,0)=0,0,+$D$13+$D$14)</f>
        <v/>
      </c>
      <c r="H376" s="3933">
        <f>+G376+F376</f>
        <v/>
      </c>
    </row>
    <row r="377">
      <c r="B377" s="10">
        <f>+B376+1</f>
        <v/>
      </c>
      <c r="C377" s="3933">
        <f>+IF(C376-D377&lt;0,0,C376-D377)</f>
        <v/>
      </c>
      <c r="D377" s="3933">
        <f>F377-E377</f>
        <v/>
      </c>
      <c r="E377" s="3933">
        <f>C376*$D$8</f>
        <v/>
      </c>
      <c r="F377" s="3933">
        <f>IF(ROUND(C376,0)=0,0,PMT($D$8,$D$9,-$D$7))</f>
        <v/>
      </c>
      <c r="G377" s="3933">
        <f>+IF(ROUND(C376,0)=0,0,+$D$13+$D$14)</f>
        <v/>
      </c>
      <c r="H377" s="3933">
        <f>+G377+F377</f>
        <v/>
      </c>
    </row>
    <row r="378">
      <c r="B378" s="10">
        <f>+B377+1</f>
        <v/>
      </c>
      <c r="C378" s="3933">
        <f>+IF(C377-D378&lt;0,0,C377-D378)</f>
        <v/>
      </c>
      <c r="D378" s="3933">
        <f>F378-E378</f>
        <v/>
      </c>
      <c r="E378" s="3933">
        <f>C377*$D$8</f>
        <v/>
      </c>
      <c r="F378" s="3933">
        <f>IF(ROUND(C377,0)=0,0,PMT($D$8,$D$9,-$D$7))</f>
        <v/>
      </c>
      <c r="G378" s="3933">
        <f>+IF(ROUND(C377,0)=0,0,+$D$13+$D$14)</f>
        <v/>
      </c>
      <c r="H378" s="3933">
        <f>+G378+F378</f>
        <v/>
      </c>
    </row>
  </sheetData>
  <mergeCells count="15">
    <mergeCell ref="B13:C13"/>
    <mergeCell ref="B15:C15"/>
    <mergeCell ref="B7:C7"/>
    <mergeCell ref="B11:C11"/>
    <mergeCell ref="E14:G14"/>
    <mergeCell ref="E16:G16"/>
    <mergeCell ref="B10:C10"/>
    <mergeCell ref="B14:C14"/>
    <mergeCell ref="E15:G15"/>
    <mergeCell ref="E7:H13"/>
    <mergeCell ref="B9:C9"/>
    <mergeCell ref="B8:C8"/>
    <mergeCell ref="B1:H2"/>
    <mergeCell ref="B16:D16"/>
    <mergeCell ref="B12:C12"/>
  </mergeCells>
  <pageMargins left="0.7" right="0.7" top="0.75" bottom="0.75" header="0.3" footer="0.3"/>
  <pageSetup orientation="portrait" paperSize="9"/>
</worksheet>
</file>

<file path=xl/worksheets/sheet9.xml><?xml version="1.0" encoding="utf-8"?>
<worksheet xmlns="http://schemas.openxmlformats.org/spreadsheetml/2006/main">
  <sheetPr codeName="Hoja9">
    <outlinePr summaryBelow="1" summaryRight="1"/>
    <pageSetUpPr/>
  </sheetPr>
  <dimension ref="B1:I378"/>
  <sheetViews>
    <sheetView zoomScale="140" zoomScaleNormal="140" workbookViewId="0">
      <selection activeCell="C34" sqref="C34"/>
    </sheetView>
  </sheetViews>
  <sheetFormatPr baseColWidth="10" defaultRowHeight="12.75"/>
  <cols>
    <col width="6" bestFit="1" customWidth="1" min="2" max="2"/>
    <col width="20" customWidth="1" style="3916" min="3" max="3"/>
    <col width="14.42578125" customWidth="1" style="3916" min="4" max="4"/>
    <col width="12.140625" bestFit="1" customWidth="1" style="3916" min="5" max="5"/>
    <col width="13.85546875" customWidth="1" style="3916" min="6" max="7"/>
    <col width="13.5703125" bestFit="1" customWidth="1" style="3916" min="8" max="8"/>
    <col width="17.140625" customWidth="1" style="1" min="9" max="9"/>
  </cols>
  <sheetData>
    <row r="1" ht="13.5" customHeight="1">
      <c r="B1" s="3644" t="n"/>
    </row>
    <row r="2" hidden="1"/>
    <row r="3" hidden="1">
      <c r="B3" s="5" t="n"/>
      <c r="C3" s="3917" t="n"/>
      <c r="D3" s="3917" t="n"/>
      <c r="E3" s="3917" t="n"/>
      <c r="F3" s="3917" t="n"/>
      <c r="G3" s="3917" t="n"/>
      <c r="H3" s="3917" t="n"/>
      <c r="I3" s="4" t="n"/>
    </row>
    <row r="4" hidden="1">
      <c r="B4" s="5" t="n"/>
      <c r="C4" s="3917" t="n"/>
      <c r="D4" s="3917" t="n"/>
      <c r="E4" s="3917" t="n"/>
      <c r="F4" s="3917" t="n"/>
      <c r="G4" s="3917" t="n"/>
      <c r="H4" s="3917" t="n"/>
      <c r="I4" s="4" t="n"/>
    </row>
    <row r="5" hidden="1">
      <c r="B5" s="5" t="n"/>
      <c r="C5" s="3917" t="n"/>
      <c r="D5" s="3917" t="n"/>
      <c r="E5" s="3917" t="n"/>
      <c r="F5" s="3917" t="n"/>
      <c r="G5" s="3917" t="n"/>
      <c r="H5" s="3917" t="n"/>
      <c r="I5" s="4" t="n"/>
    </row>
    <row r="6" hidden="1">
      <c r="B6" s="7" t="n"/>
      <c r="C6" s="3917" t="n"/>
      <c r="D6" s="8" t="n"/>
      <c r="E6" s="3917" t="n"/>
      <c r="F6" s="3917" t="n"/>
      <c r="G6" s="3917" t="n"/>
      <c r="H6" s="3917" t="n"/>
      <c r="I6" s="4" t="n"/>
    </row>
    <row r="7" ht="15" customHeight="1">
      <c r="B7" s="3648" t="inlineStr">
        <is>
          <t xml:space="preserve">VALOR PRESTAMO </t>
        </is>
      </c>
      <c r="C7" s="3918" t="n"/>
      <c r="D7" s="3919">
        <f>ACTUAL!G7</f>
        <v/>
      </c>
      <c r="E7" s="3646" t="inlineStr">
        <is>
          <t>OPCIÓN 5</t>
        </is>
      </c>
      <c r="F7" s="3920" t="n"/>
      <c r="G7" s="3920" t="n"/>
      <c r="H7" s="3921" t="n"/>
    </row>
    <row r="8" ht="15" customHeight="1">
      <c r="B8" s="3648" t="inlineStr">
        <is>
          <t>TASA DE INTERES MES</t>
        </is>
      </c>
      <c r="C8" s="3918" t="n"/>
      <c r="D8" s="3922">
        <f>H14</f>
        <v/>
      </c>
      <c r="E8" s="3923" t="n"/>
      <c r="H8" s="3924" t="n"/>
    </row>
    <row r="9" ht="15" customHeight="1">
      <c r="B9" s="3648" t="inlineStr">
        <is>
          <t>PLAZO DEL CREDITO (MESES)</t>
        </is>
      </c>
      <c r="C9" s="3918" t="n"/>
      <c r="D9" s="3925">
        <f>ACTUAL!J11</f>
        <v/>
      </c>
      <c r="E9" s="3923" t="n"/>
      <c r="H9" s="3924" t="n"/>
    </row>
    <row r="10" ht="15" customHeight="1">
      <c r="B10" s="3648" t="inlineStr">
        <is>
          <t>Edad Cliente</t>
        </is>
      </c>
      <c r="C10" s="3918" t="n"/>
      <c r="D10" s="3926" t="n">
        <v>0</v>
      </c>
      <c r="E10" s="3923" t="n"/>
      <c r="H10" s="3924" t="n"/>
      <c r="I10" s="4" t="n"/>
    </row>
    <row r="11" ht="15" customHeight="1">
      <c r="B11" s="3648" t="inlineStr">
        <is>
          <t>Valor Inmueble</t>
        </is>
      </c>
      <c r="C11" s="3918" t="n"/>
      <c r="D11" s="3927" t="n">
        <v>0</v>
      </c>
      <c r="E11" s="3923" t="n"/>
      <c r="H11" s="3924" t="n"/>
      <c r="I11" s="4" t="n"/>
    </row>
    <row r="12" ht="15" customHeight="1">
      <c r="B12" s="3648" t="inlineStr">
        <is>
          <t>Total seguros</t>
        </is>
      </c>
      <c r="C12" s="3918" t="n"/>
      <c r="D12" s="3927" t="n">
        <v>0</v>
      </c>
      <c r="E12" s="3923" t="n"/>
      <c r="H12" s="3924" t="n"/>
      <c r="I12" s="4" t="n"/>
    </row>
    <row r="13">
      <c r="B13" s="3648" t="inlineStr">
        <is>
          <t>Seguro de Vida</t>
        </is>
      </c>
      <c r="C13" s="3918" t="n"/>
      <c r="D13" s="3927">
        <f>ACTUAL!G13</f>
        <v/>
      </c>
      <c r="E13" s="3928" t="n"/>
      <c r="F13" s="3929" t="n"/>
      <c r="G13" s="3929" t="n"/>
      <c r="H13" s="3930" t="n"/>
      <c r="I13" s="4" t="n"/>
    </row>
    <row r="14">
      <c r="B14" s="3648" t="inlineStr">
        <is>
          <t>Incendio y Terremoto sin iva</t>
        </is>
      </c>
      <c r="C14" s="3918" t="n"/>
      <c r="D14" s="3927">
        <f>ACTUAL!G14</f>
        <v/>
      </c>
      <c r="E14" s="3645" t="inlineStr">
        <is>
          <t>TASA NOMINAL MV</t>
        </is>
      </c>
      <c r="F14" s="3931" t="n"/>
      <c r="G14" s="3918" t="n"/>
      <c r="H14" s="3922">
        <f>+(1+H16)^(0.0833333333333333)-1</f>
        <v/>
      </c>
    </row>
    <row r="15">
      <c r="B15" s="3648" t="inlineStr">
        <is>
          <t>VALOR CUOTA MAS SEGURO</t>
        </is>
      </c>
      <c r="C15" s="3918" t="n"/>
      <c r="D15" s="3919">
        <f>+H19</f>
        <v/>
      </c>
      <c r="E15" s="3645" t="inlineStr">
        <is>
          <t>TASA NOMINAL ANUAL MES VENCIDO</t>
        </is>
      </c>
      <c r="F15" s="3931" t="n"/>
      <c r="G15" s="3918" t="n"/>
      <c r="H15" s="3922">
        <f>+H14*12</f>
        <v/>
      </c>
    </row>
    <row r="16">
      <c r="B16" s="3647" t="n"/>
      <c r="C16" s="3931" t="n"/>
      <c r="D16" s="3918" t="n"/>
      <c r="E16" s="3645" t="inlineStr">
        <is>
          <t>TASA EFECTIVA ANUAL</t>
        </is>
      </c>
      <c r="F16" s="3931" t="n"/>
      <c r="G16" s="3918" t="n"/>
      <c r="H16" s="19">
        <f>ACTUAL!K16</f>
        <v/>
      </c>
    </row>
    <row r="17" ht="38.25" customFormat="1" customHeight="1" s="3">
      <c r="B17" s="16" t="inlineStr">
        <is>
          <t>MES</t>
        </is>
      </c>
      <c r="C17" s="3932" t="inlineStr">
        <is>
          <t>SALDO K</t>
        </is>
      </c>
      <c r="D17" s="3932" t="inlineStr">
        <is>
          <t>ABONO CAPITAL</t>
        </is>
      </c>
      <c r="E17" s="3932" t="inlineStr">
        <is>
          <t>VLR INTERESES</t>
        </is>
      </c>
      <c r="F17" s="3932" t="inlineStr">
        <is>
          <t>VLR CUOTA 
SIN SEGURO</t>
        </is>
      </c>
      <c r="G17" s="3932" t="inlineStr">
        <is>
          <t>SEGURO</t>
        </is>
      </c>
      <c r="H17" s="3932" t="inlineStr">
        <is>
          <t>VLR CUOTA
 MAS SEGURO</t>
        </is>
      </c>
    </row>
    <row r="18">
      <c r="B18" s="10" t="n">
        <v>0</v>
      </c>
      <c r="C18" s="3933">
        <f>D7</f>
        <v/>
      </c>
      <c r="D18" s="3933" t="n"/>
      <c r="E18" s="3933" t="n"/>
      <c r="F18" s="3933" t="n"/>
      <c r="G18" s="3933" t="n"/>
      <c r="H18" s="3933" t="n"/>
    </row>
    <row r="19">
      <c r="B19" s="10" t="n">
        <v>1</v>
      </c>
      <c r="C19" s="3933">
        <f>+IF(C18-D19&lt;0,0,C18-D19)</f>
        <v/>
      </c>
      <c r="D19" s="3933">
        <f>F19-E19</f>
        <v/>
      </c>
      <c r="E19" s="3933">
        <f>C18*$D$8</f>
        <v/>
      </c>
      <c r="F19" s="3933">
        <f>IF(ROUND(C18,0)=0,0,PMT($D$8,$D$9,-$D$7))</f>
        <v/>
      </c>
      <c r="G19" s="3933">
        <f>+IF(ROUND(C18,0)=0,0,+$D$13+$D$14)</f>
        <v/>
      </c>
      <c r="H19" s="3933">
        <f>+G19+F19</f>
        <v/>
      </c>
    </row>
    <row r="20">
      <c r="B20" s="10" t="n">
        <v>2</v>
      </c>
      <c r="C20" s="3933">
        <f>+IF(C19-D20&lt;0,0,C19-D20)</f>
        <v/>
      </c>
      <c r="D20" s="3933">
        <f>F20-E20</f>
        <v/>
      </c>
      <c r="E20" s="3933">
        <f>C19*$D$8</f>
        <v/>
      </c>
      <c r="F20" s="3933">
        <f>IF(ROUND(C19,0)=0,0,PMT($D$8,$D$9,-$D$7))</f>
        <v/>
      </c>
      <c r="G20" s="3933">
        <f>+IF(ROUND(C19,0)=0,0,+$D$13+$D$14)</f>
        <v/>
      </c>
      <c r="H20" s="3933">
        <f>+G20+F20</f>
        <v/>
      </c>
    </row>
    <row r="21">
      <c r="B21" s="10" t="n">
        <v>3</v>
      </c>
      <c r="C21" s="3933">
        <f>+IF(C20-D21&lt;0,0,C20-D21)</f>
        <v/>
      </c>
      <c r="D21" s="3933">
        <f>F21-E21</f>
        <v/>
      </c>
      <c r="E21" s="3933">
        <f>C20*$D$8</f>
        <v/>
      </c>
      <c r="F21" s="3933">
        <f>IF(ROUND(C20,0)=0,0,PMT($D$8,$D$9,-$D$7))</f>
        <v/>
      </c>
      <c r="G21" s="3933">
        <f>+IF(ROUND(C20,0)=0,0,+$D$13+$D$14)</f>
        <v/>
      </c>
      <c r="H21" s="3933">
        <f>+G21+F21</f>
        <v/>
      </c>
    </row>
    <row r="22">
      <c r="B22" s="10" t="n">
        <v>4</v>
      </c>
      <c r="C22" s="3933">
        <f>+IF(C21-D22&lt;0,0,C21-D22)</f>
        <v/>
      </c>
      <c r="D22" s="3933">
        <f>F22-E22</f>
        <v/>
      </c>
      <c r="E22" s="3933">
        <f>C21*$D$8</f>
        <v/>
      </c>
      <c r="F22" s="3933">
        <f>IF(ROUND(C21,0)=0,0,PMT($D$8,$D$9,-$D$7))</f>
        <v/>
      </c>
      <c r="G22" s="3933">
        <f>+IF(ROUND(C21,0)=0,0,+$D$13+$D$14)</f>
        <v/>
      </c>
      <c r="H22" s="3933">
        <f>+G22+F22</f>
        <v/>
      </c>
    </row>
    <row r="23">
      <c r="B23" s="10" t="n">
        <v>5</v>
      </c>
      <c r="C23" s="3933">
        <f>+IF(C22-D23&lt;0,0,C22-D23)</f>
        <v/>
      </c>
      <c r="D23" s="3933">
        <f>F23-E23</f>
        <v/>
      </c>
      <c r="E23" s="3933">
        <f>C22*$D$8</f>
        <v/>
      </c>
      <c r="F23" s="3933">
        <f>IF(ROUND(C22,0)=0,0,PMT($D$8,$D$9,-$D$7))</f>
        <v/>
      </c>
      <c r="G23" s="3933">
        <f>+IF(ROUND(C22,0)=0,0,+$D$13+$D$14)</f>
        <v/>
      </c>
      <c r="H23" s="3933">
        <f>+G23+F23</f>
        <v/>
      </c>
    </row>
    <row r="24">
      <c r="B24" s="10" t="n">
        <v>6</v>
      </c>
      <c r="C24" s="3933">
        <f>+IF(C23-D24&lt;0,0,C23-D24)</f>
        <v/>
      </c>
      <c r="D24" s="3933">
        <f>F24-E24</f>
        <v/>
      </c>
      <c r="E24" s="3933">
        <f>C23*$D$8</f>
        <v/>
      </c>
      <c r="F24" s="3933">
        <f>IF(ROUND(C23,0)=0,0,PMT($D$8,$D$9,-$D$7))</f>
        <v/>
      </c>
      <c r="G24" s="3933">
        <f>+IF(ROUND(C23,0)=0,0,+$D$13+$D$14)</f>
        <v/>
      </c>
      <c r="H24" s="3933">
        <f>+G24+F24</f>
        <v/>
      </c>
    </row>
    <row r="25">
      <c r="B25" s="10" t="n">
        <v>7</v>
      </c>
      <c r="C25" s="3933">
        <f>+IF(C24-D25&lt;0,0,C24-D25)</f>
        <v/>
      </c>
      <c r="D25" s="3933">
        <f>F25-E25</f>
        <v/>
      </c>
      <c r="E25" s="3933">
        <f>C24*$D$8</f>
        <v/>
      </c>
      <c r="F25" s="3933">
        <f>IF(ROUND(C24,0)=0,0,PMT($D$8,$D$9,-$D$7))</f>
        <v/>
      </c>
      <c r="G25" s="3933">
        <f>+IF(ROUND(C24,0)=0,0,+$D$13+$D$14)</f>
        <v/>
      </c>
      <c r="H25" s="3933">
        <f>+G25+F25</f>
        <v/>
      </c>
    </row>
    <row r="26">
      <c r="B26" s="10" t="n">
        <v>8</v>
      </c>
      <c r="C26" s="3933">
        <f>+IF(C25-D26&lt;0,0,C25-D26)</f>
        <v/>
      </c>
      <c r="D26" s="3933">
        <f>F26-E26</f>
        <v/>
      </c>
      <c r="E26" s="3933">
        <f>C25*$D$8</f>
        <v/>
      </c>
      <c r="F26" s="3933">
        <f>IF(ROUND(C25,0)=0,0,PMT($D$8,$D$9,-$D$7))</f>
        <v/>
      </c>
      <c r="G26" s="3933">
        <f>+IF(ROUND(C25,0)=0,0,+$D$13+$D$14)</f>
        <v/>
      </c>
      <c r="H26" s="3933">
        <f>+G26+F26</f>
        <v/>
      </c>
    </row>
    <row r="27">
      <c r="B27" s="10" t="n">
        <v>9</v>
      </c>
      <c r="C27" s="3933">
        <f>+IF(C26-D27&lt;0,0,C26-D27)</f>
        <v/>
      </c>
      <c r="D27" s="3933">
        <f>F27-E27</f>
        <v/>
      </c>
      <c r="E27" s="3933">
        <f>C26*$D$8</f>
        <v/>
      </c>
      <c r="F27" s="3933">
        <f>IF(ROUND(C26,0)=0,0,PMT($D$8,$D$9,-$D$7))</f>
        <v/>
      </c>
      <c r="G27" s="3933">
        <f>+IF(ROUND(C26,0)=0,0,+$D$13+$D$14)</f>
        <v/>
      </c>
      <c r="H27" s="3933">
        <f>+G27+F27</f>
        <v/>
      </c>
    </row>
    <row r="28">
      <c r="B28" s="10" t="n">
        <v>10</v>
      </c>
      <c r="C28" s="3933">
        <f>+IF(C27-D28&lt;0,0,C27-D28)</f>
        <v/>
      </c>
      <c r="D28" s="3933">
        <f>F28-E28</f>
        <v/>
      </c>
      <c r="E28" s="3933">
        <f>C27*$D$8</f>
        <v/>
      </c>
      <c r="F28" s="3933">
        <f>IF(ROUND(C27,0)=0,0,PMT($D$8,$D$9,-$D$7))</f>
        <v/>
      </c>
      <c r="G28" s="3933">
        <f>+IF(ROUND(C27,0)=0,0,+$D$13+$D$14)</f>
        <v/>
      </c>
      <c r="H28" s="3933">
        <f>+G28+F28</f>
        <v/>
      </c>
    </row>
    <row r="29">
      <c r="B29" s="10" t="n">
        <v>11</v>
      </c>
      <c r="C29" s="3933">
        <f>+IF(C28-D29&lt;0,0,C28-D29)</f>
        <v/>
      </c>
      <c r="D29" s="3933">
        <f>F29-E29</f>
        <v/>
      </c>
      <c r="E29" s="3933">
        <f>C28*$D$8</f>
        <v/>
      </c>
      <c r="F29" s="3933">
        <f>IF(ROUND(C28,0)=0,0,PMT($D$8,$D$9,-$D$7))</f>
        <v/>
      </c>
      <c r="G29" s="3933">
        <f>+IF(ROUND(C28,0)=0,0,+$D$13+$D$14)</f>
        <v/>
      </c>
      <c r="H29" s="3933">
        <f>+G29+F29</f>
        <v/>
      </c>
    </row>
    <row r="30">
      <c r="B30" s="10" t="n">
        <v>12</v>
      </c>
      <c r="C30" s="3933">
        <f>+IF(C29-D30&lt;0,0,C29-D30)</f>
        <v/>
      </c>
      <c r="D30" s="3933">
        <f>F30-E30</f>
        <v/>
      </c>
      <c r="E30" s="3933">
        <f>C29*$D$8</f>
        <v/>
      </c>
      <c r="F30" s="3933">
        <f>IF(ROUND(C29,0)=0,0,PMT($D$8,$D$9,-$D$7))</f>
        <v/>
      </c>
      <c r="G30" s="3933">
        <f>+IF(ROUND(C29,0)=0,0,+$D$13+$D$14)</f>
        <v/>
      </c>
      <c r="H30" s="3933">
        <f>+G30+F30</f>
        <v/>
      </c>
    </row>
    <row r="31">
      <c r="B31" s="10" t="n">
        <v>13</v>
      </c>
      <c r="C31" s="3933">
        <f>+IF(C30-D31&lt;0,0,C30-D31)</f>
        <v/>
      </c>
      <c r="D31" s="3933">
        <f>F31-E31</f>
        <v/>
      </c>
      <c r="E31" s="3933">
        <f>C30*$D$8</f>
        <v/>
      </c>
      <c r="F31" s="3933">
        <f>IF(ROUND(C30,0)=0,0,PMT($D$8,$D$9,-$D$7))</f>
        <v/>
      </c>
      <c r="G31" s="3933">
        <f>+IF(ROUND(C30,0)=0,0,+$D$13+$D$14)</f>
        <v/>
      </c>
      <c r="H31" s="3933">
        <f>+G31+F31</f>
        <v/>
      </c>
    </row>
    <row r="32">
      <c r="B32" s="10" t="n">
        <v>14</v>
      </c>
      <c r="C32" s="3933">
        <f>+IF(C31-D32&lt;0,0,C31-D32)</f>
        <v/>
      </c>
      <c r="D32" s="3933">
        <f>F32-E32</f>
        <v/>
      </c>
      <c r="E32" s="3933">
        <f>C31*$D$8</f>
        <v/>
      </c>
      <c r="F32" s="3933">
        <f>IF(ROUND(C31,0)=0,0,PMT($D$8,$D$9,-$D$7))</f>
        <v/>
      </c>
      <c r="G32" s="3933">
        <f>+IF(ROUND(C31,0)=0,0,+$D$13+$D$14)</f>
        <v/>
      </c>
      <c r="H32" s="3933">
        <f>+G32+F32</f>
        <v/>
      </c>
    </row>
    <row r="33">
      <c r="B33" s="10" t="n">
        <v>15</v>
      </c>
      <c r="C33" s="3933">
        <f>+IF(C32-D33&lt;0,0,C32-D33)</f>
        <v/>
      </c>
      <c r="D33" s="3933">
        <f>F33-E33</f>
        <v/>
      </c>
      <c r="E33" s="3933">
        <f>C32*$D$8</f>
        <v/>
      </c>
      <c r="F33" s="3933">
        <f>IF(ROUND(C32,0)=0,0,PMT($D$8,$D$9,-$D$7))</f>
        <v/>
      </c>
      <c r="G33" s="3933">
        <f>+IF(ROUND(C32,0)=0,0,+$D$13+$D$14)</f>
        <v/>
      </c>
      <c r="H33" s="3933">
        <f>+G33+F33</f>
        <v/>
      </c>
    </row>
    <row r="34">
      <c r="B34" s="10" t="n">
        <v>16</v>
      </c>
      <c r="C34" s="3933">
        <f>+IF(C33-D34&lt;0,0,C33-D34)</f>
        <v/>
      </c>
      <c r="D34" s="3933">
        <f>F34-E34</f>
        <v/>
      </c>
      <c r="E34" s="3933">
        <f>C33*$D$8</f>
        <v/>
      </c>
      <c r="F34" s="3933">
        <f>IF(ROUND(C33,0)=0,0,PMT($D$8,$D$9,-$D$7))</f>
        <v/>
      </c>
      <c r="G34" s="3933">
        <f>+IF(ROUND(C33,0)=0,0,+$D$13+$D$14)</f>
        <v/>
      </c>
      <c r="H34" s="3933">
        <f>+G34+F34</f>
        <v/>
      </c>
    </row>
    <row r="35">
      <c r="B35" s="10" t="n">
        <v>17</v>
      </c>
      <c r="C35" s="3933">
        <f>+IF(C34-D35&lt;0,0,C34-D35)</f>
        <v/>
      </c>
      <c r="D35" s="3933">
        <f>F35-E35</f>
        <v/>
      </c>
      <c r="E35" s="3933">
        <f>C34*$D$8</f>
        <v/>
      </c>
      <c r="F35" s="3933">
        <f>IF(ROUND(C34,0)=0,0,PMT($D$8,$D$9,-$D$7))</f>
        <v/>
      </c>
      <c r="G35" s="3933">
        <f>+IF(ROUND(C34,0)=0,0,+$D$13+$D$14)</f>
        <v/>
      </c>
      <c r="H35" s="3933">
        <f>+G35+F35</f>
        <v/>
      </c>
    </row>
    <row r="36">
      <c r="B36" s="10" t="n">
        <v>18</v>
      </c>
      <c r="C36" s="3933">
        <f>+IF(C35-D36&lt;0,0,C35-D36)</f>
        <v/>
      </c>
      <c r="D36" s="3933">
        <f>F36-E36</f>
        <v/>
      </c>
      <c r="E36" s="3933">
        <f>C35*$D$8</f>
        <v/>
      </c>
      <c r="F36" s="3933">
        <f>IF(ROUND(C35,0)=0,0,PMT($D$8,$D$9,-$D$7))</f>
        <v/>
      </c>
      <c r="G36" s="3933">
        <f>+IF(ROUND(C35,0)=0,0,+$D$13+$D$14)</f>
        <v/>
      </c>
      <c r="H36" s="3933">
        <f>+G36+F36</f>
        <v/>
      </c>
    </row>
    <row r="37">
      <c r="B37" s="10" t="n">
        <v>19</v>
      </c>
      <c r="C37" s="3933">
        <f>+IF(C36-D37&lt;0,0,C36-D37)</f>
        <v/>
      </c>
      <c r="D37" s="3933">
        <f>F37-E37</f>
        <v/>
      </c>
      <c r="E37" s="3933">
        <f>C36*$D$8</f>
        <v/>
      </c>
      <c r="F37" s="3933">
        <f>IF(ROUND(C36,0)=0,0,PMT($D$8,$D$9,-$D$7))</f>
        <v/>
      </c>
      <c r="G37" s="3933">
        <f>+IF(ROUND(C36,0)=0,0,+$D$13+$D$14)</f>
        <v/>
      </c>
      <c r="H37" s="3933">
        <f>+G37+F37</f>
        <v/>
      </c>
    </row>
    <row r="38">
      <c r="B38" s="10" t="n">
        <v>20</v>
      </c>
      <c r="C38" s="3933">
        <f>+IF(C37-D38&lt;0,0,C37-D38)</f>
        <v/>
      </c>
      <c r="D38" s="3933">
        <f>F38-E38</f>
        <v/>
      </c>
      <c r="E38" s="3933">
        <f>C37*$D$8</f>
        <v/>
      </c>
      <c r="F38" s="3933">
        <f>IF(ROUND(C37,0)=0,0,PMT($D$8,$D$9,-$D$7))</f>
        <v/>
      </c>
      <c r="G38" s="3933">
        <f>+IF(ROUND(C37,0)=0,0,+$D$13+$D$14)</f>
        <v/>
      </c>
      <c r="H38" s="3933">
        <f>+G38+F38</f>
        <v/>
      </c>
    </row>
    <row r="39">
      <c r="B39" s="10" t="n">
        <v>21</v>
      </c>
      <c r="C39" s="3933">
        <f>+IF(C38-D39&lt;0,0,C38-D39)</f>
        <v/>
      </c>
      <c r="D39" s="3933">
        <f>F39-E39</f>
        <v/>
      </c>
      <c r="E39" s="3933">
        <f>C38*$D$8</f>
        <v/>
      </c>
      <c r="F39" s="3933">
        <f>IF(ROUND(C38,0)=0,0,PMT($D$8,$D$9,-$D$7))</f>
        <v/>
      </c>
      <c r="G39" s="3933">
        <f>+IF(ROUND(C38,0)=0,0,+$D$13+$D$14)</f>
        <v/>
      </c>
      <c r="H39" s="3933">
        <f>+G39+F39</f>
        <v/>
      </c>
    </row>
    <row r="40">
      <c r="B40" s="10" t="n">
        <v>22</v>
      </c>
      <c r="C40" s="3933">
        <f>+IF(C39-D40&lt;0,0,C39-D40)</f>
        <v/>
      </c>
      <c r="D40" s="3933">
        <f>F40-E40</f>
        <v/>
      </c>
      <c r="E40" s="3933">
        <f>C39*$D$8</f>
        <v/>
      </c>
      <c r="F40" s="3933">
        <f>IF(ROUND(C39,0)=0,0,PMT($D$8,$D$9,-$D$7))</f>
        <v/>
      </c>
      <c r="G40" s="3933">
        <f>+IF(ROUND(C39,0)=0,0,+$D$13+$D$14)</f>
        <v/>
      </c>
      <c r="H40" s="3933">
        <f>+G40+F40</f>
        <v/>
      </c>
    </row>
    <row r="41">
      <c r="B41" s="10" t="n">
        <v>23</v>
      </c>
      <c r="C41" s="3933">
        <f>+IF(C40-D41&lt;0,0,C40-D41)</f>
        <v/>
      </c>
      <c r="D41" s="3933">
        <f>F41-E41</f>
        <v/>
      </c>
      <c r="E41" s="3933">
        <f>C40*$D$8</f>
        <v/>
      </c>
      <c r="F41" s="3933">
        <f>IF(ROUND(C40,0)=0,0,PMT($D$8,$D$9,-$D$7))</f>
        <v/>
      </c>
      <c r="G41" s="3933">
        <f>+IF(ROUND(C40,0)=0,0,+$D$13+$D$14)</f>
        <v/>
      </c>
      <c r="H41" s="3933">
        <f>+G41+F41</f>
        <v/>
      </c>
    </row>
    <row r="42">
      <c r="B42" s="10" t="n">
        <v>24</v>
      </c>
      <c r="C42" s="3933">
        <f>+IF(C41-D42&lt;0,0,C41-D42)</f>
        <v/>
      </c>
      <c r="D42" s="3933">
        <f>F42-E42</f>
        <v/>
      </c>
      <c r="E42" s="3933">
        <f>C41*$D$8</f>
        <v/>
      </c>
      <c r="F42" s="3933">
        <f>IF(ROUND(C41,0)=0,0,PMT($D$8,$D$9,-$D$7))</f>
        <v/>
      </c>
      <c r="G42" s="3933">
        <f>+IF(ROUND(C41,0)=0,0,+$D$13+$D$14)</f>
        <v/>
      </c>
      <c r="H42" s="3933">
        <f>+G42+F42</f>
        <v/>
      </c>
    </row>
    <row r="43">
      <c r="B43" s="10" t="n">
        <v>25</v>
      </c>
      <c r="C43" s="3933">
        <f>+IF(C42-D43&lt;0,0,C42-D43)</f>
        <v/>
      </c>
      <c r="D43" s="3933">
        <f>F43-E43</f>
        <v/>
      </c>
      <c r="E43" s="3933">
        <f>C42*$D$8</f>
        <v/>
      </c>
      <c r="F43" s="3933">
        <f>IF(ROUND(C42,0)=0,0,PMT($D$8,$D$9,-$D$7))</f>
        <v/>
      </c>
      <c r="G43" s="3933">
        <f>+IF(ROUND(C42,0)=0,0,+$D$13+$D$14)</f>
        <v/>
      </c>
      <c r="H43" s="3933">
        <f>+G43+F43</f>
        <v/>
      </c>
    </row>
    <row r="44">
      <c r="B44" s="10" t="n">
        <v>26</v>
      </c>
      <c r="C44" s="3933">
        <f>+IF(C43-D44&lt;0,0,C43-D44)</f>
        <v/>
      </c>
      <c r="D44" s="3933">
        <f>F44-E44</f>
        <v/>
      </c>
      <c r="E44" s="3933">
        <f>C43*$D$8</f>
        <v/>
      </c>
      <c r="F44" s="3933">
        <f>IF(ROUND(C43,0)=0,0,PMT($D$8,$D$9,-$D$7))</f>
        <v/>
      </c>
      <c r="G44" s="3933">
        <f>+IF(ROUND(C43,0)=0,0,+$D$13+$D$14)</f>
        <v/>
      </c>
      <c r="H44" s="3933">
        <f>+G44+F44</f>
        <v/>
      </c>
    </row>
    <row r="45">
      <c r="B45" s="10" t="n">
        <v>27</v>
      </c>
      <c r="C45" s="3933">
        <f>+IF(C44-D45&lt;0,0,C44-D45)</f>
        <v/>
      </c>
      <c r="D45" s="3933">
        <f>F45-E45</f>
        <v/>
      </c>
      <c r="E45" s="3933">
        <f>C44*$D$8</f>
        <v/>
      </c>
      <c r="F45" s="3933">
        <f>IF(ROUND(C44,0)=0,0,PMT($D$8,$D$9,-$D$7))</f>
        <v/>
      </c>
      <c r="G45" s="3933">
        <f>+IF(ROUND(C44,0)=0,0,+$D$13+$D$14)</f>
        <v/>
      </c>
      <c r="H45" s="3933">
        <f>+G45+F45</f>
        <v/>
      </c>
    </row>
    <row r="46">
      <c r="B46" s="10" t="n">
        <v>28</v>
      </c>
      <c r="C46" s="3933">
        <f>+IF(C45-D46&lt;0,0,C45-D46)</f>
        <v/>
      </c>
      <c r="D46" s="3933">
        <f>F46-E46</f>
        <v/>
      </c>
      <c r="E46" s="3933">
        <f>C45*$D$8</f>
        <v/>
      </c>
      <c r="F46" s="3933">
        <f>IF(ROUND(C45,0)=0,0,PMT($D$8,$D$9,-$D$7))</f>
        <v/>
      </c>
      <c r="G46" s="3933">
        <f>+IF(ROUND(C45,0)=0,0,+$D$13+$D$14)</f>
        <v/>
      </c>
      <c r="H46" s="3933">
        <f>+G46+F46</f>
        <v/>
      </c>
    </row>
    <row r="47">
      <c r="B47" s="10" t="n">
        <v>29</v>
      </c>
      <c r="C47" s="3933">
        <f>+IF(C46-D47&lt;0,0,C46-D47)</f>
        <v/>
      </c>
      <c r="D47" s="3933">
        <f>F47-E47</f>
        <v/>
      </c>
      <c r="E47" s="3933">
        <f>C46*$D$8</f>
        <v/>
      </c>
      <c r="F47" s="3933">
        <f>IF(ROUND(C46,0)=0,0,PMT($D$8,$D$9,-$D$7))</f>
        <v/>
      </c>
      <c r="G47" s="3933">
        <f>+IF(ROUND(C46,0)=0,0,+$D$13+$D$14)</f>
        <v/>
      </c>
      <c r="H47" s="3933">
        <f>+G47+F47</f>
        <v/>
      </c>
    </row>
    <row r="48">
      <c r="B48" s="10" t="n">
        <v>30</v>
      </c>
      <c r="C48" s="3933">
        <f>+IF(C47-D48&lt;0,0,C47-D48)</f>
        <v/>
      </c>
      <c r="D48" s="3933">
        <f>F48-E48</f>
        <v/>
      </c>
      <c r="E48" s="3933">
        <f>C47*$D$8</f>
        <v/>
      </c>
      <c r="F48" s="3933">
        <f>IF(ROUND(C47,0)=0,0,PMT($D$8,$D$9,-$D$7))</f>
        <v/>
      </c>
      <c r="G48" s="3933">
        <f>+IF(ROUND(C47,0)=0,0,+$D$13+$D$14)</f>
        <v/>
      </c>
      <c r="H48" s="3933">
        <f>+G48+F48</f>
        <v/>
      </c>
    </row>
    <row r="49">
      <c r="B49" s="10" t="n">
        <v>31</v>
      </c>
      <c r="C49" s="3933">
        <f>+IF(C48-D49&lt;0,0,C48-D49)</f>
        <v/>
      </c>
      <c r="D49" s="3933">
        <f>F49-E49</f>
        <v/>
      </c>
      <c r="E49" s="3933">
        <f>C48*$D$8</f>
        <v/>
      </c>
      <c r="F49" s="3933">
        <f>IF(ROUND(C48,0)=0,0,PMT($D$8,$D$9,-$D$7))</f>
        <v/>
      </c>
      <c r="G49" s="3933">
        <f>+IF(ROUND(C48,0)=0,0,+$D$13+$D$14)</f>
        <v/>
      </c>
      <c r="H49" s="3933">
        <f>+G49+F49</f>
        <v/>
      </c>
    </row>
    <row r="50">
      <c r="B50" s="10" t="n">
        <v>32</v>
      </c>
      <c r="C50" s="3933">
        <f>+IF(C49-D50&lt;0,0,C49-D50)</f>
        <v/>
      </c>
      <c r="D50" s="3933">
        <f>F50-E50</f>
        <v/>
      </c>
      <c r="E50" s="3933">
        <f>C49*$D$8</f>
        <v/>
      </c>
      <c r="F50" s="3933">
        <f>IF(ROUND(C49,0)=0,0,PMT($D$8,$D$9,-$D$7))</f>
        <v/>
      </c>
      <c r="G50" s="3933">
        <f>+IF(ROUND(C49,0)=0,0,+$D$13+$D$14)</f>
        <v/>
      </c>
      <c r="H50" s="3933">
        <f>+G50+F50</f>
        <v/>
      </c>
    </row>
    <row r="51">
      <c r="B51" s="10" t="n">
        <v>33</v>
      </c>
      <c r="C51" s="3933">
        <f>+IF(C50-D51&lt;0,0,C50-D51)</f>
        <v/>
      </c>
      <c r="D51" s="3933">
        <f>F51-E51</f>
        <v/>
      </c>
      <c r="E51" s="3933">
        <f>C50*$D$8</f>
        <v/>
      </c>
      <c r="F51" s="3933">
        <f>IF(ROUND(C50,0)=0,0,PMT($D$8,$D$9,-$D$7))</f>
        <v/>
      </c>
      <c r="G51" s="3933">
        <f>+IF(ROUND(C50,0)=0,0,+$D$13+$D$14)</f>
        <v/>
      </c>
      <c r="H51" s="3933">
        <f>+G51+F51</f>
        <v/>
      </c>
    </row>
    <row r="52">
      <c r="B52" s="10" t="n">
        <v>34</v>
      </c>
      <c r="C52" s="3933">
        <f>+IF(C51-D52&lt;0,0,C51-D52)</f>
        <v/>
      </c>
      <c r="D52" s="3933">
        <f>F52-E52</f>
        <v/>
      </c>
      <c r="E52" s="3933">
        <f>C51*$D$8</f>
        <v/>
      </c>
      <c r="F52" s="3933">
        <f>IF(ROUND(C51,0)=0,0,PMT($D$8,$D$9,-$D$7))</f>
        <v/>
      </c>
      <c r="G52" s="3933">
        <f>+IF(ROUND(C51,0)=0,0,+$D$13+$D$14)</f>
        <v/>
      </c>
      <c r="H52" s="3933">
        <f>+G52+F52</f>
        <v/>
      </c>
    </row>
    <row r="53">
      <c r="B53" s="10" t="n">
        <v>35</v>
      </c>
      <c r="C53" s="3933">
        <f>+IF(C52-D53&lt;0,0,C52-D53)</f>
        <v/>
      </c>
      <c r="D53" s="3933">
        <f>F53-E53</f>
        <v/>
      </c>
      <c r="E53" s="3933">
        <f>C52*$D$8</f>
        <v/>
      </c>
      <c r="F53" s="3933">
        <f>IF(ROUND(C52,0)=0,0,PMT($D$8,$D$9,-$D$7))</f>
        <v/>
      </c>
      <c r="G53" s="3933">
        <f>+IF(ROUND(C52,0)=0,0,+$D$13+$D$14)</f>
        <v/>
      </c>
      <c r="H53" s="3933">
        <f>+G53+F53</f>
        <v/>
      </c>
    </row>
    <row r="54">
      <c r="B54" s="10" t="n">
        <v>36</v>
      </c>
      <c r="C54" s="3933">
        <f>+IF(C53-D54&lt;0,0,C53-D54)</f>
        <v/>
      </c>
      <c r="D54" s="3933">
        <f>F54-E54</f>
        <v/>
      </c>
      <c r="E54" s="3933">
        <f>C53*$D$8</f>
        <v/>
      </c>
      <c r="F54" s="3933">
        <f>IF(ROUND(C53,0)=0,0,PMT($D$8,$D$9,-$D$7))</f>
        <v/>
      </c>
      <c r="G54" s="3933">
        <f>+IF(ROUND(C53,0)=0,0,+$D$13+$D$14)</f>
        <v/>
      </c>
      <c r="H54" s="3933">
        <f>+G54+F54</f>
        <v/>
      </c>
    </row>
    <row r="55">
      <c r="B55" s="10" t="n">
        <v>37</v>
      </c>
      <c r="C55" s="3933">
        <f>+IF(C54-D55&lt;0,0,C54-D55)</f>
        <v/>
      </c>
      <c r="D55" s="3933">
        <f>F55-E55</f>
        <v/>
      </c>
      <c r="E55" s="3933">
        <f>C54*$D$8</f>
        <v/>
      </c>
      <c r="F55" s="3933">
        <f>IF(ROUND(C54,0)=0,0,PMT($D$8,$D$9,-$D$7))</f>
        <v/>
      </c>
      <c r="G55" s="3933">
        <f>+IF(ROUND(C54,0)=0,0,+$D$13+$D$14)</f>
        <v/>
      </c>
      <c r="H55" s="3933">
        <f>+G55+F55</f>
        <v/>
      </c>
    </row>
    <row r="56">
      <c r="B56" s="10" t="n">
        <v>38</v>
      </c>
      <c r="C56" s="3933">
        <f>+IF(C55-D56&lt;0,0,C55-D56)</f>
        <v/>
      </c>
      <c r="D56" s="3933">
        <f>F56-E56</f>
        <v/>
      </c>
      <c r="E56" s="3933">
        <f>C55*$D$8</f>
        <v/>
      </c>
      <c r="F56" s="3933">
        <f>IF(ROUND(C55,0)=0,0,PMT($D$8,$D$9,-$D$7))</f>
        <v/>
      </c>
      <c r="G56" s="3933">
        <f>+IF(ROUND(C55,0)=0,0,+$D$13+$D$14)</f>
        <v/>
      </c>
      <c r="H56" s="3933">
        <f>+G56+F56</f>
        <v/>
      </c>
    </row>
    <row r="57">
      <c r="B57" s="10" t="n">
        <v>39</v>
      </c>
      <c r="C57" s="3933">
        <f>+IF(C56-D57&lt;0,0,C56-D57)</f>
        <v/>
      </c>
      <c r="D57" s="3933">
        <f>F57-E57</f>
        <v/>
      </c>
      <c r="E57" s="3933">
        <f>C56*$D$8</f>
        <v/>
      </c>
      <c r="F57" s="3933">
        <f>IF(ROUND(C56,0)=0,0,PMT($D$8,$D$9,-$D$7))</f>
        <v/>
      </c>
      <c r="G57" s="3933">
        <f>+IF(ROUND(C56,0)=0,0,+$D$13+$D$14)</f>
        <v/>
      </c>
      <c r="H57" s="3933">
        <f>+G57+F57</f>
        <v/>
      </c>
    </row>
    <row r="58">
      <c r="B58" s="10" t="n">
        <v>40</v>
      </c>
      <c r="C58" s="3933">
        <f>+IF(C57-D58&lt;0,0,C57-D58)</f>
        <v/>
      </c>
      <c r="D58" s="3933">
        <f>F58-E58</f>
        <v/>
      </c>
      <c r="E58" s="3933">
        <f>C57*$D$8</f>
        <v/>
      </c>
      <c r="F58" s="3933">
        <f>IF(ROUND(C57,0)=0,0,PMT($D$8,$D$9,-$D$7))</f>
        <v/>
      </c>
      <c r="G58" s="3933">
        <f>+IF(ROUND(C57,0)=0,0,+$D$13+$D$14)</f>
        <v/>
      </c>
      <c r="H58" s="3933">
        <f>+G58+F58</f>
        <v/>
      </c>
    </row>
    <row r="59">
      <c r="B59" s="10" t="n">
        <v>41</v>
      </c>
      <c r="C59" s="3933">
        <f>+IF(C58-D59&lt;0,0,C58-D59)</f>
        <v/>
      </c>
      <c r="D59" s="3933">
        <f>F59-E59</f>
        <v/>
      </c>
      <c r="E59" s="3933">
        <f>C58*$D$8</f>
        <v/>
      </c>
      <c r="F59" s="3933">
        <f>IF(ROUND(C58,0)=0,0,PMT($D$8,$D$9,-$D$7))</f>
        <v/>
      </c>
      <c r="G59" s="3933">
        <f>+IF(ROUND(C58,0)=0,0,+$D$13+$D$14)</f>
        <v/>
      </c>
      <c r="H59" s="3933">
        <f>+G59+F59</f>
        <v/>
      </c>
    </row>
    <row r="60">
      <c r="B60" s="10" t="n">
        <v>42</v>
      </c>
      <c r="C60" s="3933">
        <f>+IF(C59-D60&lt;0,0,C59-D60)</f>
        <v/>
      </c>
      <c r="D60" s="3933">
        <f>F60-E60</f>
        <v/>
      </c>
      <c r="E60" s="3933">
        <f>C59*$D$8</f>
        <v/>
      </c>
      <c r="F60" s="3933">
        <f>IF(ROUND(C59,0)=0,0,PMT($D$8,$D$9,-$D$7))</f>
        <v/>
      </c>
      <c r="G60" s="3933">
        <f>+IF(ROUND(C59,0)=0,0,+$D$13+$D$14)</f>
        <v/>
      </c>
      <c r="H60" s="3933">
        <f>+G60+F60</f>
        <v/>
      </c>
    </row>
    <row r="61">
      <c r="B61" s="10" t="n">
        <v>43</v>
      </c>
      <c r="C61" s="3933">
        <f>+IF(C60-D61&lt;0,0,C60-D61)</f>
        <v/>
      </c>
      <c r="D61" s="3933">
        <f>F61-E61</f>
        <v/>
      </c>
      <c r="E61" s="3933">
        <f>C60*$D$8</f>
        <v/>
      </c>
      <c r="F61" s="3933">
        <f>IF(ROUND(C60,0)=0,0,PMT($D$8,$D$9,-$D$7))</f>
        <v/>
      </c>
      <c r="G61" s="3933">
        <f>+IF(ROUND(C60,0)=0,0,+$D$13+$D$14)</f>
        <v/>
      </c>
      <c r="H61" s="3933">
        <f>+G61+F61</f>
        <v/>
      </c>
    </row>
    <row r="62">
      <c r="B62" s="10" t="n">
        <v>44</v>
      </c>
      <c r="C62" s="3933">
        <f>+IF(C61-D62&lt;0,0,C61-D62)</f>
        <v/>
      </c>
      <c r="D62" s="3933">
        <f>F62-E62</f>
        <v/>
      </c>
      <c r="E62" s="3933">
        <f>C61*$D$8</f>
        <v/>
      </c>
      <c r="F62" s="3933">
        <f>IF(ROUND(C61,0)=0,0,PMT($D$8,$D$9,-$D$7))</f>
        <v/>
      </c>
      <c r="G62" s="3933">
        <f>+IF(ROUND(C61,0)=0,0,+$D$13+$D$14)</f>
        <v/>
      </c>
      <c r="H62" s="3933">
        <f>+G62+F62</f>
        <v/>
      </c>
    </row>
    <row r="63">
      <c r="B63" s="10" t="n">
        <v>45</v>
      </c>
      <c r="C63" s="3933">
        <f>+IF(C62-D63&lt;0,0,C62-D63)</f>
        <v/>
      </c>
      <c r="D63" s="3933">
        <f>F63-E63</f>
        <v/>
      </c>
      <c r="E63" s="3933">
        <f>C62*$D$8</f>
        <v/>
      </c>
      <c r="F63" s="3933">
        <f>IF(ROUND(C62,0)=0,0,PMT($D$8,$D$9,-$D$7))</f>
        <v/>
      </c>
      <c r="G63" s="3933">
        <f>+IF(ROUND(C62,0)=0,0,+$D$13+$D$14)</f>
        <v/>
      </c>
      <c r="H63" s="3933">
        <f>+G63+F63</f>
        <v/>
      </c>
    </row>
    <row r="64">
      <c r="B64" s="10" t="n">
        <v>46</v>
      </c>
      <c r="C64" s="3933">
        <f>+IF(C63-D64&lt;0,0,C63-D64)</f>
        <v/>
      </c>
      <c r="D64" s="3933">
        <f>F64-E64</f>
        <v/>
      </c>
      <c r="E64" s="3933">
        <f>C63*$D$8</f>
        <v/>
      </c>
      <c r="F64" s="3933">
        <f>IF(ROUND(C63,0)=0,0,PMT($D$8,$D$9,-$D$7))</f>
        <v/>
      </c>
      <c r="G64" s="3933">
        <f>+IF(ROUND(C63,0)=0,0,+$D$13+$D$14)</f>
        <v/>
      </c>
      <c r="H64" s="3933">
        <f>+G64+F64</f>
        <v/>
      </c>
    </row>
    <row r="65">
      <c r="B65" s="10" t="n">
        <v>47</v>
      </c>
      <c r="C65" s="3933">
        <f>+IF(C64-D65&lt;0,0,C64-D65)</f>
        <v/>
      </c>
      <c r="D65" s="3933">
        <f>F65-E65</f>
        <v/>
      </c>
      <c r="E65" s="3933">
        <f>C64*$D$8</f>
        <v/>
      </c>
      <c r="F65" s="3933">
        <f>IF(ROUND(C64,0)=0,0,PMT($D$8,$D$9,-$D$7))</f>
        <v/>
      </c>
      <c r="G65" s="3933">
        <f>+IF(ROUND(C64,0)=0,0,+$D$13+$D$14)</f>
        <v/>
      </c>
      <c r="H65" s="3933">
        <f>+G65+F65</f>
        <v/>
      </c>
    </row>
    <row r="66">
      <c r="B66" s="10" t="n">
        <v>48</v>
      </c>
      <c r="C66" s="3933">
        <f>+IF(C65-D66&lt;0,0,C65-D66)</f>
        <v/>
      </c>
      <c r="D66" s="3933">
        <f>F66-E66</f>
        <v/>
      </c>
      <c r="E66" s="3933">
        <f>C65*$D$8</f>
        <v/>
      </c>
      <c r="F66" s="3933">
        <f>IF(ROUND(C65,0)=0,0,PMT($D$8,$D$9,-$D$7))</f>
        <v/>
      </c>
      <c r="G66" s="3933">
        <f>+IF(ROUND(C65,0)=0,0,+$D$13+$D$14)</f>
        <v/>
      </c>
      <c r="H66" s="3933">
        <f>+G66+F66</f>
        <v/>
      </c>
    </row>
    <row r="67">
      <c r="B67" s="10" t="n">
        <v>49</v>
      </c>
      <c r="C67" s="3933">
        <f>+IF(C66-D67&lt;0,0,C66-D67)</f>
        <v/>
      </c>
      <c r="D67" s="3933">
        <f>F67-E67</f>
        <v/>
      </c>
      <c r="E67" s="3933">
        <f>C66*$D$8</f>
        <v/>
      </c>
      <c r="F67" s="3933">
        <f>IF(ROUND(C66,0)=0,0,PMT($D$8,$D$9,-$D$7))</f>
        <v/>
      </c>
      <c r="G67" s="3933">
        <f>+IF(ROUND(C66,0)=0,0,+$D$13+$D$14)</f>
        <v/>
      </c>
      <c r="H67" s="3933">
        <f>+G67+F67</f>
        <v/>
      </c>
    </row>
    <row r="68">
      <c r="B68" s="10" t="n">
        <v>50</v>
      </c>
      <c r="C68" s="3933">
        <f>+IF(C67-D68&lt;0,0,C67-D68)</f>
        <v/>
      </c>
      <c r="D68" s="3933">
        <f>F68-E68</f>
        <v/>
      </c>
      <c r="E68" s="3933">
        <f>C67*$D$8</f>
        <v/>
      </c>
      <c r="F68" s="3933">
        <f>IF(ROUND(C67,0)=0,0,PMT($D$8,$D$9,-$D$7))</f>
        <v/>
      </c>
      <c r="G68" s="3933">
        <f>+IF(ROUND(C67,0)=0,0,+$D$13+$D$14)</f>
        <v/>
      </c>
      <c r="H68" s="3933">
        <f>+G68+F68</f>
        <v/>
      </c>
    </row>
    <row r="69">
      <c r="B69" s="10" t="n">
        <v>51</v>
      </c>
      <c r="C69" s="3933">
        <f>+IF(C68-D69&lt;0,0,C68-D69)</f>
        <v/>
      </c>
      <c r="D69" s="3933">
        <f>F69-E69</f>
        <v/>
      </c>
      <c r="E69" s="3933">
        <f>C68*$D$8</f>
        <v/>
      </c>
      <c r="F69" s="3933">
        <f>IF(ROUND(C68,0)=0,0,PMT($D$8,$D$9,-$D$7))</f>
        <v/>
      </c>
      <c r="G69" s="3933">
        <f>+IF(ROUND(C68,0)=0,0,+$D$13+$D$14)</f>
        <v/>
      </c>
      <c r="H69" s="3933">
        <f>+G69+F69</f>
        <v/>
      </c>
    </row>
    <row r="70">
      <c r="B70" s="10" t="n">
        <v>52</v>
      </c>
      <c r="C70" s="3933">
        <f>+IF(C69-D70&lt;0,0,C69-D70)</f>
        <v/>
      </c>
      <c r="D70" s="3933">
        <f>F70-E70</f>
        <v/>
      </c>
      <c r="E70" s="3933">
        <f>C69*$D$8</f>
        <v/>
      </c>
      <c r="F70" s="3933">
        <f>IF(ROUND(C69,0)=0,0,PMT($D$8,$D$9,-$D$7))</f>
        <v/>
      </c>
      <c r="G70" s="3933">
        <f>+IF(ROUND(C69,0)=0,0,+$D$13+$D$14)</f>
        <v/>
      </c>
      <c r="H70" s="3933">
        <f>+G70+F70</f>
        <v/>
      </c>
    </row>
    <row r="71">
      <c r="B71" s="10" t="n">
        <v>53</v>
      </c>
      <c r="C71" s="3933">
        <f>+IF(C70-D71&lt;0,0,C70-D71)</f>
        <v/>
      </c>
      <c r="D71" s="3933">
        <f>F71-E71</f>
        <v/>
      </c>
      <c r="E71" s="3933">
        <f>C70*$D$8</f>
        <v/>
      </c>
      <c r="F71" s="3933">
        <f>IF(ROUND(C70,0)=0,0,PMT($D$8,$D$9,-$D$7))</f>
        <v/>
      </c>
      <c r="G71" s="3933">
        <f>+IF(ROUND(C70,0)=0,0,+$D$13+$D$14)</f>
        <v/>
      </c>
      <c r="H71" s="3933">
        <f>+G71+F71</f>
        <v/>
      </c>
    </row>
    <row r="72">
      <c r="B72" s="10" t="n">
        <v>54</v>
      </c>
      <c r="C72" s="3933">
        <f>+IF(C71-D72&lt;0,0,C71-D72)</f>
        <v/>
      </c>
      <c r="D72" s="3933">
        <f>F72-E72</f>
        <v/>
      </c>
      <c r="E72" s="3933">
        <f>C71*$D$8</f>
        <v/>
      </c>
      <c r="F72" s="3933">
        <f>IF(ROUND(C71,0)=0,0,PMT($D$8,$D$9,-$D$7))</f>
        <v/>
      </c>
      <c r="G72" s="3933">
        <f>+IF(ROUND(C71,0)=0,0,+$D$13+$D$14)</f>
        <v/>
      </c>
      <c r="H72" s="3933">
        <f>+G72+F72</f>
        <v/>
      </c>
    </row>
    <row r="73">
      <c r="B73" s="10" t="n">
        <v>55</v>
      </c>
      <c r="C73" s="3933">
        <f>+IF(C72-D73&lt;0,0,C72-D73)</f>
        <v/>
      </c>
      <c r="D73" s="3933">
        <f>F73-E73</f>
        <v/>
      </c>
      <c r="E73" s="3933">
        <f>C72*$D$8</f>
        <v/>
      </c>
      <c r="F73" s="3933">
        <f>IF(ROUND(C72,0)=0,0,PMT($D$8,$D$9,-$D$7))</f>
        <v/>
      </c>
      <c r="G73" s="3933">
        <f>+IF(ROUND(C72,0)=0,0,+$D$13+$D$14)</f>
        <v/>
      </c>
      <c r="H73" s="3933">
        <f>+G73+F73</f>
        <v/>
      </c>
    </row>
    <row r="74">
      <c r="B74" s="10" t="n">
        <v>56</v>
      </c>
      <c r="C74" s="3933">
        <f>+IF(C73-D74&lt;0,0,C73-D74)</f>
        <v/>
      </c>
      <c r="D74" s="3933">
        <f>F74-E74</f>
        <v/>
      </c>
      <c r="E74" s="3933">
        <f>C73*$D$8</f>
        <v/>
      </c>
      <c r="F74" s="3933">
        <f>IF(ROUND(C73,0)=0,0,PMT($D$8,$D$9,-$D$7))</f>
        <v/>
      </c>
      <c r="G74" s="3933">
        <f>+IF(ROUND(C73,0)=0,0,+$D$13+$D$14)</f>
        <v/>
      </c>
      <c r="H74" s="3933">
        <f>+G74+F74</f>
        <v/>
      </c>
    </row>
    <row r="75">
      <c r="B75" s="10" t="n">
        <v>57</v>
      </c>
      <c r="C75" s="3933">
        <f>+IF(C74-D75&lt;0,0,C74-D75)</f>
        <v/>
      </c>
      <c r="D75" s="3933">
        <f>F75-E75</f>
        <v/>
      </c>
      <c r="E75" s="3933">
        <f>C74*$D$8</f>
        <v/>
      </c>
      <c r="F75" s="3933">
        <f>IF(ROUND(C74,0)=0,0,PMT($D$8,$D$9,-$D$7))</f>
        <v/>
      </c>
      <c r="G75" s="3933">
        <f>+IF(ROUND(C74,0)=0,0,+$D$13+$D$14)</f>
        <v/>
      </c>
      <c r="H75" s="3933">
        <f>+G75+F75</f>
        <v/>
      </c>
    </row>
    <row r="76">
      <c r="B76" s="10" t="n">
        <v>58</v>
      </c>
      <c r="C76" s="3933">
        <f>+IF(C75-D76&lt;0,0,C75-D76)</f>
        <v/>
      </c>
      <c r="D76" s="3933">
        <f>F76-E76</f>
        <v/>
      </c>
      <c r="E76" s="3933">
        <f>C75*$D$8</f>
        <v/>
      </c>
      <c r="F76" s="3933">
        <f>IF(ROUND(C75,0)=0,0,PMT($D$8,$D$9,-$D$7))</f>
        <v/>
      </c>
      <c r="G76" s="3933">
        <f>+IF(ROUND(C75,0)=0,0,+$D$13+$D$14)</f>
        <v/>
      </c>
      <c r="H76" s="3933">
        <f>+G76+F76</f>
        <v/>
      </c>
    </row>
    <row r="77">
      <c r="B77" s="10" t="n">
        <v>59</v>
      </c>
      <c r="C77" s="3933">
        <f>+IF(C76-D77&lt;0,0,C76-D77)</f>
        <v/>
      </c>
      <c r="D77" s="3933">
        <f>F77-E77</f>
        <v/>
      </c>
      <c r="E77" s="3933">
        <f>C76*$D$8</f>
        <v/>
      </c>
      <c r="F77" s="3933">
        <f>IF(ROUND(C76,0)=0,0,PMT($D$8,$D$9,-$D$7))</f>
        <v/>
      </c>
      <c r="G77" s="3933">
        <f>+IF(ROUND(C76,0)=0,0,+$D$13+$D$14)</f>
        <v/>
      </c>
      <c r="H77" s="3933">
        <f>+G77+F77</f>
        <v/>
      </c>
    </row>
    <row r="78">
      <c r="B78" s="10" t="n">
        <v>60</v>
      </c>
      <c r="C78" s="3933">
        <f>+IF(C77-D78&lt;0,0,C77-D78)</f>
        <v/>
      </c>
      <c r="D78" s="3933">
        <f>F78-E78</f>
        <v/>
      </c>
      <c r="E78" s="3933">
        <f>C77*$D$8</f>
        <v/>
      </c>
      <c r="F78" s="3933">
        <f>IF(ROUND(C77,0)=0,0,PMT($D$8,$D$9,-$D$7))</f>
        <v/>
      </c>
      <c r="G78" s="3933">
        <f>+IF(ROUND(C77,0)=0,0,+$D$13+$D$14)</f>
        <v/>
      </c>
      <c r="H78" s="3933">
        <f>+G78+F78</f>
        <v/>
      </c>
    </row>
    <row r="79">
      <c r="B79" s="10" t="n">
        <v>61</v>
      </c>
      <c r="C79" s="3933">
        <f>+IF(C78-D79&lt;0,0,C78-D79)</f>
        <v/>
      </c>
      <c r="D79" s="3933">
        <f>F79-E79</f>
        <v/>
      </c>
      <c r="E79" s="3933">
        <f>C78*$D$8</f>
        <v/>
      </c>
      <c r="F79" s="3933">
        <f>IF(ROUND(C78,0)=0,0,PMT($D$8,$D$9,-$D$7))</f>
        <v/>
      </c>
      <c r="G79" s="3933">
        <f>+IF(ROUND(C78,0)=0,0,+$D$13+$D$14)</f>
        <v/>
      </c>
      <c r="H79" s="3933">
        <f>+G79+F79</f>
        <v/>
      </c>
    </row>
    <row r="80">
      <c r="B80" s="10" t="n">
        <v>62</v>
      </c>
      <c r="C80" s="3933">
        <f>+IF(C79-D80&lt;0,0,C79-D80)</f>
        <v/>
      </c>
      <c r="D80" s="3933">
        <f>F80-E80</f>
        <v/>
      </c>
      <c r="E80" s="3933">
        <f>C79*$D$8</f>
        <v/>
      </c>
      <c r="F80" s="3933">
        <f>IF(ROUND(C79,0)=0,0,PMT($D$8,$D$9,-$D$7))</f>
        <v/>
      </c>
      <c r="G80" s="3933">
        <f>+IF(ROUND(C79,0)=0,0,+$D$13+$D$14)</f>
        <v/>
      </c>
      <c r="H80" s="3933">
        <f>+G80+F80</f>
        <v/>
      </c>
    </row>
    <row r="81">
      <c r="B81" s="10" t="n">
        <v>63</v>
      </c>
      <c r="C81" s="3933">
        <f>+IF(C80-D81&lt;0,0,C80-D81)</f>
        <v/>
      </c>
      <c r="D81" s="3933">
        <f>F81-E81</f>
        <v/>
      </c>
      <c r="E81" s="3933">
        <f>C80*$D$8</f>
        <v/>
      </c>
      <c r="F81" s="3933">
        <f>IF(ROUND(C80,0)=0,0,PMT($D$8,$D$9,-$D$7))</f>
        <v/>
      </c>
      <c r="G81" s="3933">
        <f>+IF(ROUND(C80,0)=0,0,+$D$13+$D$14)</f>
        <v/>
      </c>
      <c r="H81" s="3933">
        <f>+G81+F81</f>
        <v/>
      </c>
    </row>
    <row r="82">
      <c r="B82" s="10" t="n">
        <v>64</v>
      </c>
      <c r="C82" s="3933">
        <f>+IF(C81-D82&lt;0,0,C81-D82)</f>
        <v/>
      </c>
      <c r="D82" s="3933">
        <f>F82-E82</f>
        <v/>
      </c>
      <c r="E82" s="3933">
        <f>C81*$D$8</f>
        <v/>
      </c>
      <c r="F82" s="3933">
        <f>IF(ROUND(C81,0)=0,0,PMT($D$8,$D$9,-$D$7))</f>
        <v/>
      </c>
      <c r="G82" s="3933">
        <f>+IF(ROUND(C81,0)=0,0,+$D$13+$D$14)</f>
        <v/>
      </c>
      <c r="H82" s="3933">
        <f>+G82+F82</f>
        <v/>
      </c>
    </row>
    <row r="83">
      <c r="B83" s="10" t="n">
        <v>65</v>
      </c>
      <c r="C83" s="3933">
        <f>+IF(C82-D83&lt;0,0,C82-D83)</f>
        <v/>
      </c>
      <c r="D83" s="3933">
        <f>F83-E83</f>
        <v/>
      </c>
      <c r="E83" s="3933">
        <f>C82*$D$8</f>
        <v/>
      </c>
      <c r="F83" s="3933">
        <f>IF(ROUND(C82,0)=0,0,PMT($D$8,$D$9,-$D$7))</f>
        <v/>
      </c>
      <c r="G83" s="3933">
        <f>+IF(ROUND(C82,0)=0,0,+$D$13+$D$14)</f>
        <v/>
      </c>
      <c r="H83" s="3933">
        <f>+G83+F83</f>
        <v/>
      </c>
    </row>
    <row r="84">
      <c r="B84" s="10" t="n">
        <v>66</v>
      </c>
      <c r="C84" s="3933">
        <f>+IF(C83-D84&lt;0,0,C83-D84)</f>
        <v/>
      </c>
      <c r="D84" s="3933">
        <f>F84-E84</f>
        <v/>
      </c>
      <c r="E84" s="3933">
        <f>C83*$D$8</f>
        <v/>
      </c>
      <c r="F84" s="3933">
        <f>IF(ROUND(C83,0)=0,0,PMT($D$8,$D$9,-$D$7))</f>
        <v/>
      </c>
      <c r="G84" s="3933">
        <f>+IF(ROUND(C83,0)=0,0,+$D$13+$D$14)</f>
        <v/>
      </c>
      <c r="H84" s="3933">
        <f>+G84+F84</f>
        <v/>
      </c>
    </row>
    <row r="85">
      <c r="B85" s="10" t="n">
        <v>67</v>
      </c>
      <c r="C85" s="3933">
        <f>+IF(C84-D85&lt;0,0,C84-D85)</f>
        <v/>
      </c>
      <c r="D85" s="3933">
        <f>F85-E85</f>
        <v/>
      </c>
      <c r="E85" s="3933">
        <f>C84*$D$8</f>
        <v/>
      </c>
      <c r="F85" s="3933">
        <f>IF(ROUND(C84,0)=0,0,PMT($D$8,$D$9,-$D$7))</f>
        <v/>
      </c>
      <c r="G85" s="3933">
        <f>+IF(ROUND(C84,0)=0,0,+$D$13+$D$14)</f>
        <v/>
      </c>
      <c r="H85" s="3933">
        <f>+G85+F85</f>
        <v/>
      </c>
    </row>
    <row r="86">
      <c r="B86" s="10" t="n">
        <v>68</v>
      </c>
      <c r="C86" s="3933">
        <f>+IF(C85-D86&lt;0,0,C85-D86)</f>
        <v/>
      </c>
      <c r="D86" s="3933">
        <f>F86-E86</f>
        <v/>
      </c>
      <c r="E86" s="3933">
        <f>C85*$D$8</f>
        <v/>
      </c>
      <c r="F86" s="3933">
        <f>IF(ROUND(C85,0)=0,0,PMT($D$8,$D$9,-$D$7))</f>
        <v/>
      </c>
      <c r="G86" s="3933">
        <f>+IF(ROUND(C85,0)=0,0,+$D$13+$D$14)</f>
        <v/>
      </c>
      <c r="H86" s="3933">
        <f>+G86+F86</f>
        <v/>
      </c>
    </row>
    <row r="87">
      <c r="B87" s="10" t="n">
        <v>69</v>
      </c>
      <c r="C87" s="3933">
        <f>+IF(C86-D87&lt;0,0,C86-D87)</f>
        <v/>
      </c>
      <c r="D87" s="3933">
        <f>F87-E87</f>
        <v/>
      </c>
      <c r="E87" s="3933">
        <f>C86*$D$8</f>
        <v/>
      </c>
      <c r="F87" s="3933">
        <f>IF(ROUND(C86,0)=0,0,PMT($D$8,$D$9,-$D$7))</f>
        <v/>
      </c>
      <c r="G87" s="3933">
        <f>+IF(ROUND(C86,0)=0,0,+$D$13+$D$14)</f>
        <v/>
      </c>
      <c r="H87" s="3933">
        <f>+G87+F87</f>
        <v/>
      </c>
    </row>
    <row r="88">
      <c r="B88" s="10" t="n">
        <v>70</v>
      </c>
      <c r="C88" s="3933">
        <f>+IF(C87-D88&lt;0,0,C87-D88)</f>
        <v/>
      </c>
      <c r="D88" s="3933">
        <f>F88-E88</f>
        <v/>
      </c>
      <c r="E88" s="3933">
        <f>C87*$D$8</f>
        <v/>
      </c>
      <c r="F88" s="3933">
        <f>IF(ROUND(C87,0)=0,0,PMT($D$8,$D$9,-$D$7))</f>
        <v/>
      </c>
      <c r="G88" s="3933">
        <f>+IF(ROUND(C87,0)=0,0,+$D$13+$D$14)</f>
        <v/>
      </c>
      <c r="H88" s="3933">
        <f>+G88+F88</f>
        <v/>
      </c>
    </row>
    <row r="89">
      <c r="B89" s="10" t="n">
        <v>71</v>
      </c>
      <c r="C89" s="3933">
        <f>+IF(C88-D89&lt;0,0,C88-D89)</f>
        <v/>
      </c>
      <c r="D89" s="3933">
        <f>F89-E89</f>
        <v/>
      </c>
      <c r="E89" s="3933">
        <f>C88*$D$8</f>
        <v/>
      </c>
      <c r="F89" s="3933">
        <f>IF(ROUND(C88,0)=0,0,PMT($D$8,$D$9,-$D$7))</f>
        <v/>
      </c>
      <c r="G89" s="3933">
        <f>+IF(ROUND(C88,0)=0,0,+$D$13+$D$14)</f>
        <v/>
      </c>
      <c r="H89" s="3933">
        <f>+G89+F89</f>
        <v/>
      </c>
    </row>
    <row r="90">
      <c r="B90" s="10" t="n">
        <v>72</v>
      </c>
      <c r="C90" s="3933">
        <f>+IF(C89-D90&lt;0,0,C89-D90)</f>
        <v/>
      </c>
      <c r="D90" s="3933">
        <f>F90-E90</f>
        <v/>
      </c>
      <c r="E90" s="3933">
        <f>C89*$D$8</f>
        <v/>
      </c>
      <c r="F90" s="3933">
        <f>IF(ROUND(C89,0)=0,0,PMT($D$8,$D$9,-$D$7))</f>
        <v/>
      </c>
      <c r="G90" s="3933">
        <f>+IF(ROUND(C89,0)=0,0,+$D$13+$D$14)</f>
        <v/>
      </c>
      <c r="H90" s="3933">
        <f>+G90+F90</f>
        <v/>
      </c>
    </row>
    <row r="91">
      <c r="B91" s="10" t="n">
        <v>73</v>
      </c>
      <c r="C91" s="3933">
        <f>+IF(C90-D91&lt;0,0,C90-D91)</f>
        <v/>
      </c>
      <c r="D91" s="3933">
        <f>F91-E91</f>
        <v/>
      </c>
      <c r="E91" s="3933">
        <f>C90*$D$8</f>
        <v/>
      </c>
      <c r="F91" s="3933">
        <f>IF(ROUND(C90,0)=0,0,PMT($D$8,$D$9,-$D$7))</f>
        <v/>
      </c>
      <c r="G91" s="3933">
        <f>+IF(ROUND(C90,0)=0,0,+$D$13+$D$14)</f>
        <v/>
      </c>
      <c r="H91" s="3933">
        <f>+G91+F91</f>
        <v/>
      </c>
    </row>
    <row r="92">
      <c r="B92" s="10" t="n">
        <v>74</v>
      </c>
      <c r="C92" s="3933">
        <f>+IF(C91-D92&lt;0,0,C91-D92)</f>
        <v/>
      </c>
      <c r="D92" s="3933">
        <f>F92-E92</f>
        <v/>
      </c>
      <c r="E92" s="3933">
        <f>C91*$D$8</f>
        <v/>
      </c>
      <c r="F92" s="3933">
        <f>IF(ROUND(C91,0)=0,0,PMT($D$8,$D$9,-$D$7))</f>
        <v/>
      </c>
      <c r="G92" s="3933">
        <f>+IF(ROUND(C91,0)=0,0,+$D$13+$D$14)</f>
        <v/>
      </c>
      <c r="H92" s="3933">
        <f>+G92+F92</f>
        <v/>
      </c>
    </row>
    <row r="93">
      <c r="B93" s="10" t="n">
        <v>75</v>
      </c>
      <c r="C93" s="3933">
        <f>+IF(C92-D93&lt;0,0,C92-D93)</f>
        <v/>
      </c>
      <c r="D93" s="3933">
        <f>F93-E93</f>
        <v/>
      </c>
      <c r="E93" s="3933">
        <f>C92*$D$8</f>
        <v/>
      </c>
      <c r="F93" s="3933">
        <f>IF(ROUND(C92,0)=0,0,PMT($D$8,$D$9,-$D$7))</f>
        <v/>
      </c>
      <c r="G93" s="3933">
        <f>+IF(ROUND(C92,0)=0,0,+$D$13+$D$14)</f>
        <v/>
      </c>
      <c r="H93" s="3933">
        <f>+G93+F93</f>
        <v/>
      </c>
    </row>
    <row r="94">
      <c r="B94" s="10" t="n">
        <v>76</v>
      </c>
      <c r="C94" s="3933">
        <f>+IF(C93-D94&lt;0,0,C93-D94)</f>
        <v/>
      </c>
      <c r="D94" s="3933">
        <f>F94-E94</f>
        <v/>
      </c>
      <c r="E94" s="3933">
        <f>C93*$D$8</f>
        <v/>
      </c>
      <c r="F94" s="3933">
        <f>IF(ROUND(C93,0)=0,0,PMT($D$8,$D$9,-$D$7))</f>
        <v/>
      </c>
      <c r="G94" s="3933">
        <f>+IF(ROUND(C93,0)=0,0,+$D$13+$D$14)</f>
        <v/>
      </c>
      <c r="H94" s="3933">
        <f>+G94+F94</f>
        <v/>
      </c>
    </row>
    <row r="95">
      <c r="B95" s="10" t="n">
        <v>77</v>
      </c>
      <c r="C95" s="3933">
        <f>+IF(C94-D95&lt;0,0,C94-D95)</f>
        <v/>
      </c>
      <c r="D95" s="3933">
        <f>F95-E95</f>
        <v/>
      </c>
      <c r="E95" s="3933">
        <f>C94*$D$8</f>
        <v/>
      </c>
      <c r="F95" s="3933">
        <f>IF(ROUND(C94,0)=0,0,PMT($D$8,$D$9,-$D$7))</f>
        <v/>
      </c>
      <c r="G95" s="3933">
        <f>+IF(ROUND(C94,0)=0,0,+$D$13+$D$14)</f>
        <v/>
      </c>
      <c r="H95" s="3933">
        <f>+G95+F95</f>
        <v/>
      </c>
    </row>
    <row r="96">
      <c r="B96" s="10" t="n">
        <v>78</v>
      </c>
      <c r="C96" s="3933">
        <f>+IF(C95-D96&lt;0,0,C95-D96)</f>
        <v/>
      </c>
      <c r="D96" s="3933">
        <f>F96-E96</f>
        <v/>
      </c>
      <c r="E96" s="3933">
        <f>C95*$D$8</f>
        <v/>
      </c>
      <c r="F96" s="3933">
        <f>IF(ROUND(C95,0)=0,0,PMT($D$8,$D$9,-$D$7))</f>
        <v/>
      </c>
      <c r="G96" s="3933">
        <f>+IF(ROUND(C95,0)=0,0,+$D$13+$D$14)</f>
        <v/>
      </c>
      <c r="H96" s="3933">
        <f>+G96+F96</f>
        <v/>
      </c>
    </row>
    <row r="97">
      <c r="B97" s="10" t="n">
        <v>79</v>
      </c>
      <c r="C97" s="3933">
        <f>+IF(C96-D97&lt;0,0,C96-D97)</f>
        <v/>
      </c>
      <c r="D97" s="3933">
        <f>F97-E97</f>
        <v/>
      </c>
      <c r="E97" s="3933">
        <f>C96*$D$8</f>
        <v/>
      </c>
      <c r="F97" s="3933">
        <f>IF(ROUND(C96,0)=0,0,PMT($D$8,$D$9,-$D$7))</f>
        <v/>
      </c>
      <c r="G97" s="3933">
        <f>+IF(ROUND(C96,0)=0,0,+$D$13+$D$14)</f>
        <v/>
      </c>
      <c r="H97" s="3933">
        <f>+G97+F97</f>
        <v/>
      </c>
    </row>
    <row r="98">
      <c r="B98" s="10" t="n">
        <v>80</v>
      </c>
      <c r="C98" s="3933">
        <f>+IF(C97-D98&lt;0,0,C97-D98)</f>
        <v/>
      </c>
      <c r="D98" s="3933">
        <f>F98-E98</f>
        <v/>
      </c>
      <c r="E98" s="3933">
        <f>C97*$D$8</f>
        <v/>
      </c>
      <c r="F98" s="3933">
        <f>IF(ROUND(C97,0)=0,0,PMT($D$8,$D$9,-$D$7))</f>
        <v/>
      </c>
      <c r="G98" s="3933">
        <f>+IF(ROUND(C97,0)=0,0,+$D$13+$D$14)</f>
        <v/>
      </c>
      <c r="H98" s="3933">
        <f>+G98+F98</f>
        <v/>
      </c>
    </row>
    <row r="99">
      <c r="B99" s="10" t="n">
        <v>81</v>
      </c>
      <c r="C99" s="3933">
        <f>+IF(C98-D99&lt;0,0,C98-D99)</f>
        <v/>
      </c>
      <c r="D99" s="3933">
        <f>F99-E99</f>
        <v/>
      </c>
      <c r="E99" s="3933">
        <f>C98*$D$8</f>
        <v/>
      </c>
      <c r="F99" s="3933">
        <f>IF(ROUND(C98,0)=0,0,PMT($D$8,$D$9,-$D$7))</f>
        <v/>
      </c>
      <c r="G99" s="3933">
        <f>+IF(ROUND(C98,0)=0,0,+$D$13+$D$14)</f>
        <v/>
      </c>
      <c r="H99" s="3933">
        <f>+G99+F99</f>
        <v/>
      </c>
    </row>
    <row r="100">
      <c r="B100" s="10" t="n">
        <v>82</v>
      </c>
      <c r="C100" s="3933">
        <f>+IF(C99-D100&lt;0,0,C99-D100)</f>
        <v/>
      </c>
      <c r="D100" s="3933">
        <f>F100-E100</f>
        <v/>
      </c>
      <c r="E100" s="3933">
        <f>C99*$D$8</f>
        <v/>
      </c>
      <c r="F100" s="3933">
        <f>IF(ROUND(C99,0)=0,0,PMT($D$8,$D$9,-$D$7))</f>
        <v/>
      </c>
      <c r="G100" s="3933">
        <f>+IF(ROUND(C99,0)=0,0,+$D$13+$D$14)</f>
        <v/>
      </c>
      <c r="H100" s="3933">
        <f>+G100+F100</f>
        <v/>
      </c>
    </row>
    <row r="101">
      <c r="B101" s="10" t="n">
        <v>83</v>
      </c>
      <c r="C101" s="3933">
        <f>+IF(C100-D101&lt;0,0,C100-D101)</f>
        <v/>
      </c>
      <c r="D101" s="3933">
        <f>F101-E101</f>
        <v/>
      </c>
      <c r="E101" s="3933">
        <f>C100*$D$8</f>
        <v/>
      </c>
      <c r="F101" s="3933">
        <f>IF(ROUND(C100,0)=0,0,PMT($D$8,$D$9,-$D$7))</f>
        <v/>
      </c>
      <c r="G101" s="3933">
        <f>+IF(ROUND(C100,0)=0,0,+$D$13+$D$14)</f>
        <v/>
      </c>
      <c r="H101" s="3933">
        <f>+G101+F101</f>
        <v/>
      </c>
    </row>
    <row r="102">
      <c r="B102" s="10" t="n">
        <v>84</v>
      </c>
      <c r="C102" s="3933">
        <f>+IF(C101-D102&lt;0,0,C101-D102)</f>
        <v/>
      </c>
      <c r="D102" s="3933">
        <f>F102-E102</f>
        <v/>
      </c>
      <c r="E102" s="3933">
        <f>C101*$D$8</f>
        <v/>
      </c>
      <c r="F102" s="3933">
        <f>IF(ROUND(C101,0)=0,0,PMT($D$8,$D$9,-$D$7))</f>
        <v/>
      </c>
      <c r="G102" s="3933">
        <f>+IF(ROUND(C101,0)=0,0,+$D$13+$D$14)</f>
        <v/>
      </c>
      <c r="H102" s="3933">
        <f>+G102+F102</f>
        <v/>
      </c>
    </row>
    <row r="103">
      <c r="B103" s="10" t="n">
        <v>85</v>
      </c>
      <c r="C103" s="3933">
        <f>+IF(C102-D103&lt;0,0,C102-D103)</f>
        <v/>
      </c>
      <c r="D103" s="3933">
        <f>F103-E103</f>
        <v/>
      </c>
      <c r="E103" s="3933">
        <f>C102*$D$8</f>
        <v/>
      </c>
      <c r="F103" s="3933">
        <f>IF(ROUND(C102,0)=0,0,PMT($D$8,$D$9,-$D$7))</f>
        <v/>
      </c>
      <c r="G103" s="3933">
        <f>+IF(ROUND(C102,0)=0,0,+$D$13+$D$14)</f>
        <v/>
      </c>
      <c r="H103" s="3933">
        <f>+G103+F103</f>
        <v/>
      </c>
    </row>
    <row r="104">
      <c r="B104" s="10" t="n">
        <v>86</v>
      </c>
      <c r="C104" s="3933">
        <f>+IF(C103-D104&lt;0,0,C103-D104)</f>
        <v/>
      </c>
      <c r="D104" s="3933">
        <f>F104-E104</f>
        <v/>
      </c>
      <c r="E104" s="3933">
        <f>C103*$D$8</f>
        <v/>
      </c>
      <c r="F104" s="3933">
        <f>IF(ROUND(C103,0)=0,0,PMT($D$8,$D$9,-$D$7))</f>
        <v/>
      </c>
      <c r="G104" s="3933">
        <f>+IF(ROUND(C103,0)=0,0,+$D$13+$D$14)</f>
        <v/>
      </c>
      <c r="H104" s="3933">
        <f>+G104+F104</f>
        <v/>
      </c>
    </row>
    <row r="105">
      <c r="B105" s="10" t="n">
        <v>87</v>
      </c>
      <c r="C105" s="3933">
        <f>+IF(C104-D105&lt;0,0,C104-D105)</f>
        <v/>
      </c>
      <c r="D105" s="3933">
        <f>F105-E105</f>
        <v/>
      </c>
      <c r="E105" s="3933">
        <f>C104*$D$8</f>
        <v/>
      </c>
      <c r="F105" s="3933">
        <f>IF(ROUND(C104,0)=0,0,PMT($D$8,$D$9,-$D$7))</f>
        <v/>
      </c>
      <c r="G105" s="3933">
        <f>+IF(ROUND(C104,0)=0,0,+$D$13+$D$14)</f>
        <v/>
      </c>
      <c r="H105" s="3933">
        <f>+G105+F105</f>
        <v/>
      </c>
    </row>
    <row r="106">
      <c r="B106" s="10" t="n">
        <v>88</v>
      </c>
      <c r="C106" s="3933">
        <f>+IF(C105-D106&lt;0,0,C105-D106)</f>
        <v/>
      </c>
      <c r="D106" s="3933">
        <f>F106-E106</f>
        <v/>
      </c>
      <c r="E106" s="3933">
        <f>C105*$D$8</f>
        <v/>
      </c>
      <c r="F106" s="3933">
        <f>IF(ROUND(C105,0)=0,0,PMT($D$8,$D$9,-$D$7))</f>
        <v/>
      </c>
      <c r="G106" s="3933">
        <f>+IF(ROUND(C105,0)=0,0,+$D$13+$D$14)</f>
        <v/>
      </c>
      <c r="H106" s="3933">
        <f>+G106+F106</f>
        <v/>
      </c>
    </row>
    <row r="107">
      <c r="B107" s="10" t="n">
        <v>89</v>
      </c>
      <c r="C107" s="3933">
        <f>+IF(C106-D107&lt;0,0,C106-D107)</f>
        <v/>
      </c>
      <c r="D107" s="3933">
        <f>F107-E107</f>
        <v/>
      </c>
      <c r="E107" s="3933">
        <f>C106*$D$8</f>
        <v/>
      </c>
      <c r="F107" s="3933">
        <f>IF(ROUND(C106,0)=0,0,PMT($D$8,$D$9,-$D$7))</f>
        <v/>
      </c>
      <c r="G107" s="3933">
        <f>+IF(ROUND(C106,0)=0,0,+$D$13+$D$14)</f>
        <v/>
      </c>
      <c r="H107" s="3933">
        <f>+G107+F107</f>
        <v/>
      </c>
    </row>
    <row r="108">
      <c r="B108" s="10" t="n">
        <v>90</v>
      </c>
      <c r="C108" s="3933">
        <f>+IF(C107-D108&lt;0,0,C107-D108)</f>
        <v/>
      </c>
      <c r="D108" s="3933">
        <f>F108-E108</f>
        <v/>
      </c>
      <c r="E108" s="3933">
        <f>C107*$D$8</f>
        <v/>
      </c>
      <c r="F108" s="3933">
        <f>IF(ROUND(C107,0)=0,0,PMT($D$8,$D$9,-$D$7))</f>
        <v/>
      </c>
      <c r="G108" s="3933">
        <f>+IF(ROUND(C107,0)=0,0,+$D$13+$D$14)</f>
        <v/>
      </c>
      <c r="H108" s="3933">
        <f>+G108+F108</f>
        <v/>
      </c>
    </row>
    <row r="109">
      <c r="B109" s="10" t="n">
        <v>91</v>
      </c>
      <c r="C109" s="3933">
        <f>+IF(C108-D109&lt;0,0,C108-D109)</f>
        <v/>
      </c>
      <c r="D109" s="3933">
        <f>F109-E109</f>
        <v/>
      </c>
      <c r="E109" s="3933">
        <f>C108*$D$8</f>
        <v/>
      </c>
      <c r="F109" s="3933">
        <f>IF(ROUND(C108,0)=0,0,PMT($D$8,$D$9,-$D$7))</f>
        <v/>
      </c>
      <c r="G109" s="3933">
        <f>+IF(ROUND(C108,0)=0,0,+$D$13+$D$14)</f>
        <v/>
      </c>
      <c r="H109" s="3933">
        <f>+G109+F109</f>
        <v/>
      </c>
    </row>
    <row r="110">
      <c r="B110" s="10" t="n">
        <v>92</v>
      </c>
      <c r="C110" s="3933">
        <f>+IF(C109-D110&lt;0,0,C109-D110)</f>
        <v/>
      </c>
      <c r="D110" s="3933">
        <f>F110-E110</f>
        <v/>
      </c>
      <c r="E110" s="3933">
        <f>C109*$D$8</f>
        <v/>
      </c>
      <c r="F110" s="3933">
        <f>IF(ROUND(C109,0)=0,0,PMT($D$8,$D$9,-$D$7))</f>
        <v/>
      </c>
      <c r="G110" s="3933">
        <f>+IF(ROUND(C109,0)=0,0,+$D$13+$D$14)</f>
        <v/>
      </c>
      <c r="H110" s="3933">
        <f>+G110+F110</f>
        <v/>
      </c>
    </row>
    <row r="111">
      <c r="B111" s="10" t="n">
        <v>93</v>
      </c>
      <c r="C111" s="3933">
        <f>+IF(C110-D111&lt;0,0,C110-D111)</f>
        <v/>
      </c>
      <c r="D111" s="3933">
        <f>F111-E111</f>
        <v/>
      </c>
      <c r="E111" s="3933">
        <f>C110*$D$8</f>
        <v/>
      </c>
      <c r="F111" s="3933">
        <f>IF(ROUND(C110,0)=0,0,PMT($D$8,$D$9,-$D$7))</f>
        <v/>
      </c>
      <c r="G111" s="3933">
        <f>+IF(ROUND(C110,0)=0,0,+$D$13+$D$14)</f>
        <v/>
      </c>
      <c r="H111" s="3933">
        <f>+G111+F111</f>
        <v/>
      </c>
    </row>
    <row r="112">
      <c r="B112" s="10" t="n">
        <v>94</v>
      </c>
      <c r="C112" s="3933">
        <f>+IF(C111-D112&lt;0,0,C111-D112)</f>
        <v/>
      </c>
      <c r="D112" s="3933">
        <f>F112-E112</f>
        <v/>
      </c>
      <c r="E112" s="3933">
        <f>C111*$D$8</f>
        <v/>
      </c>
      <c r="F112" s="3933">
        <f>IF(ROUND(C111,0)=0,0,PMT($D$8,$D$9,-$D$7))</f>
        <v/>
      </c>
      <c r="G112" s="3933">
        <f>+IF(ROUND(C111,0)=0,0,+$D$13+$D$14)</f>
        <v/>
      </c>
      <c r="H112" s="3933">
        <f>+G112+F112</f>
        <v/>
      </c>
    </row>
    <row r="113">
      <c r="B113" s="10" t="n">
        <v>95</v>
      </c>
      <c r="C113" s="3933">
        <f>+IF(C112-D113&lt;0,0,C112-D113)</f>
        <v/>
      </c>
      <c r="D113" s="3933">
        <f>F113-E113</f>
        <v/>
      </c>
      <c r="E113" s="3933">
        <f>C112*$D$8</f>
        <v/>
      </c>
      <c r="F113" s="3933">
        <f>IF(ROUND(C112,0)=0,0,PMT($D$8,$D$9,-$D$7))</f>
        <v/>
      </c>
      <c r="G113" s="3933">
        <f>+IF(ROUND(C112,0)=0,0,+$D$13+$D$14)</f>
        <v/>
      </c>
      <c r="H113" s="3933">
        <f>+G113+F113</f>
        <v/>
      </c>
    </row>
    <row r="114">
      <c r="B114" s="10" t="n">
        <v>96</v>
      </c>
      <c r="C114" s="3933">
        <f>+IF(C113-D114&lt;0,0,C113-D114)</f>
        <v/>
      </c>
      <c r="D114" s="3933">
        <f>F114-E114</f>
        <v/>
      </c>
      <c r="E114" s="3933">
        <f>C113*$D$8</f>
        <v/>
      </c>
      <c r="F114" s="3933">
        <f>IF(ROUND(C113,0)=0,0,PMT($D$8,$D$9,-$D$7))</f>
        <v/>
      </c>
      <c r="G114" s="3933">
        <f>+IF(ROUND(C113,0)=0,0,+$D$13+$D$14)</f>
        <v/>
      </c>
      <c r="H114" s="3933">
        <f>+G114+F114</f>
        <v/>
      </c>
    </row>
    <row r="115">
      <c r="B115" s="10" t="n">
        <v>97</v>
      </c>
      <c r="C115" s="3933">
        <f>+IF(C114-D115&lt;0,0,C114-D115)</f>
        <v/>
      </c>
      <c r="D115" s="3933">
        <f>F115-E115</f>
        <v/>
      </c>
      <c r="E115" s="3933">
        <f>C114*$D$8</f>
        <v/>
      </c>
      <c r="F115" s="3933">
        <f>IF(ROUND(C114,0)=0,0,PMT($D$8,$D$9,-$D$7))</f>
        <v/>
      </c>
      <c r="G115" s="3933">
        <f>+IF(ROUND(C114,0)=0,0,+$D$13+$D$14)</f>
        <v/>
      </c>
      <c r="H115" s="3933">
        <f>+G115+F115</f>
        <v/>
      </c>
    </row>
    <row r="116">
      <c r="B116" s="10" t="n">
        <v>98</v>
      </c>
      <c r="C116" s="3933">
        <f>+IF(C115-D116&lt;0,0,C115-D116)</f>
        <v/>
      </c>
      <c r="D116" s="3933">
        <f>F116-E116</f>
        <v/>
      </c>
      <c r="E116" s="3933">
        <f>C115*$D$8</f>
        <v/>
      </c>
      <c r="F116" s="3933">
        <f>IF(ROUND(C115,0)=0,0,PMT($D$8,$D$9,-$D$7))</f>
        <v/>
      </c>
      <c r="G116" s="3933">
        <f>+IF(ROUND(C115,0)=0,0,+$D$13+$D$14)</f>
        <v/>
      </c>
      <c r="H116" s="3933">
        <f>+G116+F116</f>
        <v/>
      </c>
    </row>
    <row r="117">
      <c r="B117" s="10" t="n">
        <v>99</v>
      </c>
      <c r="C117" s="3933">
        <f>+IF(C116-D117&lt;0,0,C116-D117)</f>
        <v/>
      </c>
      <c r="D117" s="3933">
        <f>F117-E117</f>
        <v/>
      </c>
      <c r="E117" s="3933">
        <f>C116*$D$8</f>
        <v/>
      </c>
      <c r="F117" s="3933">
        <f>IF(ROUND(C116,0)=0,0,PMT($D$8,$D$9,-$D$7))</f>
        <v/>
      </c>
      <c r="G117" s="3933">
        <f>+IF(ROUND(C116,0)=0,0,+$D$13+$D$14)</f>
        <v/>
      </c>
      <c r="H117" s="3933">
        <f>+G117+F117</f>
        <v/>
      </c>
    </row>
    <row r="118">
      <c r="B118" s="10" t="n">
        <v>100</v>
      </c>
      <c r="C118" s="3933">
        <f>+IF(C117-D118&lt;0,0,C117-D118)</f>
        <v/>
      </c>
      <c r="D118" s="3933">
        <f>F118-E118</f>
        <v/>
      </c>
      <c r="E118" s="3933">
        <f>C117*$D$8</f>
        <v/>
      </c>
      <c r="F118" s="3933">
        <f>IF(ROUND(C117,0)=0,0,PMT($D$8,$D$9,-$D$7))</f>
        <v/>
      </c>
      <c r="G118" s="3933">
        <f>+IF(ROUND(C117,0)=0,0,+$D$13+$D$14)</f>
        <v/>
      </c>
      <c r="H118" s="3933">
        <f>+G118+F118</f>
        <v/>
      </c>
    </row>
    <row r="119">
      <c r="B119" s="10" t="n">
        <v>101</v>
      </c>
      <c r="C119" s="3933">
        <f>+IF(C118-D119&lt;0,0,C118-D119)</f>
        <v/>
      </c>
      <c r="D119" s="3933">
        <f>F119-E119</f>
        <v/>
      </c>
      <c r="E119" s="3933">
        <f>C118*$D$8</f>
        <v/>
      </c>
      <c r="F119" s="3933">
        <f>IF(ROUND(C118,0)=0,0,PMT($D$8,$D$9,-$D$7))</f>
        <v/>
      </c>
      <c r="G119" s="3933">
        <f>+IF(ROUND(C118,0)=0,0,+$D$13+$D$14)</f>
        <v/>
      </c>
      <c r="H119" s="3933">
        <f>+G119+F119</f>
        <v/>
      </c>
    </row>
    <row r="120">
      <c r="B120" s="10" t="n">
        <v>102</v>
      </c>
      <c r="C120" s="3933">
        <f>+IF(C119-D120&lt;0,0,C119-D120)</f>
        <v/>
      </c>
      <c r="D120" s="3933">
        <f>F120-E120</f>
        <v/>
      </c>
      <c r="E120" s="3933">
        <f>C119*$D$8</f>
        <v/>
      </c>
      <c r="F120" s="3933">
        <f>IF(ROUND(C119,0)=0,0,PMT($D$8,$D$9,-$D$7))</f>
        <v/>
      </c>
      <c r="G120" s="3933">
        <f>+IF(ROUND(C119,0)=0,0,+$D$13+$D$14)</f>
        <v/>
      </c>
      <c r="H120" s="3933">
        <f>+G120+F120</f>
        <v/>
      </c>
    </row>
    <row r="121">
      <c r="B121" s="10" t="n">
        <v>103</v>
      </c>
      <c r="C121" s="3933">
        <f>+IF(C120-D121&lt;0,0,C120-D121)</f>
        <v/>
      </c>
      <c r="D121" s="3933">
        <f>F121-E121</f>
        <v/>
      </c>
      <c r="E121" s="3933">
        <f>C120*$D$8</f>
        <v/>
      </c>
      <c r="F121" s="3933">
        <f>IF(ROUND(C120,0)=0,0,PMT($D$8,$D$9,-$D$7))</f>
        <v/>
      </c>
      <c r="G121" s="3933">
        <f>+IF(ROUND(C120,0)=0,0,+$D$13+$D$14)</f>
        <v/>
      </c>
      <c r="H121" s="3933">
        <f>+G121+F121</f>
        <v/>
      </c>
    </row>
    <row r="122">
      <c r="B122" s="10" t="n">
        <v>104</v>
      </c>
      <c r="C122" s="3933">
        <f>+IF(C121-D122&lt;0,0,C121-D122)</f>
        <v/>
      </c>
      <c r="D122" s="3933">
        <f>F122-E122</f>
        <v/>
      </c>
      <c r="E122" s="3933">
        <f>C121*$D$8</f>
        <v/>
      </c>
      <c r="F122" s="3933">
        <f>IF(ROUND(C121,0)=0,0,PMT($D$8,$D$9,-$D$7))</f>
        <v/>
      </c>
      <c r="G122" s="3933">
        <f>+IF(ROUND(C121,0)=0,0,+$D$13+$D$14)</f>
        <v/>
      </c>
      <c r="H122" s="3933">
        <f>+G122+F122</f>
        <v/>
      </c>
    </row>
    <row r="123">
      <c r="B123" s="10" t="n">
        <v>105</v>
      </c>
      <c r="C123" s="3933">
        <f>+IF(C122-D123&lt;0,0,C122-D123)</f>
        <v/>
      </c>
      <c r="D123" s="3933">
        <f>F123-E123</f>
        <v/>
      </c>
      <c r="E123" s="3933">
        <f>C122*$D$8</f>
        <v/>
      </c>
      <c r="F123" s="3933">
        <f>IF(ROUND(C122,0)=0,0,PMT($D$8,$D$9,-$D$7))</f>
        <v/>
      </c>
      <c r="G123" s="3933">
        <f>+IF(ROUND(C122,0)=0,0,+$D$13+$D$14)</f>
        <v/>
      </c>
      <c r="H123" s="3933">
        <f>+G123+F123</f>
        <v/>
      </c>
    </row>
    <row r="124">
      <c r="B124" s="10" t="n">
        <v>106</v>
      </c>
      <c r="C124" s="3933">
        <f>+IF(C123-D124&lt;0,0,C123-D124)</f>
        <v/>
      </c>
      <c r="D124" s="3933">
        <f>F124-E124</f>
        <v/>
      </c>
      <c r="E124" s="3933">
        <f>C123*$D$8</f>
        <v/>
      </c>
      <c r="F124" s="3933">
        <f>IF(ROUND(C123,0)=0,0,PMT($D$8,$D$9,-$D$7))</f>
        <v/>
      </c>
      <c r="G124" s="3933">
        <f>+IF(ROUND(C123,0)=0,0,+$D$13+$D$14)</f>
        <v/>
      </c>
      <c r="H124" s="3933">
        <f>+G124+F124</f>
        <v/>
      </c>
    </row>
    <row r="125">
      <c r="B125" s="10" t="n">
        <v>107</v>
      </c>
      <c r="C125" s="3933">
        <f>+IF(C124-D125&lt;0,0,C124-D125)</f>
        <v/>
      </c>
      <c r="D125" s="3933">
        <f>F125-E125</f>
        <v/>
      </c>
      <c r="E125" s="3933">
        <f>C124*$D$8</f>
        <v/>
      </c>
      <c r="F125" s="3933">
        <f>IF(ROUND(C124,0)=0,0,PMT($D$8,$D$9,-$D$7))</f>
        <v/>
      </c>
      <c r="G125" s="3933">
        <f>+IF(ROUND(C124,0)=0,0,+$D$13+$D$14)</f>
        <v/>
      </c>
      <c r="H125" s="3933">
        <f>+G125+F125</f>
        <v/>
      </c>
    </row>
    <row r="126">
      <c r="B126" s="10" t="n">
        <v>108</v>
      </c>
      <c r="C126" s="3933">
        <f>+IF(C125-D126&lt;0,0,C125-D126)</f>
        <v/>
      </c>
      <c r="D126" s="3933">
        <f>F126-E126</f>
        <v/>
      </c>
      <c r="E126" s="3933">
        <f>C125*$D$8</f>
        <v/>
      </c>
      <c r="F126" s="3933">
        <f>IF(ROUND(C125,0)=0,0,PMT($D$8,$D$9,-$D$7))</f>
        <v/>
      </c>
      <c r="G126" s="3933">
        <f>+IF(ROUND(C125,0)=0,0,+$D$13+$D$14)</f>
        <v/>
      </c>
      <c r="H126" s="3933">
        <f>+G126+F126</f>
        <v/>
      </c>
    </row>
    <row r="127">
      <c r="B127" s="10" t="n">
        <v>109</v>
      </c>
      <c r="C127" s="3933">
        <f>+IF(C126-D127&lt;0,0,C126-D127)</f>
        <v/>
      </c>
      <c r="D127" s="3933">
        <f>F127-E127</f>
        <v/>
      </c>
      <c r="E127" s="3933">
        <f>C126*$D$8</f>
        <v/>
      </c>
      <c r="F127" s="3933">
        <f>IF(ROUND(C126,0)=0,0,PMT($D$8,$D$9,-$D$7))</f>
        <v/>
      </c>
      <c r="G127" s="3933">
        <f>+IF(ROUND(C126,0)=0,0,+$D$13+$D$14)</f>
        <v/>
      </c>
      <c r="H127" s="3933">
        <f>+G127+F127</f>
        <v/>
      </c>
    </row>
    <row r="128">
      <c r="B128" s="10" t="n">
        <v>110</v>
      </c>
      <c r="C128" s="3933">
        <f>+IF(C127-D128&lt;0,0,C127-D128)</f>
        <v/>
      </c>
      <c r="D128" s="3933">
        <f>F128-E128</f>
        <v/>
      </c>
      <c r="E128" s="3933">
        <f>C127*$D$8</f>
        <v/>
      </c>
      <c r="F128" s="3933">
        <f>IF(ROUND(C127,0)=0,0,PMT($D$8,$D$9,-$D$7))</f>
        <v/>
      </c>
      <c r="G128" s="3933">
        <f>+IF(ROUND(C127,0)=0,0,+$D$13+$D$14)</f>
        <v/>
      </c>
      <c r="H128" s="3933">
        <f>+G128+F128</f>
        <v/>
      </c>
    </row>
    <row r="129">
      <c r="B129" s="10" t="n">
        <v>111</v>
      </c>
      <c r="C129" s="3933">
        <f>+IF(C128-D129&lt;0,0,C128-D129)</f>
        <v/>
      </c>
      <c r="D129" s="3933">
        <f>F129-E129</f>
        <v/>
      </c>
      <c r="E129" s="3933">
        <f>C128*$D$8</f>
        <v/>
      </c>
      <c r="F129" s="3933">
        <f>IF(ROUND(C128,0)=0,0,PMT($D$8,$D$9,-$D$7))</f>
        <v/>
      </c>
      <c r="G129" s="3933">
        <f>+IF(ROUND(C128,0)=0,0,+$D$13+$D$14)</f>
        <v/>
      </c>
      <c r="H129" s="3933">
        <f>+G129+F129</f>
        <v/>
      </c>
    </row>
    <row r="130">
      <c r="B130" s="10" t="n">
        <v>112</v>
      </c>
      <c r="C130" s="3933">
        <f>+IF(C129-D130&lt;0,0,C129-D130)</f>
        <v/>
      </c>
      <c r="D130" s="3933">
        <f>F130-E130</f>
        <v/>
      </c>
      <c r="E130" s="3933">
        <f>C129*$D$8</f>
        <v/>
      </c>
      <c r="F130" s="3933">
        <f>IF(ROUND(C129,0)=0,0,PMT($D$8,$D$9,-$D$7))</f>
        <v/>
      </c>
      <c r="G130" s="3933">
        <f>+IF(ROUND(C129,0)=0,0,+$D$13+$D$14)</f>
        <v/>
      </c>
      <c r="H130" s="3933">
        <f>+G130+F130</f>
        <v/>
      </c>
    </row>
    <row r="131">
      <c r="B131" s="10" t="n">
        <v>113</v>
      </c>
      <c r="C131" s="3933">
        <f>+IF(C130-D131&lt;0,0,C130-D131)</f>
        <v/>
      </c>
      <c r="D131" s="3933">
        <f>F131-E131</f>
        <v/>
      </c>
      <c r="E131" s="3933">
        <f>C130*$D$8</f>
        <v/>
      </c>
      <c r="F131" s="3933">
        <f>IF(ROUND(C130,0)=0,0,PMT($D$8,$D$9,-$D$7))</f>
        <v/>
      </c>
      <c r="G131" s="3933">
        <f>+IF(ROUND(C130,0)=0,0,+$D$13+$D$14)</f>
        <v/>
      </c>
      <c r="H131" s="3933">
        <f>+G131+F131</f>
        <v/>
      </c>
    </row>
    <row r="132">
      <c r="B132" s="10" t="n">
        <v>114</v>
      </c>
      <c r="C132" s="3933">
        <f>+IF(C131-D132&lt;0,0,C131-D132)</f>
        <v/>
      </c>
      <c r="D132" s="3933">
        <f>F132-E132</f>
        <v/>
      </c>
      <c r="E132" s="3933">
        <f>C131*$D$8</f>
        <v/>
      </c>
      <c r="F132" s="3933">
        <f>IF(ROUND(C131,0)=0,0,PMT($D$8,$D$9,-$D$7))</f>
        <v/>
      </c>
      <c r="G132" s="3933">
        <f>+IF(ROUND(C131,0)=0,0,+$D$13+$D$14)</f>
        <v/>
      </c>
      <c r="H132" s="3933">
        <f>+G132+F132</f>
        <v/>
      </c>
    </row>
    <row r="133">
      <c r="B133" s="10" t="n">
        <v>115</v>
      </c>
      <c r="C133" s="3933">
        <f>+IF(C132-D133&lt;0,0,C132-D133)</f>
        <v/>
      </c>
      <c r="D133" s="3933">
        <f>F133-E133</f>
        <v/>
      </c>
      <c r="E133" s="3933">
        <f>C132*$D$8</f>
        <v/>
      </c>
      <c r="F133" s="3933">
        <f>IF(ROUND(C132,0)=0,0,PMT($D$8,$D$9,-$D$7))</f>
        <v/>
      </c>
      <c r="G133" s="3933">
        <f>+IF(ROUND(C132,0)=0,0,+$D$13+$D$14)</f>
        <v/>
      </c>
      <c r="H133" s="3933">
        <f>+G133+F133</f>
        <v/>
      </c>
    </row>
    <row r="134">
      <c r="B134" s="10" t="n">
        <v>116</v>
      </c>
      <c r="C134" s="3933">
        <f>+IF(C133-D134&lt;0,0,C133-D134)</f>
        <v/>
      </c>
      <c r="D134" s="3933">
        <f>F134-E134</f>
        <v/>
      </c>
      <c r="E134" s="3933">
        <f>C133*$D$8</f>
        <v/>
      </c>
      <c r="F134" s="3933">
        <f>IF(ROUND(C133,0)=0,0,PMT($D$8,$D$9,-$D$7))</f>
        <v/>
      </c>
      <c r="G134" s="3933">
        <f>+IF(ROUND(C133,0)=0,0,+$D$13+$D$14)</f>
        <v/>
      </c>
      <c r="H134" s="3933">
        <f>+G134+F134</f>
        <v/>
      </c>
    </row>
    <row r="135">
      <c r="B135" s="10" t="n">
        <v>117</v>
      </c>
      <c r="C135" s="3933">
        <f>+IF(C134-D135&lt;0,0,C134-D135)</f>
        <v/>
      </c>
      <c r="D135" s="3933">
        <f>F135-E135</f>
        <v/>
      </c>
      <c r="E135" s="3933">
        <f>C134*$D$8</f>
        <v/>
      </c>
      <c r="F135" s="3933">
        <f>IF(ROUND(C134,0)=0,0,PMT($D$8,$D$9,-$D$7))</f>
        <v/>
      </c>
      <c r="G135" s="3933">
        <f>+IF(ROUND(C134,0)=0,0,+$D$13+$D$14)</f>
        <v/>
      </c>
      <c r="H135" s="3933">
        <f>+G135+F135</f>
        <v/>
      </c>
    </row>
    <row r="136">
      <c r="B136" s="10" t="n">
        <v>118</v>
      </c>
      <c r="C136" s="3933">
        <f>+IF(C135-D136&lt;0,0,C135-D136)</f>
        <v/>
      </c>
      <c r="D136" s="3933">
        <f>F136-E136</f>
        <v/>
      </c>
      <c r="E136" s="3933">
        <f>C135*$D$8</f>
        <v/>
      </c>
      <c r="F136" s="3933">
        <f>IF(ROUND(C135,0)=0,0,PMT($D$8,$D$9,-$D$7))</f>
        <v/>
      </c>
      <c r="G136" s="3933">
        <f>+IF(ROUND(C135,0)=0,0,+$D$13+$D$14)</f>
        <v/>
      </c>
      <c r="H136" s="3933">
        <f>+G136+F136</f>
        <v/>
      </c>
    </row>
    <row r="137">
      <c r="B137" s="10" t="n">
        <v>119</v>
      </c>
      <c r="C137" s="3933">
        <f>+IF(C136-D137&lt;0,0,C136-D137)</f>
        <v/>
      </c>
      <c r="D137" s="3933">
        <f>F137-E137</f>
        <v/>
      </c>
      <c r="E137" s="3933">
        <f>C136*$D$8</f>
        <v/>
      </c>
      <c r="F137" s="3933">
        <f>IF(ROUND(C136,0)=0,0,PMT($D$8,$D$9,-$D$7))</f>
        <v/>
      </c>
      <c r="G137" s="3933">
        <f>+IF(ROUND(C136,0)=0,0,+$D$13+$D$14)</f>
        <v/>
      </c>
      <c r="H137" s="3933">
        <f>+G137+F137</f>
        <v/>
      </c>
    </row>
    <row r="138">
      <c r="B138" s="10" t="n">
        <v>120</v>
      </c>
      <c r="C138" s="3933">
        <f>+IF(C137-D138&lt;0,0,C137-D138)</f>
        <v/>
      </c>
      <c r="D138" s="3933">
        <f>F138-E138</f>
        <v/>
      </c>
      <c r="E138" s="3933">
        <f>C137*$D$8</f>
        <v/>
      </c>
      <c r="F138" s="3933">
        <f>IF(ROUND(C137,0)=0,0,PMT($D$8,$D$9,-$D$7))</f>
        <v/>
      </c>
      <c r="G138" s="3933">
        <f>+IF(ROUND(C137,0)=0,0,+$D$13+$D$14)</f>
        <v/>
      </c>
      <c r="H138" s="3933">
        <f>+G138+F138</f>
        <v/>
      </c>
    </row>
    <row r="139">
      <c r="B139" s="10" t="n">
        <v>121</v>
      </c>
      <c r="C139" s="3933">
        <f>+IF(C138-D139&lt;0,0,C138-D139)</f>
        <v/>
      </c>
      <c r="D139" s="3933">
        <f>F139-E139</f>
        <v/>
      </c>
      <c r="E139" s="3933">
        <f>C138*$D$8</f>
        <v/>
      </c>
      <c r="F139" s="3933">
        <f>IF(ROUND(C138,0)=0,0,PMT($D$8,$D$9,-$D$7))</f>
        <v/>
      </c>
      <c r="G139" s="3933">
        <f>+IF(ROUND(C138,0)=0,0,+$D$13+$D$14)</f>
        <v/>
      </c>
      <c r="H139" s="3933">
        <f>+G139+F139</f>
        <v/>
      </c>
    </row>
    <row r="140">
      <c r="B140" s="10" t="n">
        <v>122</v>
      </c>
      <c r="C140" s="3933">
        <f>+IF(C139-D140&lt;0,0,C139-D140)</f>
        <v/>
      </c>
      <c r="D140" s="3933">
        <f>F140-E140</f>
        <v/>
      </c>
      <c r="E140" s="3933">
        <f>C139*$D$8</f>
        <v/>
      </c>
      <c r="F140" s="3933">
        <f>IF(ROUND(C139,0)=0,0,PMT($D$8,$D$9,-$D$7))</f>
        <v/>
      </c>
      <c r="G140" s="3933">
        <f>+IF(ROUND(C139,0)=0,0,+$D$13+$D$14)</f>
        <v/>
      </c>
      <c r="H140" s="3933">
        <f>+G140+F140</f>
        <v/>
      </c>
    </row>
    <row r="141">
      <c r="B141" s="10" t="n">
        <v>123</v>
      </c>
      <c r="C141" s="3933">
        <f>+IF(C140-D141&lt;0,0,C140-D141)</f>
        <v/>
      </c>
      <c r="D141" s="3933">
        <f>F141-E141</f>
        <v/>
      </c>
      <c r="E141" s="3933">
        <f>C140*$D$8</f>
        <v/>
      </c>
      <c r="F141" s="3933">
        <f>IF(ROUND(C140,0)=0,0,PMT($D$8,$D$9,-$D$7))</f>
        <v/>
      </c>
      <c r="G141" s="3933">
        <f>+IF(ROUND(C140,0)=0,0,+$D$13+$D$14)</f>
        <v/>
      </c>
      <c r="H141" s="3933">
        <f>+G141+F141</f>
        <v/>
      </c>
    </row>
    <row r="142">
      <c r="B142" s="10" t="n">
        <v>124</v>
      </c>
      <c r="C142" s="3933">
        <f>+IF(C141-D142&lt;0,0,C141-D142)</f>
        <v/>
      </c>
      <c r="D142" s="3933">
        <f>F142-E142</f>
        <v/>
      </c>
      <c r="E142" s="3933">
        <f>C141*$D$8</f>
        <v/>
      </c>
      <c r="F142" s="3933">
        <f>IF(ROUND(C141,0)=0,0,PMT($D$8,$D$9,-$D$7))</f>
        <v/>
      </c>
      <c r="G142" s="3933">
        <f>+IF(ROUND(C141,0)=0,0,+$D$13+$D$14)</f>
        <v/>
      </c>
      <c r="H142" s="3933">
        <f>+G142+F142</f>
        <v/>
      </c>
    </row>
    <row r="143">
      <c r="B143" s="10" t="n">
        <v>125</v>
      </c>
      <c r="C143" s="3933">
        <f>+IF(C142-D143&lt;0,0,C142-D143)</f>
        <v/>
      </c>
      <c r="D143" s="3933">
        <f>F143-E143</f>
        <v/>
      </c>
      <c r="E143" s="3933">
        <f>C142*$D$8</f>
        <v/>
      </c>
      <c r="F143" s="3933">
        <f>IF(ROUND(C142,0)=0,0,PMT($D$8,$D$9,-$D$7))</f>
        <v/>
      </c>
      <c r="G143" s="3933">
        <f>+IF(ROUND(C142,0)=0,0,+$D$13+$D$14)</f>
        <v/>
      </c>
      <c r="H143" s="3933">
        <f>+G143+F143</f>
        <v/>
      </c>
    </row>
    <row r="144">
      <c r="B144" s="10" t="n">
        <v>126</v>
      </c>
      <c r="C144" s="3933">
        <f>+IF(C143-D144&lt;0,0,C143-D144)</f>
        <v/>
      </c>
      <c r="D144" s="3933">
        <f>F144-E144</f>
        <v/>
      </c>
      <c r="E144" s="3933">
        <f>C143*$D$8</f>
        <v/>
      </c>
      <c r="F144" s="3933">
        <f>IF(ROUND(C143,0)=0,0,PMT($D$8,$D$9,-$D$7))</f>
        <v/>
      </c>
      <c r="G144" s="3933">
        <f>+IF(ROUND(C143,0)=0,0,+$D$13+$D$14)</f>
        <v/>
      </c>
      <c r="H144" s="3933">
        <f>+G144+F144</f>
        <v/>
      </c>
    </row>
    <row r="145">
      <c r="B145" s="10" t="n">
        <v>127</v>
      </c>
      <c r="C145" s="3933">
        <f>+IF(C144-D145&lt;0,0,C144-D145)</f>
        <v/>
      </c>
      <c r="D145" s="3933">
        <f>F145-E145</f>
        <v/>
      </c>
      <c r="E145" s="3933">
        <f>C144*$D$8</f>
        <v/>
      </c>
      <c r="F145" s="3933">
        <f>IF(ROUND(C144,0)=0,0,PMT($D$8,$D$9,-$D$7))</f>
        <v/>
      </c>
      <c r="G145" s="3933">
        <f>+IF(ROUND(C144,0)=0,0,+$D$13+$D$14)</f>
        <v/>
      </c>
      <c r="H145" s="3933">
        <f>+G145+F145</f>
        <v/>
      </c>
    </row>
    <row r="146">
      <c r="B146" s="10" t="n">
        <v>128</v>
      </c>
      <c r="C146" s="3933">
        <f>+IF(C145-D146&lt;0,0,C145-D146)</f>
        <v/>
      </c>
      <c r="D146" s="3933">
        <f>F146-E146</f>
        <v/>
      </c>
      <c r="E146" s="3933">
        <f>C145*$D$8</f>
        <v/>
      </c>
      <c r="F146" s="3933">
        <f>IF(ROUND(C145,0)=0,0,PMT($D$8,$D$9,-$D$7))</f>
        <v/>
      </c>
      <c r="G146" s="3933">
        <f>+IF(ROUND(C145,0)=0,0,+$D$13+$D$14)</f>
        <v/>
      </c>
      <c r="H146" s="3933">
        <f>+G146+F146</f>
        <v/>
      </c>
    </row>
    <row r="147">
      <c r="B147" s="10" t="n">
        <v>129</v>
      </c>
      <c r="C147" s="3933">
        <f>+IF(C146-D147&lt;0,0,C146-D147)</f>
        <v/>
      </c>
      <c r="D147" s="3933">
        <f>F147-E147</f>
        <v/>
      </c>
      <c r="E147" s="3933">
        <f>C146*$D$8</f>
        <v/>
      </c>
      <c r="F147" s="3933">
        <f>IF(ROUND(C146,0)=0,0,PMT($D$8,$D$9,-$D$7))</f>
        <v/>
      </c>
      <c r="G147" s="3933">
        <f>+IF(ROUND(C146,0)=0,0,+$D$13+$D$14)</f>
        <v/>
      </c>
      <c r="H147" s="3933">
        <f>+G147+F147</f>
        <v/>
      </c>
    </row>
    <row r="148">
      <c r="B148" s="10" t="n">
        <v>130</v>
      </c>
      <c r="C148" s="3933">
        <f>+IF(C147-D148&lt;0,0,C147-D148)</f>
        <v/>
      </c>
      <c r="D148" s="3933">
        <f>F148-E148</f>
        <v/>
      </c>
      <c r="E148" s="3933">
        <f>C147*$D$8</f>
        <v/>
      </c>
      <c r="F148" s="3933">
        <f>IF(ROUND(C147,0)=0,0,PMT($D$8,$D$9,-$D$7))</f>
        <v/>
      </c>
      <c r="G148" s="3933">
        <f>+IF(ROUND(C147,0)=0,0,+$D$13+$D$14)</f>
        <v/>
      </c>
      <c r="H148" s="3933">
        <f>+G148+F148</f>
        <v/>
      </c>
    </row>
    <row r="149">
      <c r="B149" s="10" t="n">
        <v>131</v>
      </c>
      <c r="C149" s="3933">
        <f>+IF(C148-D149&lt;0,0,C148-D149)</f>
        <v/>
      </c>
      <c r="D149" s="3933">
        <f>F149-E149</f>
        <v/>
      </c>
      <c r="E149" s="3933">
        <f>C148*$D$8</f>
        <v/>
      </c>
      <c r="F149" s="3933">
        <f>IF(ROUND(C148,0)=0,0,PMT($D$8,$D$9,-$D$7))</f>
        <v/>
      </c>
      <c r="G149" s="3933">
        <f>+IF(ROUND(C148,0)=0,0,+$D$13+$D$14)</f>
        <v/>
      </c>
      <c r="H149" s="3933">
        <f>+G149+F149</f>
        <v/>
      </c>
    </row>
    <row r="150">
      <c r="B150" s="10" t="n">
        <v>132</v>
      </c>
      <c r="C150" s="3933">
        <f>+IF(C149-D150&lt;0,0,C149-D150)</f>
        <v/>
      </c>
      <c r="D150" s="3933">
        <f>F150-E150</f>
        <v/>
      </c>
      <c r="E150" s="3933">
        <f>C149*$D$8</f>
        <v/>
      </c>
      <c r="F150" s="3933">
        <f>IF(ROUND(C149,0)=0,0,PMT($D$8,$D$9,-$D$7))</f>
        <v/>
      </c>
      <c r="G150" s="3933">
        <f>+IF(ROUND(C149,0)=0,0,+$D$13+$D$14)</f>
        <v/>
      </c>
      <c r="H150" s="3933">
        <f>+G150+F150</f>
        <v/>
      </c>
    </row>
    <row r="151">
      <c r="B151" s="10" t="n">
        <v>133</v>
      </c>
      <c r="C151" s="3933">
        <f>+IF(C150-D151&lt;0,0,C150-D151)</f>
        <v/>
      </c>
      <c r="D151" s="3933">
        <f>F151-E151</f>
        <v/>
      </c>
      <c r="E151" s="3933">
        <f>C150*$D$8</f>
        <v/>
      </c>
      <c r="F151" s="3933">
        <f>IF(ROUND(C150,0)=0,0,PMT($D$8,$D$9,-$D$7))</f>
        <v/>
      </c>
      <c r="G151" s="3933">
        <f>+IF(ROUND(C150,0)=0,0,+$D$13+$D$14)</f>
        <v/>
      </c>
      <c r="H151" s="3933">
        <f>+G151+F151</f>
        <v/>
      </c>
    </row>
    <row r="152">
      <c r="B152" s="10" t="n">
        <v>134</v>
      </c>
      <c r="C152" s="3933">
        <f>+IF(C151-D152&lt;0,0,C151-D152)</f>
        <v/>
      </c>
      <c r="D152" s="3933">
        <f>F152-E152</f>
        <v/>
      </c>
      <c r="E152" s="3933">
        <f>C151*$D$8</f>
        <v/>
      </c>
      <c r="F152" s="3933">
        <f>IF(ROUND(C151,0)=0,0,PMT($D$8,$D$9,-$D$7))</f>
        <v/>
      </c>
      <c r="G152" s="3933">
        <f>+IF(ROUND(C151,0)=0,0,+$D$13+$D$14)</f>
        <v/>
      </c>
      <c r="H152" s="3933">
        <f>+G152+F152</f>
        <v/>
      </c>
    </row>
    <row r="153">
      <c r="B153" s="10" t="n">
        <v>135</v>
      </c>
      <c r="C153" s="3933">
        <f>+IF(C152-D153&lt;0,0,C152-D153)</f>
        <v/>
      </c>
      <c r="D153" s="3933">
        <f>F153-E153</f>
        <v/>
      </c>
      <c r="E153" s="3933">
        <f>C152*$D$8</f>
        <v/>
      </c>
      <c r="F153" s="3933">
        <f>IF(ROUND(C152,0)=0,0,PMT($D$8,$D$9,-$D$7))</f>
        <v/>
      </c>
      <c r="G153" s="3933">
        <f>+IF(ROUND(C152,0)=0,0,+$D$13+$D$14)</f>
        <v/>
      </c>
      <c r="H153" s="3933">
        <f>+G153+F153</f>
        <v/>
      </c>
    </row>
    <row r="154">
      <c r="B154" s="10" t="n">
        <v>136</v>
      </c>
      <c r="C154" s="3933">
        <f>+IF(C153-D154&lt;0,0,C153-D154)</f>
        <v/>
      </c>
      <c r="D154" s="3933">
        <f>F154-E154</f>
        <v/>
      </c>
      <c r="E154" s="3933">
        <f>C153*$D$8</f>
        <v/>
      </c>
      <c r="F154" s="3933">
        <f>IF(ROUND(C153,0)=0,0,PMT($D$8,$D$9,-$D$7))</f>
        <v/>
      </c>
      <c r="G154" s="3933">
        <f>+IF(ROUND(C153,0)=0,0,+$D$13+$D$14)</f>
        <v/>
      </c>
      <c r="H154" s="3933">
        <f>+G154+F154</f>
        <v/>
      </c>
    </row>
    <row r="155">
      <c r="B155" s="10" t="n">
        <v>137</v>
      </c>
      <c r="C155" s="3933">
        <f>+IF(C154-D155&lt;0,0,C154-D155)</f>
        <v/>
      </c>
      <c r="D155" s="3933">
        <f>F155-E155</f>
        <v/>
      </c>
      <c r="E155" s="3933">
        <f>C154*$D$8</f>
        <v/>
      </c>
      <c r="F155" s="3933">
        <f>IF(ROUND(C154,0)=0,0,PMT($D$8,$D$9,-$D$7))</f>
        <v/>
      </c>
      <c r="G155" s="3933">
        <f>+IF(ROUND(C154,0)=0,0,+$D$13+$D$14)</f>
        <v/>
      </c>
      <c r="H155" s="3933">
        <f>+G155+F155</f>
        <v/>
      </c>
    </row>
    <row r="156">
      <c r="B156" s="10" t="n">
        <v>138</v>
      </c>
      <c r="C156" s="3933">
        <f>+IF(C155-D156&lt;0,0,C155-D156)</f>
        <v/>
      </c>
      <c r="D156" s="3933">
        <f>F156-E156</f>
        <v/>
      </c>
      <c r="E156" s="3933">
        <f>C155*$D$8</f>
        <v/>
      </c>
      <c r="F156" s="3933">
        <f>IF(ROUND(C155,0)=0,0,PMT($D$8,$D$9,-$D$7))</f>
        <v/>
      </c>
      <c r="G156" s="3933">
        <f>+IF(ROUND(C155,0)=0,0,+$D$13+$D$14)</f>
        <v/>
      </c>
      <c r="H156" s="3933">
        <f>+G156+F156</f>
        <v/>
      </c>
    </row>
    <row r="157">
      <c r="B157" s="10" t="n">
        <v>139</v>
      </c>
      <c r="C157" s="3933">
        <f>+IF(C156-D157&lt;0,0,C156-D157)</f>
        <v/>
      </c>
      <c r="D157" s="3933">
        <f>F157-E157</f>
        <v/>
      </c>
      <c r="E157" s="3933">
        <f>C156*$D$8</f>
        <v/>
      </c>
      <c r="F157" s="3933">
        <f>IF(ROUND(C156,0)=0,0,PMT($D$8,$D$9,-$D$7))</f>
        <v/>
      </c>
      <c r="G157" s="3933">
        <f>+IF(ROUND(C156,0)=0,0,+$D$13+$D$14)</f>
        <v/>
      </c>
      <c r="H157" s="3933">
        <f>+G157+F157</f>
        <v/>
      </c>
    </row>
    <row r="158">
      <c r="B158" s="10" t="n">
        <v>140</v>
      </c>
      <c r="C158" s="3933">
        <f>+IF(C157-D158&lt;0,0,C157-D158)</f>
        <v/>
      </c>
      <c r="D158" s="3933">
        <f>F158-E158</f>
        <v/>
      </c>
      <c r="E158" s="3933">
        <f>C157*$D$8</f>
        <v/>
      </c>
      <c r="F158" s="3933">
        <f>IF(ROUND(C157,0)=0,0,PMT($D$8,$D$9,-$D$7))</f>
        <v/>
      </c>
      <c r="G158" s="3933">
        <f>+IF(ROUND(C157,0)=0,0,+$D$13+$D$14)</f>
        <v/>
      </c>
      <c r="H158" s="3933">
        <f>+G158+F158</f>
        <v/>
      </c>
    </row>
    <row r="159">
      <c r="B159" s="10" t="n">
        <v>141</v>
      </c>
      <c r="C159" s="3933">
        <f>+IF(C158-D159&lt;0,0,C158-D159)</f>
        <v/>
      </c>
      <c r="D159" s="3933">
        <f>F159-E159</f>
        <v/>
      </c>
      <c r="E159" s="3933">
        <f>C158*$D$8</f>
        <v/>
      </c>
      <c r="F159" s="3933">
        <f>IF(ROUND(C158,0)=0,0,PMT($D$8,$D$9,-$D$7))</f>
        <v/>
      </c>
      <c r="G159" s="3933">
        <f>+IF(ROUND(C158,0)=0,0,+$D$13+$D$14)</f>
        <v/>
      </c>
      <c r="H159" s="3933">
        <f>+G159+F159</f>
        <v/>
      </c>
    </row>
    <row r="160">
      <c r="B160" s="10" t="n">
        <v>142</v>
      </c>
      <c r="C160" s="3933">
        <f>+IF(C159-D160&lt;0,0,C159-D160)</f>
        <v/>
      </c>
      <c r="D160" s="3933">
        <f>F160-E160</f>
        <v/>
      </c>
      <c r="E160" s="3933">
        <f>C159*$D$8</f>
        <v/>
      </c>
      <c r="F160" s="3933">
        <f>IF(ROUND(C159,0)=0,0,PMT($D$8,$D$9,-$D$7))</f>
        <v/>
      </c>
      <c r="G160" s="3933">
        <f>+IF(ROUND(C159,0)=0,0,+$D$13+$D$14)</f>
        <v/>
      </c>
      <c r="H160" s="3933">
        <f>+G160+F160</f>
        <v/>
      </c>
    </row>
    <row r="161">
      <c r="B161" s="10" t="n">
        <v>143</v>
      </c>
      <c r="C161" s="3933">
        <f>+IF(C160-D161&lt;0,0,C160-D161)</f>
        <v/>
      </c>
      <c r="D161" s="3933">
        <f>F161-E161</f>
        <v/>
      </c>
      <c r="E161" s="3933">
        <f>C160*$D$8</f>
        <v/>
      </c>
      <c r="F161" s="3933">
        <f>IF(ROUND(C160,0)=0,0,PMT($D$8,$D$9,-$D$7))</f>
        <v/>
      </c>
      <c r="G161" s="3933">
        <f>+IF(ROUND(C160,0)=0,0,+$D$13+$D$14)</f>
        <v/>
      </c>
      <c r="H161" s="3933">
        <f>+G161+F161</f>
        <v/>
      </c>
    </row>
    <row r="162">
      <c r="B162" s="10" t="n">
        <v>144</v>
      </c>
      <c r="C162" s="3933">
        <f>+IF(C161-D162&lt;0,0,C161-D162)</f>
        <v/>
      </c>
      <c r="D162" s="3933">
        <f>F162-E162</f>
        <v/>
      </c>
      <c r="E162" s="3933">
        <f>C161*$D$8</f>
        <v/>
      </c>
      <c r="F162" s="3933">
        <f>IF(ROUND(C161,0)=0,0,PMT($D$8,$D$9,-$D$7))</f>
        <v/>
      </c>
      <c r="G162" s="3933">
        <f>+IF(ROUND(C161,0)=0,0,+$D$13+$D$14)</f>
        <v/>
      </c>
      <c r="H162" s="3933">
        <f>+G162+F162</f>
        <v/>
      </c>
    </row>
    <row r="163">
      <c r="B163" s="10" t="n">
        <v>145</v>
      </c>
      <c r="C163" s="3933">
        <f>+IF(C162-D163&lt;0,0,C162-D163)</f>
        <v/>
      </c>
      <c r="D163" s="3933">
        <f>F163-E163</f>
        <v/>
      </c>
      <c r="E163" s="3933">
        <f>C162*$D$8</f>
        <v/>
      </c>
      <c r="F163" s="3933">
        <f>IF(ROUND(C162,0)=0,0,PMT($D$8,$D$9,-$D$7))</f>
        <v/>
      </c>
      <c r="G163" s="3933">
        <f>+IF(ROUND(C162,0)=0,0,+$D$13+$D$14)</f>
        <v/>
      </c>
      <c r="H163" s="3933">
        <f>+G163+F163</f>
        <v/>
      </c>
    </row>
    <row r="164">
      <c r="B164" s="10" t="n">
        <v>146</v>
      </c>
      <c r="C164" s="3933">
        <f>+IF(C163-D164&lt;0,0,C163-D164)</f>
        <v/>
      </c>
      <c r="D164" s="3933">
        <f>F164-E164</f>
        <v/>
      </c>
      <c r="E164" s="3933">
        <f>C163*$D$8</f>
        <v/>
      </c>
      <c r="F164" s="3933">
        <f>IF(ROUND(C163,0)=0,0,PMT($D$8,$D$9,-$D$7))</f>
        <v/>
      </c>
      <c r="G164" s="3933">
        <f>+IF(ROUND(C163,0)=0,0,+$D$13+$D$14)</f>
        <v/>
      </c>
      <c r="H164" s="3933">
        <f>+G164+F164</f>
        <v/>
      </c>
    </row>
    <row r="165">
      <c r="B165" s="10" t="n">
        <v>147</v>
      </c>
      <c r="C165" s="3933">
        <f>+IF(C164-D165&lt;0,0,C164-D165)</f>
        <v/>
      </c>
      <c r="D165" s="3933">
        <f>F165-E165</f>
        <v/>
      </c>
      <c r="E165" s="3933">
        <f>C164*$D$8</f>
        <v/>
      </c>
      <c r="F165" s="3933">
        <f>IF(ROUND(C164,0)=0,0,PMT($D$8,$D$9,-$D$7))</f>
        <v/>
      </c>
      <c r="G165" s="3933">
        <f>+IF(ROUND(C164,0)=0,0,+$D$13+$D$14)</f>
        <v/>
      </c>
      <c r="H165" s="3933">
        <f>+G165+F165</f>
        <v/>
      </c>
    </row>
    <row r="166">
      <c r="B166" s="10" t="n">
        <v>148</v>
      </c>
      <c r="C166" s="3933">
        <f>+IF(C165-D166&lt;0,0,C165-D166)</f>
        <v/>
      </c>
      <c r="D166" s="3933">
        <f>F166-E166</f>
        <v/>
      </c>
      <c r="E166" s="3933">
        <f>C165*$D$8</f>
        <v/>
      </c>
      <c r="F166" s="3933">
        <f>IF(ROUND(C165,0)=0,0,PMT($D$8,$D$9,-$D$7))</f>
        <v/>
      </c>
      <c r="G166" s="3933">
        <f>+IF(ROUND(C165,0)=0,0,+$D$13+$D$14)</f>
        <v/>
      </c>
      <c r="H166" s="3933">
        <f>+G166+F166</f>
        <v/>
      </c>
    </row>
    <row r="167">
      <c r="B167" s="10" t="n">
        <v>149</v>
      </c>
      <c r="C167" s="3933">
        <f>+IF(C166-D167&lt;0,0,C166-D167)</f>
        <v/>
      </c>
      <c r="D167" s="3933">
        <f>F167-E167</f>
        <v/>
      </c>
      <c r="E167" s="3933">
        <f>C166*$D$8</f>
        <v/>
      </c>
      <c r="F167" s="3933">
        <f>IF(ROUND(C166,0)=0,0,PMT($D$8,$D$9,-$D$7))</f>
        <v/>
      </c>
      <c r="G167" s="3933">
        <f>+IF(ROUND(C166,0)=0,0,+$D$13+$D$14)</f>
        <v/>
      </c>
      <c r="H167" s="3933">
        <f>+G167+F167</f>
        <v/>
      </c>
    </row>
    <row r="168">
      <c r="B168" s="10" t="n">
        <v>150</v>
      </c>
      <c r="C168" s="3933">
        <f>+IF(C167-D168&lt;0,0,C167-D168)</f>
        <v/>
      </c>
      <c r="D168" s="3933">
        <f>F168-E168</f>
        <v/>
      </c>
      <c r="E168" s="3933">
        <f>C167*$D$8</f>
        <v/>
      </c>
      <c r="F168" s="3933">
        <f>IF(ROUND(C167,0)=0,0,PMT($D$8,$D$9,-$D$7))</f>
        <v/>
      </c>
      <c r="G168" s="3933">
        <f>+IF(ROUND(C167,0)=0,0,+$D$13+$D$14)</f>
        <v/>
      </c>
      <c r="H168" s="3933">
        <f>+G168+F168</f>
        <v/>
      </c>
    </row>
    <row r="169">
      <c r="B169" s="10" t="n">
        <v>151</v>
      </c>
      <c r="C169" s="3933">
        <f>+IF(C168-D169&lt;0,0,C168-D169)</f>
        <v/>
      </c>
      <c r="D169" s="3933">
        <f>F169-E169</f>
        <v/>
      </c>
      <c r="E169" s="3933">
        <f>C168*$D$8</f>
        <v/>
      </c>
      <c r="F169" s="3933">
        <f>IF(ROUND(C168,0)=0,0,PMT($D$8,$D$9,-$D$7))</f>
        <v/>
      </c>
      <c r="G169" s="3933">
        <f>+IF(ROUND(C168,0)=0,0,+$D$13+$D$14)</f>
        <v/>
      </c>
      <c r="H169" s="3933">
        <f>+G169+F169</f>
        <v/>
      </c>
    </row>
    <row r="170">
      <c r="B170" s="10" t="n">
        <v>152</v>
      </c>
      <c r="C170" s="3933">
        <f>+IF(C169-D170&lt;0,0,C169-D170)</f>
        <v/>
      </c>
      <c r="D170" s="3933">
        <f>F170-E170</f>
        <v/>
      </c>
      <c r="E170" s="3933">
        <f>C169*$D$8</f>
        <v/>
      </c>
      <c r="F170" s="3933">
        <f>IF(ROUND(C169,0)=0,0,PMT($D$8,$D$9,-$D$7))</f>
        <v/>
      </c>
      <c r="G170" s="3933">
        <f>+IF(ROUND(C169,0)=0,0,+$D$13+$D$14)</f>
        <v/>
      </c>
      <c r="H170" s="3933">
        <f>+G170+F170</f>
        <v/>
      </c>
    </row>
    <row r="171">
      <c r="B171" s="10" t="n">
        <v>153</v>
      </c>
      <c r="C171" s="3933">
        <f>+IF(C170-D171&lt;0,0,C170-D171)</f>
        <v/>
      </c>
      <c r="D171" s="3933">
        <f>F171-E171</f>
        <v/>
      </c>
      <c r="E171" s="3933">
        <f>C170*$D$8</f>
        <v/>
      </c>
      <c r="F171" s="3933">
        <f>IF(ROUND(C170,0)=0,0,PMT($D$8,$D$9,-$D$7))</f>
        <v/>
      </c>
      <c r="G171" s="3933">
        <f>+IF(ROUND(C170,0)=0,0,+$D$13+$D$14)</f>
        <v/>
      </c>
      <c r="H171" s="3933">
        <f>+G171+F171</f>
        <v/>
      </c>
    </row>
    <row r="172">
      <c r="B172" s="10" t="n">
        <v>154</v>
      </c>
      <c r="C172" s="3933">
        <f>+IF(C171-D172&lt;0,0,C171-D172)</f>
        <v/>
      </c>
      <c r="D172" s="3933">
        <f>F172-E172</f>
        <v/>
      </c>
      <c r="E172" s="3933">
        <f>C171*$D$8</f>
        <v/>
      </c>
      <c r="F172" s="3933">
        <f>IF(ROUND(C171,0)=0,0,PMT($D$8,$D$9,-$D$7))</f>
        <v/>
      </c>
      <c r="G172" s="3933">
        <f>+IF(ROUND(C171,0)=0,0,+$D$13+$D$14)</f>
        <v/>
      </c>
      <c r="H172" s="3933">
        <f>+G172+F172</f>
        <v/>
      </c>
    </row>
    <row r="173">
      <c r="B173" s="10" t="n">
        <v>155</v>
      </c>
      <c r="C173" s="3933">
        <f>+IF(C172-D173&lt;0,0,C172-D173)</f>
        <v/>
      </c>
      <c r="D173" s="3933">
        <f>F173-E173</f>
        <v/>
      </c>
      <c r="E173" s="3933">
        <f>C172*$D$8</f>
        <v/>
      </c>
      <c r="F173" s="3933">
        <f>IF(ROUND(C172,0)=0,0,PMT($D$8,$D$9,-$D$7))</f>
        <v/>
      </c>
      <c r="G173" s="3933">
        <f>+IF(ROUND(C172,0)=0,0,+$D$13+$D$14)</f>
        <v/>
      </c>
      <c r="H173" s="3933">
        <f>+G173+F173</f>
        <v/>
      </c>
    </row>
    <row r="174">
      <c r="B174" s="10" t="n">
        <v>156</v>
      </c>
      <c r="C174" s="3933">
        <f>+IF(C173-D174&lt;0,0,C173-D174)</f>
        <v/>
      </c>
      <c r="D174" s="3933">
        <f>F174-E174</f>
        <v/>
      </c>
      <c r="E174" s="3933">
        <f>C173*$D$8</f>
        <v/>
      </c>
      <c r="F174" s="3933">
        <f>IF(ROUND(C173,0)=0,0,PMT($D$8,$D$9,-$D$7))</f>
        <v/>
      </c>
      <c r="G174" s="3933">
        <f>+IF(ROUND(C173,0)=0,0,+$D$13+$D$14)</f>
        <v/>
      </c>
      <c r="H174" s="3933">
        <f>+G174+F174</f>
        <v/>
      </c>
    </row>
    <row r="175">
      <c r="B175" s="10" t="n">
        <v>157</v>
      </c>
      <c r="C175" s="3933">
        <f>+IF(C174-D175&lt;0,0,C174-D175)</f>
        <v/>
      </c>
      <c r="D175" s="3933">
        <f>F175-E175</f>
        <v/>
      </c>
      <c r="E175" s="3933">
        <f>C174*$D$8</f>
        <v/>
      </c>
      <c r="F175" s="3933">
        <f>IF(ROUND(C174,0)=0,0,PMT($D$8,$D$9,-$D$7))</f>
        <v/>
      </c>
      <c r="G175" s="3933">
        <f>+IF(ROUND(C174,0)=0,0,+$D$13+$D$14)</f>
        <v/>
      </c>
      <c r="H175" s="3933">
        <f>+G175+F175</f>
        <v/>
      </c>
    </row>
    <row r="176">
      <c r="B176" s="10" t="n">
        <v>158</v>
      </c>
      <c r="C176" s="3933">
        <f>+IF(C175-D176&lt;0,0,C175-D176)</f>
        <v/>
      </c>
      <c r="D176" s="3933">
        <f>F176-E176</f>
        <v/>
      </c>
      <c r="E176" s="3933">
        <f>C175*$D$8</f>
        <v/>
      </c>
      <c r="F176" s="3933">
        <f>IF(ROUND(C175,0)=0,0,PMT($D$8,$D$9,-$D$7))</f>
        <v/>
      </c>
      <c r="G176" s="3933">
        <f>+IF(ROUND(C175,0)=0,0,+$D$13+$D$14)</f>
        <v/>
      </c>
      <c r="H176" s="3933">
        <f>+G176+F176</f>
        <v/>
      </c>
    </row>
    <row r="177">
      <c r="B177" s="10" t="n">
        <v>159</v>
      </c>
      <c r="C177" s="3933">
        <f>+IF(C176-D177&lt;0,0,C176-D177)</f>
        <v/>
      </c>
      <c r="D177" s="3933">
        <f>F177-E177</f>
        <v/>
      </c>
      <c r="E177" s="3933">
        <f>C176*$D$8</f>
        <v/>
      </c>
      <c r="F177" s="3933">
        <f>IF(ROUND(C176,0)=0,0,PMT($D$8,$D$9,-$D$7))</f>
        <v/>
      </c>
      <c r="G177" s="3933">
        <f>+IF(ROUND(C176,0)=0,0,+$D$13+$D$14)</f>
        <v/>
      </c>
      <c r="H177" s="3933">
        <f>+G177+F177</f>
        <v/>
      </c>
    </row>
    <row r="178">
      <c r="B178" s="10" t="n">
        <v>160</v>
      </c>
      <c r="C178" s="3933">
        <f>+IF(C177-D178&lt;0,0,C177-D178)</f>
        <v/>
      </c>
      <c r="D178" s="3933">
        <f>F178-E178</f>
        <v/>
      </c>
      <c r="E178" s="3933">
        <f>C177*$D$8</f>
        <v/>
      </c>
      <c r="F178" s="3933">
        <f>IF(ROUND(C177,0)=0,0,PMT($D$8,$D$9,-$D$7))</f>
        <v/>
      </c>
      <c r="G178" s="3933">
        <f>+IF(ROUND(C177,0)=0,0,+$D$13+$D$14)</f>
        <v/>
      </c>
      <c r="H178" s="3933">
        <f>+G178+F178</f>
        <v/>
      </c>
    </row>
    <row r="179">
      <c r="B179" s="10" t="n">
        <v>161</v>
      </c>
      <c r="C179" s="3933">
        <f>+IF(C178-D179&lt;0,0,C178-D179)</f>
        <v/>
      </c>
      <c r="D179" s="3933">
        <f>F179-E179</f>
        <v/>
      </c>
      <c r="E179" s="3933">
        <f>C178*$D$8</f>
        <v/>
      </c>
      <c r="F179" s="3933">
        <f>IF(ROUND(C178,0)=0,0,PMT($D$8,$D$9,-$D$7))</f>
        <v/>
      </c>
      <c r="G179" s="3933">
        <f>+IF(ROUND(C178,0)=0,0,+$D$13+$D$14)</f>
        <v/>
      </c>
      <c r="H179" s="3933">
        <f>+G179+F179</f>
        <v/>
      </c>
    </row>
    <row r="180">
      <c r="B180" s="10" t="n">
        <v>162</v>
      </c>
      <c r="C180" s="3933">
        <f>+IF(C179-D180&lt;0,0,C179-D180)</f>
        <v/>
      </c>
      <c r="D180" s="3933">
        <f>F180-E180</f>
        <v/>
      </c>
      <c r="E180" s="3933">
        <f>C179*$D$8</f>
        <v/>
      </c>
      <c r="F180" s="3933">
        <f>IF(ROUND(C179,0)=0,0,PMT($D$8,$D$9,-$D$7))</f>
        <v/>
      </c>
      <c r="G180" s="3933">
        <f>+IF(ROUND(C179,0)=0,0,+$D$13+$D$14)</f>
        <v/>
      </c>
      <c r="H180" s="3933">
        <f>+G180+F180</f>
        <v/>
      </c>
    </row>
    <row r="181">
      <c r="B181" s="10" t="n">
        <v>163</v>
      </c>
      <c r="C181" s="3933">
        <f>+IF(C180-D181&lt;0,0,C180-D181)</f>
        <v/>
      </c>
      <c r="D181" s="3933">
        <f>F181-E181</f>
        <v/>
      </c>
      <c r="E181" s="3933">
        <f>C180*$D$8</f>
        <v/>
      </c>
      <c r="F181" s="3933">
        <f>IF(ROUND(C180,0)=0,0,PMT($D$8,$D$9,-$D$7))</f>
        <v/>
      </c>
      <c r="G181" s="3933">
        <f>+IF(ROUND(C180,0)=0,0,+$D$13+$D$14)</f>
        <v/>
      </c>
      <c r="H181" s="3933">
        <f>+G181+F181</f>
        <v/>
      </c>
    </row>
    <row r="182">
      <c r="B182" s="10" t="n">
        <v>164</v>
      </c>
      <c r="C182" s="3933">
        <f>+IF(C181-D182&lt;0,0,C181-D182)</f>
        <v/>
      </c>
      <c r="D182" s="3933">
        <f>F182-E182</f>
        <v/>
      </c>
      <c r="E182" s="3933">
        <f>C181*$D$8</f>
        <v/>
      </c>
      <c r="F182" s="3933">
        <f>IF(ROUND(C181,0)=0,0,PMT($D$8,$D$9,-$D$7))</f>
        <v/>
      </c>
      <c r="G182" s="3933">
        <f>+IF(ROUND(C181,0)=0,0,+$D$13+$D$14)</f>
        <v/>
      </c>
      <c r="H182" s="3933">
        <f>+G182+F182</f>
        <v/>
      </c>
    </row>
    <row r="183">
      <c r="B183" s="10" t="n">
        <v>165</v>
      </c>
      <c r="C183" s="3933">
        <f>+IF(C182-D183&lt;0,0,C182-D183)</f>
        <v/>
      </c>
      <c r="D183" s="3933">
        <f>F183-E183</f>
        <v/>
      </c>
      <c r="E183" s="3933">
        <f>C182*$D$8</f>
        <v/>
      </c>
      <c r="F183" s="3933">
        <f>IF(ROUND(C182,0)=0,0,PMT($D$8,$D$9,-$D$7))</f>
        <v/>
      </c>
      <c r="G183" s="3933">
        <f>+IF(ROUND(C182,0)=0,0,+$D$13+$D$14)</f>
        <v/>
      </c>
      <c r="H183" s="3933">
        <f>+G183+F183</f>
        <v/>
      </c>
    </row>
    <row r="184">
      <c r="B184" s="10" t="n">
        <v>166</v>
      </c>
      <c r="C184" s="3933">
        <f>+IF(C183-D184&lt;0,0,C183-D184)</f>
        <v/>
      </c>
      <c r="D184" s="3933">
        <f>F184-E184</f>
        <v/>
      </c>
      <c r="E184" s="3933">
        <f>C183*$D$8</f>
        <v/>
      </c>
      <c r="F184" s="3933">
        <f>IF(ROUND(C183,0)=0,0,PMT($D$8,$D$9,-$D$7))</f>
        <v/>
      </c>
      <c r="G184" s="3933">
        <f>+IF(ROUND(C183,0)=0,0,+$D$13+$D$14)</f>
        <v/>
      </c>
      <c r="H184" s="3933">
        <f>+G184+F184</f>
        <v/>
      </c>
    </row>
    <row r="185">
      <c r="B185" s="10" t="n">
        <v>167</v>
      </c>
      <c r="C185" s="3933">
        <f>+IF(C184-D185&lt;0,0,C184-D185)</f>
        <v/>
      </c>
      <c r="D185" s="3933">
        <f>F185-E185</f>
        <v/>
      </c>
      <c r="E185" s="3933">
        <f>C184*$D$8</f>
        <v/>
      </c>
      <c r="F185" s="3933">
        <f>IF(ROUND(C184,0)=0,0,PMT($D$8,$D$9,-$D$7))</f>
        <v/>
      </c>
      <c r="G185" s="3933">
        <f>+IF(ROUND(C184,0)=0,0,+$D$13+$D$14)</f>
        <v/>
      </c>
      <c r="H185" s="3933">
        <f>+G185+F185</f>
        <v/>
      </c>
    </row>
    <row r="186">
      <c r="B186" s="10" t="n">
        <v>168</v>
      </c>
      <c r="C186" s="3933">
        <f>+IF(C185-D186&lt;0,0,C185-D186)</f>
        <v/>
      </c>
      <c r="D186" s="3933">
        <f>F186-E186</f>
        <v/>
      </c>
      <c r="E186" s="3933">
        <f>C185*$D$8</f>
        <v/>
      </c>
      <c r="F186" s="3933">
        <f>IF(ROUND(C185,0)=0,0,PMT($D$8,$D$9,-$D$7))</f>
        <v/>
      </c>
      <c r="G186" s="3933">
        <f>+IF(ROUND(C185,0)=0,0,+$D$13+$D$14)</f>
        <v/>
      </c>
      <c r="H186" s="3933">
        <f>+G186+F186</f>
        <v/>
      </c>
    </row>
    <row r="187">
      <c r="B187" s="10" t="n">
        <v>169</v>
      </c>
      <c r="C187" s="3933">
        <f>+IF(C186-D187&lt;0,0,C186-D187)</f>
        <v/>
      </c>
      <c r="D187" s="3933">
        <f>F187-E187</f>
        <v/>
      </c>
      <c r="E187" s="3933">
        <f>C186*$D$8</f>
        <v/>
      </c>
      <c r="F187" s="3933">
        <f>IF(ROUND(C186,0)=0,0,PMT($D$8,$D$9,-$D$7))</f>
        <v/>
      </c>
      <c r="G187" s="3933">
        <f>+IF(ROUND(C186,0)=0,0,+$D$13+$D$14)</f>
        <v/>
      </c>
      <c r="H187" s="3933">
        <f>+G187+F187</f>
        <v/>
      </c>
    </row>
    <row r="188">
      <c r="B188" s="10" t="n">
        <v>170</v>
      </c>
      <c r="C188" s="3933">
        <f>+IF(C187-D188&lt;0,0,C187-D188)</f>
        <v/>
      </c>
      <c r="D188" s="3933">
        <f>F188-E188</f>
        <v/>
      </c>
      <c r="E188" s="3933">
        <f>C187*$D$8</f>
        <v/>
      </c>
      <c r="F188" s="3933">
        <f>IF(ROUND(C187,0)=0,0,PMT($D$8,$D$9,-$D$7))</f>
        <v/>
      </c>
      <c r="G188" s="3933">
        <f>+IF(ROUND(C187,0)=0,0,+$D$13+$D$14)</f>
        <v/>
      </c>
      <c r="H188" s="3933">
        <f>+G188+F188</f>
        <v/>
      </c>
    </row>
    <row r="189">
      <c r="B189" s="10" t="n">
        <v>171</v>
      </c>
      <c r="C189" s="3933">
        <f>+IF(C188-D189&lt;0,0,C188-D189)</f>
        <v/>
      </c>
      <c r="D189" s="3933">
        <f>F189-E189</f>
        <v/>
      </c>
      <c r="E189" s="3933">
        <f>C188*$D$8</f>
        <v/>
      </c>
      <c r="F189" s="3933">
        <f>IF(ROUND(C188,0)=0,0,PMT($D$8,$D$9,-$D$7))</f>
        <v/>
      </c>
      <c r="G189" s="3933">
        <f>+IF(ROUND(C188,0)=0,0,+$D$13+$D$14)</f>
        <v/>
      </c>
      <c r="H189" s="3933">
        <f>+G189+F189</f>
        <v/>
      </c>
    </row>
    <row r="190">
      <c r="B190" s="10" t="n">
        <v>172</v>
      </c>
      <c r="C190" s="3933">
        <f>+IF(C189-D190&lt;0,0,C189-D190)</f>
        <v/>
      </c>
      <c r="D190" s="3933">
        <f>F190-E190</f>
        <v/>
      </c>
      <c r="E190" s="3933">
        <f>C189*$D$8</f>
        <v/>
      </c>
      <c r="F190" s="3933">
        <f>IF(ROUND(C189,0)=0,0,PMT($D$8,$D$9,-$D$7))</f>
        <v/>
      </c>
      <c r="G190" s="3933">
        <f>+IF(ROUND(C189,0)=0,0,+$D$13+$D$14)</f>
        <v/>
      </c>
      <c r="H190" s="3933">
        <f>+G190+F190</f>
        <v/>
      </c>
    </row>
    <row r="191">
      <c r="B191" s="10" t="n">
        <v>173</v>
      </c>
      <c r="C191" s="3933">
        <f>+IF(C190-D191&lt;0,0,C190-D191)</f>
        <v/>
      </c>
      <c r="D191" s="3933">
        <f>F191-E191</f>
        <v/>
      </c>
      <c r="E191" s="3933">
        <f>C190*$D$8</f>
        <v/>
      </c>
      <c r="F191" s="3933">
        <f>IF(ROUND(C190,0)=0,0,PMT($D$8,$D$9,-$D$7))</f>
        <v/>
      </c>
      <c r="G191" s="3933">
        <f>+IF(ROUND(C190,0)=0,0,+$D$13+$D$14)</f>
        <v/>
      </c>
      <c r="H191" s="3933">
        <f>+G191+F191</f>
        <v/>
      </c>
    </row>
    <row r="192">
      <c r="B192" s="10" t="n">
        <v>174</v>
      </c>
      <c r="C192" s="3933">
        <f>+IF(C191-D192&lt;0,0,C191-D192)</f>
        <v/>
      </c>
      <c r="D192" s="3933">
        <f>F192-E192</f>
        <v/>
      </c>
      <c r="E192" s="3933">
        <f>C191*$D$8</f>
        <v/>
      </c>
      <c r="F192" s="3933">
        <f>IF(ROUND(C191,0)=0,0,PMT($D$8,$D$9,-$D$7))</f>
        <v/>
      </c>
      <c r="G192" s="3933">
        <f>+IF(ROUND(C191,0)=0,0,+$D$13+$D$14)</f>
        <v/>
      </c>
      <c r="H192" s="3933">
        <f>+G192+F192</f>
        <v/>
      </c>
    </row>
    <row r="193">
      <c r="B193" s="10" t="n">
        <v>175</v>
      </c>
      <c r="C193" s="3933">
        <f>+IF(C192-D193&lt;0,0,C192-D193)</f>
        <v/>
      </c>
      <c r="D193" s="3933">
        <f>F193-E193</f>
        <v/>
      </c>
      <c r="E193" s="3933">
        <f>C192*$D$8</f>
        <v/>
      </c>
      <c r="F193" s="3933">
        <f>IF(ROUND(C192,0)=0,0,PMT($D$8,$D$9,-$D$7))</f>
        <v/>
      </c>
      <c r="G193" s="3933">
        <f>+IF(ROUND(C192,0)=0,0,+$D$13+$D$14)</f>
        <v/>
      </c>
      <c r="H193" s="3933">
        <f>+G193+F193</f>
        <v/>
      </c>
    </row>
    <row r="194">
      <c r="B194" s="10" t="n">
        <v>176</v>
      </c>
      <c r="C194" s="3933">
        <f>+IF(C193-D194&lt;0,0,C193-D194)</f>
        <v/>
      </c>
      <c r="D194" s="3933">
        <f>F194-E194</f>
        <v/>
      </c>
      <c r="E194" s="3933">
        <f>C193*$D$8</f>
        <v/>
      </c>
      <c r="F194" s="3933">
        <f>IF(ROUND(C193,0)=0,0,PMT($D$8,$D$9,-$D$7))</f>
        <v/>
      </c>
      <c r="G194" s="3933">
        <f>+IF(ROUND(C193,0)=0,0,+$D$13+$D$14)</f>
        <v/>
      </c>
      <c r="H194" s="3933">
        <f>+G194+F194</f>
        <v/>
      </c>
    </row>
    <row r="195">
      <c r="B195" s="10" t="n">
        <v>177</v>
      </c>
      <c r="C195" s="3933">
        <f>+IF(C194-D195&lt;0,0,C194-D195)</f>
        <v/>
      </c>
      <c r="D195" s="3933">
        <f>F195-E195</f>
        <v/>
      </c>
      <c r="E195" s="3933">
        <f>C194*$D$8</f>
        <v/>
      </c>
      <c r="F195" s="3933">
        <f>IF(ROUND(C194,0)=0,0,PMT($D$8,$D$9,-$D$7))</f>
        <v/>
      </c>
      <c r="G195" s="3933">
        <f>+IF(ROUND(C194,0)=0,0,+$D$13+$D$14)</f>
        <v/>
      </c>
      <c r="H195" s="3933">
        <f>+G195+F195</f>
        <v/>
      </c>
    </row>
    <row r="196">
      <c r="B196" s="10" t="n">
        <v>178</v>
      </c>
      <c r="C196" s="3933">
        <f>+IF(C195-D196&lt;0,0,C195-D196)</f>
        <v/>
      </c>
      <c r="D196" s="3933">
        <f>F196-E196</f>
        <v/>
      </c>
      <c r="E196" s="3933">
        <f>C195*$D$8</f>
        <v/>
      </c>
      <c r="F196" s="3933">
        <f>IF(ROUND(C195,0)=0,0,PMT($D$8,$D$9,-$D$7))</f>
        <v/>
      </c>
      <c r="G196" s="3933">
        <f>+IF(ROUND(C195,0)=0,0,+$D$13+$D$14)</f>
        <v/>
      </c>
      <c r="H196" s="3933">
        <f>+G196+F196</f>
        <v/>
      </c>
    </row>
    <row r="197">
      <c r="B197" s="10" t="n">
        <v>179</v>
      </c>
      <c r="C197" s="3933">
        <f>+IF(C196-D197&lt;0,0,C196-D197)</f>
        <v/>
      </c>
      <c r="D197" s="3933">
        <f>F197-E197</f>
        <v/>
      </c>
      <c r="E197" s="3933">
        <f>C196*$D$8</f>
        <v/>
      </c>
      <c r="F197" s="3933">
        <f>IF(ROUND(C196,0)=0,0,PMT($D$8,$D$9,-$D$7))</f>
        <v/>
      </c>
      <c r="G197" s="3933">
        <f>+IF(ROUND(C196,0)=0,0,+$D$13+$D$14)</f>
        <v/>
      </c>
      <c r="H197" s="3933">
        <f>+G197+F197</f>
        <v/>
      </c>
    </row>
    <row r="198">
      <c r="B198" s="10" t="n">
        <v>180</v>
      </c>
      <c r="C198" s="3933">
        <f>+IF(C197-D198&lt;0,0,C197-D198)</f>
        <v/>
      </c>
      <c r="D198" s="3933">
        <f>F198-E198</f>
        <v/>
      </c>
      <c r="E198" s="3933">
        <f>C197*$D$8</f>
        <v/>
      </c>
      <c r="F198" s="3933">
        <f>IF(ROUND(C197,0)=0,0,PMT($D$8,$D$9,-$D$7))</f>
        <v/>
      </c>
      <c r="G198" s="3933">
        <f>+IF(ROUND(C197,0)=0,0,+$D$13+$D$14)</f>
        <v/>
      </c>
      <c r="H198" s="3933">
        <f>+G198+F198</f>
        <v/>
      </c>
    </row>
    <row r="199">
      <c r="B199" s="10">
        <f>+B198+1</f>
        <v/>
      </c>
      <c r="C199" s="3933">
        <f>+IF(C198-D199&lt;0,0,C198-D199)</f>
        <v/>
      </c>
      <c r="D199" s="3933">
        <f>F199-E199</f>
        <v/>
      </c>
      <c r="E199" s="3933">
        <f>C198*$D$8</f>
        <v/>
      </c>
      <c r="F199" s="3933">
        <f>IF(ROUND(C198,0)=0,0,PMT($D$8,$D$9,-$D$7))</f>
        <v/>
      </c>
      <c r="G199" s="3933">
        <f>+IF(ROUND(C198,0)=0,0,+$D$13+$D$14)</f>
        <v/>
      </c>
      <c r="H199" s="3933">
        <f>+G199+F199</f>
        <v/>
      </c>
    </row>
    <row r="200">
      <c r="B200" s="10">
        <f>+B199+1</f>
        <v/>
      </c>
      <c r="C200" s="3933">
        <f>+IF(C199-D200&lt;0,0,C199-D200)</f>
        <v/>
      </c>
      <c r="D200" s="3933">
        <f>F200-E200</f>
        <v/>
      </c>
      <c r="E200" s="3933">
        <f>C199*$D$8</f>
        <v/>
      </c>
      <c r="F200" s="3933">
        <f>IF(ROUND(C199,0)=0,0,PMT($D$8,$D$9,-$D$7))</f>
        <v/>
      </c>
      <c r="G200" s="3933">
        <f>+IF(ROUND(C199,0)=0,0,+$D$13+$D$14)</f>
        <v/>
      </c>
      <c r="H200" s="3933">
        <f>+G200+F200</f>
        <v/>
      </c>
    </row>
    <row r="201">
      <c r="B201" s="10">
        <f>+B200+1</f>
        <v/>
      </c>
      <c r="C201" s="3933">
        <f>+IF(C200-D201&lt;0,0,C200-D201)</f>
        <v/>
      </c>
      <c r="D201" s="3933">
        <f>F201-E201</f>
        <v/>
      </c>
      <c r="E201" s="3933">
        <f>C200*$D$8</f>
        <v/>
      </c>
      <c r="F201" s="3933">
        <f>IF(ROUND(C200,0)=0,0,PMT($D$8,$D$9,-$D$7))</f>
        <v/>
      </c>
      <c r="G201" s="3933">
        <f>+IF(ROUND(C200,0)=0,0,+$D$13+$D$14)</f>
        <v/>
      </c>
      <c r="H201" s="3933">
        <f>+G201+F201</f>
        <v/>
      </c>
    </row>
    <row r="202">
      <c r="B202" s="10">
        <f>+B201+1</f>
        <v/>
      </c>
      <c r="C202" s="3933">
        <f>+IF(C201-D202&lt;0,0,C201-D202)</f>
        <v/>
      </c>
      <c r="D202" s="3933">
        <f>F202-E202</f>
        <v/>
      </c>
      <c r="E202" s="3933">
        <f>C201*$D$8</f>
        <v/>
      </c>
      <c r="F202" s="3933">
        <f>IF(ROUND(C201,0)=0,0,PMT($D$8,$D$9,-$D$7))</f>
        <v/>
      </c>
      <c r="G202" s="3933">
        <f>+IF(ROUND(C201,0)=0,0,+$D$13+$D$14)</f>
        <v/>
      </c>
      <c r="H202" s="3933">
        <f>+G202+F202</f>
        <v/>
      </c>
    </row>
    <row r="203">
      <c r="B203" s="10">
        <f>+B202+1</f>
        <v/>
      </c>
      <c r="C203" s="3933">
        <f>+IF(C202-D203&lt;0,0,C202-D203)</f>
        <v/>
      </c>
      <c r="D203" s="3933">
        <f>F203-E203</f>
        <v/>
      </c>
      <c r="E203" s="3933">
        <f>C202*$D$8</f>
        <v/>
      </c>
      <c r="F203" s="3933">
        <f>IF(ROUND(C202,0)=0,0,PMT($D$8,$D$9,-$D$7))</f>
        <v/>
      </c>
      <c r="G203" s="3933">
        <f>+IF(ROUND(C202,0)=0,0,+$D$13+$D$14)</f>
        <v/>
      </c>
      <c r="H203" s="3933">
        <f>+G203+F203</f>
        <v/>
      </c>
    </row>
    <row r="204">
      <c r="B204" s="10">
        <f>+B203+1</f>
        <v/>
      </c>
      <c r="C204" s="3933">
        <f>+IF(C203-D204&lt;0,0,C203-D204)</f>
        <v/>
      </c>
      <c r="D204" s="3933">
        <f>F204-E204</f>
        <v/>
      </c>
      <c r="E204" s="3933">
        <f>C203*$D$8</f>
        <v/>
      </c>
      <c r="F204" s="3933">
        <f>IF(ROUND(C203,0)=0,0,PMT($D$8,$D$9,-$D$7))</f>
        <v/>
      </c>
      <c r="G204" s="3933">
        <f>+IF(ROUND(C203,0)=0,0,+$D$13+$D$14)</f>
        <v/>
      </c>
      <c r="H204" s="3933">
        <f>+G204+F204</f>
        <v/>
      </c>
    </row>
    <row r="205">
      <c r="B205" s="10">
        <f>+B204+1</f>
        <v/>
      </c>
      <c r="C205" s="3933">
        <f>+IF(C204-D205&lt;0,0,C204-D205)</f>
        <v/>
      </c>
      <c r="D205" s="3933">
        <f>F205-E205</f>
        <v/>
      </c>
      <c r="E205" s="3933">
        <f>C204*$D$8</f>
        <v/>
      </c>
      <c r="F205" s="3933">
        <f>IF(ROUND(C204,0)=0,0,PMT($D$8,$D$9,-$D$7))</f>
        <v/>
      </c>
      <c r="G205" s="3933">
        <f>+IF(ROUND(C204,0)=0,0,+$D$13+$D$14)</f>
        <v/>
      </c>
      <c r="H205" s="3933">
        <f>+G205+F205</f>
        <v/>
      </c>
    </row>
    <row r="206">
      <c r="B206" s="10">
        <f>+B205+1</f>
        <v/>
      </c>
      <c r="C206" s="3933">
        <f>+IF(C205-D206&lt;0,0,C205-D206)</f>
        <v/>
      </c>
      <c r="D206" s="3933">
        <f>F206-E206</f>
        <v/>
      </c>
      <c r="E206" s="3933">
        <f>C205*$D$8</f>
        <v/>
      </c>
      <c r="F206" s="3933">
        <f>IF(ROUND(C205,0)=0,0,PMT($D$8,$D$9,-$D$7))</f>
        <v/>
      </c>
      <c r="G206" s="3933">
        <f>+IF(ROUND(C205,0)=0,0,+$D$13+$D$14)</f>
        <v/>
      </c>
      <c r="H206" s="3933">
        <f>+G206+F206</f>
        <v/>
      </c>
    </row>
    <row r="207">
      <c r="B207" s="10">
        <f>+B206+1</f>
        <v/>
      </c>
      <c r="C207" s="3933">
        <f>+IF(C206-D207&lt;0,0,C206-D207)</f>
        <v/>
      </c>
      <c r="D207" s="3933">
        <f>F207-E207</f>
        <v/>
      </c>
      <c r="E207" s="3933">
        <f>C206*$D$8</f>
        <v/>
      </c>
      <c r="F207" s="3933">
        <f>IF(ROUND(C206,0)=0,0,PMT($D$8,$D$9,-$D$7))</f>
        <v/>
      </c>
      <c r="G207" s="3933">
        <f>+IF(ROUND(C206,0)=0,0,+$D$13+$D$14)</f>
        <v/>
      </c>
      <c r="H207" s="3933">
        <f>+G207+F207</f>
        <v/>
      </c>
    </row>
    <row r="208">
      <c r="B208" s="10">
        <f>+B207+1</f>
        <v/>
      </c>
      <c r="C208" s="3933">
        <f>+IF(C207-D208&lt;0,0,C207-D208)</f>
        <v/>
      </c>
      <c r="D208" s="3933">
        <f>F208-E208</f>
        <v/>
      </c>
      <c r="E208" s="3933">
        <f>C207*$D$8</f>
        <v/>
      </c>
      <c r="F208" s="3933">
        <f>IF(ROUND(C207,0)=0,0,PMT($D$8,$D$9,-$D$7))</f>
        <v/>
      </c>
      <c r="G208" s="3933">
        <f>+IF(ROUND(C207,0)=0,0,+$D$13+$D$14)</f>
        <v/>
      </c>
      <c r="H208" s="3933">
        <f>+G208+F208</f>
        <v/>
      </c>
    </row>
    <row r="209">
      <c r="B209" s="10">
        <f>+B208+1</f>
        <v/>
      </c>
      <c r="C209" s="3933">
        <f>+IF(C208-D209&lt;0,0,C208-D209)</f>
        <v/>
      </c>
      <c r="D209" s="3933">
        <f>F209-E209</f>
        <v/>
      </c>
      <c r="E209" s="3933">
        <f>C208*$D$8</f>
        <v/>
      </c>
      <c r="F209" s="3933">
        <f>IF(ROUND(C208,0)=0,0,PMT($D$8,$D$9,-$D$7))</f>
        <v/>
      </c>
      <c r="G209" s="3933">
        <f>+IF(ROUND(C208,0)=0,0,+$D$13+$D$14)</f>
        <v/>
      </c>
      <c r="H209" s="3933">
        <f>+G209+F209</f>
        <v/>
      </c>
    </row>
    <row r="210">
      <c r="B210" s="10">
        <f>+B209+1</f>
        <v/>
      </c>
      <c r="C210" s="3933">
        <f>+IF(C209-D210&lt;0,0,C209-D210)</f>
        <v/>
      </c>
      <c r="D210" s="3933">
        <f>F210-E210</f>
        <v/>
      </c>
      <c r="E210" s="3933">
        <f>C209*$D$8</f>
        <v/>
      </c>
      <c r="F210" s="3933">
        <f>IF(ROUND(C209,0)=0,0,PMT($D$8,$D$9,-$D$7))</f>
        <v/>
      </c>
      <c r="G210" s="3933">
        <f>+IF(ROUND(C209,0)=0,0,+$D$13+$D$14)</f>
        <v/>
      </c>
      <c r="H210" s="3933">
        <f>+G210+F210</f>
        <v/>
      </c>
    </row>
    <row r="211">
      <c r="B211" s="10">
        <f>+B210+1</f>
        <v/>
      </c>
      <c r="C211" s="3933">
        <f>+IF(C210-D211&lt;0,0,C210-D211)</f>
        <v/>
      </c>
      <c r="D211" s="3933">
        <f>F211-E211</f>
        <v/>
      </c>
      <c r="E211" s="3933">
        <f>C210*$D$8</f>
        <v/>
      </c>
      <c r="F211" s="3933">
        <f>IF(ROUND(C210,0)=0,0,PMT($D$8,$D$9,-$D$7))</f>
        <v/>
      </c>
      <c r="G211" s="3933">
        <f>+IF(ROUND(C210,0)=0,0,+$D$13+$D$14)</f>
        <v/>
      </c>
      <c r="H211" s="3933">
        <f>+G211+F211</f>
        <v/>
      </c>
    </row>
    <row r="212">
      <c r="B212" s="10">
        <f>+B211+1</f>
        <v/>
      </c>
      <c r="C212" s="3933">
        <f>+IF(C211-D212&lt;0,0,C211-D212)</f>
        <v/>
      </c>
      <c r="D212" s="3933">
        <f>F212-E212</f>
        <v/>
      </c>
      <c r="E212" s="3933">
        <f>C211*$D$8</f>
        <v/>
      </c>
      <c r="F212" s="3933">
        <f>IF(ROUND(C211,0)=0,0,PMT($D$8,$D$9,-$D$7))</f>
        <v/>
      </c>
      <c r="G212" s="3933">
        <f>+IF(ROUND(C211,0)=0,0,+$D$13+$D$14)</f>
        <v/>
      </c>
      <c r="H212" s="3933">
        <f>+G212+F212</f>
        <v/>
      </c>
    </row>
    <row r="213">
      <c r="B213" s="10">
        <f>+B212+1</f>
        <v/>
      </c>
      <c r="C213" s="3933">
        <f>+IF(C212-D213&lt;0,0,C212-D213)</f>
        <v/>
      </c>
      <c r="D213" s="3933">
        <f>F213-E213</f>
        <v/>
      </c>
      <c r="E213" s="3933">
        <f>C212*$D$8</f>
        <v/>
      </c>
      <c r="F213" s="3933">
        <f>IF(ROUND(C212,0)=0,0,PMT($D$8,$D$9,-$D$7))</f>
        <v/>
      </c>
      <c r="G213" s="3933">
        <f>+IF(ROUND(C212,0)=0,0,+$D$13+$D$14)</f>
        <v/>
      </c>
      <c r="H213" s="3933">
        <f>+G213+F213</f>
        <v/>
      </c>
    </row>
    <row r="214">
      <c r="B214" s="10">
        <f>+B213+1</f>
        <v/>
      </c>
      <c r="C214" s="3933">
        <f>+IF(C213-D214&lt;0,0,C213-D214)</f>
        <v/>
      </c>
      <c r="D214" s="3933">
        <f>F214-E214</f>
        <v/>
      </c>
      <c r="E214" s="3933">
        <f>C213*$D$8</f>
        <v/>
      </c>
      <c r="F214" s="3933">
        <f>IF(ROUND(C213,0)=0,0,PMT($D$8,$D$9,-$D$7))</f>
        <v/>
      </c>
      <c r="G214" s="3933">
        <f>+IF(ROUND(C213,0)=0,0,+$D$13+$D$14)</f>
        <v/>
      </c>
      <c r="H214" s="3933">
        <f>+G214+F214</f>
        <v/>
      </c>
    </row>
    <row r="215">
      <c r="B215" s="10">
        <f>+B214+1</f>
        <v/>
      </c>
      <c r="C215" s="3933">
        <f>+IF(C214-D215&lt;0,0,C214-D215)</f>
        <v/>
      </c>
      <c r="D215" s="3933">
        <f>F215-E215</f>
        <v/>
      </c>
      <c r="E215" s="3933">
        <f>C214*$D$8</f>
        <v/>
      </c>
      <c r="F215" s="3933">
        <f>IF(ROUND(C214,0)=0,0,PMT($D$8,$D$9,-$D$7))</f>
        <v/>
      </c>
      <c r="G215" s="3933">
        <f>+IF(ROUND(C214,0)=0,0,+$D$13+$D$14)</f>
        <v/>
      </c>
      <c r="H215" s="3933">
        <f>+G215+F215</f>
        <v/>
      </c>
    </row>
    <row r="216">
      <c r="B216" s="10">
        <f>+B215+1</f>
        <v/>
      </c>
      <c r="C216" s="3933">
        <f>+IF(C215-D216&lt;0,0,C215-D216)</f>
        <v/>
      </c>
      <c r="D216" s="3933">
        <f>F216-E216</f>
        <v/>
      </c>
      <c r="E216" s="3933">
        <f>C215*$D$8</f>
        <v/>
      </c>
      <c r="F216" s="3933">
        <f>IF(ROUND(C215,0)=0,0,PMT($D$8,$D$9,-$D$7))</f>
        <v/>
      </c>
      <c r="G216" s="3933">
        <f>+IF(ROUND(C215,0)=0,0,+$D$13+$D$14)</f>
        <v/>
      </c>
      <c r="H216" s="3933">
        <f>+G216+F216</f>
        <v/>
      </c>
    </row>
    <row r="217">
      <c r="B217" s="10">
        <f>+B216+1</f>
        <v/>
      </c>
      <c r="C217" s="3933">
        <f>+IF(C216-D217&lt;0,0,C216-D217)</f>
        <v/>
      </c>
      <c r="D217" s="3933">
        <f>F217-E217</f>
        <v/>
      </c>
      <c r="E217" s="3933">
        <f>C216*$D$8</f>
        <v/>
      </c>
      <c r="F217" s="3933">
        <f>IF(ROUND(C216,0)=0,0,PMT($D$8,$D$9,-$D$7))</f>
        <v/>
      </c>
      <c r="G217" s="3933">
        <f>+IF(ROUND(C216,0)=0,0,+$D$13+$D$14)</f>
        <v/>
      </c>
      <c r="H217" s="3933">
        <f>+G217+F217</f>
        <v/>
      </c>
    </row>
    <row r="218">
      <c r="B218" s="10">
        <f>+B217+1</f>
        <v/>
      </c>
      <c r="C218" s="3933">
        <f>+IF(C217-D218&lt;0,0,C217-D218)</f>
        <v/>
      </c>
      <c r="D218" s="3933">
        <f>F218-E218</f>
        <v/>
      </c>
      <c r="E218" s="3933">
        <f>C217*$D$8</f>
        <v/>
      </c>
      <c r="F218" s="3933">
        <f>IF(ROUND(C217,0)=0,0,PMT($D$8,$D$9,-$D$7))</f>
        <v/>
      </c>
      <c r="G218" s="3933">
        <f>+IF(ROUND(C217,0)=0,0,+$D$13+$D$14)</f>
        <v/>
      </c>
      <c r="H218" s="3933">
        <f>+G218+F218</f>
        <v/>
      </c>
    </row>
    <row r="219">
      <c r="B219" s="10">
        <f>+B218+1</f>
        <v/>
      </c>
      <c r="C219" s="3933">
        <f>+IF(C218-D219&lt;0,0,C218-D219)</f>
        <v/>
      </c>
      <c r="D219" s="3933">
        <f>F219-E219</f>
        <v/>
      </c>
      <c r="E219" s="3933">
        <f>C218*$D$8</f>
        <v/>
      </c>
      <c r="F219" s="3933">
        <f>IF(ROUND(C218,0)=0,0,PMT($D$8,$D$9,-$D$7))</f>
        <v/>
      </c>
      <c r="G219" s="3933">
        <f>+IF(ROUND(C218,0)=0,0,+$D$13+$D$14)</f>
        <v/>
      </c>
      <c r="H219" s="3933">
        <f>+G219+F219</f>
        <v/>
      </c>
    </row>
    <row r="220">
      <c r="B220" s="10">
        <f>+B219+1</f>
        <v/>
      </c>
      <c r="C220" s="3933">
        <f>+IF(C219-D220&lt;0,0,C219-D220)</f>
        <v/>
      </c>
      <c r="D220" s="3933">
        <f>F220-E220</f>
        <v/>
      </c>
      <c r="E220" s="3933">
        <f>C219*$D$8</f>
        <v/>
      </c>
      <c r="F220" s="3933">
        <f>IF(ROUND(C219,0)=0,0,PMT($D$8,$D$9,-$D$7))</f>
        <v/>
      </c>
      <c r="G220" s="3933">
        <f>+IF(ROUND(C219,0)=0,0,+$D$13+$D$14)</f>
        <v/>
      </c>
      <c r="H220" s="3933">
        <f>+G220+F220</f>
        <v/>
      </c>
    </row>
    <row r="221">
      <c r="B221" s="10">
        <f>+B220+1</f>
        <v/>
      </c>
      <c r="C221" s="3933">
        <f>+IF(C220-D221&lt;0,0,C220-D221)</f>
        <v/>
      </c>
      <c r="D221" s="3933">
        <f>F221-E221</f>
        <v/>
      </c>
      <c r="E221" s="3933">
        <f>C220*$D$8</f>
        <v/>
      </c>
      <c r="F221" s="3933">
        <f>IF(ROUND(C220,0)=0,0,PMT($D$8,$D$9,-$D$7))</f>
        <v/>
      </c>
      <c r="G221" s="3933">
        <f>+IF(ROUND(C220,0)=0,0,+$D$13+$D$14)</f>
        <v/>
      </c>
      <c r="H221" s="3933">
        <f>+G221+F221</f>
        <v/>
      </c>
    </row>
    <row r="222">
      <c r="B222" s="10">
        <f>+B221+1</f>
        <v/>
      </c>
      <c r="C222" s="3933">
        <f>+IF(C221-D222&lt;0,0,C221-D222)</f>
        <v/>
      </c>
      <c r="D222" s="3933">
        <f>F222-E222</f>
        <v/>
      </c>
      <c r="E222" s="3933">
        <f>C221*$D$8</f>
        <v/>
      </c>
      <c r="F222" s="3933">
        <f>IF(ROUND(C221,0)=0,0,PMT($D$8,$D$9,-$D$7))</f>
        <v/>
      </c>
      <c r="G222" s="3933">
        <f>+IF(ROUND(C221,0)=0,0,+$D$13+$D$14)</f>
        <v/>
      </c>
      <c r="H222" s="3933">
        <f>+G222+F222</f>
        <v/>
      </c>
    </row>
    <row r="223">
      <c r="B223" s="10">
        <f>+B222+1</f>
        <v/>
      </c>
      <c r="C223" s="3933">
        <f>+IF(C222-D223&lt;0,0,C222-D223)</f>
        <v/>
      </c>
      <c r="D223" s="3933">
        <f>F223-E223</f>
        <v/>
      </c>
      <c r="E223" s="3933">
        <f>C222*$D$8</f>
        <v/>
      </c>
      <c r="F223" s="3933">
        <f>IF(ROUND(C222,0)=0,0,PMT($D$8,$D$9,-$D$7))</f>
        <v/>
      </c>
      <c r="G223" s="3933">
        <f>+IF(ROUND(C222,0)=0,0,+$D$13+$D$14)</f>
        <v/>
      </c>
      <c r="H223" s="3933">
        <f>+G223+F223</f>
        <v/>
      </c>
    </row>
    <row r="224">
      <c r="B224" s="10">
        <f>+B223+1</f>
        <v/>
      </c>
      <c r="C224" s="3933">
        <f>+IF(C223-D224&lt;0,0,C223-D224)</f>
        <v/>
      </c>
      <c r="D224" s="3933">
        <f>F224-E224</f>
        <v/>
      </c>
      <c r="E224" s="3933">
        <f>C223*$D$8</f>
        <v/>
      </c>
      <c r="F224" s="3933">
        <f>IF(ROUND(C223,0)=0,0,PMT($D$8,$D$9,-$D$7))</f>
        <v/>
      </c>
      <c r="G224" s="3933">
        <f>+IF(ROUND(C223,0)=0,0,+$D$13+$D$14)</f>
        <v/>
      </c>
      <c r="H224" s="3933">
        <f>+G224+F224</f>
        <v/>
      </c>
    </row>
    <row r="225">
      <c r="B225" s="10">
        <f>+B224+1</f>
        <v/>
      </c>
      <c r="C225" s="3933">
        <f>+IF(C224-D225&lt;0,0,C224-D225)</f>
        <v/>
      </c>
      <c r="D225" s="3933">
        <f>F225-E225</f>
        <v/>
      </c>
      <c r="E225" s="3933">
        <f>C224*$D$8</f>
        <v/>
      </c>
      <c r="F225" s="3933">
        <f>IF(ROUND(C224,0)=0,0,PMT($D$8,$D$9,-$D$7))</f>
        <v/>
      </c>
      <c r="G225" s="3933">
        <f>+IF(ROUND(C224,0)=0,0,+$D$13+$D$14)</f>
        <v/>
      </c>
      <c r="H225" s="3933">
        <f>+G225+F225</f>
        <v/>
      </c>
    </row>
    <row r="226">
      <c r="B226" s="10">
        <f>+B225+1</f>
        <v/>
      </c>
      <c r="C226" s="3933">
        <f>+IF(C225-D226&lt;0,0,C225-D226)</f>
        <v/>
      </c>
      <c r="D226" s="3933">
        <f>F226-E226</f>
        <v/>
      </c>
      <c r="E226" s="3933">
        <f>C225*$D$8</f>
        <v/>
      </c>
      <c r="F226" s="3933">
        <f>IF(ROUND(C225,0)=0,0,PMT($D$8,$D$9,-$D$7))</f>
        <v/>
      </c>
      <c r="G226" s="3933">
        <f>+IF(ROUND(C225,0)=0,0,+$D$13+$D$14)</f>
        <v/>
      </c>
      <c r="H226" s="3933">
        <f>+G226+F226</f>
        <v/>
      </c>
    </row>
    <row r="227">
      <c r="B227" s="10">
        <f>+B226+1</f>
        <v/>
      </c>
      <c r="C227" s="3933">
        <f>+IF(C226-D227&lt;0,0,C226-D227)</f>
        <v/>
      </c>
      <c r="D227" s="3933">
        <f>F227-E227</f>
        <v/>
      </c>
      <c r="E227" s="3933">
        <f>C226*$D$8</f>
        <v/>
      </c>
      <c r="F227" s="3933">
        <f>IF(ROUND(C226,0)=0,0,PMT($D$8,$D$9,-$D$7))</f>
        <v/>
      </c>
      <c r="G227" s="3933">
        <f>+IF(ROUND(C226,0)=0,0,+$D$13+$D$14)</f>
        <v/>
      </c>
      <c r="H227" s="3933">
        <f>+G227+F227</f>
        <v/>
      </c>
    </row>
    <row r="228">
      <c r="B228" s="10">
        <f>+B227+1</f>
        <v/>
      </c>
      <c r="C228" s="3933">
        <f>+IF(C227-D228&lt;0,0,C227-D228)</f>
        <v/>
      </c>
      <c r="D228" s="3933">
        <f>F228-E228</f>
        <v/>
      </c>
      <c r="E228" s="3933">
        <f>C227*$D$8</f>
        <v/>
      </c>
      <c r="F228" s="3933">
        <f>IF(ROUND(C227,0)=0,0,PMT($D$8,$D$9,-$D$7))</f>
        <v/>
      </c>
      <c r="G228" s="3933">
        <f>+IF(ROUND(C227,0)=0,0,+$D$13+$D$14)</f>
        <v/>
      </c>
      <c r="H228" s="3933">
        <f>+G228+F228</f>
        <v/>
      </c>
    </row>
    <row r="229">
      <c r="B229" s="10">
        <f>+B228+1</f>
        <v/>
      </c>
      <c r="C229" s="3933">
        <f>+IF(C228-D229&lt;0,0,C228-D229)</f>
        <v/>
      </c>
      <c r="D229" s="3933">
        <f>F229-E229</f>
        <v/>
      </c>
      <c r="E229" s="3933">
        <f>C228*$D$8</f>
        <v/>
      </c>
      <c r="F229" s="3933">
        <f>IF(ROUND(C228,0)=0,0,PMT($D$8,$D$9,-$D$7))</f>
        <v/>
      </c>
      <c r="G229" s="3933">
        <f>+IF(ROUND(C228,0)=0,0,+$D$13+$D$14)</f>
        <v/>
      </c>
      <c r="H229" s="3933">
        <f>+G229+F229</f>
        <v/>
      </c>
    </row>
    <row r="230">
      <c r="B230" s="10">
        <f>+B229+1</f>
        <v/>
      </c>
      <c r="C230" s="3933">
        <f>+IF(C229-D230&lt;0,0,C229-D230)</f>
        <v/>
      </c>
      <c r="D230" s="3933">
        <f>F230-E230</f>
        <v/>
      </c>
      <c r="E230" s="3933">
        <f>C229*$D$8</f>
        <v/>
      </c>
      <c r="F230" s="3933">
        <f>IF(ROUND(C229,0)=0,0,PMT($D$8,$D$9,-$D$7))</f>
        <v/>
      </c>
      <c r="G230" s="3933">
        <f>+IF(ROUND(C229,0)=0,0,+$D$13+$D$14)</f>
        <v/>
      </c>
      <c r="H230" s="3933">
        <f>+G230+F230</f>
        <v/>
      </c>
    </row>
    <row r="231">
      <c r="B231" s="10">
        <f>+B230+1</f>
        <v/>
      </c>
      <c r="C231" s="3933">
        <f>+IF(C230-D231&lt;0,0,C230-D231)</f>
        <v/>
      </c>
      <c r="D231" s="3933">
        <f>F231-E231</f>
        <v/>
      </c>
      <c r="E231" s="3933">
        <f>C230*$D$8</f>
        <v/>
      </c>
      <c r="F231" s="3933">
        <f>IF(ROUND(C230,0)=0,0,PMT($D$8,$D$9,-$D$7))</f>
        <v/>
      </c>
      <c r="G231" s="3933">
        <f>+IF(ROUND(C230,0)=0,0,+$D$13+$D$14)</f>
        <v/>
      </c>
      <c r="H231" s="3933">
        <f>+G231+F231</f>
        <v/>
      </c>
    </row>
    <row r="232">
      <c r="B232" s="10">
        <f>+B231+1</f>
        <v/>
      </c>
      <c r="C232" s="3933">
        <f>+IF(C231-D232&lt;0,0,C231-D232)</f>
        <v/>
      </c>
      <c r="D232" s="3933">
        <f>F232-E232</f>
        <v/>
      </c>
      <c r="E232" s="3933">
        <f>C231*$D$8</f>
        <v/>
      </c>
      <c r="F232" s="3933">
        <f>IF(ROUND(C231,0)=0,0,PMT($D$8,$D$9,-$D$7))</f>
        <v/>
      </c>
      <c r="G232" s="3933">
        <f>+IF(ROUND(C231,0)=0,0,+$D$13+$D$14)</f>
        <v/>
      </c>
      <c r="H232" s="3933">
        <f>+G232+F232</f>
        <v/>
      </c>
    </row>
    <row r="233">
      <c r="B233" s="10">
        <f>+B232+1</f>
        <v/>
      </c>
      <c r="C233" s="3933">
        <f>+IF(C232-D233&lt;0,0,C232-D233)</f>
        <v/>
      </c>
      <c r="D233" s="3933">
        <f>F233-E233</f>
        <v/>
      </c>
      <c r="E233" s="3933">
        <f>C232*$D$8</f>
        <v/>
      </c>
      <c r="F233" s="3933">
        <f>IF(ROUND(C232,0)=0,0,PMT($D$8,$D$9,-$D$7))</f>
        <v/>
      </c>
      <c r="G233" s="3933">
        <f>+IF(ROUND(C232,0)=0,0,+$D$13+$D$14)</f>
        <v/>
      </c>
      <c r="H233" s="3933">
        <f>+G233+F233</f>
        <v/>
      </c>
    </row>
    <row r="234">
      <c r="B234" s="10">
        <f>+B233+1</f>
        <v/>
      </c>
      <c r="C234" s="3933">
        <f>+IF(C233-D234&lt;0,0,C233-D234)</f>
        <v/>
      </c>
      <c r="D234" s="3933">
        <f>F234-E234</f>
        <v/>
      </c>
      <c r="E234" s="3933">
        <f>C233*$D$8</f>
        <v/>
      </c>
      <c r="F234" s="3933">
        <f>IF(ROUND(C233,0)=0,0,PMT($D$8,$D$9,-$D$7))</f>
        <v/>
      </c>
      <c r="G234" s="3933">
        <f>+IF(ROUND(C233,0)=0,0,+$D$13+$D$14)</f>
        <v/>
      </c>
      <c r="H234" s="3933">
        <f>+G234+F234</f>
        <v/>
      </c>
    </row>
    <row r="235">
      <c r="B235" s="10">
        <f>+B234+1</f>
        <v/>
      </c>
      <c r="C235" s="3933">
        <f>+IF(C234-D235&lt;0,0,C234-D235)</f>
        <v/>
      </c>
      <c r="D235" s="3933">
        <f>F235-E235</f>
        <v/>
      </c>
      <c r="E235" s="3933">
        <f>C234*$D$8</f>
        <v/>
      </c>
      <c r="F235" s="3933">
        <f>IF(ROUND(C234,0)=0,0,PMT($D$8,$D$9,-$D$7))</f>
        <v/>
      </c>
      <c r="G235" s="3933">
        <f>+IF(ROUND(C234,0)=0,0,+$D$13+$D$14)</f>
        <v/>
      </c>
      <c r="H235" s="3933">
        <f>+G235+F235</f>
        <v/>
      </c>
    </row>
    <row r="236">
      <c r="B236" s="10">
        <f>+B235+1</f>
        <v/>
      </c>
      <c r="C236" s="3933">
        <f>+IF(C235-D236&lt;0,0,C235-D236)</f>
        <v/>
      </c>
      <c r="D236" s="3933">
        <f>F236-E236</f>
        <v/>
      </c>
      <c r="E236" s="3933">
        <f>C235*$D$8</f>
        <v/>
      </c>
      <c r="F236" s="3933">
        <f>IF(ROUND(C235,0)=0,0,PMT($D$8,$D$9,-$D$7))</f>
        <v/>
      </c>
      <c r="G236" s="3933">
        <f>+IF(ROUND(C235,0)=0,0,+$D$13+$D$14)</f>
        <v/>
      </c>
      <c r="H236" s="3933">
        <f>+G236+F236</f>
        <v/>
      </c>
    </row>
    <row r="237">
      <c r="B237" s="10">
        <f>+B236+1</f>
        <v/>
      </c>
      <c r="C237" s="3933">
        <f>+IF(C236-D237&lt;0,0,C236-D237)</f>
        <v/>
      </c>
      <c r="D237" s="3933">
        <f>F237-E237</f>
        <v/>
      </c>
      <c r="E237" s="3933">
        <f>C236*$D$8</f>
        <v/>
      </c>
      <c r="F237" s="3933">
        <f>IF(ROUND(C236,0)=0,0,PMT($D$8,$D$9,-$D$7))</f>
        <v/>
      </c>
      <c r="G237" s="3933">
        <f>+IF(ROUND(C236,0)=0,0,+$D$13+$D$14)</f>
        <v/>
      </c>
      <c r="H237" s="3933">
        <f>+G237+F237</f>
        <v/>
      </c>
    </row>
    <row r="238">
      <c r="B238" s="10">
        <f>+B237+1</f>
        <v/>
      </c>
      <c r="C238" s="3933">
        <f>+IF(C237-D238&lt;0,0,C237-D238)</f>
        <v/>
      </c>
      <c r="D238" s="3933">
        <f>F238-E238</f>
        <v/>
      </c>
      <c r="E238" s="3933">
        <f>C237*$D$8</f>
        <v/>
      </c>
      <c r="F238" s="3933">
        <f>IF(ROUND(C237,0)=0,0,PMT($D$8,$D$9,-$D$7))</f>
        <v/>
      </c>
      <c r="G238" s="3933">
        <f>+IF(ROUND(C237,0)=0,0,+$D$13+$D$14)</f>
        <v/>
      </c>
      <c r="H238" s="3933">
        <f>+G238+F238</f>
        <v/>
      </c>
    </row>
    <row r="239">
      <c r="B239" s="10">
        <f>+B238+1</f>
        <v/>
      </c>
      <c r="C239" s="3933">
        <f>+IF(C238-D239&lt;0,0,C238-D239)</f>
        <v/>
      </c>
      <c r="D239" s="3933">
        <f>F239-E239</f>
        <v/>
      </c>
      <c r="E239" s="3933">
        <f>C238*$D$8</f>
        <v/>
      </c>
      <c r="F239" s="3933">
        <f>IF(ROUND(C238,0)=0,0,PMT($D$8,$D$9,-$D$7))</f>
        <v/>
      </c>
      <c r="G239" s="3933">
        <f>+IF(ROUND(C238,0)=0,0,+$D$13+$D$14)</f>
        <v/>
      </c>
      <c r="H239" s="3933">
        <f>+G239+F239</f>
        <v/>
      </c>
    </row>
    <row r="240">
      <c r="B240" s="10">
        <f>+B239+1</f>
        <v/>
      </c>
      <c r="C240" s="3933">
        <f>+IF(C239-D240&lt;0,0,C239-D240)</f>
        <v/>
      </c>
      <c r="D240" s="3933">
        <f>F240-E240</f>
        <v/>
      </c>
      <c r="E240" s="3933">
        <f>C239*$D$8</f>
        <v/>
      </c>
      <c r="F240" s="3933">
        <f>IF(ROUND(C239,0)=0,0,PMT($D$8,$D$9,-$D$7))</f>
        <v/>
      </c>
      <c r="G240" s="3933">
        <f>+IF(ROUND(C239,0)=0,0,+$D$13+$D$14)</f>
        <v/>
      </c>
      <c r="H240" s="3933">
        <f>+G240+F240</f>
        <v/>
      </c>
    </row>
    <row r="241">
      <c r="B241" s="10">
        <f>+B240+1</f>
        <v/>
      </c>
      <c r="C241" s="3933">
        <f>+IF(C240-D241&lt;0,0,C240-D241)</f>
        <v/>
      </c>
      <c r="D241" s="3933">
        <f>F241-E241</f>
        <v/>
      </c>
      <c r="E241" s="3933">
        <f>C240*$D$8</f>
        <v/>
      </c>
      <c r="F241" s="3933">
        <f>IF(ROUND(C240,0)=0,0,PMT($D$8,$D$9,-$D$7))</f>
        <v/>
      </c>
      <c r="G241" s="3933">
        <f>+IF(ROUND(C240,0)=0,0,+$D$13+$D$14)</f>
        <v/>
      </c>
      <c r="H241" s="3933">
        <f>+G241+F241</f>
        <v/>
      </c>
    </row>
    <row r="242">
      <c r="B242" s="10">
        <f>+B241+1</f>
        <v/>
      </c>
      <c r="C242" s="3933">
        <f>+IF(C241-D242&lt;0,0,C241-D242)</f>
        <v/>
      </c>
      <c r="D242" s="3933">
        <f>F242-E242</f>
        <v/>
      </c>
      <c r="E242" s="3933">
        <f>C241*$D$8</f>
        <v/>
      </c>
      <c r="F242" s="3933">
        <f>IF(ROUND(C241,0)=0,0,PMT($D$8,$D$9,-$D$7))</f>
        <v/>
      </c>
      <c r="G242" s="3933">
        <f>+IF(ROUND(C241,0)=0,0,+$D$13+$D$14)</f>
        <v/>
      </c>
      <c r="H242" s="3933">
        <f>+G242+F242</f>
        <v/>
      </c>
    </row>
    <row r="243">
      <c r="B243" s="10">
        <f>+B242+1</f>
        <v/>
      </c>
      <c r="C243" s="3933">
        <f>+IF(C242-D243&lt;0,0,C242-D243)</f>
        <v/>
      </c>
      <c r="D243" s="3933">
        <f>F243-E243</f>
        <v/>
      </c>
      <c r="E243" s="3933">
        <f>C242*$D$8</f>
        <v/>
      </c>
      <c r="F243" s="3933">
        <f>IF(ROUND(C242,0)=0,0,PMT($D$8,$D$9,-$D$7))</f>
        <v/>
      </c>
      <c r="G243" s="3933">
        <f>+IF(ROUND(C242,0)=0,0,+$D$13+$D$14)</f>
        <v/>
      </c>
      <c r="H243" s="3933">
        <f>+G243+F243</f>
        <v/>
      </c>
    </row>
    <row r="244">
      <c r="B244" s="10">
        <f>+B243+1</f>
        <v/>
      </c>
      <c r="C244" s="3933">
        <f>+IF(C243-D244&lt;0,0,C243-D244)</f>
        <v/>
      </c>
      <c r="D244" s="3933">
        <f>F244-E244</f>
        <v/>
      </c>
      <c r="E244" s="3933">
        <f>C243*$D$8</f>
        <v/>
      </c>
      <c r="F244" s="3933">
        <f>IF(ROUND(C243,0)=0,0,PMT($D$8,$D$9,-$D$7))</f>
        <v/>
      </c>
      <c r="G244" s="3933">
        <f>+IF(ROUND(C243,0)=0,0,+$D$13+$D$14)</f>
        <v/>
      </c>
      <c r="H244" s="3933">
        <f>+G244+F244</f>
        <v/>
      </c>
    </row>
    <row r="245">
      <c r="B245" s="10">
        <f>+B244+1</f>
        <v/>
      </c>
      <c r="C245" s="3933">
        <f>+IF(C244-D245&lt;0,0,C244-D245)</f>
        <v/>
      </c>
      <c r="D245" s="3933">
        <f>F245-E245</f>
        <v/>
      </c>
      <c r="E245" s="3933">
        <f>C244*$D$8</f>
        <v/>
      </c>
      <c r="F245" s="3933">
        <f>IF(ROUND(C244,0)=0,0,PMT($D$8,$D$9,-$D$7))</f>
        <v/>
      </c>
      <c r="G245" s="3933">
        <f>+IF(ROUND(C244,0)=0,0,+$D$13+$D$14)</f>
        <v/>
      </c>
      <c r="H245" s="3933">
        <f>+G245+F245</f>
        <v/>
      </c>
    </row>
    <row r="246">
      <c r="B246" s="10">
        <f>+B245+1</f>
        <v/>
      </c>
      <c r="C246" s="3933">
        <f>+IF(C245-D246&lt;0,0,C245-D246)</f>
        <v/>
      </c>
      <c r="D246" s="3933">
        <f>F246-E246</f>
        <v/>
      </c>
      <c r="E246" s="3933">
        <f>C245*$D$8</f>
        <v/>
      </c>
      <c r="F246" s="3933">
        <f>IF(ROUND(C245,0)=0,0,PMT($D$8,$D$9,-$D$7))</f>
        <v/>
      </c>
      <c r="G246" s="3933">
        <f>+IF(ROUND(C245,0)=0,0,+$D$13+$D$14)</f>
        <v/>
      </c>
      <c r="H246" s="3933">
        <f>+G246+F246</f>
        <v/>
      </c>
    </row>
    <row r="247">
      <c r="B247" s="10">
        <f>+B246+1</f>
        <v/>
      </c>
      <c r="C247" s="3933">
        <f>+IF(C246-D247&lt;0,0,C246-D247)</f>
        <v/>
      </c>
      <c r="D247" s="3933">
        <f>F247-E247</f>
        <v/>
      </c>
      <c r="E247" s="3933">
        <f>C246*$D$8</f>
        <v/>
      </c>
      <c r="F247" s="3933">
        <f>IF(ROUND(C246,0)=0,0,PMT($D$8,$D$9,-$D$7))</f>
        <v/>
      </c>
      <c r="G247" s="3933">
        <f>+IF(ROUND(C246,0)=0,0,+$D$13+$D$14)</f>
        <v/>
      </c>
      <c r="H247" s="3933">
        <f>+G247+F247</f>
        <v/>
      </c>
    </row>
    <row r="248">
      <c r="B248" s="10">
        <f>+B247+1</f>
        <v/>
      </c>
      <c r="C248" s="3933">
        <f>+IF(C247-D248&lt;0,0,C247-D248)</f>
        <v/>
      </c>
      <c r="D248" s="3933">
        <f>F248-E248</f>
        <v/>
      </c>
      <c r="E248" s="3933">
        <f>C247*$D$8</f>
        <v/>
      </c>
      <c r="F248" s="3933">
        <f>IF(ROUND(C247,0)=0,0,PMT($D$8,$D$9,-$D$7))</f>
        <v/>
      </c>
      <c r="G248" s="3933">
        <f>+IF(ROUND(C247,0)=0,0,+$D$13+$D$14)</f>
        <v/>
      </c>
      <c r="H248" s="3933">
        <f>+G248+F248</f>
        <v/>
      </c>
    </row>
    <row r="249">
      <c r="B249" s="10">
        <f>+B248+1</f>
        <v/>
      </c>
      <c r="C249" s="3933">
        <f>+IF(C248-D249&lt;0,0,C248-D249)</f>
        <v/>
      </c>
      <c r="D249" s="3933">
        <f>F249-E249</f>
        <v/>
      </c>
      <c r="E249" s="3933">
        <f>C248*$D$8</f>
        <v/>
      </c>
      <c r="F249" s="3933">
        <f>IF(ROUND(C248,0)=0,0,PMT($D$8,$D$9,-$D$7))</f>
        <v/>
      </c>
      <c r="G249" s="3933">
        <f>+IF(ROUND(C248,0)=0,0,+$D$13+$D$14)</f>
        <v/>
      </c>
      <c r="H249" s="3933">
        <f>+G249+F249</f>
        <v/>
      </c>
    </row>
    <row r="250">
      <c r="B250" s="10">
        <f>+B249+1</f>
        <v/>
      </c>
      <c r="C250" s="3933">
        <f>+IF(C249-D250&lt;0,0,C249-D250)</f>
        <v/>
      </c>
      <c r="D250" s="3933">
        <f>F250-E250</f>
        <v/>
      </c>
      <c r="E250" s="3933">
        <f>C249*$D$8</f>
        <v/>
      </c>
      <c r="F250" s="3933">
        <f>IF(ROUND(C249,0)=0,0,PMT($D$8,$D$9,-$D$7))</f>
        <v/>
      </c>
      <c r="G250" s="3933">
        <f>+IF(ROUND(C249,0)=0,0,+$D$13+$D$14)</f>
        <v/>
      </c>
      <c r="H250" s="3933">
        <f>+G250+F250</f>
        <v/>
      </c>
    </row>
    <row r="251">
      <c r="B251" s="10">
        <f>+B250+1</f>
        <v/>
      </c>
      <c r="C251" s="3933">
        <f>+IF(C250-D251&lt;0,0,C250-D251)</f>
        <v/>
      </c>
      <c r="D251" s="3933">
        <f>F251-E251</f>
        <v/>
      </c>
      <c r="E251" s="3933">
        <f>C250*$D$8</f>
        <v/>
      </c>
      <c r="F251" s="3933">
        <f>IF(ROUND(C250,0)=0,0,PMT($D$8,$D$9,-$D$7))</f>
        <v/>
      </c>
      <c r="G251" s="3933">
        <f>+IF(ROUND(C250,0)=0,0,+$D$13+$D$14)</f>
        <v/>
      </c>
      <c r="H251" s="3933">
        <f>+G251+F251</f>
        <v/>
      </c>
    </row>
    <row r="252">
      <c r="B252" s="10">
        <f>+B251+1</f>
        <v/>
      </c>
      <c r="C252" s="3933">
        <f>+IF(C251-D252&lt;0,0,C251-D252)</f>
        <v/>
      </c>
      <c r="D252" s="3933">
        <f>F252-E252</f>
        <v/>
      </c>
      <c r="E252" s="3933">
        <f>C251*$D$8</f>
        <v/>
      </c>
      <c r="F252" s="3933">
        <f>IF(ROUND(C251,0)=0,0,PMT($D$8,$D$9,-$D$7))</f>
        <v/>
      </c>
      <c r="G252" s="3933">
        <f>+IF(ROUND(C251,0)=0,0,+$D$13+$D$14)</f>
        <v/>
      </c>
      <c r="H252" s="3933">
        <f>+G252+F252</f>
        <v/>
      </c>
    </row>
    <row r="253">
      <c r="B253" s="10">
        <f>+B252+1</f>
        <v/>
      </c>
      <c r="C253" s="3933">
        <f>+IF(C252-D253&lt;0,0,C252-D253)</f>
        <v/>
      </c>
      <c r="D253" s="3933">
        <f>F253-E253</f>
        <v/>
      </c>
      <c r="E253" s="3933">
        <f>C252*$D$8</f>
        <v/>
      </c>
      <c r="F253" s="3933">
        <f>IF(ROUND(C252,0)=0,0,PMT($D$8,$D$9,-$D$7))</f>
        <v/>
      </c>
      <c r="G253" s="3933">
        <f>+IF(ROUND(C252,0)=0,0,+$D$13+$D$14)</f>
        <v/>
      </c>
      <c r="H253" s="3933">
        <f>+G253+F253</f>
        <v/>
      </c>
    </row>
    <row r="254">
      <c r="B254" s="10">
        <f>+B253+1</f>
        <v/>
      </c>
      <c r="C254" s="3933">
        <f>+IF(C253-D254&lt;0,0,C253-D254)</f>
        <v/>
      </c>
      <c r="D254" s="3933">
        <f>F254-E254</f>
        <v/>
      </c>
      <c r="E254" s="3933">
        <f>C253*$D$8</f>
        <v/>
      </c>
      <c r="F254" s="3933">
        <f>IF(ROUND(C253,0)=0,0,PMT($D$8,$D$9,-$D$7))</f>
        <v/>
      </c>
      <c r="G254" s="3933">
        <f>+IF(ROUND(C253,0)=0,0,+$D$13+$D$14)</f>
        <v/>
      </c>
      <c r="H254" s="3933">
        <f>+G254+F254</f>
        <v/>
      </c>
    </row>
    <row r="255">
      <c r="B255" s="10">
        <f>+B254+1</f>
        <v/>
      </c>
      <c r="C255" s="3933">
        <f>+IF(C254-D255&lt;0,0,C254-D255)</f>
        <v/>
      </c>
      <c r="D255" s="3933">
        <f>F255-E255</f>
        <v/>
      </c>
      <c r="E255" s="3933">
        <f>C254*$D$8</f>
        <v/>
      </c>
      <c r="F255" s="3933">
        <f>IF(ROUND(C254,0)=0,0,PMT($D$8,$D$9,-$D$7))</f>
        <v/>
      </c>
      <c r="G255" s="3933">
        <f>+IF(ROUND(C254,0)=0,0,+$D$13+$D$14)</f>
        <v/>
      </c>
      <c r="H255" s="3933">
        <f>+G255+F255</f>
        <v/>
      </c>
    </row>
    <row r="256">
      <c r="B256" s="10">
        <f>+B255+1</f>
        <v/>
      </c>
      <c r="C256" s="3933">
        <f>+IF(C255-D256&lt;0,0,C255-D256)</f>
        <v/>
      </c>
      <c r="D256" s="3933">
        <f>F256-E256</f>
        <v/>
      </c>
      <c r="E256" s="3933">
        <f>C255*$D$8</f>
        <v/>
      </c>
      <c r="F256" s="3933">
        <f>IF(ROUND(C255,0)=0,0,PMT($D$8,$D$9,-$D$7))</f>
        <v/>
      </c>
      <c r="G256" s="3933">
        <f>+IF(ROUND(C255,0)=0,0,+$D$13+$D$14)</f>
        <v/>
      </c>
      <c r="H256" s="3933">
        <f>+G256+F256</f>
        <v/>
      </c>
    </row>
    <row r="257">
      <c r="B257" s="10">
        <f>+B256+1</f>
        <v/>
      </c>
      <c r="C257" s="3933">
        <f>+IF(C256-D257&lt;0,0,C256-D257)</f>
        <v/>
      </c>
      <c r="D257" s="3933">
        <f>F257-E257</f>
        <v/>
      </c>
      <c r="E257" s="3933">
        <f>C256*$D$8</f>
        <v/>
      </c>
      <c r="F257" s="3933">
        <f>IF(ROUND(C256,0)=0,0,PMT($D$8,$D$9,-$D$7))</f>
        <v/>
      </c>
      <c r="G257" s="3933">
        <f>+IF(ROUND(C256,0)=0,0,+$D$13+$D$14)</f>
        <v/>
      </c>
      <c r="H257" s="3933">
        <f>+G257+F257</f>
        <v/>
      </c>
    </row>
    <row r="258">
      <c r="B258" s="10">
        <f>+B257+1</f>
        <v/>
      </c>
      <c r="C258" s="3933">
        <f>+IF(C257-D258&lt;0,0,C257-D258)</f>
        <v/>
      </c>
      <c r="D258" s="3933">
        <f>F258-E258</f>
        <v/>
      </c>
      <c r="E258" s="3933">
        <f>C257*$D$8</f>
        <v/>
      </c>
      <c r="F258" s="3933">
        <f>IF(ROUND(C257,0)=0,0,PMT($D$8,$D$9,-$D$7))</f>
        <v/>
      </c>
      <c r="G258" s="3933">
        <f>+IF(ROUND(C257,0)=0,0,+$D$13+$D$14)</f>
        <v/>
      </c>
      <c r="H258" s="3933">
        <f>+G258+F258</f>
        <v/>
      </c>
    </row>
    <row r="259">
      <c r="B259" s="10">
        <f>+B258+1</f>
        <v/>
      </c>
      <c r="C259" s="3933">
        <f>+IF(C258-D259&lt;0,0,C258-D259)</f>
        <v/>
      </c>
      <c r="D259" s="3933">
        <f>F259-E259</f>
        <v/>
      </c>
      <c r="E259" s="3933">
        <f>C258*$D$8</f>
        <v/>
      </c>
      <c r="F259" s="3933">
        <f>IF(ROUND(C258,0)=0,0,PMT($D$8,$D$9,-$D$7))</f>
        <v/>
      </c>
      <c r="G259" s="3933">
        <f>+IF(ROUND(C258,0)=0,0,+$D$13+$D$14)</f>
        <v/>
      </c>
      <c r="H259" s="3933">
        <f>+G259+F259</f>
        <v/>
      </c>
    </row>
    <row r="260">
      <c r="B260" s="10">
        <f>+B259+1</f>
        <v/>
      </c>
      <c r="C260" s="3933">
        <f>+IF(C259-D260&lt;0,0,C259-D260)</f>
        <v/>
      </c>
      <c r="D260" s="3933">
        <f>F260-E260</f>
        <v/>
      </c>
      <c r="E260" s="3933">
        <f>C259*$D$8</f>
        <v/>
      </c>
      <c r="F260" s="3933">
        <f>IF(ROUND(C259,0)=0,0,PMT($D$8,$D$9,-$D$7))</f>
        <v/>
      </c>
      <c r="G260" s="3933">
        <f>+IF(ROUND(C259,0)=0,0,+$D$13+$D$14)</f>
        <v/>
      </c>
      <c r="H260" s="3933">
        <f>+G260+F260</f>
        <v/>
      </c>
    </row>
    <row r="261">
      <c r="B261" s="10">
        <f>+B260+1</f>
        <v/>
      </c>
      <c r="C261" s="3933">
        <f>+IF(C260-D261&lt;0,0,C260-D261)</f>
        <v/>
      </c>
      <c r="D261" s="3933">
        <f>F261-E261</f>
        <v/>
      </c>
      <c r="E261" s="3933">
        <f>C260*$D$8</f>
        <v/>
      </c>
      <c r="F261" s="3933">
        <f>IF(ROUND(C260,0)=0,0,PMT($D$8,$D$9,-$D$7))</f>
        <v/>
      </c>
      <c r="G261" s="3933">
        <f>+IF(ROUND(C260,0)=0,0,+$D$13+$D$14)</f>
        <v/>
      </c>
      <c r="H261" s="3933">
        <f>+G261+F261</f>
        <v/>
      </c>
    </row>
    <row r="262">
      <c r="B262" s="10">
        <f>+B261+1</f>
        <v/>
      </c>
      <c r="C262" s="3933">
        <f>+IF(C261-D262&lt;0,0,C261-D262)</f>
        <v/>
      </c>
      <c r="D262" s="3933">
        <f>F262-E262</f>
        <v/>
      </c>
      <c r="E262" s="3933">
        <f>C261*$D$8</f>
        <v/>
      </c>
      <c r="F262" s="3933">
        <f>IF(ROUND(C261,0)=0,0,PMT($D$8,$D$9,-$D$7))</f>
        <v/>
      </c>
      <c r="G262" s="3933">
        <f>+IF(ROUND(C261,0)=0,0,+$D$13+$D$14)</f>
        <v/>
      </c>
      <c r="H262" s="3933">
        <f>+G262+F262</f>
        <v/>
      </c>
    </row>
    <row r="263">
      <c r="B263" s="10">
        <f>+B262+1</f>
        <v/>
      </c>
      <c r="C263" s="3933">
        <f>+IF(C262-D263&lt;0,0,C262-D263)</f>
        <v/>
      </c>
      <c r="D263" s="3933">
        <f>F263-E263</f>
        <v/>
      </c>
      <c r="E263" s="3933">
        <f>C262*$D$8</f>
        <v/>
      </c>
      <c r="F263" s="3933">
        <f>IF(ROUND(C262,0)=0,0,PMT($D$8,$D$9,-$D$7))</f>
        <v/>
      </c>
      <c r="G263" s="3933">
        <f>+IF(ROUND(C262,0)=0,0,+$D$13+$D$14)</f>
        <v/>
      </c>
      <c r="H263" s="3933">
        <f>+G263+F263</f>
        <v/>
      </c>
    </row>
    <row r="264">
      <c r="B264" s="10">
        <f>+B263+1</f>
        <v/>
      </c>
      <c r="C264" s="3933">
        <f>+IF(C263-D264&lt;0,0,C263-D264)</f>
        <v/>
      </c>
      <c r="D264" s="3933">
        <f>F264-E264</f>
        <v/>
      </c>
      <c r="E264" s="3933">
        <f>C263*$D$8</f>
        <v/>
      </c>
      <c r="F264" s="3933">
        <f>IF(ROUND(C263,0)=0,0,PMT($D$8,$D$9,-$D$7))</f>
        <v/>
      </c>
      <c r="G264" s="3933">
        <f>+IF(ROUND(C263,0)=0,0,+$D$13+$D$14)</f>
        <v/>
      </c>
      <c r="H264" s="3933">
        <f>+G264+F264</f>
        <v/>
      </c>
    </row>
    <row r="265">
      <c r="B265" s="10">
        <f>+B264+1</f>
        <v/>
      </c>
      <c r="C265" s="3933">
        <f>+IF(C264-D265&lt;0,0,C264-D265)</f>
        <v/>
      </c>
      <c r="D265" s="3933">
        <f>F265-E265</f>
        <v/>
      </c>
      <c r="E265" s="3933">
        <f>C264*$D$8</f>
        <v/>
      </c>
      <c r="F265" s="3933">
        <f>IF(ROUND(C264,0)=0,0,PMT($D$8,$D$9,-$D$7))</f>
        <v/>
      </c>
      <c r="G265" s="3933">
        <f>+IF(ROUND(C264,0)=0,0,+$D$13+$D$14)</f>
        <v/>
      </c>
      <c r="H265" s="3933">
        <f>+G265+F265</f>
        <v/>
      </c>
    </row>
    <row r="266">
      <c r="B266" s="10">
        <f>+B265+1</f>
        <v/>
      </c>
      <c r="C266" s="3933">
        <f>+IF(C265-D266&lt;0,0,C265-D266)</f>
        <v/>
      </c>
      <c r="D266" s="3933">
        <f>F266-E266</f>
        <v/>
      </c>
      <c r="E266" s="3933">
        <f>C265*$D$8</f>
        <v/>
      </c>
      <c r="F266" s="3933">
        <f>IF(ROUND(C265,0)=0,0,PMT($D$8,$D$9,-$D$7))</f>
        <v/>
      </c>
      <c r="G266" s="3933">
        <f>+IF(ROUND(C265,0)=0,0,+$D$13+$D$14)</f>
        <v/>
      </c>
      <c r="H266" s="3933">
        <f>+G266+F266</f>
        <v/>
      </c>
    </row>
    <row r="267">
      <c r="B267" s="10">
        <f>+B266+1</f>
        <v/>
      </c>
      <c r="C267" s="3933">
        <f>+IF(C266-D267&lt;0,0,C266-D267)</f>
        <v/>
      </c>
      <c r="D267" s="3933">
        <f>F267-E267</f>
        <v/>
      </c>
      <c r="E267" s="3933">
        <f>C266*$D$8</f>
        <v/>
      </c>
      <c r="F267" s="3933">
        <f>IF(ROUND(C266,0)=0,0,PMT($D$8,$D$9,-$D$7))</f>
        <v/>
      </c>
      <c r="G267" s="3933">
        <f>+IF(ROUND(C266,0)=0,0,+$D$13+$D$14)</f>
        <v/>
      </c>
      <c r="H267" s="3933">
        <f>+G267+F267</f>
        <v/>
      </c>
    </row>
    <row r="268">
      <c r="B268" s="10">
        <f>+B267+1</f>
        <v/>
      </c>
      <c r="C268" s="3933">
        <f>+IF(C267-D268&lt;0,0,C267-D268)</f>
        <v/>
      </c>
      <c r="D268" s="3933">
        <f>F268-E268</f>
        <v/>
      </c>
      <c r="E268" s="3933">
        <f>C267*$D$8</f>
        <v/>
      </c>
      <c r="F268" s="3933">
        <f>IF(ROUND(C267,0)=0,0,PMT($D$8,$D$9,-$D$7))</f>
        <v/>
      </c>
      <c r="G268" s="3933">
        <f>+IF(ROUND(C267,0)=0,0,+$D$13+$D$14)</f>
        <v/>
      </c>
      <c r="H268" s="3933">
        <f>+G268+F268</f>
        <v/>
      </c>
    </row>
    <row r="269">
      <c r="B269" s="10">
        <f>+B268+1</f>
        <v/>
      </c>
      <c r="C269" s="3933">
        <f>+IF(C268-D269&lt;0,0,C268-D269)</f>
        <v/>
      </c>
      <c r="D269" s="3933">
        <f>F269-E269</f>
        <v/>
      </c>
      <c r="E269" s="3933">
        <f>C268*$D$8</f>
        <v/>
      </c>
      <c r="F269" s="3933">
        <f>IF(ROUND(C268,0)=0,0,PMT($D$8,$D$9,-$D$7))</f>
        <v/>
      </c>
      <c r="G269" s="3933">
        <f>+IF(ROUND(C268,0)=0,0,+$D$13+$D$14)</f>
        <v/>
      </c>
      <c r="H269" s="3933">
        <f>+G269+F269</f>
        <v/>
      </c>
    </row>
    <row r="270">
      <c r="B270" s="10">
        <f>+B269+1</f>
        <v/>
      </c>
      <c r="C270" s="3933">
        <f>+IF(C269-D270&lt;0,0,C269-D270)</f>
        <v/>
      </c>
      <c r="D270" s="3933">
        <f>F270-E270</f>
        <v/>
      </c>
      <c r="E270" s="3933">
        <f>C269*$D$8</f>
        <v/>
      </c>
      <c r="F270" s="3933">
        <f>IF(ROUND(C269,0)=0,0,PMT($D$8,$D$9,-$D$7))</f>
        <v/>
      </c>
      <c r="G270" s="3933">
        <f>+IF(ROUND(C269,0)=0,0,+$D$13+$D$14)</f>
        <v/>
      </c>
      <c r="H270" s="3933">
        <f>+G270+F270</f>
        <v/>
      </c>
    </row>
    <row r="271">
      <c r="B271" s="10">
        <f>+B270+1</f>
        <v/>
      </c>
      <c r="C271" s="3933">
        <f>+IF(C270-D271&lt;0,0,C270-D271)</f>
        <v/>
      </c>
      <c r="D271" s="3933">
        <f>F271-E271</f>
        <v/>
      </c>
      <c r="E271" s="3933">
        <f>C270*$D$8</f>
        <v/>
      </c>
      <c r="F271" s="3933">
        <f>IF(ROUND(C270,0)=0,0,PMT($D$8,$D$9,-$D$7))</f>
        <v/>
      </c>
      <c r="G271" s="3933">
        <f>+IF(ROUND(C270,0)=0,0,+$D$13+$D$14)</f>
        <v/>
      </c>
      <c r="H271" s="3933">
        <f>+G271+F271</f>
        <v/>
      </c>
    </row>
    <row r="272">
      <c r="B272" s="10">
        <f>+B271+1</f>
        <v/>
      </c>
      <c r="C272" s="3933">
        <f>+IF(C271-D272&lt;0,0,C271-D272)</f>
        <v/>
      </c>
      <c r="D272" s="3933">
        <f>F272-E272</f>
        <v/>
      </c>
      <c r="E272" s="3933">
        <f>C271*$D$8</f>
        <v/>
      </c>
      <c r="F272" s="3933">
        <f>IF(ROUND(C271,0)=0,0,PMT($D$8,$D$9,-$D$7))</f>
        <v/>
      </c>
      <c r="G272" s="3933">
        <f>+IF(ROUND(C271,0)=0,0,+$D$13+$D$14)</f>
        <v/>
      </c>
      <c r="H272" s="3933">
        <f>+G272+F272</f>
        <v/>
      </c>
    </row>
    <row r="273">
      <c r="B273" s="10">
        <f>+B272+1</f>
        <v/>
      </c>
      <c r="C273" s="3933">
        <f>+IF(C272-D273&lt;0,0,C272-D273)</f>
        <v/>
      </c>
      <c r="D273" s="3933">
        <f>F273-E273</f>
        <v/>
      </c>
      <c r="E273" s="3933">
        <f>C272*$D$8</f>
        <v/>
      </c>
      <c r="F273" s="3933">
        <f>IF(ROUND(C272,0)=0,0,PMT($D$8,$D$9,-$D$7))</f>
        <v/>
      </c>
      <c r="G273" s="3933">
        <f>+IF(ROUND(C272,0)=0,0,+$D$13+$D$14)</f>
        <v/>
      </c>
      <c r="H273" s="3933">
        <f>+G273+F273</f>
        <v/>
      </c>
    </row>
    <row r="274">
      <c r="B274" s="10">
        <f>+B273+1</f>
        <v/>
      </c>
      <c r="C274" s="3933">
        <f>+IF(C273-D274&lt;0,0,C273-D274)</f>
        <v/>
      </c>
      <c r="D274" s="3933">
        <f>F274-E274</f>
        <v/>
      </c>
      <c r="E274" s="3933">
        <f>C273*$D$8</f>
        <v/>
      </c>
      <c r="F274" s="3933">
        <f>IF(ROUND(C273,0)=0,0,PMT($D$8,$D$9,-$D$7))</f>
        <v/>
      </c>
      <c r="G274" s="3933">
        <f>+IF(ROUND(C273,0)=0,0,+$D$13+$D$14)</f>
        <v/>
      </c>
      <c r="H274" s="3933">
        <f>+G274+F274</f>
        <v/>
      </c>
    </row>
    <row r="275">
      <c r="B275" s="10">
        <f>+B274+1</f>
        <v/>
      </c>
      <c r="C275" s="3933">
        <f>+IF(C274-D275&lt;0,0,C274-D275)</f>
        <v/>
      </c>
      <c r="D275" s="3933">
        <f>F275-E275</f>
        <v/>
      </c>
      <c r="E275" s="3933">
        <f>C274*$D$8</f>
        <v/>
      </c>
      <c r="F275" s="3933">
        <f>IF(ROUND(C274,0)=0,0,PMT($D$8,$D$9,-$D$7))</f>
        <v/>
      </c>
      <c r="G275" s="3933">
        <f>+IF(ROUND(C274,0)=0,0,+$D$13+$D$14)</f>
        <v/>
      </c>
      <c r="H275" s="3933">
        <f>+G275+F275</f>
        <v/>
      </c>
    </row>
    <row r="276">
      <c r="B276" s="10">
        <f>+B275+1</f>
        <v/>
      </c>
      <c r="C276" s="3933">
        <f>+IF(C275-D276&lt;0,0,C275-D276)</f>
        <v/>
      </c>
      <c r="D276" s="3933">
        <f>F276-E276</f>
        <v/>
      </c>
      <c r="E276" s="3933">
        <f>C275*$D$8</f>
        <v/>
      </c>
      <c r="F276" s="3933">
        <f>IF(ROUND(C275,0)=0,0,PMT($D$8,$D$9,-$D$7))</f>
        <v/>
      </c>
      <c r="G276" s="3933">
        <f>+IF(ROUND(C275,0)=0,0,+$D$13+$D$14)</f>
        <v/>
      </c>
      <c r="H276" s="3933">
        <f>+G276+F276</f>
        <v/>
      </c>
    </row>
    <row r="277">
      <c r="B277" s="10">
        <f>+B276+1</f>
        <v/>
      </c>
      <c r="C277" s="3933">
        <f>+IF(C276-D277&lt;0,0,C276-D277)</f>
        <v/>
      </c>
      <c r="D277" s="3933">
        <f>F277-E277</f>
        <v/>
      </c>
      <c r="E277" s="3933">
        <f>C276*$D$8</f>
        <v/>
      </c>
      <c r="F277" s="3933">
        <f>IF(ROUND(C276,0)=0,0,PMT($D$8,$D$9,-$D$7))</f>
        <v/>
      </c>
      <c r="G277" s="3933">
        <f>+IF(ROUND(C276,0)=0,0,+$D$13+$D$14)</f>
        <v/>
      </c>
      <c r="H277" s="3933">
        <f>+G277+F277</f>
        <v/>
      </c>
    </row>
    <row r="278">
      <c r="B278" s="10">
        <f>+B277+1</f>
        <v/>
      </c>
      <c r="C278" s="3933">
        <f>+IF(C277-D278&lt;0,0,C277-D278)</f>
        <v/>
      </c>
      <c r="D278" s="3933">
        <f>F278-E278</f>
        <v/>
      </c>
      <c r="E278" s="3933">
        <f>C277*$D$8</f>
        <v/>
      </c>
      <c r="F278" s="3933">
        <f>IF(ROUND(C277,0)=0,0,PMT($D$8,$D$9,-$D$7))</f>
        <v/>
      </c>
      <c r="G278" s="3933">
        <f>+IF(ROUND(C277,0)=0,0,+$D$13+$D$14)</f>
        <v/>
      </c>
      <c r="H278" s="3933">
        <f>+G278+F278</f>
        <v/>
      </c>
    </row>
    <row r="279">
      <c r="B279" s="10">
        <f>+B278+1</f>
        <v/>
      </c>
      <c r="C279" s="3933">
        <f>+IF(C278-D279&lt;0,0,C278-D279)</f>
        <v/>
      </c>
      <c r="D279" s="3933">
        <f>F279-E279</f>
        <v/>
      </c>
      <c r="E279" s="3933">
        <f>C278*$D$8</f>
        <v/>
      </c>
      <c r="F279" s="3933">
        <f>IF(ROUND(C278,0)=0,0,PMT($D$8,$D$9,-$D$7))</f>
        <v/>
      </c>
      <c r="G279" s="3933">
        <f>+IF(ROUND(C278,0)=0,0,+$D$13+$D$14)</f>
        <v/>
      </c>
      <c r="H279" s="3933">
        <f>+G279+F279</f>
        <v/>
      </c>
    </row>
    <row r="280">
      <c r="B280" s="10">
        <f>+B279+1</f>
        <v/>
      </c>
      <c r="C280" s="3933">
        <f>+IF(C279-D280&lt;0,0,C279-D280)</f>
        <v/>
      </c>
      <c r="D280" s="3933">
        <f>F280-E280</f>
        <v/>
      </c>
      <c r="E280" s="3933">
        <f>C279*$D$8</f>
        <v/>
      </c>
      <c r="F280" s="3933">
        <f>IF(ROUND(C279,0)=0,0,PMT($D$8,$D$9,-$D$7))</f>
        <v/>
      </c>
      <c r="G280" s="3933">
        <f>+IF(ROUND(C279,0)=0,0,+$D$13+$D$14)</f>
        <v/>
      </c>
      <c r="H280" s="3933">
        <f>+G280+F280</f>
        <v/>
      </c>
    </row>
    <row r="281">
      <c r="B281" s="10">
        <f>+B280+1</f>
        <v/>
      </c>
      <c r="C281" s="3933">
        <f>+IF(C280-D281&lt;0,0,C280-D281)</f>
        <v/>
      </c>
      <c r="D281" s="3933">
        <f>F281-E281</f>
        <v/>
      </c>
      <c r="E281" s="3933">
        <f>C280*$D$8</f>
        <v/>
      </c>
      <c r="F281" s="3933">
        <f>IF(ROUND(C280,0)=0,0,PMT($D$8,$D$9,-$D$7))</f>
        <v/>
      </c>
      <c r="G281" s="3933">
        <f>+IF(ROUND(C280,0)=0,0,+$D$13+$D$14)</f>
        <v/>
      </c>
      <c r="H281" s="3933">
        <f>+G281+F281</f>
        <v/>
      </c>
    </row>
    <row r="282">
      <c r="B282" s="10">
        <f>+B281+1</f>
        <v/>
      </c>
      <c r="C282" s="3933">
        <f>+IF(C281-D282&lt;0,0,C281-D282)</f>
        <v/>
      </c>
      <c r="D282" s="3933">
        <f>F282-E282</f>
        <v/>
      </c>
      <c r="E282" s="3933">
        <f>C281*$D$8</f>
        <v/>
      </c>
      <c r="F282" s="3933">
        <f>IF(ROUND(C281,0)=0,0,PMT($D$8,$D$9,-$D$7))</f>
        <v/>
      </c>
      <c r="G282" s="3933">
        <f>+IF(ROUND(C281,0)=0,0,+$D$13+$D$14)</f>
        <v/>
      </c>
      <c r="H282" s="3933">
        <f>+G282+F282</f>
        <v/>
      </c>
    </row>
    <row r="283">
      <c r="B283" s="10">
        <f>+B282+1</f>
        <v/>
      </c>
      <c r="C283" s="3933">
        <f>+IF(C282-D283&lt;0,0,C282-D283)</f>
        <v/>
      </c>
      <c r="D283" s="3933">
        <f>F283-E283</f>
        <v/>
      </c>
      <c r="E283" s="3933">
        <f>C282*$D$8</f>
        <v/>
      </c>
      <c r="F283" s="3933">
        <f>IF(ROUND(C282,0)=0,0,PMT($D$8,$D$9,-$D$7))</f>
        <v/>
      </c>
      <c r="G283" s="3933">
        <f>+IF(ROUND(C282,0)=0,0,+$D$13+$D$14)</f>
        <v/>
      </c>
      <c r="H283" s="3933">
        <f>+G283+F283</f>
        <v/>
      </c>
    </row>
    <row r="284">
      <c r="B284" s="10">
        <f>+B283+1</f>
        <v/>
      </c>
      <c r="C284" s="3933">
        <f>+IF(C283-D284&lt;0,0,C283-D284)</f>
        <v/>
      </c>
      <c r="D284" s="3933">
        <f>F284-E284</f>
        <v/>
      </c>
      <c r="E284" s="3933">
        <f>C283*$D$8</f>
        <v/>
      </c>
      <c r="F284" s="3933">
        <f>IF(ROUND(C283,0)=0,0,PMT($D$8,$D$9,-$D$7))</f>
        <v/>
      </c>
      <c r="G284" s="3933">
        <f>+IF(ROUND(C283,0)=0,0,+$D$13+$D$14)</f>
        <v/>
      </c>
      <c r="H284" s="3933">
        <f>+G284+F284</f>
        <v/>
      </c>
    </row>
    <row r="285">
      <c r="B285" s="10">
        <f>+B284+1</f>
        <v/>
      </c>
      <c r="C285" s="3933">
        <f>+IF(C284-D285&lt;0,0,C284-D285)</f>
        <v/>
      </c>
      <c r="D285" s="3933">
        <f>F285-E285</f>
        <v/>
      </c>
      <c r="E285" s="3933">
        <f>C284*$D$8</f>
        <v/>
      </c>
      <c r="F285" s="3933">
        <f>IF(ROUND(C284,0)=0,0,PMT($D$8,$D$9,-$D$7))</f>
        <v/>
      </c>
      <c r="G285" s="3933">
        <f>+IF(ROUND(C284,0)=0,0,+$D$13+$D$14)</f>
        <v/>
      </c>
      <c r="H285" s="3933">
        <f>+G285+F285</f>
        <v/>
      </c>
    </row>
    <row r="286">
      <c r="B286" s="10">
        <f>+B285+1</f>
        <v/>
      </c>
      <c r="C286" s="3933">
        <f>+IF(C285-D286&lt;0,0,C285-D286)</f>
        <v/>
      </c>
      <c r="D286" s="3933">
        <f>F286-E286</f>
        <v/>
      </c>
      <c r="E286" s="3933">
        <f>C285*$D$8</f>
        <v/>
      </c>
      <c r="F286" s="3933">
        <f>IF(ROUND(C285,0)=0,0,PMT($D$8,$D$9,-$D$7))</f>
        <v/>
      </c>
      <c r="G286" s="3933">
        <f>+IF(ROUND(C285,0)=0,0,+$D$13+$D$14)</f>
        <v/>
      </c>
      <c r="H286" s="3933">
        <f>+G286+F286</f>
        <v/>
      </c>
    </row>
    <row r="287">
      <c r="B287" s="10">
        <f>+B286+1</f>
        <v/>
      </c>
      <c r="C287" s="3933">
        <f>+IF(C286-D287&lt;0,0,C286-D287)</f>
        <v/>
      </c>
      <c r="D287" s="3933">
        <f>F287-E287</f>
        <v/>
      </c>
      <c r="E287" s="3933">
        <f>C286*$D$8</f>
        <v/>
      </c>
      <c r="F287" s="3933">
        <f>IF(ROUND(C286,0)=0,0,PMT($D$8,$D$9,-$D$7))</f>
        <v/>
      </c>
      <c r="G287" s="3933">
        <f>+IF(ROUND(C286,0)=0,0,+$D$13+$D$14)</f>
        <v/>
      </c>
      <c r="H287" s="3933">
        <f>+G287+F287</f>
        <v/>
      </c>
    </row>
    <row r="288">
      <c r="B288" s="10">
        <f>+B287+1</f>
        <v/>
      </c>
      <c r="C288" s="3933">
        <f>+IF(C287-D288&lt;0,0,C287-D288)</f>
        <v/>
      </c>
      <c r="D288" s="3933">
        <f>F288-E288</f>
        <v/>
      </c>
      <c r="E288" s="3933">
        <f>C287*$D$8</f>
        <v/>
      </c>
      <c r="F288" s="3933">
        <f>IF(ROUND(C287,0)=0,0,PMT($D$8,$D$9,-$D$7))</f>
        <v/>
      </c>
      <c r="G288" s="3933">
        <f>+IF(ROUND(C287,0)=0,0,+$D$13+$D$14)</f>
        <v/>
      </c>
      <c r="H288" s="3933">
        <f>+G288+F288</f>
        <v/>
      </c>
    </row>
    <row r="289">
      <c r="B289" s="10">
        <f>+B288+1</f>
        <v/>
      </c>
      <c r="C289" s="3933">
        <f>+IF(C288-D289&lt;0,0,C288-D289)</f>
        <v/>
      </c>
      <c r="D289" s="3933">
        <f>F289-E289</f>
        <v/>
      </c>
      <c r="E289" s="3933">
        <f>C288*$D$8</f>
        <v/>
      </c>
      <c r="F289" s="3933">
        <f>IF(ROUND(C288,0)=0,0,PMT($D$8,$D$9,-$D$7))</f>
        <v/>
      </c>
      <c r="G289" s="3933">
        <f>+IF(ROUND(C288,0)=0,0,+$D$13+$D$14)</f>
        <v/>
      </c>
      <c r="H289" s="3933">
        <f>+G289+F289</f>
        <v/>
      </c>
    </row>
    <row r="290">
      <c r="B290" s="10">
        <f>+B289+1</f>
        <v/>
      </c>
      <c r="C290" s="3933">
        <f>+IF(C289-D290&lt;0,0,C289-D290)</f>
        <v/>
      </c>
      <c r="D290" s="3933">
        <f>F290-E290</f>
        <v/>
      </c>
      <c r="E290" s="3933">
        <f>C289*$D$8</f>
        <v/>
      </c>
      <c r="F290" s="3933">
        <f>IF(ROUND(C289,0)=0,0,PMT($D$8,$D$9,-$D$7))</f>
        <v/>
      </c>
      <c r="G290" s="3933">
        <f>+IF(ROUND(C289,0)=0,0,+$D$13+$D$14)</f>
        <v/>
      </c>
      <c r="H290" s="3933">
        <f>+G290+F290</f>
        <v/>
      </c>
    </row>
    <row r="291">
      <c r="B291" s="10">
        <f>+B290+1</f>
        <v/>
      </c>
      <c r="C291" s="3933">
        <f>+IF(C290-D291&lt;0,0,C290-D291)</f>
        <v/>
      </c>
      <c r="D291" s="3933">
        <f>F291-E291</f>
        <v/>
      </c>
      <c r="E291" s="3933">
        <f>C290*$D$8</f>
        <v/>
      </c>
      <c r="F291" s="3933">
        <f>IF(ROUND(C290,0)=0,0,PMT($D$8,$D$9,-$D$7))</f>
        <v/>
      </c>
      <c r="G291" s="3933">
        <f>+IF(ROUND(C290,0)=0,0,+$D$13+$D$14)</f>
        <v/>
      </c>
      <c r="H291" s="3933">
        <f>+G291+F291</f>
        <v/>
      </c>
    </row>
    <row r="292">
      <c r="B292" s="10">
        <f>+B291+1</f>
        <v/>
      </c>
      <c r="C292" s="3933">
        <f>+IF(C291-D292&lt;0,0,C291-D292)</f>
        <v/>
      </c>
      <c r="D292" s="3933">
        <f>F292-E292</f>
        <v/>
      </c>
      <c r="E292" s="3933">
        <f>C291*$D$8</f>
        <v/>
      </c>
      <c r="F292" s="3933">
        <f>IF(ROUND(C291,0)=0,0,PMT($D$8,$D$9,-$D$7))</f>
        <v/>
      </c>
      <c r="G292" s="3933">
        <f>+IF(ROUND(C291,0)=0,0,+$D$13+$D$14)</f>
        <v/>
      </c>
      <c r="H292" s="3933">
        <f>+G292+F292</f>
        <v/>
      </c>
    </row>
    <row r="293">
      <c r="B293" s="10">
        <f>+B292+1</f>
        <v/>
      </c>
      <c r="C293" s="3933">
        <f>+IF(C292-D293&lt;0,0,C292-D293)</f>
        <v/>
      </c>
      <c r="D293" s="3933">
        <f>F293-E293</f>
        <v/>
      </c>
      <c r="E293" s="3933">
        <f>C292*$D$8</f>
        <v/>
      </c>
      <c r="F293" s="3933">
        <f>IF(ROUND(C292,0)=0,0,PMT($D$8,$D$9,-$D$7))</f>
        <v/>
      </c>
      <c r="G293" s="3933">
        <f>+IF(ROUND(C292,0)=0,0,+$D$13+$D$14)</f>
        <v/>
      </c>
      <c r="H293" s="3933">
        <f>+G293+F293</f>
        <v/>
      </c>
    </row>
    <row r="294">
      <c r="B294" s="10">
        <f>+B293+1</f>
        <v/>
      </c>
      <c r="C294" s="3933">
        <f>+IF(C293-D294&lt;0,0,C293-D294)</f>
        <v/>
      </c>
      <c r="D294" s="3933">
        <f>F294-E294</f>
        <v/>
      </c>
      <c r="E294" s="3933">
        <f>C293*$D$8</f>
        <v/>
      </c>
      <c r="F294" s="3933">
        <f>IF(ROUND(C293,0)=0,0,PMT($D$8,$D$9,-$D$7))</f>
        <v/>
      </c>
      <c r="G294" s="3933">
        <f>+IF(ROUND(C293,0)=0,0,+$D$13+$D$14)</f>
        <v/>
      </c>
      <c r="H294" s="3933">
        <f>+G294+F294</f>
        <v/>
      </c>
    </row>
    <row r="295">
      <c r="B295" s="10">
        <f>+B294+1</f>
        <v/>
      </c>
      <c r="C295" s="3933">
        <f>+IF(C294-D295&lt;0,0,C294-D295)</f>
        <v/>
      </c>
      <c r="D295" s="3933">
        <f>F295-E295</f>
        <v/>
      </c>
      <c r="E295" s="3933">
        <f>C294*$D$8</f>
        <v/>
      </c>
      <c r="F295" s="3933">
        <f>IF(ROUND(C294,0)=0,0,PMT($D$8,$D$9,-$D$7))</f>
        <v/>
      </c>
      <c r="G295" s="3933">
        <f>+IF(ROUND(C294,0)=0,0,+$D$13+$D$14)</f>
        <v/>
      </c>
      <c r="H295" s="3933">
        <f>+G295+F295</f>
        <v/>
      </c>
    </row>
    <row r="296">
      <c r="B296" s="10">
        <f>+B295+1</f>
        <v/>
      </c>
      <c r="C296" s="3933">
        <f>+IF(C295-D296&lt;0,0,C295-D296)</f>
        <v/>
      </c>
      <c r="D296" s="3933">
        <f>F296-E296</f>
        <v/>
      </c>
      <c r="E296" s="3933">
        <f>C295*$D$8</f>
        <v/>
      </c>
      <c r="F296" s="3933">
        <f>IF(ROUND(C295,0)=0,0,PMT($D$8,$D$9,-$D$7))</f>
        <v/>
      </c>
      <c r="G296" s="3933">
        <f>+IF(ROUND(C295,0)=0,0,+$D$13+$D$14)</f>
        <v/>
      </c>
      <c r="H296" s="3933">
        <f>+G296+F296</f>
        <v/>
      </c>
    </row>
    <row r="297">
      <c r="B297" s="10">
        <f>+B296+1</f>
        <v/>
      </c>
      <c r="C297" s="3933">
        <f>+IF(C296-D297&lt;0,0,C296-D297)</f>
        <v/>
      </c>
      <c r="D297" s="3933">
        <f>F297-E297</f>
        <v/>
      </c>
      <c r="E297" s="3933">
        <f>C296*$D$8</f>
        <v/>
      </c>
      <c r="F297" s="3933">
        <f>IF(ROUND(C296,0)=0,0,PMT($D$8,$D$9,-$D$7))</f>
        <v/>
      </c>
      <c r="G297" s="3933">
        <f>+IF(ROUND(C296,0)=0,0,+$D$13+$D$14)</f>
        <v/>
      </c>
      <c r="H297" s="3933">
        <f>+G297+F297</f>
        <v/>
      </c>
    </row>
    <row r="298">
      <c r="B298" s="10">
        <f>+B297+1</f>
        <v/>
      </c>
      <c r="C298" s="3933">
        <f>+IF(C297-D298&lt;0,0,C297-D298)</f>
        <v/>
      </c>
      <c r="D298" s="3933">
        <f>F298-E298</f>
        <v/>
      </c>
      <c r="E298" s="3933">
        <f>C297*$D$8</f>
        <v/>
      </c>
      <c r="F298" s="3933">
        <f>IF(ROUND(C297,0)=0,0,PMT($D$8,$D$9,-$D$7))</f>
        <v/>
      </c>
      <c r="G298" s="3933">
        <f>+IF(ROUND(C297,0)=0,0,+$D$13+$D$14)</f>
        <v/>
      </c>
      <c r="H298" s="3933">
        <f>+G298+F298</f>
        <v/>
      </c>
    </row>
    <row r="299">
      <c r="B299" s="10">
        <f>+B298+1</f>
        <v/>
      </c>
      <c r="C299" s="3933">
        <f>+IF(C298-D299&lt;0,0,C298-D299)</f>
        <v/>
      </c>
      <c r="D299" s="3933">
        <f>F299-E299</f>
        <v/>
      </c>
      <c r="E299" s="3933">
        <f>C298*$D$8</f>
        <v/>
      </c>
      <c r="F299" s="3933">
        <f>IF(ROUND(C298,0)=0,0,PMT($D$8,$D$9,-$D$7))</f>
        <v/>
      </c>
      <c r="G299" s="3933">
        <f>+IF(ROUND(C298,0)=0,0,+$D$13+$D$14)</f>
        <v/>
      </c>
      <c r="H299" s="3933">
        <f>+G299+F299</f>
        <v/>
      </c>
    </row>
    <row r="300">
      <c r="B300" s="10">
        <f>+B299+1</f>
        <v/>
      </c>
      <c r="C300" s="3933">
        <f>+IF(C299-D300&lt;0,0,C299-D300)</f>
        <v/>
      </c>
      <c r="D300" s="3933">
        <f>F300-E300</f>
        <v/>
      </c>
      <c r="E300" s="3933">
        <f>C299*$D$8</f>
        <v/>
      </c>
      <c r="F300" s="3933">
        <f>IF(ROUND(C299,0)=0,0,PMT($D$8,$D$9,-$D$7))</f>
        <v/>
      </c>
      <c r="G300" s="3933">
        <f>+IF(ROUND(C299,0)=0,0,+$D$13+$D$14)</f>
        <v/>
      </c>
      <c r="H300" s="3933">
        <f>+G300+F300</f>
        <v/>
      </c>
    </row>
    <row r="301">
      <c r="B301" s="10">
        <f>+B300+1</f>
        <v/>
      </c>
      <c r="C301" s="3933">
        <f>+IF(C300-D301&lt;0,0,C300-D301)</f>
        <v/>
      </c>
      <c r="D301" s="3933">
        <f>F301-E301</f>
        <v/>
      </c>
      <c r="E301" s="3933">
        <f>C300*$D$8</f>
        <v/>
      </c>
      <c r="F301" s="3933">
        <f>IF(ROUND(C300,0)=0,0,PMT($D$8,$D$9,-$D$7))</f>
        <v/>
      </c>
      <c r="G301" s="3933">
        <f>+IF(ROUND(C300,0)=0,0,+$D$13+$D$14)</f>
        <v/>
      </c>
      <c r="H301" s="3933">
        <f>+G301+F301</f>
        <v/>
      </c>
    </row>
    <row r="302">
      <c r="B302" s="10">
        <f>+B301+1</f>
        <v/>
      </c>
      <c r="C302" s="3933">
        <f>+IF(C301-D302&lt;0,0,C301-D302)</f>
        <v/>
      </c>
      <c r="D302" s="3933">
        <f>F302-E302</f>
        <v/>
      </c>
      <c r="E302" s="3933">
        <f>C301*$D$8</f>
        <v/>
      </c>
      <c r="F302" s="3933">
        <f>IF(ROUND(C301,0)=0,0,PMT($D$8,$D$9,-$D$7))</f>
        <v/>
      </c>
      <c r="G302" s="3933">
        <f>+IF(ROUND(C301,0)=0,0,+$D$13+$D$14)</f>
        <v/>
      </c>
      <c r="H302" s="3933">
        <f>+G302+F302</f>
        <v/>
      </c>
    </row>
    <row r="303">
      <c r="B303" s="10">
        <f>+B302+1</f>
        <v/>
      </c>
      <c r="C303" s="3933">
        <f>+IF(C302-D303&lt;0,0,C302-D303)</f>
        <v/>
      </c>
      <c r="D303" s="3933">
        <f>F303-E303</f>
        <v/>
      </c>
      <c r="E303" s="3933">
        <f>C302*$D$8</f>
        <v/>
      </c>
      <c r="F303" s="3933">
        <f>IF(ROUND(C302,0)=0,0,PMT($D$8,$D$9,-$D$7))</f>
        <v/>
      </c>
      <c r="G303" s="3933">
        <f>+IF(ROUND(C302,0)=0,0,+$D$13+$D$14)</f>
        <v/>
      </c>
      <c r="H303" s="3933">
        <f>+G303+F303</f>
        <v/>
      </c>
    </row>
    <row r="304">
      <c r="B304" s="10">
        <f>+B303+1</f>
        <v/>
      </c>
      <c r="C304" s="3933">
        <f>+IF(C303-D304&lt;0,0,C303-D304)</f>
        <v/>
      </c>
      <c r="D304" s="3933">
        <f>F304-E304</f>
        <v/>
      </c>
      <c r="E304" s="3933">
        <f>C303*$D$8</f>
        <v/>
      </c>
      <c r="F304" s="3933">
        <f>IF(ROUND(C303,0)=0,0,PMT($D$8,$D$9,-$D$7))</f>
        <v/>
      </c>
      <c r="G304" s="3933">
        <f>+IF(ROUND(C303,0)=0,0,+$D$13+$D$14)</f>
        <v/>
      </c>
      <c r="H304" s="3933">
        <f>+G304+F304</f>
        <v/>
      </c>
    </row>
    <row r="305">
      <c r="B305" s="10">
        <f>+B304+1</f>
        <v/>
      </c>
      <c r="C305" s="3933">
        <f>+IF(C304-D305&lt;0,0,C304-D305)</f>
        <v/>
      </c>
      <c r="D305" s="3933">
        <f>F305-E305</f>
        <v/>
      </c>
      <c r="E305" s="3933">
        <f>C304*$D$8</f>
        <v/>
      </c>
      <c r="F305" s="3933">
        <f>IF(ROUND(C304,0)=0,0,PMT($D$8,$D$9,-$D$7))</f>
        <v/>
      </c>
      <c r="G305" s="3933">
        <f>+IF(ROUND(C304,0)=0,0,+$D$13+$D$14)</f>
        <v/>
      </c>
      <c r="H305" s="3933">
        <f>+G305+F305</f>
        <v/>
      </c>
    </row>
    <row r="306">
      <c r="B306" s="10">
        <f>+B305+1</f>
        <v/>
      </c>
      <c r="C306" s="3933">
        <f>+IF(C305-D306&lt;0,0,C305-D306)</f>
        <v/>
      </c>
      <c r="D306" s="3933">
        <f>F306-E306</f>
        <v/>
      </c>
      <c r="E306" s="3933">
        <f>C305*$D$8</f>
        <v/>
      </c>
      <c r="F306" s="3933">
        <f>IF(ROUND(C305,0)=0,0,PMT($D$8,$D$9,-$D$7))</f>
        <v/>
      </c>
      <c r="G306" s="3933">
        <f>+IF(ROUND(C305,0)=0,0,+$D$13+$D$14)</f>
        <v/>
      </c>
      <c r="H306" s="3933">
        <f>+G306+F306</f>
        <v/>
      </c>
    </row>
    <row r="307">
      <c r="B307" s="10">
        <f>+B306+1</f>
        <v/>
      </c>
      <c r="C307" s="3933">
        <f>+IF(C306-D307&lt;0,0,C306-D307)</f>
        <v/>
      </c>
      <c r="D307" s="3933">
        <f>F307-E307</f>
        <v/>
      </c>
      <c r="E307" s="3933">
        <f>C306*$D$8</f>
        <v/>
      </c>
      <c r="F307" s="3933">
        <f>IF(ROUND(C306,0)=0,0,PMT($D$8,$D$9,-$D$7))</f>
        <v/>
      </c>
      <c r="G307" s="3933">
        <f>+IF(ROUND(C306,0)=0,0,+$D$13+$D$14)</f>
        <v/>
      </c>
      <c r="H307" s="3933">
        <f>+G307+F307</f>
        <v/>
      </c>
    </row>
    <row r="308">
      <c r="B308" s="10">
        <f>+B307+1</f>
        <v/>
      </c>
      <c r="C308" s="3933">
        <f>+IF(C307-D308&lt;0,0,C307-D308)</f>
        <v/>
      </c>
      <c r="D308" s="3933">
        <f>F308-E308</f>
        <v/>
      </c>
      <c r="E308" s="3933">
        <f>C307*$D$8</f>
        <v/>
      </c>
      <c r="F308" s="3933">
        <f>IF(ROUND(C307,0)=0,0,PMT($D$8,$D$9,-$D$7))</f>
        <v/>
      </c>
      <c r="G308" s="3933">
        <f>+IF(ROUND(C307,0)=0,0,+$D$13+$D$14)</f>
        <v/>
      </c>
      <c r="H308" s="3933">
        <f>+G308+F308</f>
        <v/>
      </c>
    </row>
    <row r="309">
      <c r="B309" s="10">
        <f>+B308+1</f>
        <v/>
      </c>
      <c r="C309" s="3933">
        <f>+IF(C308-D309&lt;0,0,C308-D309)</f>
        <v/>
      </c>
      <c r="D309" s="3933">
        <f>F309-E309</f>
        <v/>
      </c>
      <c r="E309" s="3933">
        <f>C308*$D$8</f>
        <v/>
      </c>
      <c r="F309" s="3933">
        <f>IF(ROUND(C308,0)=0,0,PMT($D$8,$D$9,-$D$7))</f>
        <v/>
      </c>
      <c r="G309" s="3933">
        <f>+IF(ROUND(C308,0)=0,0,+$D$13+$D$14)</f>
        <v/>
      </c>
      <c r="H309" s="3933">
        <f>+G309+F309</f>
        <v/>
      </c>
    </row>
    <row r="310">
      <c r="B310" s="10">
        <f>+B309+1</f>
        <v/>
      </c>
      <c r="C310" s="3933">
        <f>+IF(C309-D310&lt;0,0,C309-D310)</f>
        <v/>
      </c>
      <c r="D310" s="3933">
        <f>F310-E310</f>
        <v/>
      </c>
      <c r="E310" s="3933">
        <f>C309*$D$8</f>
        <v/>
      </c>
      <c r="F310" s="3933">
        <f>IF(ROUND(C309,0)=0,0,PMT($D$8,$D$9,-$D$7))</f>
        <v/>
      </c>
      <c r="G310" s="3933">
        <f>+IF(ROUND(C309,0)=0,0,+$D$13+$D$14)</f>
        <v/>
      </c>
      <c r="H310" s="3933">
        <f>+G310+F310</f>
        <v/>
      </c>
    </row>
    <row r="311">
      <c r="B311" s="10">
        <f>+B310+1</f>
        <v/>
      </c>
      <c r="C311" s="3933">
        <f>+IF(C310-D311&lt;0,0,C310-D311)</f>
        <v/>
      </c>
      <c r="D311" s="3933">
        <f>F311-E311</f>
        <v/>
      </c>
      <c r="E311" s="3933">
        <f>C310*$D$8</f>
        <v/>
      </c>
      <c r="F311" s="3933">
        <f>IF(ROUND(C310,0)=0,0,PMT($D$8,$D$9,-$D$7))</f>
        <v/>
      </c>
      <c r="G311" s="3933">
        <f>+IF(ROUND(C310,0)=0,0,+$D$13+$D$14)</f>
        <v/>
      </c>
      <c r="H311" s="3933">
        <f>+G311+F311</f>
        <v/>
      </c>
    </row>
    <row r="312">
      <c r="B312" s="10">
        <f>+B311+1</f>
        <v/>
      </c>
      <c r="C312" s="3933">
        <f>+IF(C311-D312&lt;0,0,C311-D312)</f>
        <v/>
      </c>
      <c r="D312" s="3933">
        <f>F312-E312</f>
        <v/>
      </c>
      <c r="E312" s="3933">
        <f>C311*$D$8</f>
        <v/>
      </c>
      <c r="F312" s="3933">
        <f>IF(ROUND(C311,0)=0,0,PMT($D$8,$D$9,-$D$7))</f>
        <v/>
      </c>
      <c r="G312" s="3933">
        <f>+IF(ROUND(C311,0)=0,0,+$D$13+$D$14)</f>
        <v/>
      </c>
      <c r="H312" s="3933">
        <f>+G312+F312</f>
        <v/>
      </c>
    </row>
    <row r="313">
      <c r="B313" s="10">
        <f>+B312+1</f>
        <v/>
      </c>
      <c r="C313" s="3933">
        <f>+IF(C312-D313&lt;0,0,C312-D313)</f>
        <v/>
      </c>
      <c r="D313" s="3933">
        <f>F313-E313</f>
        <v/>
      </c>
      <c r="E313" s="3933">
        <f>C312*$D$8</f>
        <v/>
      </c>
      <c r="F313" s="3933">
        <f>IF(ROUND(C312,0)=0,0,PMT($D$8,$D$9,-$D$7))</f>
        <v/>
      </c>
      <c r="G313" s="3933">
        <f>+IF(ROUND(C312,0)=0,0,+$D$13+$D$14)</f>
        <v/>
      </c>
      <c r="H313" s="3933">
        <f>+G313+F313</f>
        <v/>
      </c>
    </row>
    <row r="314">
      <c r="B314" s="10">
        <f>+B313+1</f>
        <v/>
      </c>
      <c r="C314" s="3933">
        <f>+IF(C313-D314&lt;0,0,C313-D314)</f>
        <v/>
      </c>
      <c r="D314" s="3933">
        <f>F314-E314</f>
        <v/>
      </c>
      <c r="E314" s="3933">
        <f>C313*$D$8</f>
        <v/>
      </c>
      <c r="F314" s="3933">
        <f>IF(ROUND(C313,0)=0,0,PMT($D$8,$D$9,-$D$7))</f>
        <v/>
      </c>
      <c r="G314" s="3933">
        <f>+IF(ROUND(C313,0)=0,0,+$D$13+$D$14)</f>
        <v/>
      </c>
      <c r="H314" s="3933">
        <f>+G314+F314</f>
        <v/>
      </c>
    </row>
    <row r="315">
      <c r="B315" s="10">
        <f>+B314+1</f>
        <v/>
      </c>
      <c r="C315" s="3933">
        <f>+IF(C314-D315&lt;0,0,C314-D315)</f>
        <v/>
      </c>
      <c r="D315" s="3933">
        <f>F315-E315</f>
        <v/>
      </c>
      <c r="E315" s="3933">
        <f>C314*$D$8</f>
        <v/>
      </c>
      <c r="F315" s="3933">
        <f>IF(ROUND(C314,0)=0,0,PMT($D$8,$D$9,-$D$7))</f>
        <v/>
      </c>
      <c r="G315" s="3933">
        <f>+IF(ROUND(C314,0)=0,0,+$D$13+$D$14)</f>
        <v/>
      </c>
      <c r="H315" s="3933">
        <f>+G315+F315</f>
        <v/>
      </c>
    </row>
    <row r="316">
      <c r="B316" s="10">
        <f>+B315+1</f>
        <v/>
      </c>
      <c r="C316" s="3933">
        <f>+IF(C315-D316&lt;0,0,C315-D316)</f>
        <v/>
      </c>
      <c r="D316" s="3933">
        <f>F316-E316</f>
        <v/>
      </c>
      <c r="E316" s="3933">
        <f>C315*$D$8</f>
        <v/>
      </c>
      <c r="F316" s="3933">
        <f>IF(ROUND(C315,0)=0,0,PMT($D$8,$D$9,-$D$7))</f>
        <v/>
      </c>
      <c r="G316" s="3933">
        <f>+IF(ROUND(C315,0)=0,0,+$D$13+$D$14)</f>
        <v/>
      </c>
      <c r="H316" s="3933">
        <f>+G316+F316</f>
        <v/>
      </c>
    </row>
    <row r="317">
      <c r="B317" s="10">
        <f>+B316+1</f>
        <v/>
      </c>
      <c r="C317" s="3933">
        <f>+IF(C316-D317&lt;0,0,C316-D317)</f>
        <v/>
      </c>
      <c r="D317" s="3933">
        <f>F317-E317</f>
        <v/>
      </c>
      <c r="E317" s="3933">
        <f>C316*$D$8</f>
        <v/>
      </c>
      <c r="F317" s="3933">
        <f>IF(ROUND(C316,0)=0,0,PMT($D$8,$D$9,-$D$7))</f>
        <v/>
      </c>
      <c r="G317" s="3933">
        <f>+IF(ROUND(C316,0)=0,0,+$D$13+$D$14)</f>
        <v/>
      </c>
      <c r="H317" s="3933">
        <f>+G317+F317</f>
        <v/>
      </c>
    </row>
    <row r="318">
      <c r="B318" s="10">
        <f>+B317+1</f>
        <v/>
      </c>
      <c r="C318" s="3933">
        <f>+IF(C317-D318&lt;0,0,C317-D318)</f>
        <v/>
      </c>
      <c r="D318" s="3933">
        <f>F318-E318</f>
        <v/>
      </c>
      <c r="E318" s="3933">
        <f>C317*$D$8</f>
        <v/>
      </c>
      <c r="F318" s="3933">
        <f>IF(ROUND(C317,0)=0,0,PMT($D$8,$D$9,-$D$7))</f>
        <v/>
      </c>
      <c r="G318" s="3933">
        <f>+IF(ROUND(C317,0)=0,0,+$D$13+$D$14)</f>
        <v/>
      </c>
      <c r="H318" s="3933">
        <f>+G318+F318</f>
        <v/>
      </c>
    </row>
    <row r="319">
      <c r="B319" s="10">
        <f>+B318+1</f>
        <v/>
      </c>
      <c r="C319" s="3933">
        <f>+IF(C318-D319&lt;0,0,C318-D319)</f>
        <v/>
      </c>
      <c r="D319" s="3933">
        <f>F319-E319</f>
        <v/>
      </c>
      <c r="E319" s="3933">
        <f>C318*$D$8</f>
        <v/>
      </c>
      <c r="F319" s="3933">
        <f>IF(ROUND(C318,0)=0,0,PMT($D$8,$D$9,-$D$7))</f>
        <v/>
      </c>
      <c r="G319" s="3933">
        <f>+IF(ROUND(C318,0)=0,0,+$D$13+$D$14)</f>
        <v/>
      </c>
      <c r="H319" s="3933">
        <f>+G319+F319</f>
        <v/>
      </c>
    </row>
    <row r="320">
      <c r="B320" s="10">
        <f>+B319+1</f>
        <v/>
      </c>
      <c r="C320" s="3933">
        <f>+IF(C319-D320&lt;0,0,C319-D320)</f>
        <v/>
      </c>
      <c r="D320" s="3933">
        <f>F320-E320</f>
        <v/>
      </c>
      <c r="E320" s="3933">
        <f>C319*$D$8</f>
        <v/>
      </c>
      <c r="F320" s="3933">
        <f>IF(ROUND(C319,0)=0,0,PMT($D$8,$D$9,-$D$7))</f>
        <v/>
      </c>
      <c r="G320" s="3933">
        <f>+IF(ROUND(C319,0)=0,0,+$D$13+$D$14)</f>
        <v/>
      </c>
      <c r="H320" s="3933">
        <f>+G320+F320</f>
        <v/>
      </c>
    </row>
    <row r="321">
      <c r="B321" s="10">
        <f>+B320+1</f>
        <v/>
      </c>
      <c r="C321" s="3933">
        <f>+IF(C320-D321&lt;0,0,C320-D321)</f>
        <v/>
      </c>
      <c r="D321" s="3933">
        <f>F321-E321</f>
        <v/>
      </c>
      <c r="E321" s="3933">
        <f>C320*$D$8</f>
        <v/>
      </c>
      <c r="F321" s="3933">
        <f>IF(ROUND(C320,0)=0,0,PMT($D$8,$D$9,-$D$7))</f>
        <v/>
      </c>
      <c r="G321" s="3933">
        <f>+IF(ROUND(C320,0)=0,0,+$D$13+$D$14)</f>
        <v/>
      </c>
      <c r="H321" s="3933">
        <f>+G321+F321</f>
        <v/>
      </c>
    </row>
    <row r="322">
      <c r="B322" s="10">
        <f>+B321+1</f>
        <v/>
      </c>
      <c r="C322" s="3933">
        <f>+IF(C321-D322&lt;0,0,C321-D322)</f>
        <v/>
      </c>
      <c r="D322" s="3933">
        <f>F322-E322</f>
        <v/>
      </c>
      <c r="E322" s="3933">
        <f>C321*$D$8</f>
        <v/>
      </c>
      <c r="F322" s="3933">
        <f>IF(ROUND(C321,0)=0,0,PMT($D$8,$D$9,-$D$7))</f>
        <v/>
      </c>
      <c r="G322" s="3933">
        <f>+IF(ROUND(C321,0)=0,0,+$D$13+$D$14)</f>
        <v/>
      </c>
      <c r="H322" s="3933">
        <f>+G322+F322</f>
        <v/>
      </c>
    </row>
    <row r="323">
      <c r="B323" s="10">
        <f>+B322+1</f>
        <v/>
      </c>
      <c r="C323" s="3933">
        <f>+IF(C322-D323&lt;0,0,C322-D323)</f>
        <v/>
      </c>
      <c r="D323" s="3933">
        <f>F323-E323</f>
        <v/>
      </c>
      <c r="E323" s="3933">
        <f>C322*$D$8</f>
        <v/>
      </c>
      <c r="F323" s="3933">
        <f>IF(ROUND(C322,0)=0,0,PMT($D$8,$D$9,-$D$7))</f>
        <v/>
      </c>
      <c r="G323" s="3933">
        <f>+IF(ROUND(C322,0)=0,0,+$D$13+$D$14)</f>
        <v/>
      </c>
      <c r="H323" s="3933">
        <f>+G323+F323</f>
        <v/>
      </c>
    </row>
    <row r="324">
      <c r="B324" s="10">
        <f>+B323+1</f>
        <v/>
      </c>
      <c r="C324" s="3933">
        <f>+IF(C323-D324&lt;0,0,C323-D324)</f>
        <v/>
      </c>
      <c r="D324" s="3933">
        <f>F324-E324</f>
        <v/>
      </c>
      <c r="E324" s="3933">
        <f>C323*$D$8</f>
        <v/>
      </c>
      <c r="F324" s="3933">
        <f>IF(ROUND(C323,0)=0,0,PMT($D$8,$D$9,-$D$7))</f>
        <v/>
      </c>
      <c r="G324" s="3933">
        <f>+IF(ROUND(C323,0)=0,0,+$D$13+$D$14)</f>
        <v/>
      </c>
      <c r="H324" s="3933">
        <f>+G324+F324</f>
        <v/>
      </c>
    </row>
    <row r="325">
      <c r="B325" s="10">
        <f>+B324+1</f>
        <v/>
      </c>
      <c r="C325" s="3933">
        <f>+IF(C324-D325&lt;0,0,C324-D325)</f>
        <v/>
      </c>
      <c r="D325" s="3933">
        <f>F325-E325</f>
        <v/>
      </c>
      <c r="E325" s="3933">
        <f>C324*$D$8</f>
        <v/>
      </c>
      <c r="F325" s="3933">
        <f>IF(ROUND(C324,0)=0,0,PMT($D$8,$D$9,-$D$7))</f>
        <v/>
      </c>
      <c r="G325" s="3933">
        <f>+IF(ROUND(C324,0)=0,0,+$D$13+$D$14)</f>
        <v/>
      </c>
      <c r="H325" s="3933">
        <f>+G325+F325</f>
        <v/>
      </c>
    </row>
    <row r="326">
      <c r="B326" s="10">
        <f>+B325+1</f>
        <v/>
      </c>
      <c r="C326" s="3933">
        <f>+IF(C325-D326&lt;0,0,C325-D326)</f>
        <v/>
      </c>
      <c r="D326" s="3933">
        <f>F326-E326</f>
        <v/>
      </c>
      <c r="E326" s="3933">
        <f>C325*$D$8</f>
        <v/>
      </c>
      <c r="F326" s="3933">
        <f>IF(ROUND(C325,0)=0,0,PMT($D$8,$D$9,-$D$7))</f>
        <v/>
      </c>
      <c r="G326" s="3933">
        <f>+IF(ROUND(C325,0)=0,0,+$D$13+$D$14)</f>
        <v/>
      </c>
      <c r="H326" s="3933">
        <f>+G326+F326</f>
        <v/>
      </c>
    </row>
    <row r="327">
      <c r="B327" s="10">
        <f>+B326+1</f>
        <v/>
      </c>
      <c r="C327" s="3933">
        <f>+IF(C326-D327&lt;0,0,C326-D327)</f>
        <v/>
      </c>
      <c r="D327" s="3933">
        <f>F327-E327</f>
        <v/>
      </c>
      <c r="E327" s="3933">
        <f>C326*$D$8</f>
        <v/>
      </c>
      <c r="F327" s="3933">
        <f>IF(ROUND(C326,0)=0,0,PMT($D$8,$D$9,-$D$7))</f>
        <v/>
      </c>
      <c r="G327" s="3933">
        <f>+IF(ROUND(C326,0)=0,0,+$D$13+$D$14)</f>
        <v/>
      </c>
      <c r="H327" s="3933">
        <f>+G327+F327</f>
        <v/>
      </c>
    </row>
    <row r="328">
      <c r="B328" s="10">
        <f>+B327+1</f>
        <v/>
      </c>
      <c r="C328" s="3933">
        <f>+IF(C327-D328&lt;0,0,C327-D328)</f>
        <v/>
      </c>
      <c r="D328" s="3933">
        <f>F328-E328</f>
        <v/>
      </c>
      <c r="E328" s="3933">
        <f>C327*$D$8</f>
        <v/>
      </c>
      <c r="F328" s="3933">
        <f>IF(ROUND(C327,0)=0,0,PMT($D$8,$D$9,-$D$7))</f>
        <v/>
      </c>
      <c r="G328" s="3933">
        <f>+IF(ROUND(C327,0)=0,0,+$D$13+$D$14)</f>
        <v/>
      </c>
      <c r="H328" s="3933">
        <f>+G328+F328</f>
        <v/>
      </c>
    </row>
    <row r="329">
      <c r="B329" s="10">
        <f>+B328+1</f>
        <v/>
      </c>
      <c r="C329" s="3933">
        <f>+IF(C328-D329&lt;0,0,C328-D329)</f>
        <v/>
      </c>
      <c r="D329" s="3933">
        <f>F329-E329</f>
        <v/>
      </c>
      <c r="E329" s="3933">
        <f>C328*$D$8</f>
        <v/>
      </c>
      <c r="F329" s="3933">
        <f>IF(ROUND(C328,0)=0,0,PMT($D$8,$D$9,-$D$7))</f>
        <v/>
      </c>
      <c r="G329" s="3933">
        <f>+IF(ROUND(C328,0)=0,0,+$D$13+$D$14)</f>
        <v/>
      </c>
      <c r="H329" s="3933">
        <f>+G329+F329</f>
        <v/>
      </c>
    </row>
    <row r="330">
      <c r="B330" s="10">
        <f>+B329+1</f>
        <v/>
      </c>
      <c r="C330" s="3933">
        <f>+IF(C329-D330&lt;0,0,C329-D330)</f>
        <v/>
      </c>
      <c r="D330" s="3933">
        <f>F330-E330</f>
        <v/>
      </c>
      <c r="E330" s="3933">
        <f>C329*$D$8</f>
        <v/>
      </c>
      <c r="F330" s="3933">
        <f>IF(ROUND(C329,0)=0,0,PMT($D$8,$D$9,-$D$7))</f>
        <v/>
      </c>
      <c r="G330" s="3933">
        <f>+IF(ROUND(C329,0)=0,0,+$D$13+$D$14)</f>
        <v/>
      </c>
      <c r="H330" s="3933">
        <f>+G330+F330</f>
        <v/>
      </c>
    </row>
    <row r="331">
      <c r="B331" s="10">
        <f>+B330+1</f>
        <v/>
      </c>
      <c r="C331" s="3933">
        <f>+IF(C330-D331&lt;0,0,C330-D331)</f>
        <v/>
      </c>
      <c r="D331" s="3933">
        <f>F331-E331</f>
        <v/>
      </c>
      <c r="E331" s="3933">
        <f>C330*$D$8</f>
        <v/>
      </c>
      <c r="F331" s="3933">
        <f>IF(ROUND(C330,0)=0,0,PMT($D$8,$D$9,-$D$7))</f>
        <v/>
      </c>
      <c r="G331" s="3933">
        <f>+IF(ROUND(C330,0)=0,0,+$D$13+$D$14)</f>
        <v/>
      </c>
      <c r="H331" s="3933">
        <f>+G331+F331</f>
        <v/>
      </c>
    </row>
    <row r="332">
      <c r="B332" s="10">
        <f>+B331+1</f>
        <v/>
      </c>
      <c r="C332" s="3933">
        <f>+IF(C331-D332&lt;0,0,C331-D332)</f>
        <v/>
      </c>
      <c r="D332" s="3933">
        <f>F332-E332</f>
        <v/>
      </c>
      <c r="E332" s="3933">
        <f>C331*$D$8</f>
        <v/>
      </c>
      <c r="F332" s="3933">
        <f>IF(ROUND(C331,0)=0,0,PMT($D$8,$D$9,-$D$7))</f>
        <v/>
      </c>
      <c r="G332" s="3933">
        <f>+IF(ROUND(C331,0)=0,0,+$D$13+$D$14)</f>
        <v/>
      </c>
      <c r="H332" s="3933">
        <f>+G332+F332</f>
        <v/>
      </c>
    </row>
    <row r="333">
      <c r="B333" s="10">
        <f>+B332+1</f>
        <v/>
      </c>
      <c r="C333" s="3933">
        <f>+IF(C332-D333&lt;0,0,C332-D333)</f>
        <v/>
      </c>
      <c r="D333" s="3933">
        <f>F333-E333</f>
        <v/>
      </c>
      <c r="E333" s="3933">
        <f>C332*$D$8</f>
        <v/>
      </c>
      <c r="F333" s="3933">
        <f>IF(ROUND(C332,0)=0,0,PMT($D$8,$D$9,-$D$7))</f>
        <v/>
      </c>
      <c r="G333" s="3933">
        <f>+IF(ROUND(C332,0)=0,0,+$D$13+$D$14)</f>
        <v/>
      </c>
      <c r="H333" s="3933">
        <f>+G333+F333</f>
        <v/>
      </c>
    </row>
    <row r="334">
      <c r="B334" s="10">
        <f>+B333+1</f>
        <v/>
      </c>
      <c r="C334" s="3933">
        <f>+IF(C333-D334&lt;0,0,C333-D334)</f>
        <v/>
      </c>
      <c r="D334" s="3933">
        <f>F334-E334</f>
        <v/>
      </c>
      <c r="E334" s="3933">
        <f>C333*$D$8</f>
        <v/>
      </c>
      <c r="F334" s="3933">
        <f>IF(ROUND(C333,0)=0,0,PMT($D$8,$D$9,-$D$7))</f>
        <v/>
      </c>
      <c r="G334" s="3933">
        <f>+IF(ROUND(C333,0)=0,0,+$D$13+$D$14)</f>
        <v/>
      </c>
      <c r="H334" s="3933">
        <f>+G334+F334</f>
        <v/>
      </c>
    </row>
    <row r="335">
      <c r="B335" s="10">
        <f>+B334+1</f>
        <v/>
      </c>
      <c r="C335" s="3933">
        <f>+IF(C334-D335&lt;0,0,C334-D335)</f>
        <v/>
      </c>
      <c r="D335" s="3933">
        <f>F335-E335</f>
        <v/>
      </c>
      <c r="E335" s="3933">
        <f>C334*$D$8</f>
        <v/>
      </c>
      <c r="F335" s="3933">
        <f>IF(ROUND(C334,0)=0,0,PMT($D$8,$D$9,-$D$7))</f>
        <v/>
      </c>
      <c r="G335" s="3933">
        <f>+IF(ROUND(C334,0)=0,0,+$D$13+$D$14)</f>
        <v/>
      </c>
      <c r="H335" s="3933">
        <f>+G335+F335</f>
        <v/>
      </c>
    </row>
    <row r="336">
      <c r="B336" s="10">
        <f>+B335+1</f>
        <v/>
      </c>
      <c r="C336" s="3933">
        <f>+IF(C335-D336&lt;0,0,C335-D336)</f>
        <v/>
      </c>
      <c r="D336" s="3933">
        <f>F336-E336</f>
        <v/>
      </c>
      <c r="E336" s="3933">
        <f>C335*$D$8</f>
        <v/>
      </c>
      <c r="F336" s="3933">
        <f>IF(ROUND(C335,0)=0,0,PMT($D$8,$D$9,-$D$7))</f>
        <v/>
      </c>
      <c r="G336" s="3933">
        <f>+IF(ROUND(C335,0)=0,0,+$D$13+$D$14)</f>
        <v/>
      </c>
      <c r="H336" s="3933">
        <f>+G336+F336</f>
        <v/>
      </c>
    </row>
    <row r="337">
      <c r="B337" s="10">
        <f>+B336+1</f>
        <v/>
      </c>
      <c r="C337" s="3933">
        <f>+IF(C336-D337&lt;0,0,C336-D337)</f>
        <v/>
      </c>
      <c r="D337" s="3933">
        <f>F337-E337</f>
        <v/>
      </c>
      <c r="E337" s="3933">
        <f>C336*$D$8</f>
        <v/>
      </c>
      <c r="F337" s="3933">
        <f>IF(ROUND(C336,0)=0,0,PMT($D$8,$D$9,-$D$7))</f>
        <v/>
      </c>
      <c r="G337" s="3933">
        <f>+IF(ROUND(C336,0)=0,0,+$D$13+$D$14)</f>
        <v/>
      </c>
      <c r="H337" s="3933">
        <f>+G337+F337</f>
        <v/>
      </c>
    </row>
    <row r="338">
      <c r="B338" s="10">
        <f>+B337+1</f>
        <v/>
      </c>
      <c r="C338" s="3933">
        <f>+IF(C337-D338&lt;0,0,C337-D338)</f>
        <v/>
      </c>
      <c r="D338" s="3933">
        <f>F338-E338</f>
        <v/>
      </c>
      <c r="E338" s="3933">
        <f>C337*$D$8</f>
        <v/>
      </c>
      <c r="F338" s="3933">
        <f>IF(ROUND(C337,0)=0,0,PMT($D$8,$D$9,-$D$7))</f>
        <v/>
      </c>
      <c r="G338" s="3933">
        <f>+IF(ROUND(C337,0)=0,0,+$D$13+$D$14)</f>
        <v/>
      </c>
      <c r="H338" s="3933">
        <f>+G338+F338</f>
        <v/>
      </c>
    </row>
    <row r="339">
      <c r="B339" s="10">
        <f>+B338+1</f>
        <v/>
      </c>
      <c r="C339" s="3933">
        <f>+IF(C338-D339&lt;0,0,C338-D339)</f>
        <v/>
      </c>
      <c r="D339" s="3933">
        <f>F339-E339</f>
        <v/>
      </c>
      <c r="E339" s="3933">
        <f>C338*$D$8</f>
        <v/>
      </c>
      <c r="F339" s="3933">
        <f>IF(ROUND(C338,0)=0,0,PMT($D$8,$D$9,-$D$7))</f>
        <v/>
      </c>
      <c r="G339" s="3933">
        <f>+IF(ROUND(C338,0)=0,0,+$D$13+$D$14)</f>
        <v/>
      </c>
      <c r="H339" s="3933">
        <f>+G339+F339</f>
        <v/>
      </c>
    </row>
    <row r="340">
      <c r="B340" s="10">
        <f>+B339+1</f>
        <v/>
      </c>
      <c r="C340" s="3933">
        <f>+IF(C339-D340&lt;0,0,C339-D340)</f>
        <v/>
      </c>
      <c r="D340" s="3933">
        <f>F340-E340</f>
        <v/>
      </c>
      <c r="E340" s="3933">
        <f>C339*$D$8</f>
        <v/>
      </c>
      <c r="F340" s="3933">
        <f>IF(ROUND(C339,0)=0,0,PMT($D$8,$D$9,-$D$7))</f>
        <v/>
      </c>
      <c r="G340" s="3933">
        <f>+IF(ROUND(C339,0)=0,0,+$D$13+$D$14)</f>
        <v/>
      </c>
      <c r="H340" s="3933">
        <f>+G340+F340</f>
        <v/>
      </c>
    </row>
    <row r="341">
      <c r="B341" s="10">
        <f>+B340+1</f>
        <v/>
      </c>
      <c r="C341" s="3933">
        <f>+IF(C340-D341&lt;0,0,C340-D341)</f>
        <v/>
      </c>
      <c r="D341" s="3933">
        <f>F341-E341</f>
        <v/>
      </c>
      <c r="E341" s="3933">
        <f>C340*$D$8</f>
        <v/>
      </c>
      <c r="F341" s="3933">
        <f>IF(ROUND(C340,0)=0,0,PMT($D$8,$D$9,-$D$7))</f>
        <v/>
      </c>
      <c r="G341" s="3933">
        <f>+IF(ROUND(C340,0)=0,0,+$D$13+$D$14)</f>
        <v/>
      </c>
      <c r="H341" s="3933">
        <f>+G341+F341</f>
        <v/>
      </c>
    </row>
    <row r="342">
      <c r="B342" s="10">
        <f>+B341+1</f>
        <v/>
      </c>
      <c r="C342" s="3933">
        <f>+IF(C341-D342&lt;0,0,C341-D342)</f>
        <v/>
      </c>
      <c r="D342" s="3933">
        <f>F342-E342</f>
        <v/>
      </c>
      <c r="E342" s="3933">
        <f>C341*$D$8</f>
        <v/>
      </c>
      <c r="F342" s="3933">
        <f>IF(ROUND(C341,0)=0,0,PMT($D$8,$D$9,-$D$7))</f>
        <v/>
      </c>
      <c r="G342" s="3933">
        <f>+IF(ROUND(C341,0)=0,0,+$D$13+$D$14)</f>
        <v/>
      </c>
      <c r="H342" s="3933">
        <f>+G342+F342</f>
        <v/>
      </c>
    </row>
    <row r="343">
      <c r="B343" s="10">
        <f>+B342+1</f>
        <v/>
      </c>
      <c r="C343" s="3933">
        <f>+IF(C342-D343&lt;0,0,C342-D343)</f>
        <v/>
      </c>
      <c r="D343" s="3933">
        <f>F343-E343</f>
        <v/>
      </c>
      <c r="E343" s="3933">
        <f>C342*$D$8</f>
        <v/>
      </c>
      <c r="F343" s="3933">
        <f>IF(ROUND(C342,0)=0,0,PMT($D$8,$D$9,-$D$7))</f>
        <v/>
      </c>
      <c r="G343" s="3933">
        <f>+IF(ROUND(C342,0)=0,0,+$D$13+$D$14)</f>
        <v/>
      </c>
      <c r="H343" s="3933">
        <f>+G343+F343</f>
        <v/>
      </c>
    </row>
    <row r="344">
      <c r="B344" s="10">
        <f>+B343+1</f>
        <v/>
      </c>
      <c r="C344" s="3933">
        <f>+IF(C343-D344&lt;0,0,C343-D344)</f>
        <v/>
      </c>
      <c r="D344" s="3933">
        <f>F344-E344</f>
        <v/>
      </c>
      <c r="E344" s="3933">
        <f>C343*$D$8</f>
        <v/>
      </c>
      <c r="F344" s="3933">
        <f>IF(ROUND(C343,0)=0,0,PMT($D$8,$D$9,-$D$7))</f>
        <v/>
      </c>
      <c r="G344" s="3933">
        <f>+IF(ROUND(C343,0)=0,0,+$D$13+$D$14)</f>
        <v/>
      </c>
      <c r="H344" s="3933">
        <f>+G344+F344</f>
        <v/>
      </c>
    </row>
    <row r="345">
      <c r="B345" s="10">
        <f>+B344+1</f>
        <v/>
      </c>
      <c r="C345" s="3933">
        <f>+IF(C344-D345&lt;0,0,C344-D345)</f>
        <v/>
      </c>
      <c r="D345" s="3933">
        <f>F345-E345</f>
        <v/>
      </c>
      <c r="E345" s="3933">
        <f>C344*$D$8</f>
        <v/>
      </c>
      <c r="F345" s="3933">
        <f>IF(ROUND(C344,0)=0,0,PMT($D$8,$D$9,-$D$7))</f>
        <v/>
      </c>
      <c r="G345" s="3933">
        <f>+IF(ROUND(C344,0)=0,0,+$D$13+$D$14)</f>
        <v/>
      </c>
      <c r="H345" s="3933">
        <f>+G345+F345</f>
        <v/>
      </c>
    </row>
    <row r="346">
      <c r="B346" s="10">
        <f>+B345+1</f>
        <v/>
      </c>
      <c r="C346" s="3933">
        <f>+IF(C345-D346&lt;0,0,C345-D346)</f>
        <v/>
      </c>
      <c r="D346" s="3933">
        <f>F346-E346</f>
        <v/>
      </c>
      <c r="E346" s="3933">
        <f>C345*$D$8</f>
        <v/>
      </c>
      <c r="F346" s="3933">
        <f>IF(ROUND(C345,0)=0,0,PMT($D$8,$D$9,-$D$7))</f>
        <v/>
      </c>
      <c r="G346" s="3933">
        <f>+IF(ROUND(C345,0)=0,0,+$D$13+$D$14)</f>
        <v/>
      </c>
      <c r="H346" s="3933">
        <f>+G346+F346</f>
        <v/>
      </c>
    </row>
    <row r="347">
      <c r="B347" s="10">
        <f>+B346+1</f>
        <v/>
      </c>
      <c r="C347" s="3933">
        <f>+IF(C346-D347&lt;0,0,C346-D347)</f>
        <v/>
      </c>
      <c r="D347" s="3933">
        <f>F347-E347</f>
        <v/>
      </c>
      <c r="E347" s="3933">
        <f>C346*$D$8</f>
        <v/>
      </c>
      <c r="F347" s="3933">
        <f>IF(ROUND(C346,0)=0,0,PMT($D$8,$D$9,-$D$7))</f>
        <v/>
      </c>
      <c r="G347" s="3933">
        <f>+IF(ROUND(C346,0)=0,0,+$D$13+$D$14)</f>
        <v/>
      </c>
      <c r="H347" s="3933">
        <f>+G347+F347</f>
        <v/>
      </c>
    </row>
    <row r="348">
      <c r="B348" s="10">
        <f>+B347+1</f>
        <v/>
      </c>
      <c r="C348" s="3933">
        <f>+IF(C347-D348&lt;0,0,C347-D348)</f>
        <v/>
      </c>
      <c r="D348" s="3933">
        <f>F348-E348</f>
        <v/>
      </c>
      <c r="E348" s="3933">
        <f>C347*$D$8</f>
        <v/>
      </c>
      <c r="F348" s="3933">
        <f>IF(ROUND(C347,0)=0,0,PMT($D$8,$D$9,-$D$7))</f>
        <v/>
      </c>
      <c r="G348" s="3933">
        <f>+IF(ROUND(C347,0)=0,0,+$D$13+$D$14)</f>
        <v/>
      </c>
      <c r="H348" s="3933">
        <f>+G348+F348</f>
        <v/>
      </c>
    </row>
    <row r="349">
      <c r="B349" s="10">
        <f>+B348+1</f>
        <v/>
      </c>
      <c r="C349" s="3933">
        <f>+IF(C348-D349&lt;0,0,C348-D349)</f>
        <v/>
      </c>
      <c r="D349" s="3933">
        <f>F349-E349</f>
        <v/>
      </c>
      <c r="E349" s="3933">
        <f>C348*$D$8</f>
        <v/>
      </c>
      <c r="F349" s="3933">
        <f>IF(ROUND(C348,0)=0,0,PMT($D$8,$D$9,-$D$7))</f>
        <v/>
      </c>
      <c r="G349" s="3933">
        <f>+IF(ROUND(C348,0)=0,0,+$D$13+$D$14)</f>
        <v/>
      </c>
      <c r="H349" s="3933">
        <f>+G349+F349</f>
        <v/>
      </c>
    </row>
    <row r="350">
      <c r="B350" s="10">
        <f>+B349+1</f>
        <v/>
      </c>
      <c r="C350" s="3933">
        <f>+IF(C349-D350&lt;0,0,C349-D350)</f>
        <v/>
      </c>
      <c r="D350" s="3933">
        <f>F350-E350</f>
        <v/>
      </c>
      <c r="E350" s="3933">
        <f>C349*$D$8</f>
        <v/>
      </c>
      <c r="F350" s="3933">
        <f>IF(ROUND(C349,0)=0,0,PMT($D$8,$D$9,-$D$7))</f>
        <v/>
      </c>
      <c r="G350" s="3933">
        <f>+IF(ROUND(C349,0)=0,0,+$D$13+$D$14)</f>
        <v/>
      </c>
      <c r="H350" s="3933">
        <f>+G350+F350</f>
        <v/>
      </c>
    </row>
    <row r="351">
      <c r="B351" s="10">
        <f>+B350+1</f>
        <v/>
      </c>
      <c r="C351" s="3933">
        <f>+IF(C350-D351&lt;0,0,C350-D351)</f>
        <v/>
      </c>
      <c r="D351" s="3933">
        <f>F351-E351</f>
        <v/>
      </c>
      <c r="E351" s="3933">
        <f>C350*$D$8</f>
        <v/>
      </c>
      <c r="F351" s="3933">
        <f>IF(ROUND(C350,0)=0,0,PMT($D$8,$D$9,-$D$7))</f>
        <v/>
      </c>
      <c r="G351" s="3933">
        <f>+IF(ROUND(C350,0)=0,0,+$D$13+$D$14)</f>
        <v/>
      </c>
      <c r="H351" s="3933">
        <f>+G351+F351</f>
        <v/>
      </c>
    </row>
    <row r="352">
      <c r="B352" s="10">
        <f>+B351+1</f>
        <v/>
      </c>
      <c r="C352" s="3933">
        <f>+IF(C351-D352&lt;0,0,C351-D352)</f>
        <v/>
      </c>
      <c r="D352" s="3933">
        <f>F352-E352</f>
        <v/>
      </c>
      <c r="E352" s="3933">
        <f>C351*$D$8</f>
        <v/>
      </c>
      <c r="F352" s="3933">
        <f>IF(ROUND(C351,0)=0,0,PMT($D$8,$D$9,-$D$7))</f>
        <v/>
      </c>
      <c r="G352" s="3933">
        <f>+IF(ROUND(C351,0)=0,0,+$D$13+$D$14)</f>
        <v/>
      </c>
      <c r="H352" s="3933">
        <f>+G352+F352</f>
        <v/>
      </c>
    </row>
    <row r="353">
      <c r="B353" s="10">
        <f>+B352+1</f>
        <v/>
      </c>
      <c r="C353" s="3933">
        <f>+IF(C352-D353&lt;0,0,C352-D353)</f>
        <v/>
      </c>
      <c r="D353" s="3933">
        <f>F353-E353</f>
        <v/>
      </c>
      <c r="E353" s="3933">
        <f>C352*$D$8</f>
        <v/>
      </c>
      <c r="F353" s="3933">
        <f>IF(ROUND(C352,0)=0,0,PMT($D$8,$D$9,-$D$7))</f>
        <v/>
      </c>
      <c r="G353" s="3933">
        <f>+IF(ROUND(C352,0)=0,0,+$D$13+$D$14)</f>
        <v/>
      </c>
      <c r="H353" s="3933">
        <f>+G353+F353</f>
        <v/>
      </c>
    </row>
    <row r="354">
      <c r="B354" s="10">
        <f>+B353+1</f>
        <v/>
      </c>
      <c r="C354" s="3933">
        <f>+IF(C353-D354&lt;0,0,C353-D354)</f>
        <v/>
      </c>
      <c r="D354" s="3933">
        <f>F354-E354</f>
        <v/>
      </c>
      <c r="E354" s="3933">
        <f>C353*$D$8</f>
        <v/>
      </c>
      <c r="F354" s="3933">
        <f>IF(ROUND(C353,0)=0,0,PMT($D$8,$D$9,-$D$7))</f>
        <v/>
      </c>
      <c r="G354" s="3933">
        <f>+IF(ROUND(C353,0)=0,0,+$D$13+$D$14)</f>
        <v/>
      </c>
      <c r="H354" s="3933">
        <f>+G354+F354</f>
        <v/>
      </c>
    </row>
    <row r="355">
      <c r="B355" s="10">
        <f>+B354+1</f>
        <v/>
      </c>
      <c r="C355" s="3933">
        <f>+IF(C354-D355&lt;0,0,C354-D355)</f>
        <v/>
      </c>
      <c r="D355" s="3933">
        <f>F355-E355</f>
        <v/>
      </c>
      <c r="E355" s="3933">
        <f>C354*$D$8</f>
        <v/>
      </c>
      <c r="F355" s="3933">
        <f>IF(ROUND(C354,0)=0,0,PMT($D$8,$D$9,-$D$7))</f>
        <v/>
      </c>
      <c r="G355" s="3933">
        <f>+IF(ROUND(C354,0)=0,0,+$D$13+$D$14)</f>
        <v/>
      </c>
      <c r="H355" s="3933">
        <f>+G355+F355</f>
        <v/>
      </c>
    </row>
    <row r="356">
      <c r="B356" s="10">
        <f>+B355+1</f>
        <v/>
      </c>
      <c r="C356" s="3933">
        <f>+IF(C355-D356&lt;0,0,C355-D356)</f>
        <v/>
      </c>
      <c r="D356" s="3933">
        <f>F356-E356</f>
        <v/>
      </c>
      <c r="E356" s="3933">
        <f>C355*$D$8</f>
        <v/>
      </c>
      <c r="F356" s="3933">
        <f>IF(ROUND(C355,0)=0,0,PMT($D$8,$D$9,-$D$7))</f>
        <v/>
      </c>
      <c r="G356" s="3933">
        <f>+IF(ROUND(C355,0)=0,0,+$D$13+$D$14)</f>
        <v/>
      </c>
      <c r="H356" s="3933">
        <f>+G356+F356</f>
        <v/>
      </c>
    </row>
    <row r="357">
      <c r="B357" s="10">
        <f>+B356+1</f>
        <v/>
      </c>
      <c r="C357" s="3933">
        <f>+IF(C356-D357&lt;0,0,C356-D357)</f>
        <v/>
      </c>
      <c r="D357" s="3933">
        <f>F357-E357</f>
        <v/>
      </c>
      <c r="E357" s="3933">
        <f>C356*$D$8</f>
        <v/>
      </c>
      <c r="F357" s="3933">
        <f>IF(ROUND(C356,0)=0,0,PMT($D$8,$D$9,-$D$7))</f>
        <v/>
      </c>
      <c r="G357" s="3933">
        <f>+IF(ROUND(C356,0)=0,0,+$D$13+$D$14)</f>
        <v/>
      </c>
      <c r="H357" s="3933">
        <f>+G357+F357</f>
        <v/>
      </c>
    </row>
    <row r="358">
      <c r="B358" s="10">
        <f>+B357+1</f>
        <v/>
      </c>
      <c r="C358" s="3933">
        <f>+IF(C357-D358&lt;0,0,C357-D358)</f>
        <v/>
      </c>
      <c r="D358" s="3933">
        <f>F358-E358</f>
        <v/>
      </c>
      <c r="E358" s="3933">
        <f>C357*$D$8</f>
        <v/>
      </c>
      <c r="F358" s="3933">
        <f>IF(ROUND(C357,0)=0,0,PMT($D$8,$D$9,-$D$7))</f>
        <v/>
      </c>
      <c r="G358" s="3933">
        <f>+IF(ROUND(C357,0)=0,0,+$D$13+$D$14)</f>
        <v/>
      </c>
      <c r="H358" s="3933">
        <f>+G358+F358</f>
        <v/>
      </c>
    </row>
    <row r="359">
      <c r="B359" s="10">
        <f>+B358+1</f>
        <v/>
      </c>
      <c r="C359" s="3933">
        <f>+IF(C358-D359&lt;0,0,C358-D359)</f>
        <v/>
      </c>
      <c r="D359" s="3933">
        <f>F359-E359</f>
        <v/>
      </c>
      <c r="E359" s="3933">
        <f>C358*$D$8</f>
        <v/>
      </c>
      <c r="F359" s="3933">
        <f>IF(ROUND(C358,0)=0,0,PMT($D$8,$D$9,-$D$7))</f>
        <v/>
      </c>
      <c r="G359" s="3933">
        <f>+IF(ROUND(C358,0)=0,0,+$D$13+$D$14)</f>
        <v/>
      </c>
      <c r="H359" s="3933">
        <f>+G359+F359</f>
        <v/>
      </c>
    </row>
    <row r="360">
      <c r="B360" s="10">
        <f>+B359+1</f>
        <v/>
      </c>
      <c r="C360" s="3933">
        <f>+IF(C359-D360&lt;0,0,C359-D360)</f>
        <v/>
      </c>
      <c r="D360" s="3933">
        <f>F360-E360</f>
        <v/>
      </c>
      <c r="E360" s="3933">
        <f>C359*$D$8</f>
        <v/>
      </c>
      <c r="F360" s="3933">
        <f>IF(ROUND(C359,0)=0,0,PMT($D$8,$D$9,-$D$7))</f>
        <v/>
      </c>
      <c r="G360" s="3933">
        <f>+IF(ROUND(C359,0)=0,0,+$D$13+$D$14)</f>
        <v/>
      </c>
      <c r="H360" s="3933">
        <f>+G360+F360</f>
        <v/>
      </c>
    </row>
    <row r="361">
      <c r="B361" s="10">
        <f>+B360+1</f>
        <v/>
      </c>
      <c r="C361" s="3933">
        <f>+IF(C360-D361&lt;0,0,C360-D361)</f>
        <v/>
      </c>
      <c r="D361" s="3933">
        <f>F361-E361</f>
        <v/>
      </c>
      <c r="E361" s="3933">
        <f>C360*$D$8</f>
        <v/>
      </c>
      <c r="F361" s="3933">
        <f>IF(ROUND(C360,0)=0,0,PMT($D$8,$D$9,-$D$7))</f>
        <v/>
      </c>
      <c r="G361" s="3933">
        <f>+IF(ROUND(C360,0)=0,0,+$D$13+$D$14)</f>
        <v/>
      </c>
      <c r="H361" s="3933">
        <f>+G361+F361</f>
        <v/>
      </c>
    </row>
    <row r="362">
      <c r="B362" s="10">
        <f>+B361+1</f>
        <v/>
      </c>
      <c r="C362" s="3933">
        <f>+IF(C361-D362&lt;0,0,C361-D362)</f>
        <v/>
      </c>
      <c r="D362" s="3933">
        <f>F362-E362</f>
        <v/>
      </c>
      <c r="E362" s="3933">
        <f>C361*$D$8</f>
        <v/>
      </c>
      <c r="F362" s="3933">
        <f>IF(ROUND(C361,0)=0,0,PMT($D$8,$D$9,-$D$7))</f>
        <v/>
      </c>
      <c r="G362" s="3933">
        <f>+IF(ROUND(C361,0)=0,0,+$D$13+$D$14)</f>
        <v/>
      </c>
      <c r="H362" s="3933">
        <f>+G362+F362</f>
        <v/>
      </c>
    </row>
    <row r="363">
      <c r="B363" s="10">
        <f>+B362+1</f>
        <v/>
      </c>
      <c r="C363" s="3933">
        <f>+IF(C362-D363&lt;0,0,C362-D363)</f>
        <v/>
      </c>
      <c r="D363" s="3933">
        <f>F363-E363</f>
        <v/>
      </c>
      <c r="E363" s="3933">
        <f>C362*$D$8</f>
        <v/>
      </c>
      <c r="F363" s="3933">
        <f>IF(ROUND(C362,0)=0,0,PMT($D$8,$D$9,-$D$7))</f>
        <v/>
      </c>
      <c r="G363" s="3933">
        <f>+IF(ROUND(C362,0)=0,0,+$D$13+$D$14)</f>
        <v/>
      </c>
      <c r="H363" s="3933">
        <f>+G363+F363</f>
        <v/>
      </c>
    </row>
    <row r="364">
      <c r="B364" s="10">
        <f>+B363+1</f>
        <v/>
      </c>
      <c r="C364" s="3933">
        <f>+IF(C363-D364&lt;0,0,C363-D364)</f>
        <v/>
      </c>
      <c r="D364" s="3933">
        <f>F364-E364</f>
        <v/>
      </c>
      <c r="E364" s="3933">
        <f>C363*$D$8</f>
        <v/>
      </c>
      <c r="F364" s="3933">
        <f>IF(ROUND(C363,0)=0,0,PMT($D$8,$D$9,-$D$7))</f>
        <v/>
      </c>
      <c r="G364" s="3933">
        <f>+IF(ROUND(C363,0)=0,0,+$D$13+$D$14)</f>
        <v/>
      </c>
      <c r="H364" s="3933">
        <f>+G364+F364</f>
        <v/>
      </c>
    </row>
    <row r="365">
      <c r="B365" s="10">
        <f>+B364+1</f>
        <v/>
      </c>
      <c r="C365" s="3933">
        <f>+IF(C364-D365&lt;0,0,C364-D365)</f>
        <v/>
      </c>
      <c r="D365" s="3933">
        <f>F365-E365</f>
        <v/>
      </c>
      <c r="E365" s="3933">
        <f>C364*$D$8</f>
        <v/>
      </c>
      <c r="F365" s="3933">
        <f>IF(ROUND(C364,0)=0,0,PMT($D$8,$D$9,-$D$7))</f>
        <v/>
      </c>
      <c r="G365" s="3933">
        <f>+IF(ROUND(C364,0)=0,0,+$D$13+$D$14)</f>
        <v/>
      </c>
      <c r="H365" s="3933">
        <f>+G365+F365</f>
        <v/>
      </c>
    </row>
    <row r="366">
      <c r="B366" s="10">
        <f>+B365+1</f>
        <v/>
      </c>
      <c r="C366" s="3933">
        <f>+IF(C365-D366&lt;0,0,C365-D366)</f>
        <v/>
      </c>
      <c r="D366" s="3933">
        <f>F366-E366</f>
        <v/>
      </c>
      <c r="E366" s="3933">
        <f>C365*$D$8</f>
        <v/>
      </c>
      <c r="F366" s="3933">
        <f>IF(ROUND(C365,0)=0,0,PMT($D$8,$D$9,-$D$7))</f>
        <v/>
      </c>
      <c r="G366" s="3933">
        <f>+IF(ROUND(C365,0)=0,0,+$D$13+$D$14)</f>
        <v/>
      </c>
      <c r="H366" s="3933">
        <f>+G366+F366</f>
        <v/>
      </c>
    </row>
    <row r="367">
      <c r="B367" s="10">
        <f>+B366+1</f>
        <v/>
      </c>
      <c r="C367" s="3933">
        <f>+IF(C366-D367&lt;0,0,C366-D367)</f>
        <v/>
      </c>
      <c r="D367" s="3933">
        <f>F367-E367</f>
        <v/>
      </c>
      <c r="E367" s="3933">
        <f>C366*$D$8</f>
        <v/>
      </c>
      <c r="F367" s="3933">
        <f>IF(ROUND(C366,0)=0,0,PMT($D$8,$D$9,-$D$7))</f>
        <v/>
      </c>
      <c r="G367" s="3933">
        <f>+IF(ROUND(C366,0)=0,0,+$D$13+$D$14)</f>
        <v/>
      </c>
      <c r="H367" s="3933">
        <f>+G367+F367</f>
        <v/>
      </c>
    </row>
    <row r="368">
      <c r="B368" s="10">
        <f>+B367+1</f>
        <v/>
      </c>
      <c r="C368" s="3933">
        <f>+IF(C367-D368&lt;0,0,C367-D368)</f>
        <v/>
      </c>
      <c r="D368" s="3933">
        <f>F368-E368</f>
        <v/>
      </c>
      <c r="E368" s="3933">
        <f>C367*$D$8</f>
        <v/>
      </c>
      <c r="F368" s="3933">
        <f>IF(ROUND(C367,0)=0,0,PMT($D$8,$D$9,-$D$7))</f>
        <v/>
      </c>
      <c r="G368" s="3933">
        <f>+IF(ROUND(C367,0)=0,0,+$D$13+$D$14)</f>
        <v/>
      </c>
      <c r="H368" s="3933">
        <f>+G368+F368</f>
        <v/>
      </c>
    </row>
    <row r="369">
      <c r="B369" s="10">
        <f>+B368+1</f>
        <v/>
      </c>
      <c r="C369" s="3933">
        <f>+IF(C368-D369&lt;0,0,C368-D369)</f>
        <v/>
      </c>
      <c r="D369" s="3933">
        <f>F369-E369</f>
        <v/>
      </c>
      <c r="E369" s="3933">
        <f>C368*$D$8</f>
        <v/>
      </c>
      <c r="F369" s="3933">
        <f>IF(ROUND(C368,0)=0,0,PMT($D$8,$D$9,-$D$7))</f>
        <v/>
      </c>
      <c r="G369" s="3933">
        <f>+IF(ROUND(C368,0)=0,0,+$D$13+$D$14)</f>
        <v/>
      </c>
      <c r="H369" s="3933">
        <f>+G369+F369</f>
        <v/>
      </c>
    </row>
    <row r="370">
      <c r="B370" s="10">
        <f>+B369+1</f>
        <v/>
      </c>
      <c r="C370" s="3933">
        <f>+IF(C369-D370&lt;0,0,C369-D370)</f>
        <v/>
      </c>
      <c r="D370" s="3933">
        <f>F370-E370</f>
        <v/>
      </c>
      <c r="E370" s="3933">
        <f>C369*$D$8</f>
        <v/>
      </c>
      <c r="F370" s="3933">
        <f>IF(ROUND(C369,0)=0,0,PMT($D$8,$D$9,-$D$7))</f>
        <v/>
      </c>
      <c r="G370" s="3933">
        <f>+IF(ROUND(C369,0)=0,0,+$D$13+$D$14)</f>
        <v/>
      </c>
      <c r="H370" s="3933">
        <f>+G370+F370</f>
        <v/>
      </c>
    </row>
    <row r="371">
      <c r="B371" s="10">
        <f>+B370+1</f>
        <v/>
      </c>
      <c r="C371" s="3933">
        <f>+IF(C370-D371&lt;0,0,C370-D371)</f>
        <v/>
      </c>
      <c r="D371" s="3933">
        <f>F371-E371</f>
        <v/>
      </c>
      <c r="E371" s="3933">
        <f>C370*$D$8</f>
        <v/>
      </c>
      <c r="F371" s="3933">
        <f>IF(ROUND(C370,0)=0,0,PMT($D$8,$D$9,-$D$7))</f>
        <v/>
      </c>
      <c r="G371" s="3933">
        <f>+IF(ROUND(C370,0)=0,0,+$D$13+$D$14)</f>
        <v/>
      </c>
      <c r="H371" s="3933">
        <f>+G371+F371</f>
        <v/>
      </c>
    </row>
    <row r="372">
      <c r="B372" s="10">
        <f>+B371+1</f>
        <v/>
      </c>
      <c r="C372" s="3933">
        <f>+IF(C371-D372&lt;0,0,C371-D372)</f>
        <v/>
      </c>
      <c r="D372" s="3933">
        <f>F372-E372</f>
        <v/>
      </c>
      <c r="E372" s="3933">
        <f>C371*$D$8</f>
        <v/>
      </c>
      <c r="F372" s="3933">
        <f>IF(ROUND(C371,0)=0,0,PMT($D$8,$D$9,-$D$7))</f>
        <v/>
      </c>
      <c r="G372" s="3933">
        <f>+IF(ROUND(C371,0)=0,0,+$D$13+$D$14)</f>
        <v/>
      </c>
      <c r="H372" s="3933">
        <f>+G372+F372</f>
        <v/>
      </c>
    </row>
    <row r="373">
      <c r="B373" s="10">
        <f>+B372+1</f>
        <v/>
      </c>
      <c r="C373" s="3933">
        <f>+IF(C372-D373&lt;0,0,C372-D373)</f>
        <v/>
      </c>
      <c r="D373" s="3933">
        <f>F373-E373</f>
        <v/>
      </c>
      <c r="E373" s="3933">
        <f>C372*$D$8</f>
        <v/>
      </c>
      <c r="F373" s="3933">
        <f>IF(ROUND(C372,0)=0,0,PMT($D$8,$D$9,-$D$7))</f>
        <v/>
      </c>
      <c r="G373" s="3933">
        <f>+IF(ROUND(C372,0)=0,0,+$D$13+$D$14)</f>
        <v/>
      </c>
      <c r="H373" s="3933">
        <f>+G373+F373</f>
        <v/>
      </c>
    </row>
    <row r="374">
      <c r="B374" s="10">
        <f>+B373+1</f>
        <v/>
      </c>
      <c r="C374" s="3933">
        <f>+IF(C373-D374&lt;0,0,C373-D374)</f>
        <v/>
      </c>
      <c r="D374" s="3933">
        <f>F374-E374</f>
        <v/>
      </c>
      <c r="E374" s="3933">
        <f>C373*$D$8</f>
        <v/>
      </c>
      <c r="F374" s="3933">
        <f>IF(ROUND(C373,0)=0,0,PMT($D$8,$D$9,-$D$7))</f>
        <v/>
      </c>
      <c r="G374" s="3933">
        <f>+IF(ROUND(C373,0)=0,0,+$D$13+$D$14)</f>
        <v/>
      </c>
      <c r="H374" s="3933">
        <f>+G374+F374</f>
        <v/>
      </c>
    </row>
    <row r="375">
      <c r="B375" s="10">
        <f>+B374+1</f>
        <v/>
      </c>
      <c r="C375" s="3933">
        <f>+IF(C374-D375&lt;0,0,C374-D375)</f>
        <v/>
      </c>
      <c r="D375" s="3933">
        <f>F375-E375</f>
        <v/>
      </c>
      <c r="E375" s="3933">
        <f>C374*$D$8</f>
        <v/>
      </c>
      <c r="F375" s="3933">
        <f>IF(ROUND(C374,0)=0,0,PMT($D$8,$D$9,-$D$7))</f>
        <v/>
      </c>
      <c r="G375" s="3933">
        <f>+IF(ROUND(C374,0)=0,0,+$D$13+$D$14)</f>
        <v/>
      </c>
      <c r="H375" s="3933">
        <f>+G375+F375</f>
        <v/>
      </c>
    </row>
    <row r="376">
      <c r="B376" s="10">
        <f>+B375+1</f>
        <v/>
      </c>
      <c r="C376" s="3933">
        <f>+IF(C375-D376&lt;0,0,C375-D376)</f>
        <v/>
      </c>
      <c r="D376" s="3933">
        <f>F376-E376</f>
        <v/>
      </c>
      <c r="E376" s="3933">
        <f>C375*$D$8</f>
        <v/>
      </c>
      <c r="F376" s="3933">
        <f>IF(ROUND(C375,0)=0,0,PMT($D$8,$D$9,-$D$7))</f>
        <v/>
      </c>
      <c r="G376" s="3933">
        <f>+IF(ROUND(C375,0)=0,0,+$D$13+$D$14)</f>
        <v/>
      </c>
      <c r="H376" s="3933">
        <f>+G376+F376</f>
        <v/>
      </c>
    </row>
    <row r="377">
      <c r="B377" s="10">
        <f>+B376+1</f>
        <v/>
      </c>
      <c r="C377" s="3933">
        <f>+IF(C376-D377&lt;0,0,C376-D377)</f>
        <v/>
      </c>
      <c r="D377" s="3933">
        <f>F377-E377</f>
        <v/>
      </c>
      <c r="E377" s="3933">
        <f>C376*$D$8</f>
        <v/>
      </c>
      <c r="F377" s="3933">
        <f>IF(ROUND(C376,0)=0,0,PMT($D$8,$D$9,-$D$7))</f>
        <v/>
      </c>
      <c r="G377" s="3933">
        <f>+IF(ROUND(C376,0)=0,0,+$D$13+$D$14)</f>
        <v/>
      </c>
      <c r="H377" s="3933">
        <f>+G377+F377</f>
        <v/>
      </c>
    </row>
    <row r="378">
      <c r="B378" s="10">
        <f>+B377+1</f>
        <v/>
      </c>
      <c r="C378" s="3933">
        <f>+IF(C377-D378&lt;0,0,C377-D378)</f>
        <v/>
      </c>
      <c r="D378" s="3933">
        <f>F378-E378</f>
        <v/>
      </c>
      <c r="E378" s="3933">
        <f>C377*$D$8</f>
        <v/>
      </c>
      <c r="F378" s="3933">
        <f>IF(ROUND(C377,0)=0,0,PMT($D$8,$D$9,-$D$7))</f>
        <v/>
      </c>
      <c r="G378" s="3933">
        <f>+IF(ROUND(C377,0)=0,0,+$D$13+$D$14)</f>
        <v/>
      </c>
      <c r="H378" s="3933">
        <f>+G378+F378</f>
        <v/>
      </c>
    </row>
  </sheetData>
  <mergeCells count="15">
    <mergeCell ref="B13:C13"/>
    <mergeCell ref="B15:C15"/>
    <mergeCell ref="B7:C7"/>
    <mergeCell ref="B11:C11"/>
    <mergeCell ref="E14:G14"/>
    <mergeCell ref="E16:G16"/>
    <mergeCell ref="B10:C10"/>
    <mergeCell ref="B14:C14"/>
    <mergeCell ref="E15:G15"/>
    <mergeCell ref="E7:H13"/>
    <mergeCell ref="B9:C9"/>
    <mergeCell ref="B8:C8"/>
    <mergeCell ref="B1:H2"/>
    <mergeCell ref="B16:D16"/>
    <mergeCell ref="B12:C12"/>
  </mergeCells>
  <pageMargins left="0.7" right="0.7" top="0.75" bottom="0.75" header="0.3" footer="0.3"/>
  <pageSetup orientation="portrait" paperSize="9"/>
</worksheet>
</file>

<file path=xl/worksheets/sheet10.xml><?xml version="1.0" encoding="utf-8"?>
<worksheet xmlns="http://schemas.openxmlformats.org/spreadsheetml/2006/main">
  <sheetPr codeName="Hoja10">
    <outlinePr summaryBelow="1" summaryRight="1"/>
    <pageSetUpPr/>
  </sheetPr>
  <dimension ref="B1:I378"/>
  <sheetViews>
    <sheetView zoomScale="140" zoomScaleNormal="140" workbookViewId="0">
      <selection activeCell="C34" sqref="C34"/>
    </sheetView>
  </sheetViews>
  <sheetFormatPr baseColWidth="10" defaultRowHeight="12.75"/>
  <cols>
    <col width="6" bestFit="1" customWidth="1" min="2" max="2"/>
    <col width="20" customWidth="1" style="3916" min="3" max="3"/>
    <col width="14.42578125" customWidth="1" style="3916" min="4" max="4"/>
    <col width="12.140625" bestFit="1" customWidth="1" style="3916" min="5" max="5"/>
    <col width="13.85546875" customWidth="1" style="3916" min="6" max="7"/>
    <col width="13.5703125" bestFit="1" customWidth="1" style="3916" min="8" max="8"/>
    <col width="17.140625" customWidth="1" style="1" min="9" max="9"/>
  </cols>
  <sheetData>
    <row r="1" ht="13.5" customHeight="1">
      <c r="B1" s="3644" t="n"/>
    </row>
    <row r="2" hidden="1"/>
    <row r="3" hidden="1">
      <c r="B3" s="5" t="n"/>
      <c r="C3" s="3917" t="n"/>
      <c r="D3" s="3917" t="n"/>
      <c r="E3" s="3917" t="n"/>
      <c r="F3" s="3917" t="n"/>
      <c r="G3" s="3917" t="n"/>
      <c r="H3" s="3917" t="n"/>
      <c r="I3" s="4" t="n"/>
    </row>
    <row r="4" hidden="1">
      <c r="B4" s="5" t="n"/>
      <c r="C4" s="3917" t="n"/>
      <c r="D4" s="3917" t="n"/>
      <c r="E4" s="3917" t="n"/>
      <c r="F4" s="3917" t="n"/>
      <c r="G4" s="3917" t="n"/>
      <c r="H4" s="3917" t="n"/>
      <c r="I4" s="4" t="n"/>
    </row>
    <row r="5" hidden="1">
      <c r="B5" s="5" t="n"/>
      <c r="C5" s="3917" t="n"/>
      <c r="D5" s="3917" t="n"/>
      <c r="E5" s="3917" t="n"/>
      <c r="F5" s="3917" t="n"/>
      <c r="G5" s="3917" t="n"/>
      <c r="H5" s="3917" t="n"/>
      <c r="I5" s="4" t="n"/>
    </row>
    <row r="6" hidden="1">
      <c r="B6" s="7" t="n"/>
      <c r="C6" s="3917" t="n"/>
      <c r="D6" s="8" t="n"/>
      <c r="E6" s="3917" t="n"/>
      <c r="F6" s="3917" t="n"/>
      <c r="G6" s="3917" t="n"/>
      <c r="H6" s="3917" t="n"/>
      <c r="I6" s="4" t="n"/>
    </row>
    <row r="7" ht="15" customHeight="1">
      <c r="B7" s="3648" t="inlineStr">
        <is>
          <t xml:space="preserve">VALOR PRESTAMO </t>
        </is>
      </c>
      <c r="C7" s="3918" t="n"/>
      <c r="D7" s="3919">
        <f>ACTUAL!G7</f>
        <v/>
      </c>
      <c r="E7" s="3646" t="inlineStr">
        <is>
          <t>OPCIÓN 6</t>
        </is>
      </c>
      <c r="F7" s="3920" t="n"/>
      <c r="G7" s="3920" t="n"/>
      <c r="H7" s="3921" t="n"/>
    </row>
    <row r="8" ht="15" customHeight="1">
      <c r="B8" s="3648" t="inlineStr">
        <is>
          <t>TASA DE INTERES MES</t>
        </is>
      </c>
      <c r="C8" s="3918" t="n"/>
      <c r="D8" s="3922">
        <f>H14</f>
        <v/>
      </c>
      <c r="E8" s="3923" t="n"/>
      <c r="H8" s="3924" t="n"/>
    </row>
    <row r="9" ht="15" customHeight="1">
      <c r="B9" s="3648" t="inlineStr">
        <is>
          <t>PLAZO DEL CREDITO (MESES)</t>
        </is>
      </c>
      <c r="C9" s="3918" t="n"/>
      <c r="D9" s="3925">
        <f>ACTUAL!J12</f>
        <v/>
      </c>
      <c r="E9" s="3923" t="n"/>
      <c r="H9" s="3924" t="n"/>
    </row>
    <row r="10" ht="15" customHeight="1">
      <c r="B10" s="3648" t="inlineStr">
        <is>
          <t>Edad Cliente</t>
        </is>
      </c>
      <c r="C10" s="3918" t="n"/>
      <c r="D10" s="3926" t="n">
        <v>0</v>
      </c>
      <c r="E10" s="3923" t="n"/>
      <c r="H10" s="3924" t="n"/>
      <c r="I10" s="4" t="n"/>
    </row>
    <row r="11" ht="15" customHeight="1">
      <c r="B11" s="3648" t="inlineStr">
        <is>
          <t>Valor Inmueble</t>
        </is>
      </c>
      <c r="C11" s="3918" t="n"/>
      <c r="D11" s="3927" t="n">
        <v>0</v>
      </c>
      <c r="E11" s="3923" t="n"/>
      <c r="H11" s="3924" t="n"/>
      <c r="I11" s="4" t="n"/>
    </row>
    <row r="12" ht="15" customHeight="1">
      <c r="B12" s="3648" t="inlineStr">
        <is>
          <t>Total seguros</t>
        </is>
      </c>
      <c r="C12" s="3918" t="n"/>
      <c r="D12" s="3927" t="n">
        <v>0</v>
      </c>
      <c r="E12" s="3923" t="n"/>
      <c r="H12" s="3924" t="n"/>
      <c r="I12" s="4" t="n"/>
    </row>
    <row r="13">
      <c r="B13" s="3648" t="inlineStr">
        <is>
          <t>Seguro de Vida</t>
        </is>
      </c>
      <c r="C13" s="3918" t="n"/>
      <c r="D13" s="3927">
        <f>ACTUAL!G13</f>
        <v/>
      </c>
      <c r="E13" s="3928" t="n"/>
      <c r="F13" s="3929" t="n"/>
      <c r="G13" s="3929" t="n"/>
      <c r="H13" s="3930" t="n"/>
      <c r="I13" s="4" t="n"/>
    </row>
    <row r="14">
      <c r="B14" s="3648" t="inlineStr">
        <is>
          <t>Incendio y Terremoto sin iva</t>
        </is>
      </c>
      <c r="C14" s="3918" t="n"/>
      <c r="D14" s="3927">
        <f>ACTUAL!G14</f>
        <v/>
      </c>
      <c r="E14" s="3645" t="inlineStr">
        <is>
          <t>TASA NOMINAL MV</t>
        </is>
      </c>
      <c r="F14" s="3931" t="n"/>
      <c r="G14" s="3918" t="n"/>
      <c r="H14" s="3922">
        <f>+(1+H16)^(0.0833333333333333)-1</f>
        <v/>
      </c>
    </row>
    <row r="15">
      <c r="B15" s="3648" t="inlineStr">
        <is>
          <t>VALOR CUOTA MAS SEGURO</t>
        </is>
      </c>
      <c r="C15" s="3918" t="n"/>
      <c r="D15" s="3919">
        <f>+H19</f>
        <v/>
      </c>
      <c r="E15" s="3645" t="inlineStr">
        <is>
          <t>TASA NOMINAL ANUAL MES VENCIDO</t>
        </is>
      </c>
      <c r="F15" s="3931" t="n"/>
      <c r="G15" s="3918" t="n"/>
      <c r="H15" s="3922">
        <f>+H14*12</f>
        <v/>
      </c>
    </row>
    <row r="16">
      <c r="B16" s="3647" t="n"/>
      <c r="C16" s="3931" t="n"/>
      <c r="D16" s="3918" t="n"/>
      <c r="E16" s="3645" t="inlineStr">
        <is>
          <t>TASA EFECTIVA ANUAL</t>
        </is>
      </c>
      <c r="F16" s="3931" t="n"/>
      <c r="G16" s="3918" t="n"/>
      <c r="H16" s="19">
        <f>ACTUAL!K16</f>
        <v/>
      </c>
    </row>
    <row r="17" ht="38.25" customFormat="1" customHeight="1" s="3">
      <c r="B17" s="16" t="inlineStr">
        <is>
          <t>MES</t>
        </is>
      </c>
      <c r="C17" s="3932" t="inlineStr">
        <is>
          <t>SALDO K</t>
        </is>
      </c>
      <c r="D17" s="3932" t="inlineStr">
        <is>
          <t>ABONO CAPITAL</t>
        </is>
      </c>
      <c r="E17" s="3932" t="inlineStr">
        <is>
          <t>VLR INTERESES</t>
        </is>
      </c>
      <c r="F17" s="3932" t="inlineStr">
        <is>
          <t>VLR CUOTA 
SIN SEGURO</t>
        </is>
      </c>
      <c r="G17" s="3932" t="inlineStr">
        <is>
          <t>SEGURO</t>
        </is>
      </c>
      <c r="H17" s="3932" t="inlineStr">
        <is>
          <t>VLR CUOTA
 MAS SEGURO</t>
        </is>
      </c>
    </row>
    <row r="18">
      <c r="B18" s="10" t="n">
        <v>0</v>
      </c>
      <c r="C18" s="3933">
        <f>D7</f>
        <v/>
      </c>
      <c r="D18" s="3933" t="n"/>
      <c r="E18" s="3933" t="n"/>
      <c r="F18" s="3933" t="n"/>
      <c r="G18" s="3933" t="n"/>
      <c r="H18" s="3933" t="n"/>
    </row>
    <row r="19">
      <c r="B19" s="10" t="n">
        <v>1</v>
      </c>
      <c r="C19" s="3933">
        <f>+IF(C18-D19&lt;0,0,C18-D19)</f>
        <v/>
      </c>
      <c r="D19" s="3933">
        <f>F19-E19</f>
        <v/>
      </c>
      <c r="E19" s="3933">
        <f>C18*$D$8</f>
        <v/>
      </c>
      <c r="F19" s="3933">
        <f>IF(ROUND(C18,0)=0,0,PMT($D$8,$D$9,-$D$7))</f>
        <v/>
      </c>
      <c r="G19" s="3933">
        <f>+IF(ROUND(C18,0)=0,0,+$D$13+$D$14)</f>
        <v/>
      </c>
      <c r="H19" s="3933">
        <f>+G19+F19</f>
        <v/>
      </c>
    </row>
    <row r="20">
      <c r="B20" s="10" t="n">
        <v>2</v>
      </c>
      <c r="C20" s="3933">
        <f>+IF(C19-D20&lt;0,0,C19-D20)</f>
        <v/>
      </c>
      <c r="D20" s="3933">
        <f>F20-E20</f>
        <v/>
      </c>
      <c r="E20" s="3933">
        <f>C19*$D$8</f>
        <v/>
      </c>
      <c r="F20" s="3933">
        <f>IF(ROUND(C19,0)=0,0,PMT($D$8,$D$9,-$D$7))</f>
        <v/>
      </c>
      <c r="G20" s="3933">
        <f>+IF(ROUND(C19,0)=0,0,+$D$13+$D$14)</f>
        <v/>
      </c>
      <c r="H20" s="3933">
        <f>+G20+F20</f>
        <v/>
      </c>
    </row>
    <row r="21">
      <c r="B21" s="10" t="n">
        <v>3</v>
      </c>
      <c r="C21" s="3933">
        <f>+IF(C20-D21&lt;0,0,C20-D21)</f>
        <v/>
      </c>
      <c r="D21" s="3933">
        <f>F21-E21</f>
        <v/>
      </c>
      <c r="E21" s="3933">
        <f>C20*$D$8</f>
        <v/>
      </c>
      <c r="F21" s="3933">
        <f>IF(ROUND(C20,0)=0,0,PMT($D$8,$D$9,-$D$7))</f>
        <v/>
      </c>
      <c r="G21" s="3933">
        <f>+IF(ROUND(C20,0)=0,0,+$D$13+$D$14)</f>
        <v/>
      </c>
      <c r="H21" s="3933">
        <f>+G21+F21</f>
        <v/>
      </c>
    </row>
    <row r="22">
      <c r="B22" s="10" t="n">
        <v>4</v>
      </c>
      <c r="C22" s="3933">
        <f>+IF(C21-D22&lt;0,0,C21-D22)</f>
        <v/>
      </c>
      <c r="D22" s="3933">
        <f>F22-E22</f>
        <v/>
      </c>
      <c r="E22" s="3933">
        <f>C21*$D$8</f>
        <v/>
      </c>
      <c r="F22" s="3933">
        <f>IF(ROUND(C21,0)=0,0,PMT($D$8,$D$9,-$D$7))</f>
        <v/>
      </c>
      <c r="G22" s="3933">
        <f>+IF(ROUND(C21,0)=0,0,+$D$13+$D$14)</f>
        <v/>
      </c>
      <c r="H22" s="3933">
        <f>+G22+F22</f>
        <v/>
      </c>
    </row>
    <row r="23">
      <c r="B23" s="10" t="n">
        <v>5</v>
      </c>
      <c r="C23" s="3933">
        <f>+IF(C22-D23&lt;0,0,C22-D23)</f>
        <v/>
      </c>
      <c r="D23" s="3933">
        <f>F23-E23</f>
        <v/>
      </c>
      <c r="E23" s="3933">
        <f>C22*$D$8</f>
        <v/>
      </c>
      <c r="F23" s="3933">
        <f>IF(ROUND(C22,0)=0,0,PMT($D$8,$D$9,-$D$7))</f>
        <v/>
      </c>
      <c r="G23" s="3933">
        <f>+IF(ROUND(C22,0)=0,0,+$D$13+$D$14)</f>
        <v/>
      </c>
      <c r="H23" s="3933">
        <f>+G23+F23</f>
        <v/>
      </c>
    </row>
    <row r="24">
      <c r="B24" s="10" t="n">
        <v>6</v>
      </c>
      <c r="C24" s="3933">
        <f>+IF(C23-D24&lt;0,0,C23-D24)</f>
        <v/>
      </c>
      <c r="D24" s="3933">
        <f>F24-E24</f>
        <v/>
      </c>
      <c r="E24" s="3933">
        <f>C23*$D$8</f>
        <v/>
      </c>
      <c r="F24" s="3933">
        <f>IF(ROUND(C23,0)=0,0,PMT($D$8,$D$9,-$D$7))</f>
        <v/>
      </c>
      <c r="G24" s="3933">
        <f>+IF(ROUND(C23,0)=0,0,+$D$13+$D$14)</f>
        <v/>
      </c>
      <c r="H24" s="3933">
        <f>+G24+F24</f>
        <v/>
      </c>
    </row>
    <row r="25">
      <c r="B25" s="10" t="n">
        <v>7</v>
      </c>
      <c r="C25" s="3933">
        <f>+IF(C24-D25&lt;0,0,C24-D25)</f>
        <v/>
      </c>
      <c r="D25" s="3933">
        <f>F25-E25</f>
        <v/>
      </c>
      <c r="E25" s="3933">
        <f>C24*$D$8</f>
        <v/>
      </c>
      <c r="F25" s="3933">
        <f>IF(ROUND(C24,0)=0,0,PMT($D$8,$D$9,-$D$7))</f>
        <v/>
      </c>
      <c r="G25" s="3933">
        <f>+IF(ROUND(C24,0)=0,0,+$D$13+$D$14)</f>
        <v/>
      </c>
      <c r="H25" s="3933">
        <f>+G25+F25</f>
        <v/>
      </c>
    </row>
    <row r="26">
      <c r="B26" s="10" t="n">
        <v>8</v>
      </c>
      <c r="C26" s="3933">
        <f>+IF(C25-D26&lt;0,0,C25-D26)</f>
        <v/>
      </c>
      <c r="D26" s="3933">
        <f>F26-E26</f>
        <v/>
      </c>
      <c r="E26" s="3933">
        <f>C25*$D$8</f>
        <v/>
      </c>
      <c r="F26" s="3933">
        <f>IF(ROUND(C25,0)=0,0,PMT($D$8,$D$9,-$D$7))</f>
        <v/>
      </c>
      <c r="G26" s="3933">
        <f>+IF(ROUND(C25,0)=0,0,+$D$13+$D$14)</f>
        <v/>
      </c>
      <c r="H26" s="3933">
        <f>+G26+F26</f>
        <v/>
      </c>
    </row>
    <row r="27">
      <c r="B27" s="10" t="n">
        <v>9</v>
      </c>
      <c r="C27" s="3933">
        <f>+IF(C26-D27&lt;0,0,C26-D27)</f>
        <v/>
      </c>
      <c r="D27" s="3933">
        <f>F27-E27</f>
        <v/>
      </c>
      <c r="E27" s="3933">
        <f>C26*$D$8</f>
        <v/>
      </c>
      <c r="F27" s="3933">
        <f>IF(ROUND(C26,0)=0,0,PMT($D$8,$D$9,-$D$7))</f>
        <v/>
      </c>
      <c r="G27" s="3933">
        <f>+IF(ROUND(C26,0)=0,0,+$D$13+$D$14)</f>
        <v/>
      </c>
      <c r="H27" s="3933">
        <f>+G27+F27</f>
        <v/>
      </c>
    </row>
    <row r="28">
      <c r="B28" s="10" t="n">
        <v>10</v>
      </c>
      <c r="C28" s="3933">
        <f>+IF(C27-D28&lt;0,0,C27-D28)</f>
        <v/>
      </c>
      <c r="D28" s="3933">
        <f>F28-E28</f>
        <v/>
      </c>
      <c r="E28" s="3933">
        <f>C27*$D$8</f>
        <v/>
      </c>
      <c r="F28" s="3933">
        <f>IF(ROUND(C27,0)=0,0,PMT($D$8,$D$9,-$D$7))</f>
        <v/>
      </c>
      <c r="G28" s="3933">
        <f>+IF(ROUND(C27,0)=0,0,+$D$13+$D$14)</f>
        <v/>
      </c>
      <c r="H28" s="3933">
        <f>+G28+F28</f>
        <v/>
      </c>
    </row>
    <row r="29">
      <c r="B29" s="10" t="n">
        <v>11</v>
      </c>
      <c r="C29" s="3933">
        <f>+IF(C28-D29&lt;0,0,C28-D29)</f>
        <v/>
      </c>
      <c r="D29" s="3933">
        <f>F29-E29</f>
        <v/>
      </c>
      <c r="E29" s="3933">
        <f>C28*$D$8</f>
        <v/>
      </c>
      <c r="F29" s="3933">
        <f>IF(ROUND(C28,0)=0,0,PMT($D$8,$D$9,-$D$7))</f>
        <v/>
      </c>
      <c r="G29" s="3933">
        <f>+IF(ROUND(C28,0)=0,0,+$D$13+$D$14)</f>
        <v/>
      </c>
      <c r="H29" s="3933">
        <f>+G29+F29</f>
        <v/>
      </c>
    </row>
    <row r="30">
      <c r="B30" s="10" t="n">
        <v>12</v>
      </c>
      <c r="C30" s="3933">
        <f>+IF(C29-D30&lt;0,0,C29-D30)</f>
        <v/>
      </c>
      <c r="D30" s="3933">
        <f>F30-E30</f>
        <v/>
      </c>
      <c r="E30" s="3933">
        <f>C29*$D$8</f>
        <v/>
      </c>
      <c r="F30" s="3933">
        <f>IF(ROUND(C29,0)=0,0,PMT($D$8,$D$9,-$D$7))</f>
        <v/>
      </c>
      <c r="G30" s="3933">
        <f>+IF(ROUND(C29,0)=0,0,+$D$13+$D$14)</f>
        <v/>
      </c>
      <c r="H30" s="3933">
        <f>+G30+F30</f>
        <v/>
      </c>
    </row>
    <row r="31">
      <c r="B31" s="10" t="n">
        <v>13</v>
      </c>
      <c r="C31" s="3933">
        <f>+IF(C30-D31&lt;0,0,C30-D31)</f>
        <v/>
      </c>
      <c r="D31" s="3933">
        <f>F31-E31</f>
        <v/>
      </c>
      <c r="E31" s="3933">
        <f>C30*$D$8</f>
        <v/>
      </c>
      <c r="F31" s="3933">
        <f>IF(ROUND(C30,0)=0,0,PMT($D$8,$D$9,-$D$7))</f>
        <v/>
      </c>
      <c r="G31" s="3933">
        <f>+IF(ROUND(C30,0)=0,0,+$D$13+$D$14)</f>
        <v/>
      </c>
      <c r="H31" s="3933">
        <f>+G31+F31</f>
        <v/>
      </c>
    </row>
    <row r="32">
      <c r="B32" s="10" t="n">
        <v>14</v>
      </c>
      <c r="C32" s="3933">
        <f>+IF(C31-D32&lt;0,0,C31-D32)</f>
        <v/>
      </c>
      <c r="D32" s="3933">
        <f>F32-E32</f>
        <v/>
      </c>
      <c r="E32" s="3933">
        <f>C31*$D$8</f>
        <v/>
      </c>
      <c r="F32" s="3933">
        <f>IF(ROUND(C31,0)=0,0,PMT($D$8,$D$9,-$D$7))</f>
        <v/>
      </c>
      <c r="G32" s="3933">
        <f>+IF(ROUND(C31,0)=0,0,+$D$13+$D$14)</f>
        <v/>
      </c>
      <c r="H32" s="3933">
        <f>+G32+F32</f>
        <v/>
      </c>
    </row>
    <row r="33">
      <c r="B33" s="10" t="n">
        <v>15</v>
      </c>
      <c r="C33" s="3933">
        <f>+IF(C32-D33&lt;0,0,C32-D33)</f>
        <v/>
      </c>
      <c r="D33" s="3933">
        <f>F33-E33</f>
        <v/>
      </c>
      <c r="E33" s="3933">
        <f>C32*$D$8</f>
        <v/>
      </c>
      <c r="F33" s="3933">
        <f>IF(ROUND(C32,0)=0,0,PMT($D$8,$D$9,-$D$7))</f>
        <v/>
      </c>
      <c r="G33" s="3933">
        <f>+IF(ROUND(C32,0)=0,0,+$D$13+$D$14)</f>
        <v/>
      </c>
      <c r="H33" s="3933">
        <f>+G33+F33</f>
        <v/>
      </c>
    </row>
    <row r="34">
      <c r="B34" s="10" t="n">
        <v>16</v>
      </c>
      <c r="C34" s="3933">
        <f>+IF(C33-D34&lt;0,0,C33-D34)</f>
        <v/>
      </c>
      <c r="D34" s="3933">
        <f>F34-E34</f>
        <v/>
      </c>
      <c r="E34" s="3933">
        <f>C33*$D$8</f>
        <v/>
      </c>
      <c r="F34" s="3933">
        <f>IF(ROUND(C33,0)=0,0,PMT($D$8,$D$9,-$D$7))</f>
        <v/>
      </c>
      <c r="G34" s="3933">
        <f>+IF(ROUND(C33,0)=0,0,+$D$13+$D$14)</f>
        <v/>
      </c>
      <c r="H34" s="3933">
        <f>+G34+F34</f>
        <v/>
      </c>
    </row>
    <row r="35">
      <c r="B35" s="10" t="n">
        <v>17</v>
      </c>
      <c r="C35" s="3933">
        <f>+IF(C34-D35&lt;0,0,C34-D35)</f>
        <v/>
      </c>
      <c r="D35" s="3933">
        <f>F35-E35</f>
        <v/>
      </c>
      <c r="E35" s="3933">
        <f>C34*$D$8</f>
        <v/>
      </c>
      <c r="F35" s="3933">
        <f>IF(ROUND(C34,0)=0,0,PMT($D$8,$D$9,-$D$7))</f>
        <v/>
      </c>
      <c r="G35" s="3933">
        <f>+IF(ROUND(C34,0)=0,0,+$D$13+$D$14)</f>
        <v/>
      </c>
      <c r="H35" s="3933">
        <f>+G35+F35</f>
        <v/>
      </c>
    </row>
    <row r="36">
      <c r="B36" s="10" t="n">
        <v>18</v>
      </c>
      <c r="C36" s="3933">
        <f>+IF(C35-D36&lt;0,0,C35-D36)</f>
        <v/>
      </c>
      <c r="D36" s="3933">
        <f>F36-E36</f>
        <v/>
      </c>
      <c r="E36" s="3933">
        <f>C35*$D$8</f>
        <v/>
      </c>
      <c r="F36" s="3933">
        <f>IF(ROUND(C35,0)=0,0,PMT($D$8,$D$9,-$D$7))</f>
        <v/>
      </c>
      <c r="G36" s="3933">
        <f>+IF(ROUND(C35,0)=0,0,+$D$13+$D$14)</f>
        <v/>
      </c>
      <c r="H36" s="3933">
        <f>+G36+F36</f>
        <v/>
      </c>
    </row>
    <row r="37">
      <c r="B37" s="10" t="n">
        <v>19</v>
      </c>
      <c r="C37" s="3933">
        <f>+IF(C36-D37&lt;0,0,C36-D37)</f>
        <v/>
      </c>
      <c r="D37" s="3933">
        <f>F37-E37</f>
        <v/>
      </c>
      <c r="E37" s="3933">
        <f>C36*$D$8</f>
        <v/>
      </c>
      <c r="F37" s="3933">
        <f>IF(ROUND(C36,0)=0,0,PMT($D$8,$D$9,-$D$7))</f>
        <v/>
      </c>
      <c r="G37" s="3933">
        <f>+IF(ROUND(C36,0)=0,0,+$D$13+$D$14)</f>
        <v/>
      </c>
      <c r="H37" s="3933">
        <f>+G37+F37</f>
        <v/>
      </c>
    </row>
    <row r="38">
      <c r="B38" s="10" t="n">
        <v>20</v>
      </c>
      <c r="C38" s="3933">
        <f>+IF(C37-D38&lt;0,0,C37-D38)</f>
        <v/>
      </c>
      <c r="D38" s="3933">
        <f>F38-E38</f>
        <v/>
      </c>
      <c r="E38" s="3933">
        <f>C37*$D$8</f>
        <v/>
      </c>
      <c r="F38" s="3933">
        <f>IF(ROUND(C37,0)=0,0,PMT($D$8,$D$9,-$D$7))</f>
        <v/>
      </c>
      <c r="G38" s="3933">
        <f>+IF(ROUND(C37,0)=0,0,+$D$13+$D$14)</f>
        <v/>
      </c>
      <c r="H38" s="3933">
        <f>+G38+F38</f>
        <v/>
      </c>
    </row>
    <row r="39">
      <c r="B39" s="10" t="n">
        <v>21</v>
      </c>
      <c r="C39" s="3933">
        <f>+IF(C38-D39&lt;0,0,C38-D39)</f>
        <v/>
      </c>
      <c r="D39" s="3933">
        <f>F39-E39</f>
        <v/>
      </c>
      <c r="E39" s="3933">
        <f>C38*$D$8</f>
        <v/>
      </c>
      <c r="F39" s="3933">
        <f>IF(ROUND(C38,0)=0,0,PMT($D$8,$D$9,-$D$7))</f>
        <v/>
      </c>
      <c r="G39" s="3933">
        <f>+IF(ROUND(C38,0)=0,0,+$D$13+$D$14)</f>
        <v/>
      </c>
      <c r="H39" s="3933">
        <f>+G39+F39</f>
        <v/>
      </c>
    </row>
    <row r="40">
      <c r="B40" s="10" t="n">
        <v>22</v>
      </c>
      <c r="C40" s="3933">
        <f>+IF(C39-D40&lt;0,0,C39-D40)</f>
        <v/>
      </c>
      <c r="D40" s="3933">
        <f>F40-E40</f>
        <v/>
      </c>
      <c r="E40" s="3933">
        <f>C39*$D$8</f>
        <v/>
      </c>
      <c r="F40" s="3933">
        <f>IF(ROUND(C39,0)=0,0,PMT($D$8,$D$9,-$D$7))</f>
        <v/>
      </c>
      <c r="G40" s="3933">
        <f>+IF(ROUND(C39,0)=0,0,+$D$13+$D$14)</f>
        <v/>
      </c>
      <c r="H40" s="3933">
        <f>+G40+F40</f>
        <v/>
      </c>
    </row>
    <row r="41">
      <c r="B41" s="10" t="n">
        <v>23</v>
      </c>
      <c r="C41" s="3933">
        <f>+IF(C40-D41&lt;0,0,C40-D41)</f>
        <v/>
      </c>
      <c r="D41" s="3933">
        <f>F41-E41</f>
        <v/>
      </c>
      <c r="E41" s="3933">
        <f>C40*$D$8</f>
        <v/>
      </c>
      <c r="F41" s="3933">
        <f>IF(ROUND(C40,0)=0,0,PMT($D$8,$D$9,-$D$7))</f>
        <v/>
      </c>
      <c r="G41" s="3933">
        <f>+IF(ROUND(C40,0)=0,0,+$D$13+$D$14)</f>
        <v/>
      </c>
      <c r="H41" s="3933">
        <f>+G41+F41</f>
        <v/>
      </c>
    </row>
    <row r="42">
      <c r="B42" s="10" t="n">
        <v>24</v>
      </c>
      <c r="C42" s="3933">
        <f>+IF(C41-D42&lt;0,0,C41-D42)</f>
        <v/>
      </c>
      <c r="D42" s="3933">
        <f>F42-E42</f>
        <v/>
      </c>
      <c r="E42" s="3933">
        <f>C41*$D$8</f>
        <v/>
      </c>
      <c r="F42" s="3933">
        <f>IF(ROUND(C41,0)=0,0,PMT($D$8,$D$9,-$D$7))</f>
        <v/>
      </c>
      <c r="G42" s="3933">
        <f>+IF(ROUND(C41,0)=0,0,+$D$13+$D$14)</f>
        <v/>
      </c>
      <c r="H42" s="3933">
        <f>+G42+F42</f>
        <v/>
      </c>
    </row>
    <row r="43">
      <c r="B43" s="10" t="n">
        <v>25</v>
      </c>
      <c r="C43" s="3933">
        <f>+IF(C42-D43&lt;0,0,C42-D43)</f>
        <v/>
      </c>
      <c r="D43" s="3933">
        <f>F43-E43</f>
        <v/>
      </c>
      <c r="E43" s="3933">
        <f>C42*$D$8</f>
        <v/>
      </c>
      <c r="F43" s="3933">
        <f>IF(ROUND(C42,0)=0,0,PMT($D$8,$D$9,-$D$7))</f>
        <v/>
      </c>
      <c r="G43" s="3933">
        <f>+IF(ROUND(C42,0)=0,0,+$D$13+$D$14)</f>
        <v/>
      </c>
      <c r="H43" s="3933">
        <f>+G43+F43</f>
        <v/>
      </c>
    </row>
    <row r="44">
      <c r="B44" s="10" t="n">
        <v>26</v>
      </c>
      <c r="C44" s="3933">
        <f>+IF(C43-D44&lt;0,0,C43-D44)</f>
        <v/>
      </c>
      <c r="D44" s="3933">
        <f>F44-E44</f>
        <v/>
      </c>
      <c r="E44" s="3933">
        <f>C43*$D$8</f>
        <v/>
      </c>
      <c r="F44" s="3933">
        <f>IF(ROUND(C43,0)=0,0,PMT($D$8,$D$9,-$D$7))</f>
        <v/>
      </c>
      <c r="G44" s="3933">
        <f>+IF(ROUND(C43,0)=0,0,+$D$13+$D$14)</f>
        <v/>
      </c>
      <c r="H44" s="3933">
        <f>+G44+F44</f>
        <v/>
      </c>
    </row>
    <row r="45">
      <c r="B45" s="10" t="n">
        <v>27</v>
      </c>
      <c r="C45" s="3933">
        <f>+IF(C44-D45&lt;0,0,C44-D45)</f>
        <v/>
      </c>
      <c r="D45" s="3933">
        <f>F45-E45</f>
        <v/>
      </c>
      <c r="E45" s="3933">
        <f>C44*$D$8</f>
        <v/>
      </c>
      <c r="F45" s="3933">
        <f>IF(ROUND(C44,0)=0,0,PMT($D$8,$D$9,-$D$7))</f>
        <v/>
      </c>
      <c r="G45" s="3933">
        <f>+IF(ROUND(C44,0)=0,0,+$D$13+$D$14)</f>
        <v/>
      </c>
      <c r="H45" s="3933">
        <f>+G45+F45</f>
        <v/>
      </c>
    </row>
    <row r="46">
      <c r="B46" s="10" t="n">
        <v>28</v>
      </c>
      <c r="C46" s="3933">
        <f>+IF(C45-D46&lt;0,0,C45-D46)</f>
        <v/>
      </c>
      <c r="D46" s="3933">
        <f>F46-E46</f>
        <v/>
      </c>
      <c r="E46" s="3933">
        <f>C45*$D$8</f>
        <v/>
      </c>
      <c r="F46" s="3933">
        <f>IF(ROUND(C45,0)=0,0,PMT($D$8,$D$9,-$D$7))</f>
        <v/>
      </c>
      <c r="G46" s="3933">
        <f>+IF(ROUND(C45,0)=0,0,+$D$13+$D$14)</f>
        <v/>
      </c>
      <c r="H46" s="3933">
        <f>+G46+F46</f>
        <v/>
      </c>
    </row>
    <row r="47">
      <c r="B47" s="10" t="n">
        <v>29</v>
      </c>
      <c r="C47" s="3933">
        <f>+IF(C46-D47&lt;0,0,C46-D47)</f>
        <v/>
      </c>
      <c r="D47" s="3933">
        <f>F47-E47</f>
        <v/>
      </c>
      <c r="E47" s="3933">
        <f>C46*$D$8</f>
        <v/>
      </c>
      <c r="F47" s="3933">
        <f>IF(ROUND(C46,0)=0,0,PMT($D$8,$D$9,-$D$7))</f>
        <v/>
      </c>
      <c r="G47" s="3933">
        <f>+IF(ROUND(C46,0)=0,0,+$D$13+$D$14)</f>
        <v/>
      </c>
      <c r="H47" s="3933">
        <f>+G47+F47</f>
        <v/>
      </c>
    </row>
    <row r="48">
      <c r="B48" s="10" t="n">
        <v>30</v>
      </c>
      <c r="C48" s="3933">
        <f>+IF(C47-D48&lt;0,0,C47-D48)</f>
        <v/>
      </c>
      <c r="D48" s="3933">
        <f>F48-E48</f>
        <v/>
      </c>
      <c r="E48" s="3933">
        <f>C47*$D$8</f>
        <v/>
      </c>
      <c r="F48" s="3933">
        <f>IF(ROUND(C47,0)=0,0,PMT($D$8,$D$9,-$D$7))</f>
        <v/>
      </c>
      <c r="G48" s="3933">
        <f>+IF(ROUND(C47,0)=0,0,+$D$13+$D$14)</f>
        <v/>
      </c>
      <c r="H48" s="3933">
        <f>+G48+F48</f>
        <v/>
      </c>
    </row>
    <row r="49">
      <c r="B49" s="10" t="n">
        <v>31</v>
      </c>
      <c r="C49" s="3933">
        <f>+IF(C48-D49&lt;0,0,C48-D49)</f>
        <v/>
      </c>
      <c r="D49" s="3933">
        <f>F49-E49</f>
        <v/>
      </c>
      <c r="E49" s="3933">
        <f>C48*$D$8</f>
        <v/>
      </c>
      <c r="F49" s="3933">
        <f>IF(ROUND(C48,0)=0,0,PMT($D$8,$D$9,-$D$7))</f>
        <v/>
      </c>
      <c r="G49" s="3933">
        <f>+IF(ROUND(C48,0)=0,0,+$D$13+$D$14)</f>
        <v/>
      </c>
      <c r="H49" s="3933">
        <f>+G49+F49</f>
        <v/>
      </c>
    </row>
    <row r="50">
      <c r="B50" s="10" t="n">
        <v>32</v>
      </c>
      <c r="C50" s="3933">
        <f>+IF(C49-D50&lt;0,0,C49-D50)</f>
        <v/>
      </c>
      <c r="D50" s="3933">
        <f>F50-E50</f>
        <v/>
      </c>
      <c r="E50" s="3933">
        <f>C49*$D$8</f>
        <v/>
      </c>
      <c r="F50" s="3933">
        <f>IF(ROUND(C49,0)=0,0,PMT($D$8,$D$9,-$D$7))</f>
        <v/>
      </c>
      <c r="G50" s="3933">
        <f>+IF(ROUND(C49,0)=0,0,+$D$13+$D$14)</f>
        <v/>
      </c>
      <c r="H50" s="3933">
        <f>+G50+F50</f>
        <v/>
      </c>
    </row>
    <row r="51">
      <c r="B51" s="10" t="n">
        <v>33</v>
      </c>
      <c r="C51" s="3933">
        <f>+IF(C50-D51&lt;0,0,C50-D51)</f>
        <v/>
      </c>
      <c r="D51" s="3933">
        <f>F51-E51</f>
        <v/>
      </c>
      <c r="E51" s="3933">
        <f>C50*$D$8</f>
        <v/>
      </c>
      <c r="F51" s="3933">
        <f>IF(ROUND(C50,0)=0,0,PMT($D$8,$D$9,-$D$7))</f>
        <v/>
      </c>
      <c r="G51" s="3933">
        <f>+IF(ROUND(C50,0)=0,0,+$D$13+$D$14)</f>
        <v/>
      </c>
      <c r="H51" s="3933">
        <f>+G51+F51</f>
        <v/>
      </c>
    </row>
    <row r="52">
      <c r="B52" s="10" t="n">
        <v>34</v>
      </c>
      <c r="C52" s="3933">
        <f>+IF(C51-D52&lt;0,0,C51-D52)</f>
        <v/>
      </c>
      <c r="D52" s="3933">
        <f>F52-E52</f>
        <v/>
      </c>
      <c r="E52" s="3933">
        <f>C51*$D$8</f>
        <v/>
      </c>
      <c r="F52" s="3933">
        <f>IF(ROUND(C51,0)=0,0,PMT($D$8,$D$9,-$D$7))</f>
        <v/>
      </c>
      <c r="G52" s="3933">
        <f>+IF(ROUND(C51,0)=0,0,+$D$13+$D$14)</f>
        <v/>
      </c>
      <c r="H52" s="3933">
        <f>+G52+F52</f>
        <v/>
      </c>
    </row>
    <row r="53">
      <c r="B53" s="10" t="n">
        <v>35</v>
      </c>
      <c r="C53" s="3933">
        <f>+IF(C52-D53&lt;0,0,C52-D53)</f>
        <v/>
      </c>
      <c r="D53" s="3933">
        <f>F53-E53</f>
        <v/>
      </c>
      <c r="E53" s="3933">
        <f>C52*$D$8</f>
        <v/>
      </c>
      <c r="F53" s="3933">
        <f>IF(ROUND(C52,0)=0,0,PMT($D$8,$D$9,-$D$7))</f>
        <v/>
      </c>
      <c r="G53" s="3933">
        <f>+IF(ROUND(C52,0)=0,0,+$D$13+$D$14)</f>
        <v/>
      </c>
      <c r="H53" s="3933">
        <f>+G53+F53</f>
        <v/>
      </c>
    </row>
    <row r="54">
      <c r="B54" s="10" t="n">
        <v>36</v>
      </c>
      <c r="C54" s="3933">
        <f>+IF(C53-D54&lt;0,0,C53-D54)</f>
        <v/>
      </c>
      <c r="D54" s="3933">
        <f>F54-E54</f>
        <v/>
      </c>
      <c r="E54" s="3933">
        <f>C53*$D$8</f>
        <v/>
      </c>
      <c r="F54" s="3933">
        <f>IF(ROUND(C53,0)=0,0,PMT($D$8,$D$9,-$D$7))</f>
        <v/>
      </c>
      <c r="G54" s="3933">
        <f>+IF(ROUND(C53,0)=0,0,+$D$13+$D$14)</f>
        <v/>
      </c>
      <c r="H54" s="3933">
        <f>+G54+F54</f>
        <v/>
      </c>
    </row>
    <row r="55">
      <c r="B55" s="10" t="n">
        <v>37</v>
      </c>
      <c r="C55" s="3933">
        <f>+IF(C54-D55&lt;0,0,C54-D55)</f>
        <v/>
      </c>
      <c r="D55" s="3933">
        <f>F55-E55</f>
        <v/>
      </c>
      <c r="E55" s="3933">
        <f>C54*$D$8</f>
        <v/>
      </c>
      <c r="F55" s="3933">
        <f>IF(ROUND(C54,0)=0,0,PMT($D$8,$D$9,-$D$7))</f>
        <v/>
      </c>
      <c r="G55" s="3933">
        <f>+IF(ROUND(C54,0)=0,0,+$D$13+$D$14)</f>
        <v/>
      </c>
      <c r="H55" s="3933">
        <f>+G55+F55</f>
        <v/>
      </c>
    </row>
    <row r="56">
      <c r="B56" s="10" t="n">
        <v>38</v>
      </c>
      <c r="C56" s="3933">
        <f>+IF(C55-D56&lt;0,0,C55-D56)</f>
        <v/>
      </c>
      <c r="D56" s="3933">
        <f>F56-E56</f>
        <v/>
      </c>
      <c r="E56" s="3933">
        <f>C55*$D$8</f>
        <v/>
      </c>
      <c r="F56" s="3933">
        <f>IF(ROUND(C55,0)=0,0,PMT($D$8,$D$9,-$D$7))</f>
        <v/>
      </c>
      <c r="G56" s="3933">
        <f>+IF(ROUND(C55,0)=0,0,+$D$13+$D$14)</f>
        <v/>
      </c>
      <c r="H56" s="3933">
        <f>+G56+F56</f>
        <v/>
      </c>
    </row>
    <row r="57">
      <c r="B57" s="10" t="n">
        <v>39</v>
      </c>
      <c r="C57" s="3933">
        <f>+IF(C56-D57&lt;0,0,C56-D57)</f>
        <v/>
      </c>
      <c r="D57" s="3933">
        <f>F57-E57</f>
        <v/>
      </c>
      <c r="E57" s="3933">
        <f>C56*$D$8</f>
        <v/>
      </c>
      <c r="F57" s="3933">
        <f>IF(ROUND(C56,0)=0,0,PMT($D$8,$D$9,-$D$7))</f>
        <v/>
      </c>
      <c r="G57" s="3933">
        <f>+IF(ROUND(C56,0)=0,0,+$D$13+$D$14)</f>
        <v/>
      </c>
      <c r="H57" s="3933">
        <f>+G57+F57</f>
        <v/>
      </c>
    </row>
    <row r="58">
      <c r="B58" s="10" t="n">
        <v>40</v>
      </c>
      <c r="C58" s="3933">
        <f>+IF(C57-D58&lt;0,0,C57-D58)</f>
        <v/>
      </c>
      <c r="D58" s="3933">
        <f>F58-E58</f>
        <v/>
      </c>
      <c r="E58" s="3933">
        <f>C57*$D$8</f>
        <v/>
      </c>
      <c r="F58" s="3933">
        <f>IF(ROUND(C57,0)=0,0,PMT($D$8,$D$9,-$D$7))</f>
        <v/>
      </c>
      <c r="G58" s="3933">
        <f>+IF(ROUND(C57,0)=0,0,+$D$13+$D$14)</f>
        <v/>
      </c>
      <c r="H58" s="3933">
        <f>+G58+F58</f>
        <v/>
      </c>
    </row>
    <row r="59">
      <c r="B59" s="10" t="n">
        <v>41</v>
      </c>
      <c r="C59" s="3933">
        <f>+IF(C58-D59&lt;0,0,C58-D59)</f>
        <v/>
      </c>
      <c r="D59" s="3933">
        <f>F59-E59</f>
        <v/>
      </c>
      <c r="E59" s="3933">
        <f>C58*$D$8</f>
        <v/>
      </c>
      <c r="F59" s="3933">
        <f>IF(ROUND(C58,0)=0,0,PMT($D$8,$D$9,-$D$7))</f>
        <v/>
      </c>
      <c r="G59" s="3933">
        <f>+IF(ROUND(C58,0)=0,0,+$D$13+$D$14)</f>
        <v/>
      </c>
      <c r="H59" s="3933">
        <f>+G59+F59</f>
        <v/>
      </c>
    </row>
    <row r="60">
      <c r="B60" s="10" t="n">
        <v>42</v>
      </c>
      <c r="C60" s="3933">
        <f>+IF(C59-D60&lt;0,0,C59-D60)</f>
        <v/>
      </c>
      <c r="D60" s="3933">
        <f>F60-E60</f>
        <v/>
      </c>
      <c r="E60" s="3933">
        <f>C59*$D$8</f>
        <v/>
      </c>
      <c r="F60" s="3933">
        <f>IF(ROUND(C59,0)=0,0,PMT($D$8,$D$9,-$D$7))</f>
        <v/>
      </c>
      <c r="G60" s="3933">
        <f>+IF(ROUND(C59,0)=0,0,+$D$13+$D$14)</f>
        <v/>
      </c>
      <c r="H60" s="3933">
        <f>+G60+F60</f>
        <v/>
      </c>
    </row>
    <row r="61">
      <c r="B61" s="10" t="n">
        <v>43</v>
      </c>
      <c r="C61" s="3933">
        <f>+IF(C60-D61&lt;0,0,C60-D61)</f>
        <v/>
      </c>
      <c r="D61" s="3933">
        <f>F61-E61</f>
        <v/>
      </c>
      <c r="E61" s="3933">
        <f>C60*$D$8</f>
        <v/>
      </c>
      <c r="F61" s="3933">
        <f>IF(ROUND(C60,0)=0,0,PMT($D$8,$D$9,-$D$7))</f>
        <v/>
      </c>
      <c r="G61" s="3933">
        <f>+IF(ROUND(C60,0)=0,0,+$D$13+$D$14)</f>
        <v/>
      </c>
      <c r="H61" s="3933">
        <f>+G61+F61</f>
        <v/>
      </c>
    </row>
    <row r="62">
      <c r="B62" s="10" t="n">
        <v>44</v>
      </c>
      <c r="C62" s="3933">
        <f>+IF(C61-D62&lt;0,0,C61-D62)</f>
        <v/>
      </c>
      <c r="D62" s="3933">
        <f>F62-E62</f>
        <v/>
      </c>
      <c r="E62" s="3933">
        <f>C61*$D$8</f>
        <v/>
      </c>
      <c r="F62" s="3933">
        <f>IF(ROUND(C61,0)=0,0,PMT($D$8,$D$9,-$D$7))</f>
        <v/>
      </c>
      <c r="G62" s="3933">
        <f>+IF(ROUND(C61,0)=0,0,+$D$13+$D$14)</f>
        <v/>
      </c>
      <c r="H62" s="3933">
        <f>+G62+F62</f>
        <v/>
      </c>
    </row>
    <row r="63">
      <c r="B63" s="10" t="n">
        <v>45</v>
      </c>
      <c r="C63" s="3933">
        <f>+IF(C62-D63&lt;0,0,C62-D63)</f>
        <v/>
      </c>
      <c r="D63" s="3933">
        <f>F63-E63</f>
        <v/>
      </c>
      <c r="E63" s="3933">
        <f>C62*$D$8</f>
        <v/>
      </c>
      <c r="F63" s="3933">
        <f>IF(ROUND(C62,0)=0,0,PMT($D$8,$D$9,-$D$7))</f>
        <v/>
      </c>
      <c r="G63" s="3933">
        <f>+IF(ROUND(C62,0)=0,0,+$D$13+$D$14)</f>
        <v/>
      </c>
      <c r="H63" s="3933">
        <f>+G63+F63</f>
        <v/>
      </c>
    </row>
    <row r="64">
      <c r="B64" s="10" t="n">
        <v>46</v>
      </c>
      <c r="C64" s="3933">
        <f>+IF(C63-D64&lt;0,0,C63-D64)</f>
        <v/>
      </c>
      <c r="D64" s="3933">
        <f>F64-E64</f>
        <v/>
      </c>
      <c r="E64" s="3933">
        <f>C63*$D$8</f>
        <v/>
      </c>
      <c r="F64" s="3933">
        <f>IF(ROUND(C63,0)=0,0,PMT($D$8,$D$9,-$D$7))</f>
        <v/>
      </c>
      <c r="G64" s="3933">
        <f>+IF(ROUND(C63,0)=0,0,+$D$13+$D$14)</f>
        <v/>
      </c>
      <c r="H64" s="3933">
        <f>+G64+F64</f>
        <v/>
      </c>
    </row>
    <row r="65">
      <c r="B65" s="10" t="n">
        <v>47</v>
      </c>
      <c r="C65" s="3933">
        <f>+IF(C64-D65&lt;0,0,C64-D65)</f>
        <v/>
      </c>
      <c r="D65" s="3933">
        <f>F65-E65</f>
        <v/>
      </c>
      <c r="E65" s="3933">
        <f>C64*$D$8</f>
        <v/>
      </c>
      <c r="F65" s="3933">
        <f>IF(ROUND(C64,0)=0,0,PMT($D$8,$D$9,-$D$7))</f>
        <v/>
      </c>
      <c r="G65" s="3933">
        <f>+IF(ROUND(C64,0)=0,0,+$D$13+$D$14)</f>
        <v/>
      </c>
      <c r="H65" s="3933">
        <f>+G65+F65</f>
        <v/>
      </c>
    </row>
    <row r="66">
      <c r="B66" s="10" t="n">
        <v>48</v>
      </c>
      <c r="C66" s="3933">
        <f>+IF(C65-D66&lt;0,0,C65-D66)</f>
        <v/>
      </c>
      <c r="D66" s="3933">
        <f>F66-E66</f>
        <v/>
      </c>
      <c r="E66" s="3933">
        <f>C65*$D$8</f>
        <v/>
      </c>
      <c r="F66" s="3933">
        <f>IF(ROUND(C65,0)=0,0,PMT($D$8,$D$9,-$D$7))</f>
        <v/>
      </c>
      <c r="G66" s="3933">
        <f>+IF(ROUND(C65,0)=0,0,+$D$13+$D$14)</f>
        <v/>
      </c>
      <c r="H66" s="3933">
        <f>+G66+F66</f>
        <v/>
      </c>
    </row>
    <row r="67">
      <c r="B67" s="10" t="n">
        <v>49</v>
      </c>
      <c r="C67" s="3933">
        <f>+IF(C66-D67&lt;0,0,C66-D67)</f>
        <v/>
      </c>
      <c r="D67" s="3933">
        <f>F67-E67</f>
        <v/>
      </c>
      <c r="E67" s="3933">
        <f>C66*$D$8</f>
        <v/>
      </c>
      <c r="F67" s="3933">
        <f>IF(ROUND(C66,0)=0,0,PMT($D$8,$D$9,-$D$7))</f>
        <v/>
      </c>
      <c r="G67" s="3933">
        <f>+IF(ROUND(C66,0)=0,0,+$D$13+$D$14)</f>
        <v/>
      </c>
      <c r="H67" s="3933">
        <f>+G67+F67</f>
        <v/>
      </c>
    </row>
    <row r="68">
      <c r="B68" s="10" t="n">
        <v>50</v>
      </c>
      <c r="C68" s="3933">
        <f>+IF(C67-D68&lt;0,0,C67-D68)</f>
        <v/>
      </c>
      <c r="D68" s="3933">
        <f>F68-E68</f>
        <v/>
      </c>
      <c r="E68" s="3933">
        <f>C67*$D$8</f>
        <v/>
      </c>
      <c r="F68" s="3933">
        <f>IF(ROUND(C67,0)=0,0,PMT($D$8,$D$9,-$D$7))</f>
        <v/>
      </c>
      <c r="G68" s="3933">
        <f>+IF(ROUND(C67,0)=0,0,+$D$13+$D$14)</f>
        <v/>
      </c>
      <c r="H68" s="3933">
        <f>+G68+F68</f>
        <v/>
      </c>
    </row>
    <row r="69">
      <c r="B69" s="10" t="n">
        <v>51</v>
      </c>
      <c r="C69" s="3933">
        <f>+IF(C68-D69&lt;0,0,C68-D69)</f>
        <v/>
      </c>
      <c r="D69" s="3933">
        <f>F69-E69</f>
        <v/>
      </c>
      <c r="E69" s="3933">
        <f>C68*$D$8</f>
        <v/>
      </c>
      <c r="F69" s="3933">
        <f>IF(ROUND(C68,0)=0,0,PMT($D$8,$D$9,-$D$7))</f>
        <v/>
      </c>
      <c r="G69" s="3933">
        <f>+IF(ROUND(C68,0)=0,0,+$D$13+$D$14)</f>
        <v/>
      </c>
      <c r="H69" s="3933">
        <f>+G69+F69</f>
        <v/>
      </c>
    </row>
    <row r="70">
      <c r="B70" s="10" t="n">
        <v>52</v>
      </c>
      <c r="C70" s="3933">
        <f>+IF(C69-D70&lt;0,0,C69-D70)</f>
        <v/>
      </c>
      <c r="D70" s="3933">
        <f>F70-E70</f>
        <v/>
      </c>
      <c r="E70" s="3933">
        <f>C69*$D$8</f>
        <v/>
      </c>
      <c r="F70" s="3933">
        <f>IF(ROUND(C69,0)=0,0,PMT($D$8,$D$9,-$D$7))</f>
        <v/>
      </c>
      <c r="G70" s="3933">
        <f>+IF(ROUND(C69,0)=0,0,+$D$13+$D$14)</f>
        <v/>
      </c>
      <c r="H70" s="3933">
        <f>+G70+F70</f>
        <v/>
      </c>
    </row>
    <row r="71">
      <c r="B71" s="10" t="n">
        <v>53</v>
      </c>
      <c r="C71" s="3933">
        <f>+IF(C70-D71&lt;0,0,C70-D71)</f>
        <v/>
      </c>
      <c r="D71" s="3933">
        <f>F71-E71</f>
        <v/>
      </c>
      <c r="E71" s="3933">
        <f>C70*$D$8</f>
        <v/>
      </c>
      <c r="F71" s="3933">
        <f>IF(ROUND(C70,0)=0,0,PMT($D$8,$D$9,-$D$7))</f>
        <v/>
      </c>
      <c r="G71" s="3933">
        <f>+IF(ROUND(C70,0)=0,0,+$D$13+$D$14)</f>
        <v/>
      </c>
      <c r="H71" s="3933">
        <f>+G71+F71</f>
        <v/>
      </c>
    </row>
    <row r="72">
      <c r="B72" s="10" t="n">
        <v>54</v>
      </c>
      <c r="C72" s="3933">
        <f>+IF(C71-D72&lt;0,0,C71-D72)</f>
        <v/>
      </c>
      <c r="D72" s="3933">
        <f>F72-E72</f>
        <v/>
      </c>
      <c r="E72" s="3933">
        <f>C71*$D$8</f>
        <v/>
      </c>
      <c r="F72" s="3933">
        <f>IF(ROUND(C71,0)=0,0,PMT($D$8,$D$9,-$D$7))</f>
        <v/>
      </c>
      <c r="G72" s="3933">
        <f>+IF(ROUND(C71,0)=0,0,+$D$13+$D$14)</f>
        <v/>
      </c>
      <c r="H72" s="3933">
        <f>+G72+F72</f>
        <v/>
      </c>
    </row>
    <row r="73">
      <c r="B73" s="10" t="n">
        <v>55</v>
      </c>
      <c r="C73" s="3933">
        <f>+IF(C72-D73&lt;0,0,C72-D73)</f>
        <v/>
      </c>
      <c r="D73" s="3933">
        <f>F73-E73</f>
        <v/>
      </c>
      <c r="E73" s="3933">
        <f>C72*$D$8</f>
        <v/>
      </c>
      <c r="F73" s="3933">
        <f>IF(ROUND(C72,0)=0,0,PMT($D$8,$D$9,-$D$7))</f>
        <v/>
      </c>
      <c r="G73" s="3933">
        <f>+IF(ROUND(C72,0)=0,0,+$D$13+$D$14)</f>
        <v/>
      </c>
      <c r="H73" s="3933">
        <f>+G73+F73</f>
        <v/>
      </c>
    </row>
    <row r="74">
      <c r="B74" s="10" t="n">
        <v>56</v>
      </c>
      <c r="C74" s="3933">
        <f>+IF(C73-D74&lt;0,0,C73-D74)</f>
        <v/>
      </c>
      <c r="D74" s="3933">
        <f>F74-E74</f>
        <v/>
      </c>
      <c r="E74" s="3933">
        <f>C73*$D$8</f>
        <v/>
      </c>
      <c r="F74" s="3933">
        <f>IF(ROUND(C73,0)=0,0,PMT($D$8,$D$9,-$D$7))</f>
        <v/>
      </c>
      <c r="G74" s="3933">
        <f>+IF(ROUND(C73,0)=0,0,+$D$13+$D$14)</f>
        <v/>
      </c>
      <c r="H74" s="3933">
        <f>+G74+F74</f>
        <v/>
      </c>
    </row>
    <row r="75">
      <c r="B75" s="10" t="n">
        <v>57</v>
      </c>
      <c r="C75" s="3933">
        <f>+IF(C74-D75&lt;0,0,C74-D75)</f>
        <v/>
      </c>
      <c r="D75" s="3933">
        <f>F75-E75</f>
        <v/>
      </c>
      <c r="E75" s="3933">
        <f>C74*$D$8</f>
        <v/>
      </c>
      <c r="F75" s="3933">
        <f>IF(ROUND(C74,0)=0,0,PMT($D$8,$D$9,-$D$7))</f>
        <v/>
      </c>
      <c r="G75" s="3933">
        <f>+IF(ROUND(C74,0)=0,0,+$D$13+$D$14)</f>
        <v/>
      </c>
      <c r="H75" s="3933">
        <f>+G75+F75</f>
        <v/>
      </c>
    </row>
    <row r="76">
      <c r="B76" s="10" t="n">
        <v>58</v>
      </c>
      <c r="C76" s="3933">
        <f>+IF(C75-D76&lt;0,0,C75-D76)</f>
        <v/>
      </c>
      <c r="D76" s="3933">
        <f>F76-E76</f>
        <v/>
      </c>
      <c r="E76" s="3933">
        <f>C75*$D$8</f>
        <v/>
      </c>
      <c r="F76" s="3933">
        <f>IF(ROUND(C75,0)=0,0,PMT($D$8,$D$9,-$D$7))</f>
        <v/>
      </c>
      <c r="G76" s="3933">
        <f>+IF(ROUND(C75,0)=0,0,+$D$13+$D$14)</f>
        <v/>
      </c>
      <c r="H76" s="3933">
        <f>+G76+F76</f>
        <v/>
      </c>
    </row>
    <row r="77">
      <c r="B77" s="10" t="n">
        <v>59</v>
      </c>
      <c r="C77" s="3933">
        <f>+IF(C76-D77&lt;0,0,C76-D77)</f>
        <v/>
      </c>
      <c r="D77" s="3933">
        <f>F77-E77</f>
        <v/>
      </c>
      <c r="E77" s="3933">
        <f>C76*$D$8</f>
        <v/>
      </c>
      <c r="F77" s="3933">
        <f>IF(ROUND(C76,0)=0,0,PMT($D$8,$D$9,-$D$7))</f>
        <v/>
      </c>
      <c r="G77" s="3933">
        <f>+IF(ROUND(C76,0)=0,0,+$D$13+$D$14)</f>
        <v/>
      </c>
      <c r="H77" s="3933">
        <f>+G77+F77</f>
        <v/>
      </c>
    </row>
    <row r="78">
      <c r="B78" s="10" t="n">
        <v>60</v>
      </c>
      <c r="C78" s="3933">
        <f>+IF(C77-D78&lt;0,0,C77-D78)</f>
        <v/>
      </c>
      <c r="D78" s="3933">
        <f>F78-E78</f>
        <v/>
      </c>
      <c r="E78" s="3933">
        <f>C77*$D$8</f>
        <v/>
      </c>
      <c r="F78" s="3933">
        <f>IF(ROUND(C77,0)=0,0,PMT($D$8,$D$9,-$D$7))</f>
        <v/>
      </c>
      <c r="G78" s="3933">
        <f>+IF(ROUND(C77,0)=0,0,+$D$13+$D$14)</f>
        <v/>
      </c>
      <c r="H78" s="3933">
        <f>+G78+F78</f>
        <v/>
      </c>
    </row>
    <row r="79">
      <c r="B79" s="10" t="n">
        <v>61</v>
      </c>
      <c r="C79" s="3933">
        <f>+IF(C78-D79&lt;0,0,C78-D79)</f>
        <v/>
      </c>
      <c r="D79" s="3933">
        <f>F79-E79</f>
        <v/>
      </c>
      <c r="E79" s="3933">
        <f>C78*$D$8</f>
        <v/>
      </c>
      <c r="F79" s="3933">
        <f>IF(ROUND(C78,0)=0,0,PMT($D$8,$D$9,-$D$7))</f>
        <v/>
      </c>
      <c r="G79" s="3933">
        <f>+IF(ROUND(C78,0)=0,0,+$D$13+$D$14)</f>
        <v/>
      </c>
      <c r="H79" s="3933">
        <f>+G79+F79</f>
        <v/>
      </c>
    </row>
    <row r="80">
      <c r="B80" s="10" t="n">
        <v>62</v>
      </c>
      <c r="C80" s="3933">
        <f>+IF(C79-D80&lt;0,0,C79-D80)</f>
        <v/>
      </c>
      <c r="D80" s="3933">
        <f>F80-E80</f>
        <v/>
      </c>
      <c r="E80" s="3933">
        <f>C79*$D$8</f>
        <v/>
      </c>
      <c r="F80" s="3933">
        <f>IF(ROUND(C79,0)=0,0,PMT($D$8,$D$9,-$D$7))</f>
        <v/>
      </c>
      <c r="G80" s="3933">
        <f>+IF(ROUND(C79,0)=0,0,+$D$13+$D$14)</f>
        <v/>
      </c>
      <c r="H80" s="3933">
        <f>+G80+F80</f>
        <v/>
      </c>
    </row>
    <row r="81">
      <c r="B81" s="10" t="n">
        <v>63</v>
      </c>
      <c r="C81" s="3933">
        <f>+IF(C80-D81&lt;0,0,C80-D81)</f>
        <v/>
      </c>
      <c r="D81" s="3933">
        <f>F81-E81</f>
        <v/>
      </c>
      <c r="E81" s="3933">
        <f>C80*$D$8</f>
        <v/>
      </c>
      <c r="F81" s="3933">
        <f>IF(ROUND(C80,0)=0,0,PMT($D$8,$D$9,-$D$7))</f>
        <v/>
      </c>
      <c r="G81" s="3933">
        <f>+IF(ROUND(C80,0)=0,0,+$D$13+$D$14)</f>
        <v/>
      </c>
      <c r="H81" s="3933">
        <f>+G81+F81</f>
        <v/>
      </c>
    </row>
    <row r="82">
      <c r="B82" s="10" t="n">
        <v>64</v>
      </c>
      <c r="C82" s="3933">
        <f>+IF(C81-D82&lt;0,0,C81-D82)</f>
        <v/>
      </c>
      <c r="D82" s="3933">
        <f>F82-E82</f>
        <v/>
      </c>
      <c r="E82" s="3933">
        <f>C81*$D$8</f>
        <v/>
      </c>
      <c r="F82" s="3933">
        <f>IF(ROUND(C81,0)=0,0,PMT($D$8,$D$9,-$D$7))</f>
        <v/>
      </c>
      <c r="G82" s="3933">
        <f>+IF(ROUND(C81,0)=0,0,+$D$13+$D$14)</f>
        <v/>
      </c>
      <c r="H82" s="3933">
        <f>+G82+F82</f>
        <v/>
      </c>
    </row>
    <row r="83">
      <c r="B83" s="10" t="n">
        <v>65</v>
      </c>
      <c r="C83" s="3933">
        <f>+IF(C82-D83&lt;0,0,C82-D83)</f>
        <v/>
      </c>
      <c r="D83" s="3933">
        <f>F83-E83</f>
        <v/>
      </c>
      <c r="E83" s="3933">
        <f>C82*$D$8</f>
        <v/>
      </c>
      <c r="F83" s="3933">
        <f>IF(ROUND(C82,0)=0,0,PMT($D$8,$D$9,-$D$7))</f>
        <v/>
      </c>
      <c r="G83" s="3933">
        <f>+IF(ROUND(C82,0)=0,0,+$D$13+$D$14)</f>
        <v/>
      </c>
      <c r="H83" s="3933">
        <f>+G83+F83</f>
        <v/>
      </c>
    </row>
    <row r="84">
      <c r="B84" s="10" t="n">
        <v>66</v>
      </c>
      <c r="C84" s="3933">
        <f>+IF(C83-D84&lt;0,0,C83-D84)</f>
        <v/>
      </c>
      <c r="D84" s="3933">
        <f>F84-E84</f>
        <v/>
      </c>
      <c r="E84" s="3933">
        <f>C83*$D$8</f>
        <v/>
      </c>
      <c r="F84" s="3933">
        <f>IF(ROUND(C83,0)=0,0,PMT($D$8,$D$9,-$D$7))</f>
        <v/>
      </c>
      <c r="G84" s="3933">
        <f>+IF(ROUND(C83,0)=0,0,+$D$13+$D$14)</f>
        <v/>
      </c>
      <c r="H84" s="3933">
        <f>+G84+F84</f>
        <v/>
      </c>
    </row>
    <row r="85">
      <c r="B85" s="10" t="n">
        <v>67</v>
      </c>
      <c r="C85" s="3933">
        <f>+IF(C84-D85&lt;0,0,C84-D85)</f>
        <v/>
      </c>
      <c r="D85" s="3933">
        <f>F85-E85</f>
        <v/>
      </c>
      <c r="E85" s="3933">
        <f>C84*$D$8</f>
        <v/>
      </c>
      <c r="F85" s="3933">
        <f>IF(ROUND(C84,0)=0,0,PMT($D$8,$D$9,-$D$7))</f>
        <v/>
      </c>
      <c r="G85" s="3933">
        <f>+IF(ROUND(C84,0)=0,0,+$D$13+$D$14)</f>
        <v/>
      </c>
      <c r="H85" s="3933">
        <f>+G85+F85</f>
        <v/>
      </c>
    </row>
    <row r="86">
      <c r="B86" s="10" t="n">
        <v>68</v>
      </c>
      <c r="C86" s="3933">
        <f>+IF(C85-D86&lt;0,0,C85-D86)</f>
        <v/>
      </c>
      <c r="D86" s="3933">
        <f>F86-E86</f>
        <v/>
      </c>
      <c r="E86" s="3933">
        <f>C85*$D$8</f>
        <v/>
      </c>
      <c r="F86" s="3933">
        <f>IF(ROUND(C85,0)=0,0,PMT($D$8,$D$9,-$D$7))</f>
        <v/>
      </c>
      <c r="G86" s="3933">
        <f>+IF(ROUND(C85,0)=0,0,+$D$13+$D$14)</f>
        <v/>
      </c>
      <c r="H86" s="3933">
        <f>+G86+F86</f>
        <v/>
      </c>
    </row>
    <row r="87">
      <c r="B87" s="10" t="n">
        <v>69</v>
      </c>
      <c r="C87" s="3933">
        <f>+IF(C86-D87&lt;0,0,C86-D87)</f>
        <v/>
      </c>
      <c r="D87" s="3933">
        <f>F87-E87</f>
        <v/>
      </c>
      <c r="E87" s="3933">
        <f>C86*$D$8</f>
        <v/>
      </c>
      <c r="F87" s="3933">
        <f>IF(ROUND(C86,0)=0,0,PMT($D$8,$D$9,-$D$7))</f>
        <v/>
      </c>
      <c r="G87" s="3933">
        <f>+IF(ROUND(C86,0)=0,0,+$D$13+$D$14)</f>
        <v/>
      </c>
      <c r="H87" s="3933">
        <f>+G87+F87</f>
        <v/>
      </c>
    </row>
    <row r="88">
      <c r="B88" s="10" t="n">
        <v>70</v>
      </c>
      <c r="C88" s="3933">
        <f>+IF(C87-D88&lt;0,0,C87-D88)</f>
        <v/>
      </c>
      <c r="D88" s="3933">
        <f>F88-E88</f>
        <v/>
      </c>
      <c r="E88" s="3933">
        <f>C87*$D$8</f>
        <v/>
      </c>
      <c r="F88" s="3933">
        <f>IF(ROUND(C87,0)=0,0,PMT($D$8,$D$9,-$D$7))</f>
        <v/>
      </c>
      <c r="G88" s="3933">
        <f>+IF(ROUND(C87,0)=0,0,+$D$13+$D$14)</f>
        <v/>
      </c>
      <c r="H88" s="3933">
        <f>+G88+F88</f>
        <v/>
      </c>
    </row>
    <row r="89">
      <c r="B89" s="10" t="n">
        <v>71</v>
      </c>
      <c r="C89" s="3933">
        <f>+IF(C88-D89&lt;0,0,C88-D89)</f>
        <v/>
      </c>
      <c r="D89" s="3933">
        <f>F89-E89</f>
        <v/>
      </c>
      <c r="E89" s="3933">
        <f>C88*$D$8</f>
        <v/>
      </c>
      <c r="F89" s="3933">
        <f>IF(ROUND(C88,0)=0,0,PMT($D$8,$D$9,-$D$7))</f>
        <v/>
      </c>
      <c r="G89" s="3933">
        <f>+IF(ROUND(C88,0)=0,0,+$D$13+$D$14)</f>
        <v/>
      </c>
      <c r="H89" s="3933">
        <f>+G89+F89</f>
        <v/>
      </c>
    </row>
    <row r="90">
      <c r="B90" s="10" t="n">
        <v>72</v>
      </c>
      <c r="C90" s="3933">
        <f>+IF(C89-D90&lt;0,0,C89-D90)</f>
        <v/>
      </c>
      <c r="D90" s="3933">
        <f>F90-E90</f>
        <v/>
      </c>
      <c r="E90" s="3933">
        <f>C89*$D$8</f>
        <v/>
      </c>
      <c r="F90" s="3933">
        <f>IF(ROUND(C89,0)=0,0,PMT($D$8,$D$9,-$D$7))</f>
        <v/>
      </c>
      <c r="G90" s="3933">
        <f>+IF(ROUND(C89,0)=0,0,+$D$13+$D$14)</f>
        <v/>
      </c>
      <c r="H90" s="3933">
        <f>+G90+F90</f>
        <v/>
      </c>
    </row>
    <row r="91">
      <c r="B91" s="10" t="n">
        <v>73</v>
      </c>
      <c r="C91" s="3933">
        <f>+IF(C90-D91&lt;0,0,C90-D91)</f>
        <v/>
      </c>
      <c r="D91" s="3933">
        <f>F91-E91</f>
        <v/>
      </c>
      <c r="E91" s="3933">
        <f>C90*$D$8</f>
        <v/>
      </c>
      <c r="F91" s="3933">
        <f>IF(ROUND(C90,0)=0,0,PMT($D$8,$D$9,-$D$7))</f>
        <v/>
      </c>
      <c r="G91" s="3933">
        <f>+IF(ROUND(C90,0)=0,0,+$D$13+$D$14)</f>
        <v/>
      </c>
      <c r="H91" s="3933">
        <f>+G91+F91</f>
        <v/>
      </c>
    </row>
    <row r="92">
      <c r="B92" s="10" t="n">
        <v>74</v>
      </c>
      <c r="C92" s="3933">
        <f>+IF(C91-D92&lt;0,0,C91-D92)</f>
        <v/>
      </c>
      <c r="D92" s="3933">
        <f>F92-E92</f>
        <v/>
      </c>
      <c r="E92" s="3933">
        <f>C91*$D$8</f>
        <v/>
      </c>
      <c r="F92" s="3933">
        <f>IF(ROUND(C91,0)=0,0,PMT($D$8,$D$9,-$D$7))</f>
        <v/>
      </c>
      <c r="G92" s="3933">
        <f>+IF(ROUND(C91,0)=0,0,+$D$13+$D$14)</f>
        <v/>
      </c>
      <c r="H92" s="3933">
        <f>+G92+F92</f>
        <v/>
      </c>
    </row>
    <row r="93">
      <c r="B93" s="10" t="n">
        <v>75</v>
      </c>
      <c r="C93" s="3933">
        <f>+IF(C92-D93&lt;0,0,C92-D93)</f>
        <v/>
      </c>
      <c r="D93" s="3933">
        <f>F93-E93</f>
        <v/>
      </c>
      <c r="E93" s="3933">
        <f>C92*$D$8</f>
        <v/>
      </c>
      <c r="F93" s="3933">
        <f>IF(ROUND(C92,0)=0,0,PMT($D$8,$D$9,-$D$7))</f>
        <v/>
      </c>
      <c r="G93" s="3933">
        <f>+IF(ROUND(C92,0)=0,0,+$D$13+$D$14)</f>
        <v/>
      </c>
      <c r="H93" s="3933">
        <f>+G93+F93</f>
        <v/>
      </c>
    </row>
    <row r="94">
      <c r="B94" s="10" t="n">
        <v>76</v>
      </c>
      <c r="C94" s="3933">
        <f>+IF(C93-D94&lt;0,0,C93-D94)</f>
        <v/>
      </c>
      <c r="D94" s="3933">
        <f>F94-E94</f>
        <v/>
      </c>
      <c r="E94" s="3933">
        <f>C93*$D$8</f>
        <v/>
      </c>
      <c r="F94" s="3933">
        <f>IF(ROUND(C93,0)=0,0,PMT($D$8,$D$9,-$D$7))</f>
        <v/>
      </c>
      <c r="G94" s="3933">
        <f>+IF(ROUND(C93,0)=0,0,+$D$13+$D$14)</f>
        <v/>
      </c>
      <c r="H94" s="3933">
        <f>+G94+F94</f>
        <v/>
      </c>
    </row>
    <row r="95">
      <c r="B95" s="10" t="n">
        <v>77</v>
      </c>
      <c r="C95" s="3933">
        <f>+IF(C94-D95&lt;0,0,C94-D95)</f>
        <v/>
      </c>
      <c r="D95" s="3933">
        <f>F95-E95</f>
        <v/>
      </c>
      <c r="E95" s="3933">
        <f>C94*$D$8</f>
        <v/>
      </c>
      <c r="F95" s="3933">
        <f>IF(ROUND(C94,0)=0,0,PMT($D$8,$D$9,-$D$7))</f>
        <v/>
      </c>
      <c r="G95" s="3933">
        <f>+IF(ROUND(C94,0)=0,0,+$D$13+$D$14)</f>
        <v/>
      </c>
      <c r="H95" s="3933">
        <f>+G95+F95</f>
        <v/>
      </c>
    </row>
    <row r="96">
      <c r="B96" s="10" t="n">
        <v>78</v>
      </c>
      <c r="C96" s="3933">
        <f>+IF(C95-D96&lt;0,0,C95-D96)</f>
        <v/>
      </c>
      <c r="D96" s="3933">
        <f>F96-E96</f>
        <v/>
      </c>
      <c r="E96" s="3933">
        <f>C95*$D$8</f>
        <v/>
      </c>
      <c r="F96" s="3933">
        <f>IF(ROUND(C95,0)=0,0,PMT($D$8,$D$9,-$D$7))</f>
        <v/>
      </c>
      <c r="G96" s="3933">
        <f>+IF(ROUND(C95,0)=0,0,+$D$13+$D$14)</f>
        <v/>
      </c>
      <c r="H96" s="3933">
        <f>+G96+F96</f>
        <v/>
      </c>
    </row>
    <row r="97">
      <c r="B97" s="10" t="n">
        <v>79</v>
      </c>
      <c r="C97" s="3933">
        <f>+IF(C96-D97&lt;0,0,C96-D97)</f>
        <v/>
      </c>
      <c r="D97" s="3933">
        <f>F97-E97</f>
        <v/>
      </c>
      <c r="E97" s="3933">
        <f>C96*$D$8</f>
        <v/>
      </c>
      <c r="F97" s="3933">
        <f>IF(ROUND(C96,0)=0,0,PMT($D$8,$D$9,-$D$7))</f>
        <v/>
      </c>
      <c r="G97" s="3933">
        <f>+IF(ROUND(C96,0)=0,0,+$D$13+$D$14)</f>
        <v/>
      </c>
      <c r="H97" s="3933">
        <f>+G97+F97</f>
        <v/>
      </c>
    </row>
    <row r="98">
      <c r="B98" s="10" t="n">
        <v>80</v>
      </c>
      <c r="C98" s="3933">
        <f>+IF(C97-D98&lt;0,0,C97-D98)</f>
        <v/>
      </c>
      <c r="D98" s="3933">
        <f>F98-E98</f>
        <v/>
      </c>
      <c r="E98" s="3933">
        <f>C97*$D$8</f>
        <v/>
      </c>
      <c r="F98" s="3933">
        <f>IF(ROUND(C97,0)=0,0,PMT($D$8,$D$9,-$D$7))</f>
        <v/>
      </c>
      <c r="G98" s="3933">
        <f>+IF(ROUND(C97,0)=0,0,+$D$13+$D$14)</f>
        <v/>
      </c>
      <c r="H98" s="3933">
        <f>+G98+F98</f>
        <v/>
      </c>
    </row>
    <row r="99">
      <c r="B99" s="10" t="n">
        <v>81</v>
      </c>
      <c r="C99" s="3933">
        <f>+IF(C98-D99&lt;0,0,C98-D99)</f>
        <v/>
      </c>
      <c r="D99" s="3933">
        <f>F99-E99</f>
        <v/>
      </c>
      <c r="E99" s="3933">
        <f>C98*$D$8</f>
        <v/>
      </c>
      <c r="F99" s="3933">
        <f>IF(ROUND(C98,0)=0,0,PMT($D$8,$D$9,-$D$7))</f>
        <v/>
      </c>
      <c r="G99" s="3933">
        <f>+IF(ROUND(C98,0)=0,0,+$D$13+$D$14)</f>
        <v/>
      </c>
      <c r="H99" s="3933">
        <f>+G99+F99</f>
        <v/>
      </c>
    </row>
    <row r="100">
      <c r="B100" s="10" t="n">
        <v>82</v>
      </c>
      <c r="C100" s="3933">
        <f>+IF(C99-D100&lt;0,0,C99-D100)</f>
        <v/>
      </c>
      <c r="D100" s="3933">
        <f>F100-E100</f>
        <v/>
      </c>
      <c r="E100" s="3933">
        <f>C99*$D$8</f>
        <v/>
      </c>
      <c r="F100" s="3933">
        <f>IF(ROUND(C99,0)=0,0,PMT($D$8,$D$9,-$D$7))</f>
        <v/>
      </c>
      <c r="G100" s="3933">
        <f>+IF(ROUND(C99,0)=0,0,+$D$13+$D$14)</f>
        <v/>
      </c>
      <c r="H100" s="3933">
        <f>+G100+F100</f>
        <v/>
      </c>
    </row>
    <row r="101">
      <c r="B101" s="10" t="n">
        <v>83</v>
      </c>
      <c r="C101" s="3933">
        <f>+IF(C100-D101&lt;0,0,C100-D101)</f>
        <v/>
      </c>
      <c r="D101" s="3933">
        <f>F101-E101</f>
        <v/>
      </c>
      <c r="E101" s="3933">
        <f>C100*$D$8</f>
        <v/>
      </c>
      <c r="F101" s="3933">
        <f>IF(ROUND(C100,0)=0,0,PMT($D$8,$D$9,-$D$7))</f>
        <v/>
      </c>
      <c r="G101" s="3933">
        <f>+IF(ROUND(C100,0)=0,0,+$D$13+$D$14)</f>
        <v/>
      </c>
      <c r="H101" s="3933">
        <f>+G101+F101</f>
        <v/>
      </c>
    </row>
    <row r="102">
      <c r="B102" s="10" t="n">
        <v>84</v>
      </c>
      <c r="C102" s="3933">
        <f>+IF(C101-D102&lt;0,0,C101-D102)</f>
        <v/>
      </c>
      <c r="D102" s="3933">
        <f>F102-E102</f>
        <v/>
      </c>
      <c r="E102" s="3933">
        <f>C101*$D$8</f>
        <v/>
      </c>
      <c r="F102" s="3933">
        <f>IF(ROUND(C101,0)=0,0,PMT($D$8,$D$9,-$D$7))</f>
        <v/>
      </c>
      <c r="G102" s="3933">
        <f>+IF(ROUND(C101,0)=0,0,+$D$13+$D$14)</f>
        <v/>
      </c>
      <c r="H102" s="3933">
        <f>+G102+F102</f>
        <v/>
      </c>
    </row>
    <row r="103">
      <c r="B103" s="10" t="n">
        <v>85</v>
      </c>
      <c r="C103" s="3933">
        <f>+IF(C102-D103&lt;0,0,C102-D103)</f>
        <v/>
      </c>
      <c r="D103" s="3933">
        <f>F103-E103</f>
        <v/>
      </c>
      <c r="E103" s="3933">
        <f>C102*$D$8</f>
        <v/>
      </c>
      <c r="F103" s="3933">
        <f>IF(ROUND(C102,0)=0,0,PMT($D$8,$D$9,-$D$7))</f>
        <v/>
      </c>
      <c r="G103" s="3933">
        <f>+IF(ROUND(C102,0)=0,0,+$D$13+$D$14)</f>
        <v/>
      </c>
      <c r="H103" s="3933">
        <f>+G103+F103</f>
        <v/>
      </c>
    </row>
    <row r="104">
      <c r="B104" s="10" t="n">
        <v>86</v>
      </c>
      <c r="C104" s="3933">
        <f>+IF(C103-D104&lt;0,0,C103-D104)</f>
        <v/>
      </c>
      <c r="D104" s="3933">
        <f>F104-E104</f>
        <v/>
      </c>
      <c r="E104" s="3933">
        <f>C103*$D$8</f>
        <v/>
      </c>
      <c r="F104" s="3933">
        <f>IF(ROUND(C103,0)=0,0,PMT($D$8,$D$9,-$D$7))</f>
        <v/>
      </c>
      <c r="G104" s="3933">
        <f>+IF(ROUND(C103,0)=0,0,+$D$13+$D$14)</f>
        <v/>
      </c>
      <c r="H104" s="3933">
        <f>+G104+F104</f>
        <v/>
      </c>
    </row>
    <row r="105">
      <c r="B105" s="10" t="n">
        <v>87</v>
      </c>
      <c r="C105" s="3933">
        <f>+IF(C104-D105&lt;0,0,C104-D105)</f>
        <v/>
      </c>
      <c r="D105" s="3933">
        <f>F105-E105</f>
        <v/>
      </c>
      <c r="E105" s="3933">
        <f>C104*$D$8</f>
        <v/>
      </c>
      <c r="F105" s="3933">
        <f>IF(ROUND(C104,0)=0,0,PMT($D$8,$D$9,-$D$7))</f>
        <v/>
      </c>
      <c r="G105" s="3933">
        <f>+IF(ROUND(C104,0)=0,0,+$D$13+$D$14)</f>
        <v/>
      </c>
      <c r="H105" s="3933">
        <f>+G105+F105</f>
        <v/>
      </c>
    </row>
    <row r="106">
      <c r="B106" s="10" t="n">
        <v>88</v>
      </c>
      <c r="C106" s="3933">
        <f>+IF(C105-D106&lt;0,0,C105-D106)</f>
        <v/>
      </c>
      <c r="D106" s="3933">
        <f>F106-E106</f>
        <v/>
      </c>
      <c r="E106" s="3933">
        <f>C105*$D$8</f>
        <v/>
      </c>
      <c r="F106" s="3933">
        <f>IF(ROUND(C105,0)=0,0,PMT($D$8,$D$9,-$D$7))</f>
        <v/>
      </c>
      <c r="G106" s="3933">
        <f>+IF(ROUND(C105,0)=0,0,+$D$13+$D$14)</f>
        <v/>
      </c>
      <c r="H106" s="3933">
        <f>+G106+F106</f>
        <v/>
      </c>
    </row>
    <row r="107">
      <c r="B107" s="10" t="n">
        <v>89</v>
      </c>
      <c r="C107" s="3933">
        <f>+IF(C106-D107&lt;0,0,C106-D107)</f>
        <v/>
      </c>
      <c r="D107" s="3933">
        <f>F107-E107</f>
        <v/>
      </c>
      <c r="E107" s="3933">
        <f>C106*$D$8</f>
        <v/>
      </c>
      <c r="F107" s="3933">
        <f>IF(ROUND(C106,0)=0,0,PMT($D$8,$D$9,-$D$7))</f>
        <v/>
      </c>
      <c r="G107" s="3933">
        <f>+IF(ROUND(C106,0)=0,0,+$D$13+$D$14)</f>
        <v/>
      </c>
      <c r="H107" s="3933">
        <f>+G107+F107</f>
        <v/>
      </c>
    </row>
    <row r="108">
      <c r="B108" s="10" t="n">
        <v>90</v>
      </c>
      <c r="C108" s="3933">
        <f>+IF(C107-D108&lt;0,0,C107-D108)</f>
        <v/>
      </c>
      <c r="D108" s="3933">
        <f>F108-E108</f>
        <v/>
      </c>
      <c r="E108" s="3933">
        <f>C107*$D$8</f>
        <v/>
      </c>
      <c r="F108" s="3933">
        <f>IF(ROUND(C107,0)=0,0,PMT($D$8,$D$9,-$D$7))</f>
        <v/>
      </c>
      <c r="G108" s="3933">
        <f>+IF(ROUND(C107,0)=0,0,+$D$13+$D$14)</f>
        <v/>
      </c>
      <c r="H108" s="3933">
        <f>+G108+F108</f>
        <v/>
      </c>
    </row>
    <row r="109">
      <c r="B109" s="10" t="n">
        <v>91</v>
      </c>
      <c r="C109" s="3933">
        <f>+IF(C108-D109&lt;0,0,C108-D109)</f>
        <v/>
      </c>
      <c r="D109" s="3933">
        <f>F109-E109</f>
        <v/>
      </c>
      <c r="E109" s="3933">
        <f>C108*$D$8</f>
        <v/>
      </c>
      <c r="F109" s="3933">
        <f>IF(ROUND(C108,0)=0,0,PMT($D$8,$D$9,-$D$7))</f>
        <v/>
      </c>
      <c r="G109" s="3933">
        <f>+IF(ROUND(C108,0)=0,0,+$D$13+$D$14)</f>
        <v/>
      </c>
      <c r="H109" s="3933">
        <f>+G109+F109</f>
        <v/>
      </c>
    </row>
    <row r="110">
      <c r="B110" s="10" t="n">
        <v>92</v>
      </c>
      <c r="C110" s="3933">
        <f>+IF(C109-D110&lt;0,0,C109-D110)</f>
        <v/>
      </c>
      <c r="D110" s="3933">
        <f>F110-E110</f>
        <v/>
      </c>
      <c r="E110" s="3933">
        <f>C109*$D$8</f>
        <v/>
      </c>
      <c r="F110" s="3933">
        <f>IF(ROUND(C109,0)=0,0,PMT($D$8,$D$9,-$D$7))</f>
        <v/>
      </c>
      <c r="G110" s="3933">
        <f>+IF(ROUND(C109,0)=0,0,+$D$13+$D$14)</f>
        <v/>
      </c>
      <c r="H110" s="3933">
        <f>+G110+F110</f>
        <v/>
      </c>
    </row>
    <row r="111">
      <c r="B111" s="10" t="n">
        <v>93</v>
      </c>
      <c r="C111" s="3933">
        <f>+IF(C110-D111&lt;0,0,C110-D111)</f>
        <v/>
      </c>
      <c r="D111" s="3933">
        <f>F111-E111</f>
        <v/>
      </c>
      <c r="E111" s="3933">
        <f>C110*$D$8</f>
        <v/>
      </c>
      <c r="F111" s="3933">
        <f>IF(ROUND(C110,0)=0,0,PMT($D$8,$D$9,-$D$7))</f>
        <v/>
      </c>
      <c r="G111" s="3933">
        <f>+IF(ROUND(C110,0)=0,0,+$D$13+$D$14)</f>
        <v/>
      </c>
      <c r="H111" s="3933">
        <f>+G111+F111</f>
        <v/>
      </c>
    </row>
    <row r="112">
      <c r="B112" s="10" t="n">
        <v>94</v>
      </c>
      <c r="C112" s="3933">
        <f>+IF(C111-D112&lt;0,0,C111-D112)</f>
        <v/>
      </c>
      <c r="D112" s="3933">
        <f>F112-E112</f>
        <v/>
      </c>
      <c r="E112" s="3933">
        <f>C111*$D$8</f>
        <v/>
      </c>
      <c r="F112" s="3933">
        <f>IF(ROUND(C111,0)=0,0,PMT($D$8,$D$9,-$D$7))</f>
        <v/>
      </c>
      <c r="G112" s="3933">
        <f>+IF(ROUND(C111,0)=0,0,+$D$13+$D$14)</f>
        <v/>
      </c>
      <c r="H112" s="3933">
        <f>+G112+F112</f>
        <v/>
      </c>
    </row>
    <row r="113">
      <c r="B113" s="10" t="n">
        <v>95</v>
      </c>
      <c r="C113" s="3933">
        <f>+IF(C112-D113&lt;0,0,C112-D113)</f>
        <v/>
      </c>
      <c r="D113" s="3933">
        <f>F113-E113</f>
        <v/>
      </c>
      <c r="E113" s="3933">
        <f>C112*$D$8</f>
        <v/>
      </c>
      <c r="F113" s="3933">
        <f>IF(ROUND(C112,0)=0,0,PMT($D$8,$D$9,-$D$7))</f>
        <v/>
      </c>
      <c r="G113" s="3933">
        <f>+IF(ROUND(C112,0)=0,0,+$D$13+$D$14)</f>
        <v/>
      </c>
      <c r="H113" s="3933">
        <f>+G113+F113</f>
        <v/>
      </c>
    </row>
    <row r="114">
      <c r="B114" s="10" t="n">
        <v>96</v>
      </c>
      <c r="C114" s="3933">
        <f>+IF(C113-D114&lt;0,0,C113-D114)</f>
        <v/>
      </c>
      <c r="D114" s="3933">
        <f>F114-E114</f>
        <v/>
      </c>
      <c r="E114" s="3933">
        <f>C113*$D$8</f>
        <v/>
      </c>
      <c r="F114" s="3933">
        <f>IF(ROUND(C113,0)=0,0,PMT($D$8,$D$9,-$D$7))</f>
        <v/>
      </c>
      <c r="G114" s="3933">
        <f>+IF(ROUND(C113,0)=0,0,+$D$13+$D$14)</f>
        <v/>
      </c>
      <c r="H114" s="3933">
        <f>+G114+F114</f>
        <v/>
      </c>
    </row>
    <row r="115">
      <c r="B115" s="10" t="n">
        <v>97</v>
      </c>
      <c r="C115" s="3933">
        <f>+IF(C114-D115&lt;0,0,C114-D115)</f>
        <v/>
      </c>
      <c r="D115" s="3933">
        <f>F115-E115</f>
        <v/>
      </c>
      <c r="E115" s="3933">
        <f>C114*$D$8</f>
        <v/>
      </c>
      <c r="F115" s="3933">
        <f>IF(ROUND(C114,0)=0,0,PMT($D$8,$D$9,-$D$7))</f>
        <v/>
      </c>
      <c r="G115" s="3933">
        <f>+IF(ROUND(C114,0)=0,0,+$D$13+$D$14)</f>
        <v/>
      </c>
      <c r="H115" s="3933">
        <f>+G115+F115</f>
        <v/>
      </c>
    </row>
    <row r="116">
      <c r="B116" s="10" t="n">
        <v>98</v>
      </c>
      <c r="C116" s="3933">
        <f>+IF(C115-D116&lt;0,0,C115-D116)</f>
        <v/>
      </c>
      <c r="D116" s="3933">
        <f>F116-E116</f>
        <v/>
      </c>
      <c r="E116" s="3933">
        <f>C115*$D$8</f>
        <v/>
      </c>
      <c r="F116" s="3933">
        <f>IF(ROUND(C115,0)=0,0,PMT($D$8,$D$9,-$D$7))</f>
        <v/>
      </c>
      <c r="G116" s="3933">
        <f>+IF(ROUND(C115,0)=0,0,+$D$13+$D$14)</f>
        <v/>
      </c>
      <c r="H116" s="3933">
        <f>+G116+F116</f>
        <v/>
      </c>
    </row>
    <row r="117">
      <c r="B117" s="10" t="n">
        <v>99</v>
      </c>
      <c r="C117" s="3933">
        <f>+IF(C116-D117&lt;0,0,C116-D117)</f>
        <v/>
      </c>
      <c r="D117" s="3933">
        <f>F117-E117</f>
        <v/>
      </c>
      <c r="E117" s="3933">
        <f>C116*$D$8</f>
        <v/>
      </c>
      <c r="F117" s="3933">
        <f>IF(ROUND(C116,0)=0,0,PMT($D$8,$D$9,-$D$7))</f>
        <v/>
      </c>
      <c r="G117" s="3933">
        <f>+IF(ROUND(C116,0)=0,0,+$D$13+$D$14)</f>
        <v/>
      </c>
      <c r="H117" s="3933">
        <f>+G117+F117</f>
        <v/>
      </c>
    </row>
    <row r="118">
      <c r="B118" s="10" t="n">
        <v>100</v>
      </c>
      <c r="C118" s="3933">
        <f>+IF(C117-D118&lt;0,0,C117-D118)</f>
        <v/>
      </c>
      <c r="D118" s="3933">
        <f>F118-E118</f>
        <v/>
      </c>
      <c r="E118" s="3933">
        <f>C117*$D$8</f>
        <v/>
      </c>
      <c r="F118" s="3933">
        <f>IF(ROUND(C117,0)=0,0,PMT($D$8,$D$9,-$D$7))</f>
        <v/>
      </c>
      <c r="G118" s="3933">
        <f>+IF(ROUND(C117,0)=0,0,+$D$13+$D$14)</f>
        <v/>
      </c>
      <c r="H118" s="3933">
        <f>+G118+F118</f>
        <v/>
      </c>
    </row>
    <row r="119">
      <c r="B119" s="10" t="n">
        <v>101</v>
      </c>
      <c r="C119" s="3933">
        <f>+IF(C118-D119&lt;0,0,C118-D119)</f>
        <v/>
      </c>
      <c r="D119" s="3933">
        <f>F119-E119</f>
        <v/>
      </c>
      <c r="E119" s="3933">
        <f>C118*$D$8</f>
        <v/>
      </c>
      <c r="F119" s="3933">
        <f>IF(ROUND(C118,0)=0,0,PMT($D$8,$D$9,-$D$7))</f>
        <v/>
      </c>
      <c r="G119" s="3933">
        <f>+IF(ROUND(C118,0)=0,0,+$D$13+$D$14)</f>
        <v/>
      </c>
      <c r="H119" s="3933">
        <f>+G119+F119</f>
        <v/>
      </c>
    </row>
    <row r="120">
      <c r="B120" s="10" t="n">
        <v>102</v>
      </c>
      <c r="C120" s="3933">
        <f>+IF(C119-D120&lt;0,0,C119-D120)</f>
        <v/>
      </c>
      <c r="D120" s="3933">
        <f>F120-E120</f>
        <v/>
      </c>
      <c r="E120" s="3933">
        <f>C119*$D$8</f>
        <v/>
      </c>
      <c r="F120" s="3933">
        <f>IF(ROUND(C119,0)=0,0,PMT($D$8,$D$9,-$D$7))</f>
        <v/>
      </c>
      <c r="G120" s="3933">
        <f>+IF(ROUND(C119,0)=0,0,+$D$13+$D$14)</f>
        <v/>
      </c>
      <c r="H120" s="3933">
        <f>+G120+F120</f>
        <v/>
      </c>
    </row>
    <row r="121">
      <c r="B121" s="10" t="n">
        <v>103</v>
      </c>
      <c r="C121" s="3933">
        <f>+IF(C120-D121&lt;0,0,C120-D121)</f>
        <v/>
      </c>
      <c r="D121" s="3933">
        <f>F121-E121</f>
        <v/>
      </c>
      <c r="E121" s="3933">
        <f>C120*$D$8</f>
        <v/>
      </c>
      <c r="F121" s="3933">
        <f>IF(ROUND(C120,0)=0,0,PMT($D$8,$D$9,-$D$7))</f>
        <v/>
      </c>
      <c r="G121" s="3933">
        <f>+IF(ROUND(C120,0)=0,0,+$D$13+$D$14)</f>
        <v/>
      </c>
      <c r="H121" s="3933">
        <f>+G121+F121</f>
        <v/>
      </c>
    </row>
    <row r="122">
      <c r="B122" s="10" t="n">
        <v>104</v>
      </c>
      <c r="C122" s="3933">
        <f>+IF(C121-D122&lt;0,0,C121-D122)</f>
        <v/>
      </c>
      <c r="D122" s="3933">
        <f>F122-E122</f>
        <v/>
      </c>
      <c r="E122" s="3933">
        <f>C121*$D$8</f>
        <v/>
      </c>
      <c r="F122" s="3933">
        <f>IF(ROUND(C121,0)=0,0,PMT($D$8,$D$9,-$D$7))</f>
        <v/>
      </c>
      <c r="G122" s="3933">
        <f>+IF(ROUND(C121,0)=0,0,+$D$13+$D$14)</f>
        <v/>
      </c>
      <c r="H122" s="3933">
        <f>+G122+F122</f>
        <v/>
      </c>
    </row>
    <row r="123">
      <c r="B123" s="10" t="n">
        <v>105</v>
      </c>
      <c r="C123" s="3933">
        <f>+IF(C122-D123&lt;0,0,C122-D123)</f>
        <v/>
      </c>
      <c r="D123" s="3933">
        <f>F123-E123</f>
        <v/>
      </c>
      <c r="E123" s="3933">
        <f>C122*$D$8</f>
        <v/>
      </c>
      <c r="F123" s="3933">
        <f>IF(ROUND(C122,0)=0,0,PMT($D$8,$D$9,-$D$7))</f>
        <v/>
      </c>
      <c r="G123" s="3933">
        <f>+IF(ROUND(C122,0)=0,0,+$D$13+$D$14)</f>
        <v/>
      </c>
      <c r="H123" s="3933">
        <f>+G123+F123</f>
        <v/>
      </c>
    </row>
    <row r="124">
      <c r="B124" s="10" t="n">
        <v>106</v>
      </c>
      <c r="C124" s="3933">
        <f>+IF(C123-D124&lt;0,0,C123-D124)</f>
        <v/>
      </c>
      <c r="D124" s="3933">
        <f>F124-E124</f>
        <v/>
      </c>
      <c r="E124" s="3933">
        <f>C123*$D$8</f>
        <v/>
      </c>
      <c r="F124" s="3933">
        <f>IF(ROUND(C123,0)=0,0,PMT($D$8,$D$9,-$D$7))</f>
        <v/>
      </c>
      <c r="G124" s="3933">
        <f>+IF(ROUND(C123,0)=0,0,+$D$13+$D$14)</f>
        <v/>
      </c>
      <c r="H124" s="3933">
        <f>+G124+F124</f>
        <v/>
      </c>
    </row>
    <row r="125">
      <c r="B125" s="10" t="n">
        <v>107</v>
      </c>
      <c r="C125" s="3933">
        <f>+IF(C124-D125&lt;0,0,C124-D125)</f>
        <v/>
      </c>
      <c r="D125" s="3933">
        <f>F125-E125</f>
        <v/>
      </c>
      <c r="E125" s="3933">
        <f>C124*$D$8</f>
        <v/>
      </c>
      <c r="F125" s="3933">
        <f>IF(ROUND(C124,0)=0,0,PMT($D$8,$D$9,-$D$7))</f>
        <v/>
      </c>
      <c r="G125" s="3933">
        <f>+IF(ROUND(C124,0)=0,0,+$D$13+$D$14)</f>
        <v/>
      </c>
      <c r="H125" s="3933">
        <f>+G125+F125</f>
        <v/>
      </c>
    </row>
    <row r="126">
      <c r="B126" s="10" t="n">
        <v>108</v>
      </c>
      <c r="C126" s="3933">
        <f>+IF(C125-D126&lt;0,0,C125-D126)</f>
        <v/>
      </c>
      <c r="D126" s="3933">
        <f>F126-E126</f>
        <v/>
      </c>
      <c r="E126" s="3933">
        <f>C125*$D$8</f>
        <v/>
      </c>
      <c r="F126" s="3933">
        <f>IF(ROUND(C125,0)=0,0,PMT($D$8,$D$9,-$D$7))</f>
        <v/>
      </c>
      <c r="G126" s="3933">
        <f>+IF(ROUND(C125,0)=0,0,+$D$13+$D$14)</f>
        <v/>
      </c>
      <c r="H126" s="3933">
        <f>+G126+F126</f>
        <v/>
      </c>
    </row>
    <row r="127">
      <c r="B127" s="10" t="n">
        <v>109</v>
      </c>
      <c r="C127" s="3933">
        <f>+IF(C126-D127&lt;0,0,C126-D127)</f>
        <v/>
      </c>
      <c r="D127" s="3933">
        <f>F127-E127</f>
        <v/>
      </c>
      <c r="E127" s="3933">
        <f>C126*$D$8</f>
        <v/>
      </c>
      <c r="F127" s="3933">
        <f>IF(ROUND(C126,0)=0,0,PMT($D$8,$D$9,-$D$7))</f>
        <v/>
      </c>
      <c r="G127" s="3933">
        <f>+IF(ROUND(C126,0)=0,0,+$D$13+$D$14)</f>
        <v/>
      </c>
      <c r="H127" s="3933">
        <f>+G127+F127</f>
        <v/>
      </c>
    </row>
    <row r="128">
      <c r="B128" s="10" t="n">
        <v>110</v>
      </c>
      <c r="C128" s="3933">
        <f>+IF(C127-D128&lt;0,0,C127-D128)</f>
        <v/>
      </c>
      <c r="D128" s="3933">
        <f>F128-E128</f>
        <v/>
      </c>
      <c r="E128" s="3933">
        <f>C127*$D$8</f>
        <v/>
      </c>
      <c r="F128" s="3933">
        <f>IF(ROUND(C127,0)=0,0,PMT($D$8,$D$9,-$D$7))</f>
        <v/>
      </c>
      <c r="G128" s="3933">
        <f>+IF(ROUND(C127,0)=0,0,+$D$13+$D$14)</f>
        <v/>
      </c>
      <c r="H128" s="3933">
        <f>+G128+F128</f>
        <v/>
      </c>
    </row>
    <row r="129">
      <c r="B129" s="10" t="n">
        <v>111</v>
      </c>
      <c r="C129" s="3933">
        <f>+IF(C128-D129&lt;0,0,C128-D129)</f>
        <v/>
      </c>
      <c r="D129" s="3933">
        <f>F129-E129</f>
        <v/>
      </c>
      <c r="E129" s="3933">
        <f>C128*$D$8</f>
        <v/>
      </c>
      <c r="F129" s="3933">
        <f>IF(ROUND(C128,0)=0,0,PMT($D$8,$D$9,-$D$7))</f>
        <v/>
      </c>
      <c r="G129" s="3933">
        <f>+IF(ROUND(C128,0)=0,0,+$D$13+$D$14)</f>
        <v/>
      </c>
      <c r="H129" s="3933">
        <f>+G129+F129</f>
        <v/>
      </c>
    </row>
    <row r="130">
      <c r="B130" s="10" t="n">
        <v>112</v>
      </c>
      <c r="C130" s="3933">
        <f>+IF(C129-D130&lt;0,0,C129-D130)</f>
        <v/>
      </c>
      <c r="D130" s="3933">
        <f>F130-E130</f>
        <v/>
      </c>
      <c r="E130" s="3933">
        <f>C129*$D$8</f>
        <v/>
      </c>
      <c r="F130" s="3933">
        <f>IF(ROUND(C129,0)=0,0,PMT($D$8,$D$9,-$D$7))</f>
        <v/>
      </c>
      <c r="G130" s="3933">
        <f>+IF(ROUND(C129,0)=0,0,+$D$13+$D$14)</f>
        <v/>
      </c>
      <c r="H130" s="3933">
        <f>+G130+F130</f>
        <v/>
      </c>
    </row>
    <row r="131">
      <c r="B131" s="10" t="n">
        <v>113</v>
      </c>
      <c r="C131" s="3933">
        <f>+IF(C130-D131&lt;0,0,C130-D131)</f>
        <v/>
      </c>
      <c r="D131" s="3933">
        <f>F131-E131</f>
        <v/>
      </c>
      <c r="E131" s="3933">
        <f>C130*$D$8</f>
        <v/>
      </c>
      <c r="F131" s="3933">
        <f>IF(ROUND(C130,0)=0,0,PMT($D$8,$D$9,-$D$7))</f>
        <v/>
      </c>
      <c r="G131" s="3933">
        <f>+IF(ROUND(C130,0)=0,0,+$D$13+$D$14)</f>
        <v/>
      </c>
      <c r="H131" s="3933">
        <f>+G131+F131</f>
        <v/>
      </c>
    </row>
    <row r="132">
      <c r="B132" s="10" t="n">
        <v>114</v>
      </c>
      <c r="C132" s="3933">
        <f>+IF(C131-D132&lt;0,0,C131-D132)</f>
        <v/>
      </c>
      <c r="D132" s="3933">
        <f>F132-E132</f>
        <v/>
      </c>
      <c r="E132" s="3933">
        <f>C131*$D$8</f>
        <v/>
      </c>
      <c r="F132" s="3933">
        <f>IF(ROUND(C131,0)=0,0,PMT($D$8,$D$9,-$D$7))</f>
        <v/>
      </c>
      <c r="G132" s="3933">
        <f>+IF(ROUND(C131,0)=0,0,+$D$13+$D$14)</f>
        <v/>
      </c>
      <c r="H132" s="3933">
        <f>+G132+F132</f>
        <v/>
      </c>
    </row>
    <row r="133">
      <c r="B133" s="10" t="n">
        <v>115</v>
      </c>
      <c r="C133" s="3933">
        <f>+IF(C132-D133&lt;0,0,C132-D133)</f>
        <v/>
      </c>
      <c r="D133" s="3933">
        <f>F133-E133</f>
        <v/>
      </c>
      <c r="E133" s="3933">
        <f>C132*$D$8</f>
        <v/>
      </c>
      <c r="F133" s="3933">
        <f>IF(ROUND(C132,0)=0,0,PMT($D$8,$D$9,-$D$7))</f>
        <v/>
      </c>
      <c r="G133" s="3933">
        <f>+IF(ROUND(C132,0)=0,0,+$D$13+$D$14)</f>
        <v/>
      </c>
      <c r="H133" s="3933">
        <f>+G133+F133</f>
        <v/>
      </c>
    </row>
    <row r="134">
      <c r="B134" s="10" t="n">
        <v>116</v>
      </c>
      <c r="C134" s="3933">
        <f>+IF(C133-D134&lt;0,0,C133-D134)</f>
        <v/>
      </c>
      <c r="D134" s="3933">
        <f>F134-E134</f>
        <v/>
      </c>
      <c r="E134" s="3933">
        <f>C133*$D$8</f>
        <v/>
      </c>
      <c r="F134" s="3933">
        <f>IF(ROUND(C133,0)=0,0,PMT($D$8,$D$9,-$D$7))</f>
        <v/>
      </c>
      <c r="G134" s="3933">
        <f>+IF(ROUND(C133,0)=0,0,+$D$13+$D$14)</f>
        <v/>
      </c>
      <c r="H134" s="3933">
        <f>+G134+F134</f>
        <v/>
      </c>
    </row>
    <row r="135">
      <c r="B135" s="10" t="n">
        <v>117</v>
      </c>
      <c r="C135" s="3933">
        <f>+IF(C134-D135&lt;0,0,C134-D135)</f>
        <v/>
      </c>
      <c r="D135" s="3933">
        <f>F135-E135</f>
        <v/>
      </c>
      <c r="E135" s="3933">
        <f>C134*$D$8</f>
        <v/>
      </c>
      <c r="F135" s="3933">
        <f>IF(ROUND(C134,0)=0,0,PMT($D$8,$D$9,-$D$7))</f>
        <v/>
      </c>
      <c r="G135" s="3933">
        <f>+IF(ROUND(C134,0)=0,0,+$D$13+$D$14)</f>
        <v/>
      </c>
      <c r="H135" s="3933">
        <f>+G135+F135</f>
        <v/>
      </c>
    </row>
    <row r="136">
      <c r="B136" s="10" t="n">
        <v>118</v>
      </c>
      <c r="C136" s="3933">
        <f>+IF(C135-D136&lt;0,0,C135-D136)</f>
        <v/>
      </c>
      <c r="D136" s="3933">
        <f>F136-E136</f>
        <v/>
      </c>
      <c r="E136" s="3933">
        <f>C135*$D$8</f>
        <v/>
      </c>
      <c r="F136" s="3933">
        <f>IF(ROUND(C135,0)=0,0,PMT($D$8,$D$9,-$D$7))</f>
        <v/>
      </c>
      <c r="G136" s="3933">
        <f>+IF(ROUND(C135,0)=0,0,+$D$13+$D$14)</f>
        <v/>
      </c>
      <c r="H136" s="3933">
        <f>+G136+F136</f>
        <v/>
      </c>
    </row>
    <row r="137">
      <c r="B137" s="10" t="n">
        <v>119</v>
      </c>
      <c r="C137" s="3933">
        <f>+IF(C136-D137&lt;0,0,C136-D137)</f>
        <v/>
      </c>
      <c r="D137" s="3933">
        <f>F137-E137</f>
        <v/>
      </c>
      <c r="E137" s="3933">
        <f>C136*$D$8</f>
        <v/>
      </c>
      <c r="F137" s="3933">
        <f>IF(ROUND(C136,0)=0,0,PMT($D$8,$D$9,-$D$7))</f>
        <v/>
      </c>
      <c r="G137" s="3933">
        <f>+IF(ROUND(C136,0)=0,0,+$D$13+$D$14)</f>
        <v/>
      </c>
      <c r="H137" s="3933">
        <f>+G137+F137</f>
        <v/>
      </c>
    </row>
    <row r="138">
      <c r="B138" s="10" t="n">
        <v>120</v>
      </c>
      <c r="C138" s="3933">
        <f>+IF(C137-D138&lt;0,0,C137-D138)</f>
        <v/>
      </c>
      <c r="D138" s="3933">
        <f>F138-E138</f>
        <v/>
      </c>
      <c r="E138" s="3933">
        <f>C137*$D$8</f>
        <v/>
      </c>
      <c r="F138" s="3933">
        <f>IF(ROUND(C137,0)=0,0,PMT($D$8,$D$9,-$D$7))</f>
        <v/>
      </c>
      <c r="G138" s="3933">
        <f>+IF(ROUND(C137,0)=0,0,+$D$13+$D$14)</f>
        <v/>
      </c>
      <c r="H138" s="3933">
        <f>+G138+F138</f>
        <v/>
      </c>
    </row>
    <row r="139">
      <c r="B139" s="10" t="n">
        <v>121</v>
      </c>
      <c r="C139" s="3933">
        <f>+IF(C138-D139&lt;0,0,C138-D139)</f>
        <v/>
      </c>
      <c r="D139" s="3933">
        <f>F139-E139</f>
        <v/>
      </c>
      <c r="E139" s="3933">
        <f>C138*$D$8</f>
        <v/>
      </c>
      <c r="F139" s="3933">
        <f>IF(ROUND(C138,0)=0,0,PMT($D$8,$D$9,-$D$7))</f>
        <v/>
      </c>
      <c r="G139" s="3933">
        <f>+IF(ROUND(C138,0)=0,0,+$D$13+$D$14)</f>
        <v/>
      </c>
      <c r="H139" s="3933">
        <f>+G139+F139</f>
        <v/>
      </c>
    </row>
    <row r="140">
      <c r="B140" s="10" t="n">
        <v>122</v>
      </c>
      <c r="C140" s="3933">
        <f>+IF(C139-D140&lt;0,0,C139-D140)</f>
        <v/>
      </c>
      <c r="D140" s="3933">
        <f>F140-E140</f>
        <v/>
      </c>
      <c r="E140" s="3933">
        <f>C139*$D$8</f>
        <v/>
      </c>
      <c r="F140" s="3933">
        <f>IF(ROUND(C139,0)=0,0,PMT($D$8,$D$9,-$D$7))</f>
        <v/>
      </c>
      <c r="G140" s="3933">
        <f>+IF(ROUND(C139,0)=0,0,+$D$13+$D$14)</f>
        <v/>
      </c>
      <c r="H140" s="3933">
        <f>+G140+F140</f>
        <v/>
      </c>
    </row>
    <row r="141">
      <c r="B141" s="10" t="n">
        <v>123</v>
      </c>
      <c r="C141" s="3933">
        <f>+IF(C140-D141&lt;0,0,C140-D141)</f>
        <v/>
      </c>
      <c r="D141" s="3933">
        <f>F141-E141</f>
        <v/>
      </c>
      <c r="E141" s="3933">
        <f>C140*$D$8</f>
        <v/>
      </c>
      <c r="F141" s="3933">
        <f>IF(ROUND(C140,0)=0,0,PMT($D$8,$D$9,-$D$7))</f>
        <v/>
      </c>
      <c r="G141" s="3933">
        <f>+IF(ROUND(C140,0)=0,0,+$D$13+$D$14)</f>
        <v/>
      </c>
      <c r="H141" s="3933">
        <f>+G141+F141</f>
        <v/>
      </c>
    </row>
    <row r="142">
      <c r="B142" s="10" t="n">
        <v>124</v>
      </c>
      <c r="C142" s="3933">
        <f>+IF(C141-D142&lt;0,0,C141-D142)</f>
        <v/>
      </c>
      <c r="D142" s="3933">
        <f>F142-E142</f>
        <v/>
      </c>
      <c r="E142" s="3933">
        <f>C141*$D$8</f>
        <v/>
      </c>
      <c r="F142" s="3933">
        <f>IF(ROUND(C141,0)=0,0,PMT($D$8,$D$9,-$D$7))</f>
        <v/>
      </c>
      <c r="G142" s="3933">
        <f>+IF(ROUND(C141,0)=0,0,+$D$13+$D$14)</f>
        <v/>
      </c>
      <c r="H142" s="3933">
        <f>+G142+F142</f>
        <v/>
      </c>
    </row>
    <row r="143">
      <c r="B143" s="10" t="n">
        <v>125</v>
      </c>
      <c r="C143" s="3933">
        <f>+IF(C142-D143&lt;0,0,C142-D143)</f>
        <v/>
      </c>
      <c r="D143" s="3933">
        <f>F143-E143</f>
        <v/>
      </c>
      <c r="E143" s="3933">
        <f>C142*$D$8</f>
        <v/>
      </c>
      <c r="F143" s="3933">
        <f>IF(ROUND(C142,0)=0,0,PMT($D$8,$D$9,-$D$7))</f>
        <v/>
      </c>
      <c r="G143" s="3933">
        <f>+IF(ROUND(C142,0)=0,0,+$D$13+$D$14)</f>
        <v/>
      </c>
      <c r="H143" s="3933">
        <f>+G143+F143</f>
        <v/>
      </c>
    </row>
    <row r="144">
      <c r="B144" s="10" t="n">
        <v>126</v>
      </c>
      <c r="C144" s="3933">
        <f>+IF(C143-D144&lt;0,0,C143-D144)</f>
        <v/>
      </c>
      <c r="D144" s="3933">
        <f>F144-E144</f>
        <v/>
      </c>
      <c r="E144" s="3933">
        <f>C143*$D$8</f>
        <v/>
      </c>
      <c r="F144" s="3933">
        <f>IF(ROUND(C143,0)=0,0,PMT($D$8,$D$9,-$D$7))</f>
        <v/>
      </c>
      <c r="G144" s="3933">
        <f>+IF(ROUND(C143,0)=0,0,+$D$13+$D$14)</f>
        <v/>
      </c>
      <c r="H144" s="3933">
        <f>+G144+F144</f>
        <v/>
      </c>
    </row>
    <row r="145">
      <c r="B145" s="10" t="n">
        <v>127</v>
      </c>
      <c r="C145" s="3933">
        <f>+IF(C144-D145&lt;0,0,C144-D145)</f>
        <v/>
      </c>
      <c r="D145" s="3933">
        <f>F145-E145</f>
        <v/>
      </c>
      <c r="E145" s="3933">
        <f>C144*$D$8</f>
        <v/>
      </c>
      <c r="F145" s="3933">
        <f>IF(ROUND(C144,0)=0,0,PMT($D$8,$D$9,-$D$7))</f>
        <v/>
      </c>
      <c r="G145" s="3933">
        <f>+IF(ROUND(C144,0)=0,0,+$D$13+$D$14)</f>
        <v/>
      </c>
      <c r="H145" s="3933">
        <f>+G145+F145</f>
        <v/>
      </c>
    </row>
    <row r="146">
      <c r="B146" s="10" t="n">
        <v>128</v>
      </c>
      <c r="C146" s="3933">
        <f>+IF(C145-D146&lt;0,0,C145-D146)</f>
        <v/>
      </c>
      <c r="D146" s="3933">
        <f>F146-E146</f>
        <v/>
      </c>
      <c r="E146" s="3933">
        <f>C145*$D$8</f>
        <v/>
      </c>
      <c r="F146" s="3933">
        <f>IF(ROUND(C145,0)=0,0,PMT($D$8,$D$9,-$D$7))</f>
        <v/>
      </c>
      <c r="G146" s="3933">
        <f>+IF(ROUND(C145,0)=0,0,+$D$13+$D$14)</f>
        <v/>
      </c>
      <c r="H146" s="3933">
        <f>+G146+F146</f>
        <v/>
      </c>
    </row>
    <row r="147">
      <c r="B147" s="10" t="n">
        <v>129</v>
      </c>
      <c r="C147" s="3933">
        <f>+IF(C146-D147&lt;0,0,C146-D147)</f>
        <v/>
      </c>
      <c r="D147" s="3933">
        <f>F147-E147</f>
        <v/>
      </c>
      <c r="E147" s="3933">
        <f>C146*$D$8</f>
        <v/>
      </c>
      <c r="F147" s="3933">
        <f>IF(ROUND(C146,0)=0,0,PMT($D$8,$D$9,-$D$7))</f>
        <v/>
      </c>
      <c r="G147" s="3933">
        <f>+IF(ROUND(C146,0)=0,0,+$D$13+$D$14)</f>
        <v/>
      </c>
      <c r="H147" s="3933">
        <f>+G147+F147</f>
        <v/>
      </c>
    </row>
    <row r="148">
      <c r="B148" s="10" t="n">
        <v>130</v>
      </c>
      <c r="C148" s="3933">
        <f>+IF(C147-D148&lt;0,0,C147-D148)</f>
        <v/>
      </c>
      <c r="D148" s="3933">
        <f>F148-E148</f>
        <v/>
      </c>
      <c r="E148" s="3933">
        <f>C147*$D$8</f>
        <v/>
      </c>
      <c r="F148" s="3933">
        <f>IF(ROUND(C147,0)=0,0,PMT($D$8,$D$9,-$D$7))</f>
        <v/>
      </c>
      <c r="G148" s="3933">
        <f>+IF(ROUND(C147,0)=0,0,+$D$13+$D$14)</f>
        <v/>
      </c>
      <c r="H148" s="3933">
        <f>+G148+F148</f>
        <v/>
      </c>
    </row>
    <row r="149">
      <c r="B149" s="10" t="n">
        <v>131</v>
      </c>
      <c r="C149" s="3933">
        <f>+IF(C148-D149&lt;0,0,C148-D149)</f>
        <v/>
      </c>
      <c r="D149" s="3933">
        <f>F149-E149</f>
        <v/>
      </c>
      <c r="E149" s="3933">
        <f>C148*$D$8</f>
        <v/>
      </c>
      <c r="F149" s="3933">
        <f>IF(ROUND(C148,0)=0,0,PMT($D$8,$D$9,-$D$7))</f>
        <v/>
      </c>
      <c r="G149" s="3933">
        <f>+IF(ROUND(C148,0)=0,0,+$D$13+$D$14)</f>
        <v/>
      </c>
      <c r="H149" s="3933">
        <f>+G149+F149</f>
        <v/>
      </c>
    </row>
    <row r="150">
      <c r="B150" s="10" t="n">
        <v>132</v>
      </c>
      <c r="C150" s="3933">
        <f>+IF(C149-D150&lt;0,0,C149-D150)</f>
        <v/>
      </c>
      <c r="D150" s="3933">
        <f>F150-E150</f>
        <v/>
      </c>
      <c r="E150" s="3933">
        <f>C149*$D$8</f>
        <v/>
      </c>
      <c r="F150" s="3933">
        <f>IF(ROUND(C149,0)=0,0,PMT($D$8,$D$9,-$D$7))</f>
        <v/>
      </c>
      <c r="G150" s="3933">
        <f>+IF(ROUND(C149,0)=0,0,+$D$13+$D$14)</f>
        <v/>
      </c>
      <c r="H150" s="3933">
        <f>+G150+F150</f>
        <v/>
      </c>
    </row>
    <row r="151">
      <c r="B151" s="10" t="n">
        <v>133</v>
      </c>
      <c r="C151" s="3933">
        <f>+IF(C150-D151&lt;0,0,C150-D151)</f>
        <v/>
      </c>
      <c r="D151" s="3933">
        <f>F151-E151</f>
        <v/>
      </c>
      <c r="E151" s="3933">
        <f>C150*$D$8</f>
        <v/>
      </c>
      <c r="F151" s="3933">
        <f>IF(ROUND(C150,0)=0,0,PMT($D$8,$D$9,-$D$7))</f>
        <v/>
      </c>
      <c r="G151" s="3933">
        <f>+IF(ROUND(C150,0)=0,0,+$D$13+$D$14)</f>
        <v/>
      </c>
      <c r="H151" s="3933">
        <f>+G151+F151</f>
        <v/>
      </c>
    </row>
    <row r="152">
      <c r="B152" s="10" t="n">
        <v>134</v>
      </c>
      <c r="C152" s="3933">
        <f>+IF(C151-D152&lt;0,0,C151-D152)</f>
        <v/>
      </c>
      <c r="D152" s="3933">
        <f>F152-E152</f>
        <v/>
      </c>
      <c r="E152" s="3933">
        <f>C151*$D$8</f>
        <v/>
      </c>
      <c r="F152" s="3933">
        <f>IF(ROUND(C151,0)=0,0,PMT($D$8,$D$9,-$D$7))</f>
        <v/>
      </c>
      <c r="G152" s="3933">
        <f>+IF(ROUND(C151,0)=0,0,+$D$13+$D$14)</f>
        <v/>
      </c>
      <c r="H152" s="3933">
        <f>+G152+F152</f>
        <v/>
      </c>
    </row>
    <row r="153">
      <c r="B153" s="10" t="n">
        <v>135</v>
      </c>
      <c r="C153" s="3933">
        <f>+IF(C152-D153&lt;0,0,C152-D153)</f>
        <v/>
      </c>
      <c r="D153" s="3933">
        <f>F153-E153</f>
        <v/>
      </c>
      <c r="E153" s="3933">
        <f>C152*$D$8</f>
        <v/>
      </c>
      <c r="F153" s="3933">
        <f>IF(ROUND(C152,0)=0,0,PMT($D$8,$D$9,-$D$7))</f>
        <v/>
      </c>
      <c r="G153" s="3933">
        <f>+IF(ROUND(C152,0)=0,0,+$D$13+$D$14)</f>
        <v/>
      </c>
      <c r="H153" s="3933">
        <f>+G153+F153</f>
        <v/>
      </c>
    </row>
    <row r="154">
      <c r="B154" s="10" t="n">
        <v>136</v>
      </c>
      <c r="C154" s="3933">
        <f>+IF(C153-D154&lt;0,0,C153-D154)</f>
        <v/>
      </c>
      <c r="D154" s="3933">
        <f>F154-E154</f>
        <v/>
      </c>
      <c r="E154" s="3933">
        <f>C153*$D$8</f>
        <v/>
      </c>
      <c r="F154" s="3933">
        <f>IF(ROUND(C153,0)=0,0,PMT($D$8,$D$9,-$D$7))</f>
        <v/>
      </c>
      <c r="G154" s="3933">
        <f>+IF(ROUND(C153,0)=0,0,+$D$13+$D$14)</f>
        <v/>
      </c>
      <c r="H154" s="3933">
        <f>+G154+F154</f>
        <v/>
      </c>
    </row>
    <row r="155">
      <c r="B155" s="10" t="n">
        <v>137</v>
      </c>
      <c r="C155" s="3933">
        <f>+IF(C154-D155&lt;0,0,C154-D155)</f>
        <v/>
      </c>
      <c r="D155" s="3933">
        <f>F155-E155</f>
        <v/>
      </c>
      <c r="E155" s="3933">
        <f>C154*$D$8</f>
        <v/>
      </c>
      <c r="F155" s="3933">
        <f>IF(ROUND(C154,0)=0,0,PMT($D$8,$D$9,-$D$7))</f>
        <v/>
      </c>
      <c r="G155" s="3933">
        <f>+IF(ROUND(C154,0)=0,0,+$D$13+$D$14)</f>
        <v/>
      </c>
      <c r="H155" s="3933">
        <f>+G155+F155</f>
        <v/>
      </c>
    </row>
    <row r="156">
      <c r="B156" s="10" t="n">
        <v>138</v>
      </c>
      <c r="C156" s="3933">
        <f>+IF(C155-D156&lt;0,0,C155-D156)</f>
        <v/>
      </c>
      <c r="D156" s="3933">
        <f>F156-E156</f>
        <v/>
      </c>
      <c r="E156" s="3933">
        <f>C155*$D$8</f>
        <v/>
      </c>
      <c r="F156" s="3933">
        <f>IF(ROUND(C155,0)=0,0,PMT($D$8,$D$9,-$D$7))</f>
        <v/>
      </c>
      <c r="G156" s="3933">
        <f>+IF(ROUND(C155,0)=0,0,+$D$13+$D$14)</f>
        <v/>
      </c>
      <c r="H156" s="3933">
        <f>+G156+F156</f>
        <v/>
      </c>
    </row>
    <row r="157">
      <c r="B157" s="10" t="n">
        <v>139</v>
      </c>
      <c r="C157" s="3933">
        <f>+IF(C156-D157&lt;0,0,C156-D157)</f>
        <v/>
      </c>
      <c r="D157" s="3933">
        <f>F157-E157</f>
        <v/>
      </c>
      <c r="E157" s="3933">
        <f>C156*$D$8</f>
        <v/>
      </c>
      <c r="F157" s="3933">
        <f>IF(ROUND(C156,0)=0,0,PMT($D$8,$D$9,-$D$7))</f>
        <v/>
      </c>
      <c r="G157" s="3933">
        <f>+IF(ROUND(C156,0)=0,0,+$D$13+$D$14)</f>
        <v/>
      </c>
      <c r="H157" s="3933">
        <f>+G157+F157</f>
        <v/>
      </c>
    </row>
    <row r="158">
      <c r="B158" s="10" t="n">
        <v>140</v>
      </c>
      <c r="C158" s="3933">
        <f>+IF(C157-D158&lt;0,0,C157-D158)</f>
        <v/>
      </c>
      <c r="D158" s="3933">
        <f>F158-E158</f>
        <v/>
      </c>
      <c r="E158" s="3933">
        <f>C157*$D$8</f>
        <v/>
      </c>
      <c r="F158" s="3933">
        <f>IF(ROUND(C157,0)=0,0,PMT($D$8,$D$9,-$D$7))</f>
        <v/>
      </c>
      <c r="G158" s="3933">
        <f>+IF(ROUND(C157,0)=0,0,+$D$13+$D$14)</f>
        <v/>
      </c>
      <c r="H158" s="3933">
        <f>+G158+F158</f>
        <v/>
      </c>
    </row>
    <row r="159">
      <c r="B159" s="10" t="n">
        <v>141</v>
      </c>
      <c r="C159" s="3933">
        <f>+IF(C158-D159&lt;0,0,C158-D159)</f>
        <v/>
      </c>
      <c r="D159" s="3933">
        <f>F159-E159</f>
        <v/>
      </c>
      <c r="E159" s="3933">
        <f>C158*$D$8</f>
        <v/>
      </c>
      <c r="F159" s="3933">
        <f>IF(ROUND(C158,0)=0,0,PMT($D$8,$D$9,-$D$7))</f>
        <v/>
      </c>
      <c r="G159" s="3933">
        <f>+IF(ROUND(C158,0)=0,0,+$D$13+$D$14)</f>
        <v/>
      </c>
      <c r="H159" s="3933">
        <f>+G159+F159</f>
        <v/>
      </c>
    </row>
    <row r="160">
      <c r="B160" s="10" t="n">
        <v>142</v>
      </c>
      <c r="C160" s="3933">
        <f>+IF(C159-D160&lt;0,0,C159-D160)</f>
        <v/>
      </c>
      <c r="D160" s="3933">
        <f>F160-E160</f>
        <v/>
      </c>
      <c r="E160" s="3933">
        <f>C159*$D$8</f>
        <v/>
      </c>
      <c r="F160" s="3933">
        <f>IF(ROUND(C159,0)=0,0,PMT($D$8,$D$9,-$D$7))</f>
        <v/>
      </c>
      <c r="G160" s="3933">
        <f>+IF(ROUND(C159,0)=0,0,+$D$13+$D$14)</f>
        <v/>
      </c>
      <c r="H160" s="3933">
        <f>+G160+F160</f>
        <v/>
      </c>
    </row>
    <row r="161">
      <c r="B161" s="10" t="n">
        <v>143</v>
      </c>
      <c r="C161" s="3933">
        <f>+IF(C160-D161&lt;0,0,C160-D161)</f>
        <v/>
      </c>
      <c r="D161" s="3933">
        <f>F161-E161</f>
        <v/>
      </c>
      <c r="E161" s="3933">
        <f>C160*$D$8</f>
        <v/>
      </c>
      <c r="F161" s="3933">
        <f>IF(ROUND(C160,0)=0,0,PMT($D$8,$D$9,-$D$7))</f>
        <v/>
      </c>
      <c r="G161" s="3933">
        <f>+IF(ROUND(C160,0)=0,0,+$D$13+$D$14)</f>
        <v/>
      </c>
      <c r="H161" s="3933">
        <f>+G161+F161</f>
        <v/>
      </c>
    </row>
    <row r="162">
      <c r="B162" s="10" t="n">
        <v>144</v>
      </c>
      <c r="C162" s="3933">
        <f>+IF(C161-D162&lt;0,0,C161-D162)</f>
        <v/>
      </c>
      <c r="D162" s="3933">
        <f>F162-E162</f>
        <v/>
      </c>
      <c r="E162" s="3933">
        <f>C161*$D$8</f>
        <v/>
      </c>
      <c r="F162" s="3933">
        <f>IF(ROUND(C161,0)=0,0,PMT($D$8,$D$9,-$D$7))</f>
        <v/>
      </c>
      <c r="G162" s="3933">
        <f>+IF(ROUND(C161,0)=0,0,+$D$13+$D$14)</f>
        <v/>
      </c>
      <c r="H162" s="3933">
        <f>+G162+F162</f>
        <v/>
      </c>
    </row>
    <row r="163">
      <c r="B163" s="10" t="n">
        <v>145</v>
      </c>
      <c r="C163" s="3933">
        <f>+IF(C162-D163&lt;0,0,C162-D163)</f>
        <v/>
      </c>
      <c r="D163" s="3933">
        <f>F163-E163</f>
        <v/>
      </c>
      <c r="E163" s="3933">
        <f>C162*$D$8</f>
        <v/>
      </c>
      <c r="F163" s="3933">
        <f>IF(ROUND(C162,0)=0,0,PMT($D$8,$D$9,-$D$7))</f>
        <v/>
      </c>
      <c r="G163" s="3933">
        <f>+IF(ROUND(C162,0)=0,0,+$D$13+$D$14)</f>
        <v/>
      </c>
      <c r="H163" s="3933">
        <f>+G163+F163</f>
        <v/>
      </c>
    </row>
    <row r="164">
      <c r="B164" s="10" t="n">
        <v>146</v>
      </c>
      <c r="C164" s="3933">
        <f>+IF(C163-D164&lt;0,0,C163-D164)</f>
        <v/>
      </c>
      <c r="D164" s="3933">
        <f>F164-E164</f>
        <v/>
      </c>
      <c r="E164" s="3933">
        <f>C163*$D$8</f>
        <v/>
      </c>
      <c r="F164" s="3933">
        <f>IF(ROUND(C163,0)=0,0,PMT($D$8,$D$9,-$D$7))</f>
        <v/>
      </c>
      <c r="G164" s="3933">
        <f>+IF(ROUND(C163,0)=0,0,+$D$13+$D$14)</f>
        <v/>
      </c>
      <c r="H164" s="3933">
        <f>+G164+F164</f>
        <v/>
      </c>
    </row>
    <row r="165">
      <c r="B165" s="10" t="n">
        <v>147</v>
      </c>
      <c r="C165" s="3933">
        <f>+IF(C164-D165&lt;0,0,C164-D165)</f>
        <v/>
      </c>
      <c r="D165" s="3933">
        <f>F165-E165</f>
        <v/>
      </c>
      <c r="E165" s="3933">
        <f>C164*$D$8</f>
        <v/>
      </c>
      <c r="F165" s="3933">
        <f>IF(ROUND(C164,0)=0,0,PMT($D$8,$D$9,-$D$7))</f>
        <v/>
      </c>
      <c r="G165" s="3933">
        <f>+IF(ROUND(C164,0)=0,0,+$D$13+$D$14)</f>
        <v/>
      </c>
      <c r="H165" s="3933">
        <f>+G165+F165</f>
        <v/>
      </c>
    </row>
    <row r="166">
      <c r="B166" s="10" t="n">
        <v>148</v>
      </c>
      <c r="C166" s="3933">
        <f>+IF(C165-D166&lt;0,0,C165-D166)</f>
        <v/>
      </c>
      <c r="D166" s="3933">
        <f>F166-E166</f>
        <v/>
      </c>
      <c r="E166" s="3933">
        <f>C165*$D$8</f>
        <v/>
      </c>
      <c r="F166" s="3933">
        <f>IF(ROUND(C165,0)=0,0,PMT($D$8,$D$9,-$D$7))</f>
        <v/>
      </c>
      <c r="G166" s="3933">
        <f>+IF(ROUND(C165,0)=0,0,+$D$13+$D$14)</f>
        <v/>
      </c>
      <c r="H166" s="3933">
        <f>+G166+F166</f>
        <v/>
      </c>
    </row>
    <row r="167">
      <c r="B167" s="10" t="n">
        <v>149</v>
      </c>
      <c r="C167" s="3933">
        <f>+IF(C166-D167&lt;0,0,C166-D167)</f>
        <v/>
      </c>
      <c r="D167" s="3933">
        <f>F167-E167</f>
        <v/>
      </c>
      <c r="E167" s="3933">
        <f>C166*$D$8</f>
        <v/>
      </c>
      <c r="F167" s="3933">
        <f>IF(ROUND(C166,0)=0,0,PMT($D$8,$D$9,-$D$7))</f>
        <v/>
      </c>
      <c r="G167" s="3933">
        <f>+IF(ROUND(C166,0)=0,0,+$D$13+$D$14)</f>
        <v/>
      </c>
      <c r="H167" s="3933">
        <f>+G167+F167</f>
        <v/>
      </c>
    </row>
    <row r="168">
      <c r="B168" s="10" t="n">
        <v>150</v>
      </c>
      <c r="C168" s="3933">
        <f>+IF(C167-D168&lt;0,0,C167-D168)</f>
        <v/>
      </c>
      <c r="D168" s="3933">
        <f>F168-E168</f>
        <v/>
      </c>
      <c r="E168" s="3933">
        <f>C167*$D$8</f>
        <v/>
      </c>
      <c r="F168" s="3933">
        <f>IF(ROUND(C167,0)=0,0,PMT($D$8,$D$9,-$D$7))</f>
        <v/>
      </c>
      <c r="G168" s="3933">
        <f>+IF(ROUND(C167,0)=0,0,+$D$13+$D$14)</f>
        <v/>
      </c>
      <c r="H168" s="3933">
        <f>+G168+F168</f>
        <v/>
      </c>
    </row>
    <row r="169">
      <c r="B169" s="10" t="n">
        <v>151</v>
      </c>
      <c r="C169" s="3933">
        <f>+IF(C168-D169&lt;0,0,C168-D169)</f>
        <v/>
      </c>
      <c r="D169" s="3933">
        <f>F169-E169</f>
        <v/>
      </c>
      <c r="E169" s="3933">
        <f>C168*$D$8</f>
        <v/>
      </c>
      <c r="F169" s="3933">
        <f>IF(ROUND(C168,0)=0,0,PMT($D$8,$D$9,-$D$7))</f>
        <v/>
      </c>
      <c r="G169" s="3933">
        <f>+IF(ROUND(C168,0)=0,0,+$D$13+$D$14)</f>
        <v/>
      </c>
      <c r="H169" s="3933">
        <f>+G169+F169</f>
        <v/>
      </c>
    </row>
    <row r="170">
      <c r="B170" s="10" t="n">
        <v>152</v>
      </c>
      <c r="C170" s="3933">
        <f>+IF(C169-D170&lt;0,0,C169-D170)</f>
        <v/>
      </c>
      <c r="D170" s="3933">
        <f>F170-E170</f>
        <v/>
      </c>
      <c r="E170" s="3933">
        <f>C169*$D$8</f>
        <v/>
      </c>
      <c r="F170" s="3933">
        <f>IF(ROUND(C169,0)=0,0,PMT($D$8,$D$9,-$D$7))</f>
        <v/>
      </c>
      <c r="G170" s="3933">
        <f>+IF(ROUND(C169,0)=0,0,+$D$13+$D$14)</f>
        <v/>
      </c>
      <c r="H170" s="3933">
        <f>+G170+F170</f>
        <v/>
      </c>
    </row>
    <row r="171">
      <c r="B171" s="10" t="n">
        <v>153</v>
      </c>
      <c r="C171" s="3933">
        <f>+IF(C170-D171&lt;0,0,C170-D171)</f>
        <v/>
      </c>
      <c r="D171" s="3933">
        <f>F171-E171</f>
        <v/>
      </c>
      <c r="E171" s="3933">
        <f>C170*$D$8</f>
        <v/>
      </c>
      <c r="F171" s="3933">
        <f>IF(ROUND(C170,0)=0,0,PMT($D$8,$D$9,-$D$7))</f>
        <v/>
      </c>
      <c r="G171" s="3933">
        <f>+IF(ROUND(C170,0)=0,0,+$D$13+$D$14)</f>
        <v/>
      </c>
      <c r="H171" s="3933">
        <f>+G171+F171</f>
        <v/>
      </c>
    </row>
    <row r="172">
      <c r="B172" s="10" t="n">
        <v>154</v>
      </c>
      <c r="C172" s="3933">
        <f>+IF(C171-D172&lt;0,0,C171-D172)</f>
        <v/>
      </c>
      <c r="D172" s="3933">
        <f>F172-E172</f>
        <v/>
      </c>
      <c r="E172" s="3933">
        <f>C171*$D$8</f>
        <v/>
      </c>
      <c r="F172" s="3933">
        <f>IF(ROUND(C171,0)=0,0,PMT($D$8,$D$9,-$D$7))</f>
        <v/>
      </c>
      <c r="G172" s="3933">
        <f>+IF(ROUND(C171,0)=0,0,+$D$13+$D$14)</f>
        <v/>
      </c>
      <c r="H172" s="3933">
        <f>+G172+F172</f>
        <v/>
      </c>
    </row>
    <row r="173">
      <c r="B173" s="10" t="n">
        <v>155</v>
      </c>
      <c r="C173" s="3933">
        <f>+IF(C172-D173&lt;0,0,C172-D173)</f>
        <v/>
      </c>
      <c r="D173" s="3933">
        <f>F173-E173</f>
        <v/>
      </c>
      <c r="E173" s="3933">
        <f>C172*$D$8</f>
        <v/>
      </c>
      <c r="F173" s="3933">
        <f>IF(ROUND(C172,0)=0,0,PMT($D$8,$D$9,-$D$7))</f>
        <v/>
      </c>
      <c r="G173" s="3933">
        <f>+IF(ROUND(C172,0)=0,0,+$D$13+$D$14)</f>
        <v/>
      </c>
      <c r="H173" s="3933">
        <f>+G173+F173</f>
        <v/>
      </c>
    </row>
    <row r="174">
      <c r="B174" s="10" t="n">
        <v>156</v>
      </c>
      <c r="C174" s="3933">
        <f>+IF(C173-D174&lt;0,0,C173-D174)</f>
        <v/>
      </c>
      <c r="D174" s="3933">
        <f>F174-E174</f>
        <v/>
      </c>
      <c r="E174" s="3933">
        <f>C173*$D$8</f>
        <v/>
      </c>
      <c r="F174" s="3933">
        <f>IF(ROUND(C173,0)=0,0,PMT($D$8,$D$9,-$D$7))</f>
        <v/>
      </c>
      <c r="G174" s="3933">
        <f>+IF(ROUND(C173,0)=0,0,+$D$13+$D$14)</f>
        <v/>
      </c>
      <c r="H174" s="3933">
        <f>+G174+F174</f>
        <v/>
      </c>
    </row>
    <row r="175">
      <c r="B175" s="10" t="n">
        <v>157</v>
      </c>
      <c r="C175" s="3933">
        <f>+IF(C174-D175&lt;0,0,C174-D175)</f>
        <v/>
      </c>
      <c r="D175" s="3933">
        <f>F175-E175</f>
        <v/>
      </c>
      <c r="E175" s="3933">
        <f>C174*$D$8</f>
        <v/>
      </c>
      <c r="F175" s="3933">
        <f>IF(ROUND(C174,0)=0,0,PMT($D$8,$D$9,-$D$7))</f>
        <v/>
      </c>
      <c r="G175" s="3933">
        <f>+IF(ROUND(C174,0)=0,0,+$D$13+$D$14)</f>
        <v/>
      </c>
      <c r="H175" s="3933">
        <f>+G175+F175</f>
        <v/>
      </c>
    </row>
    <row r="176">
      <c r="B176" s="10" t="n">
        <v>158</v>
      </c>
      <c r="C176" s="3933">
        <f>+IF(C175-D176&lt;0,0,C175-D176)</f>
        <v/>
      </c>
      <c r="D176" s="3933">
        <f>F176-E176</f>
        <v/>
      </c>
      <c r="E176" s="3933">
        <f>C175*$D$8</f>
        <v/>
      </c>
      <c r="F176" s="3933">
        <f>IF(ROUND(C175,0)=0,0,PMT($D$8,$D$9,-$D$7))</f>
        <v/>
      </c>
      <c r="G176" s="3933">
        <f>+IF(ROUND(C175,0)=0,0,+$D$13+$D$14)</f>
        <v/>
      </c>
      <c r="H176" s="3933">
        <f>+G176+F176</f>
        <v/>
      </c>
    </row>
    <row r="177">
      <c r="B177" s="10" t="n">
        <v>159</v>
      </c>
      <c r="C177" s="3933">
        <f>+IF(C176-D177&lt;0,0,C176-D177)</f>
        <v/>
      </c>
      <c r="D177" s="3933">
        <f>F177-E177</f>
        <v/>
      </c>
      <c r="E177" s="3933">
        <f>C176*$D$8</f>
        <v/>
      </c>
      <c r="F177" s="3933">
        <f>IF(ROUND(C176,0)=0,0,PMT($D$8,$D$9,-$D$7))</f>
        <v/>
      </c>
      <c r="G177" s="3933">
        <f>+IF(ROUND(C176,0)=0,0,+$D$13+$D$14)</f>
        <v/>
      </c>
      <c r="H177" s="3933">
        <f>+G177+F177</f>
        <v/>
      </c>
    </row>
    <row r="178">
      <c r="B178" s="10" t="n">
        <v>160</v>
      </c>
      <c r="C178" s="3933">
        <f>+IF(C177-D178&lt;0,0,C177-D178)</f>
        <v/>
      </c>
      <c r="D178" s="3933">
        <f>F178-E178</f>
        <v/>
      </c>
      <c r="E178" s="3933">
        <f>C177*$D$8</f>
        <v/>
      </c>
      <c r="F178" s="3933">
        <f>IF(ROUND(C177,0)=0,0,PMT($D$8,$D$9,-$D$7))</f>
        <v/>
      </c>
      <c r="G178" s="3933">
        <f>+IF(ROUND(C177,0)=0,0,+$D$13+$D$14)</f>
        <v/>
      </c>
      <c r="H178" s="3933">
        <f>+G178+F178</f>
        <v/>
      </c>
    </row>
    <row r="179">
      <c r="B179" s="10" t="n">
        <v>161</v>
      </c>
      <c r="C179" s="3933">
        <f>+IF(C178-D179&lt;0,0,C178-D179)</f>
        <v/>
      </c>
      <c r="D179" s="3933">
        <f>F179-E179</f>
        <v/>
      </c>
      <c r="E179" s="3933">
        <f>C178*$D$8</f>
        <v/>
      </c>
      <c r="F179" s="3933">
        <f>IF(ROUND(C178,0)=0,0,PMT($D$8,$D$9,-$D$7))</f>
        <v/>
      </c>
      <c r="G179" s="3933">
        <f>+IF(ROUND(C178,0)=0,0,+$D$13+$D$14)</f>
        <v/>
      </c>
      <c r="H179" s="3933">
        <f>+G179+F179</f>
        <v/>
      </c>
    </row>
    <row r="180">
      <c r="B180" s="10" t="n">
        <v>162</v>
      </c>
      <c r="C180" s="3933">
        <f>+IF(C179-D180&lt;0,0,C179-D180)</f>
        <v/>
      </c>
      <c r="D180" s="3933">
        <f>F180-E180</f>
        <v/>
      </c>
      <c r="E180" s="3933">
        <f>C179*$D$8</f>
        <v/>
      </c>
      <c r="F180" s="3933">
        <f>IF(ROUND(C179,0)=0,0,PMT($D$8,$D$9,-$D$7))</f>
        <v/>
      </c>
      <c r="G180" s="3933">
        <f>+IF(ROUND(C179,0)=0,0,+$D$13+$D$14)</f>
        <v/>
      </c>
      <c r="H180" s="3933">
        <f>+G180+F180</f>
        <v/>
      </c>
    </row>
    <row r="181">
      <c r="B181" s="10" t="n">
        <v>163</v>
      </c>
      <c r="C181" s="3933">
        <f>+IF(C180-D181&lt;0,0,C180-D181)</f>
        <v/>
      </c>
      <c r="D181" s="3933">
        <f>F181-E181</f>
        <v/>
      </c>
      <c r="E181" s="3933">
        <f>C180*$D$8</f>
        <v/>
      </c>
      <c r="F181" s="3933">
        <f>IF(ROUND(C180,0)=0,0,PMT($D$8,$D$9,-$D$7))</f>
        <v/>
      </c>
      <c r="G181" s="3933">
        <f>+IF(ROUND(C180,0)=0,0,+$D$13+$D$14)</f>
        <v/>
      </c>
      <c r="H181" s="3933">
        <f>+G181+F181</f>
        <v/>
      </c>
    </row>
    <row r="182">
      <c r="B182" s="10" t="n">
        <v>164</v>
      </c>
      <c r="C182" s="3933">
        <f>+IF(C181-D182&lt;0,0,C181-D182)</f>
        <v/>
      </c>
      <c r="D182" s="3933">
        <f>F182-E182</f>
        <v/>
      </c>
      <c r="E182" s="3933">
        <f>C181*$D$8</f>
        <v/>
      </c>
      <c r="F182" s="3933">
        <f>IF(ROUND(C181,0)=0,0,PMT($D$8,$D$9,-$D$7))</f>
        <v/>
      </c>
      <c r="G182" s="3933">
        <f>+IF(ROUND(C181,0)=0,0,+$D$13+$D$14)</f>
        <v/>
      </c>
      <c r="H182" s="3933">
        <f>+G182+F182</f>
        <v/>
      </c>
    </row>
    <row r="183">
      <c r="B183" s="10" t="n">
        <v>165</v>
      </c>
      <c r="C183" s="3933">
        <f>+IF(C182-D183&lt;0,0,C182-D183)</f>
        <v/>
      </c>
      <c r="D183" s="3933">
        <f>F183-E183</f>
        <v/>
      </c>
      <c r="E183" s="3933">
        <f>C182*$D$8</f>
        <v/>
      </c>
      <c r="F183" s="3933">
        <f>IF(ROUND(C182,0)=0,0,PMT($D$8,$D$9,-$D$7))</f>
        <v/>
      </c>
      <c r="G183" s="3933">
        <f>+IF(ROUND(C182,0)=0,0,+$D$13+$D$14)</f>
        <v/>
      </c>
      <c r="H183" s="3933">
        <f>+G183+F183</f>
        <v/>
      </c>
    </row>
    <row r="184">
      <c r="B184" s="10" t="n">
        <v>166</v>
      </c>
      <c r="C184" s="3933">
        <f>+IF(C183-D184&lt;0,0,C183-D184)</f>
        <v/>
      </c>
      <c r="D184" s="3933">
        <f>F184-E184</f>
        <v/>
      </c>
      <c r="E184" s="3933">
        <f>C183*$D$8</f>
        <v/>
      </c>
      <c r="F184" s="3933">
        <f>IF(ROUND(C183,0)=0,0,PMT($D$8,$D$9,-$D$7))</f>
        <v/>
      </c>
      <c r="G184" s="3933">
        <f>+IF(ROUND(C183,0)=0,0,+$D$13+$D$14)</f>
        <v/>
      </c>
      <c r="H184" s="3933">
        <f>+G184+F184</f>
        <v/>
      </c>
    </row>
    <row r="185">
      <c r="B185" s="10" t="n">
        <v>167</v>
      </c>
      <c r="C185" s="3933">
        <f>+IF(C184-D185&lt;0,0,C184-D185)</f>
        <v/>
      </c>
      <c r="D185" s="3933">
        <f>F185-E185</f>
        <v/>
      </c>
      <c r="E185" s="3933">
        <f>C184*$D$8</f>
        <v/>
      </c>
      <c r="F185" s="3933">
        <f>IF(ROUND(C184,0)=0,0,PMT($D$8,$D$9,-$D$7))</f>
        <v/>
      </c>
      <c r="G185" s="3933">
        <f>+IF(ROUND(C184,0)=0,0,+$D$13+$D$14)</f>
        <v/>
      </c>
      <c r="H185" s="3933">
        <f>+G185+F185</f>
        <v/>
      </c>
    </row>
    <row r="186">
      <c r="B186" s="10" t="n">
        <v>168</v>
      </c>
      <c r="C186" s="3933">
        <f>+IF(C185-D186&lt;0,0,C185-D186)</f>
        <v/>
      </c>
      <c r="D186" s="3933">
        <f>F186-E186</f>
        <v/>
      </c>
      <c r="E186" s="3933">
        <f>C185*$D$8</f>
        <v/>
      </c>
      <c r="F186" s="3933">
        <f>IF(ROUND(C185,0)=0,0,PMT($D$8,$D$9,-$D$7))</f>
        <v/>
      </c>
      <c r="G186" s="3933">
        <f>+IF(ROUND(C185,0)=0,0,+$D$13+$D$14)</f>
        <v/>
      </c>
      <c r="H186" s="3933">
        <f>+G186+F186</f>
        <v/>
      </c>
    </row>
    <row r="187">
      <c r="B187" s="10" t="n">
        <v>169</v>
      </c>
      <c r="C187" s="3933">
        <f>+IF(C186-D187&lt;0,0,C186-D187)</f>
        <v/>
      </c>
      <c r="D187" s="3933">
        <f>F187-E187</f>
        <v/>
      </c>
      <c r="E187" s="3933">
        <f>C186*$D$8</f>
        <v/>
      </c>
      <c r="F187" s="3933">
        <f>IF(ROUND(C186,0)=0,0,PMT($D$8,$D$9,-$D$7))</f>
        <v/>
      </c>
      <c r="G187" s="3933">
        <f>+IF(ROUND(C186,0)=0,0,+$D$13+$D$14)</f>
        <v/>
      </c>
      <c r="H187" s="3933">
        <f>+G187+F187</f>
        <v/>
      </c>
    </row>
    <row r="188">
      <c r="B188" s="10" t="n">
        <v>170</v>
      </c>
      <c r="C188" s="3933">
        <f>+IF(C187-D188&lt;0,0,C187-D188)</f>
        <v/>
      </c>
      <c r="D188" s="3933">
        <f>F188-E188</f>
        <v/>
      </c>
      <c r="E188" s="3933">
        <f>C187*$D$8</f>
        <v/>
      </c>
      <c r="F188" s="3933">
        <f>IF(ROUND(C187,0)=0,0,PMT($D$8,$D$9,-$D$7))</f>
        <v/>
      </c>
      <c r="G188" s="3933">
        <f>+IF(ROUND(C187,0)=0,0,+$D$13+$D$14)</f>
        <v/>
      </c>
      <c r="H188" s="3933">
        <f>+G188+F188</f>
        <v/>
      </c>
    </row>
    <row r="189">
      <c r="B189" s="10" t="n">
        <v>171</v>
      </c>
      <c r="C189" s="3933">
        <f>+IF(C188-D189&lt;0,0,C188-D189)</f>
        <v/>
      </c>
      <c r="D189" s="3933">
        <f>F189-E189</f>
        <v/>
      </c>
      <c r="E189" s="3933">
        <f>C188*$D$8</f>
        <v/>
      </c>
      <c r="F189" s="3933">
        <f>IF(ROUND(C188,0)=0,0,PMT($D$8,$D$9,-$D$7))</f>
        <v/>
      </c>
      <c r="G189" s="3933">
        <f>+IF(ROUND(C188,0)=0,0,+$D$13+$D$14)</f>
        <v/>
      </c>
      <c r="H189" s="3933">
        <f>+G189+F189</f>
        <v/>
      </c>
    </row>
    <row r="190">
      <c r="B190" s="10" t="n">
        <v>172</v>
      </c>
      <c r="C190" s="3933">
        <f>+IF(C189-D190&lt;0,0,C189-D190)</f>
        <v/>
      </c>
      <c r="D190" s="3933">
        <f>F190-E190</f>
        <v/>
      </c>
      <c r="E190" s="3933">
        <f>C189*$D$8</f>
        <v/>
      </c>
      <c r="F190" s="3933">
        <f>IF(ROUND(C189,0)=0,0,PMT($D$8,$D$9,-$D$7))</f>
        <v/>
      </c>
      <c r="G190" s="3933">
        <f>+IF(ROUND(C189,0)=0,0,+$D$13+$D$14)</f>
        <v/>
      </c>
      <c r="H190" s="3933">
        <f>+G190+F190</f>
        <v/>
      </c>
    </row>
    <row r="191">
      <c r="B191" s="10" t="n">
        <v>173</v>
      </c>
      <c r="C191" s="3933">
        <f>+IF(C190-D191&lt;0,0,C190-D191)</f>
        <v/>
      </c>
      <c r="D191" s="3933">
        <f>F191-E191</f>
        <v/>
      </c>
      <c r="E191" s="3933">
        <f>C190*$D$8</f>
        <v/>
      </c>
      <c r="F191" s="3933">
        <f>IF(ROUND(C190,0)=0,0,PMT($D$8,$D$9,-$D$7))</f>
        <v/>
      </c>
      <c r="G191" s="3933">
        <f>+IF(ROUND(C190,0)=0,0,+$D$13+$D$14)</f>
        <v/>
      </c>
      <c r="H191" s="3933">
        <f>+G191+F191</f>
        <v/>
      </c>
    </row>
    <row r="192">
      <c r="B192" s="10" t="n">
        <v>174</v>
      </c>
      <c r="C192" s="3933">
        <f>+IF(C191-D192&lt;0,0,C191-D192)</f>
        <v/>
      </c>
      <c r="D192" s="3933">
        <f>F192-E192</f>
        <v/>
      </c>
      <c r="E192" s="3933">
        <f>C191*$D$8</f>
        <v/>
      </c>
      <c r="F192" s="3933">
        <f>IF(ROUND(C191,0)=0,0,PMT($D$8,$D$9,-$D$7))</f>
        <v/>
      </c>
      <c r="G192" s="3933">
        <f>+IF(ROUND(C191,0)=0,0,+$D$13+$D$14)</f>
        <v/>
      </c>
      <c r="H192" s="3933">
        <f>+G192+F192</f>
        <v/>
      </c>
    </row>
    <row r="193">
      <c r="B193" s="10" t="n">
        <v>175</v>
      </c>
      <c r="C193" s="3933">
        <f>+IF(C192-D193&lt;0,0,C192-D193)</f>
        <v/>
      </c>
      <c r="D193" s="3933">
        <f>F193-E193</f>
        <v/>
      </c>
      <c r="E193" s="3933">
        <f>C192*$D$8</f>
        <v/>
      </c>
      <c r="F193" s="3933">
        <f>IF(ROUND(C192,0)=0,0,PMT($D$8,$D$9,-$D$7))</f>
        <v/>
      </c>
      <c r="G193" s="3933">
        <f>+IF(ROUND(C192,0)=0,0,+$D$13+$D$14)</f>
        <v/>
      </c>
      <c r="H193" s="3933">
        <f>+G193+F193</f>
        <v/>
      </c>
    </row>
    <row r="194">
      <c r="B194" s="10" t="n">
        <v>176</v>
      </c>
      <c r="C194" s="3933">
        <f>+IF(C193-D194&lt;0,0,C193-D194)</f>
        <v/>
      </c>
      <c r="D194" s="3933">
        <f>F194-E194</f>
        <v/>
      </c>
      <c r="E194" s="3933">
        <f>C193*$D$8</f>
        <v/>
      </c>
      <c r="F194" s="3933">
        <f>IF(ROUND(C193,0)=0,0,PMT($D$8,$D$9,-$D$7))</f>
        <v/>
      </c>
      <c r="G194" s="3933">
        <f>+IF(ROUND(C193,0)=0,0,+$D$13+$D$14)</f>
        <v/>
      </c>
      <c r="H194" s="3933">
        <f>+G194+F194</f>
        <v/>
      </c>
    </row>
    <row r="195">
      <c r="B195" s="10" t="n">
        <v>177</v>
      </c>
      <c r="C195" s="3933">
        <f>+IF(C194-D195&lt;0,0,C194-D195)</f>
        <v/>
      </c>
      <c r="D195" s="3933">
        <f>F195-E195</f>
        <v/>
      </c>
      <c r="E195" s="3933">
        <f>C194*$D$8</f>
        <v/>
      </c>
      <c r="F195" s="3933">
        <f>IF(ROUND(C194,0)=0,0,PMT($D$8,$D$9,-$D$7))</f>
        <v/>
      </c>
      <c r="G195" s="3933">
        <f>+IF(ROUND(C194,0)=0,0,+$D$13+$D$14)</f>
        <v/>
      </c>
      <c r="H195" s="3933">
        <f>+G195+F195</f>
        <v/>
      </c>
    </row>
    <row r="196">
      <c r="B196" s="10" t="n">
        <v>178</v>
      </c>
      <c r="C196" s="3933">
        <f>+IF(C195-D196&lt;0,0,C195-D196)</f>
        <v/>
      </c>
      <c r="D196" s="3933">
        <f>F196-E196</f>
        <v/>
      </c>
      <c r="E196" s="3933">
        <f>C195*$D$8</f>
        <v/>
      </c>
      <c r="F196" s="3933">
        <f>IF(ROUND(C195,0)=0,0,PMT($D$8,$D$9,-$D$7))</f>
        <v/>
      </c>
      <c r="G196" s="3933">
        <f>+IF(ROUND(C195,0)=0,0,+$D$13+$D$14)</f>
        <v/>
      </c>
      <c r="H196" s="3933">
        <f>+G196+F196</f>
        <v/>
      </c>
    </row>
    <row r="197">
      <c r="B197" s="10" t="n">
        <v>179</v>
      </c>
      <c r="C197" s="3933">
        <f>+IF(C196-D197&lt;0,0,C196-D197)</f>
        <v/>
      </c>
      <c r="D197" s="3933">
        <f>F197-E197</f>
        <v/>
      </c>
      <c r="E197" s="3933">
        <f>C196*$D$8</f>
        <v/>
      </c>
      <c r="F197" s="3933">
        <f>IF(ROUND(C196,0)=0,0,PMT($D$8,$D$9,-$D$7))</f>
        <v/>
      </c>
      <c r="G197" s="3933">
        <f>+IF(ROUND(C196,0)=0,0,+$D$13+$D$14)</f>
        <v/>
      </c>
      <c r="H197" s="3933">
        <f>+G197+F197</f>
        <v/>
      </c>
    </row>
    <row r="198">
      <c r="B198" s="10" t="n">
        <v>180</v>
      </c>
      <c r="C198" s="3933">
        <f>+IF(C197-D198&lt;0,0,C197-D198)</f>
        <v/>
      </c>
      <c r="D198" s="3933">
        <f>F198-E198</f>
        <v/>
      </c>
      <c r="E198" s="3933">
        <f>C197*$D$8</f>
        <v/>
      </c>
      <c r="F198" s="3933">
        <f>IF(ROUND(C197,0)=0,0,PMT($D$8,$D$9,-$D$7))</f>
        <v/>
      </c>
      <c r="G198" s="3933">
        <f>+IF(ROUND(C197,0)=0,0,+$D$13+$D$14)</f>
        <v/>
      </c>
      <c r="H198" s="3933">
        <f>+G198+F198</f>
        <v/>
      </c>
    </row>
    <row r="199">
      <c r="B199" s="10">
        <f>+B198+1</f>
        <v/>
      </c>
      <c r="C199" s="3933">
        <f>+IF(C198-D199&lt;0,0,C198-D199)</f>
        <v/>
      </c>
      <c r="D199" s="3933">
        <f>F199-E199</f>
        <v/>
      </c>
      <c r="E199" s="3933">
        <f>C198*$D$8</f>
        <v/>
      </c>
      <c r="F199" s="3933">
        <f>IF(ROUND(C198,0)=0,0,PMT($D$8,$D$9,-$D$7))</f>
        <v/>
      </c>
      <c r="G199" s="3933">
        <f>+IF(ROUND(C198,0)=0,0,+$D$13+$D$14)</f>
        <v/>
      </c>
      <c r="H199" s="3933">
        <f>+G199+F199</f>
        <v/>
      </c>
    </row>
    <row r="200">
      <c r="B200" s="10">
        <f>+B199+1</f>
        <v/>
      </c>
      <c r="C200" s="3933">
        <f>+IF(C199-D200&lt;0,0,C199-D200)</f>
        <v/>
      </c>
      <c r="D200" s="3933">
        <f>F200-E200</f>
        <v/>
      </c>
      <c r="E200" s="3933">
        <f>C199*$D$8</f>
        <v/>
      </c>
      <c r="F200" s="3933">
        <f>IF(ROUND(C199,0)=0,0,PMT($D$8,$D$9,-$D$7))</f>
        <v/>
      </c>
      <c r="G200" s="3933">
        <f>+IF(ROUND(C199,0)=0,0,+$D$13+$D$14)</f>
        <v/>
      </c>
      <c r="H200" s="3933">
        <f>+G200+F200</f>
        <v/>
      </c>
    </row>
    <row r="201">
      <c r="B201" s="10">
        <f>+B200+1</f>
        <v/>
      </c>
      <c r="C201" s="3933">
        <f>+IF(C200-D201&lt;0,0,C200-D201)</f>
        <v/>
      </c>
      <c r="D201" s="3933">
        <f>F201-E201</f>
        <v/>
      </c>
      <c r="E201" s="3933">
        <f>C200*$D$8</f>
        <v/>
      </c>
      <c r="F201" s="3933">
        <f>IF(ROUND(C200,0)=0,0,PMT($D$8,$D$9,-$D$7))</f>
        <v/>
      </c>
      <c r="G201" s="3933">
        <f>+IF(ROUND(C200,0)=0,0,+$D$13+$D$14)</f>
        <v/>
      </c>
      <c r="H201" s="3933">
        <f>+G201+F201</f>
        <v/>
      </c>
    </row>
    <row r="202">
      <c r="B202" s="10">
        <f>+B201+1</f>
        <v/>
      </c>
      <c r="C202" s="3933">
        <f>+IF(C201-D202&lt;0,0,C201-D202)</f>
        <v/>
      </c>
      <c r="D202" s="3933">
        <f>F202-E202</f>
        <v/>
      </c>
      <c r="E202" s="3933">
        <f>C201*$D$8</f>
        <v/>
      </c>
      <c r="F202" s="3933">
        <f>IF(ROUND(C201,0)=0,0,PMT($D$8,$D$9,-$D$7))</f>
        <v/>
      </c>
      <c r="G202" s="3933">
        <f>+IF(ROUND(C201,0)=0,0,+$D$13+$D$14)</f>
        <v/>
      </c>
      <c r="H202" s="3933">
        <f>+G202+F202</f>
        <v/>
      </c>
    </row>
    <row r="203">
      <c r="B203" s="10">
        <f>+B202+1</f>
        <v/>
      </c>
      <c r="C203" s="3933">
        <f>+IF(C202-D203&lt;0,0,C202-D203)</f>
        <v/>
      </c>
      <c r="D203" s="3933">
        <f>F203-E203</f>
        <v/>
      </c>
      <c r="E203" s="3933">
        <f>C202*$D$8</f>
        <v/>
      </c>
      <c r="F203" s="3933">
        <f>IF(ROUND(C202,0)=0,0,PMT($D$8,$D$9,-$D$7))</f>
        <v/>
      </c>
      <c r="G203" s="3933">
        <f>+IF(ROUND(C202,0)=0,0,+$D$13+$D$14)</f>
        <v/>
      </c>
      <c r="H203" s="3933">
        <f>+G203+F203</f>
        <v/>
      </c>
    </row>
    <row r="204">
      <c r="B204" s="10">
        <f>+B203+1</f>
        <v/>
      </c>
      <c r="C204" s="3933">
        <f>+IF(C203-D204&lt;0,0,C203-D204)</f>
        <v/>
      </c>
      <c r="D204" s="3933">
        <f>F204-E204</f>
        <v/>
      </c>
      <c r="E204" s="3933">
        <f>C203*$D$8</f>
        <v/>
      </c>
      <c r="F204" s="3933">
        <f>IF(ROUND(C203,0)=0,0,PMT($D$8,$D$9,-$D$7))</f>
        <v/>
      </c>
      <c r="G204" s="3933">
        <f>+IF(ROUND(C203,0)=0,0,+$D$13+$D$14)</f>
        <v/>
      </c>
      <c r="H204" s="3933">
        <f>+G204+F204</f>
        <v/>
      </c>
    </row>
    <row r="205">
      <c r="B205" s="10">
        <f>+B204+1</f>
        <v/>
      </c>
      <c r="C205" s="3933">
        <f>+IF(C204-D205&lt;0,0,C204-D205)</f>
        <v/>
      </c>
      <c r="D205" s="3933">
        <f>F205-E205</f>
        <v/>
      </c>
      <c r="E205" s="3933">
        <f>C204*$D$8</f>
        <v/>
      </c>
      <c r="F205" s="3933">
        <f>IF(ROUND(C204,0)=0,0,PMT($D$8,$D$9,-$D$7))</f>
        <v/>
      </c>
      <c r="G205" s="3933">
        <f>+IF(ROUND(C204,0)=0,0,+$D$13+$D$14)</f>
        <v/>
      </c>
      <c r="H205" s="3933">
        <f>+G205+F205</f>
        <v/>
      </c>
    </row>
    <row r="206">
      <c r="B206" s="10">
        <f>+B205+1</f>
        <v/>
      </c>
      <c r="C206" s="3933">
        <f>+IF(C205-D206&lt;0,0,C205-D206)</f>
        <v/>
      </c>
      <c r="D206" s="3933">
        <f>F206-E206</f>
        <v/>
      </c>
      <c r="E206" s="3933">
        <f>C205*$D$8</f>
        <v/>
      </c>
      <c r="F206" s="3933">
        <f>IF(ROUND(C205,0)=0,0,PMT($D$8,$D$9,-$D$7))</f>
        <v/>
      </c>
      <c r="G206" s="3933">
        <f>+IF(ROUND(C205,0)=0,0,+$D$13+$D$14)</f>
        <v/>
      </c>
      <c r="H206" s="3933">
        <f>+G206+F206</f>
        <v/>
      </c>
    </row>
    <row r="207">
      <c r="B207" s="10">
        <f>+B206+1</f>
        <v/>
      </c>
      <c r="C207" s="3933">
        <f>+IF(C206-D207&lt;0,0,C206-D207)</f>
        <v/>
      </c>
      <c r="D207" s="3933">
        <f>F207-E207</f>
        <v/>
      </c>
      <c r="E207" s="3933">
        <f>C206*$D$8</f>
        <v/>
      </c>
      <c r="F207" s="3933">
        <f>IF(ROUND(C206,0)=0,0,PMT($D$8,$D$9,-$D$7))</f>
        <v/>
      </c>
      <c r="G207" s="3933">
        <f>+IF(ROUND(C206,0)=0,0,+$D$13+$D$14)</f>
        <v/>
      </c>
      <c r="H207" s="3933">
        <f>+G207+F207</f>
        <v/>
      </c>
    </row>
    <row r="208">
      <c r="B208" s="10">
        <f>+B207+1</f>
        <v/>
      </c>
      <c r="C208" s="3933">
        <f>+IF(C207-D208&lt;0,0,C207-D208)</f>
        <v/>
      </c>
      <c r="D208" s="3933">
        <f>F208-E208</f>
        <v/>
      </c>
      <c r="E208" s="3933">
        <f>C207*$D$8</f>
        <v/>
      </c>
      <c r="F208" s="3933">
        <f>IF(ROUND(C207,0)=0,0,PMT($D$8,$D$9,-$D$7))</f>
        <v/>
      </c>
      <c r="G208" s="3933">
        <f>+IF(ROUND(C207,0)=0,0,+$D$13+$D$14)</f>
        <v/>
      </c>
      <c r="H208" s="3933">
        <f>+G208+F208</f>
        <v/>
      </c>
    </row>
    <row r="209">
      <c r="B209" s="10">
        <f>+B208+1</f>
        <v/>
      </c>
      <c r="C209" s="3933">
        <f>+IF(C208-D209&lt;0,0,C208-D209)</f>
        <v/>
      </c>
      <c r="D209" s="3933">
        <f>F209-E209</f>
        <v/>
      </c>
      <c r="E209" s="3933">
        <f>C208*$D$8</f>
        <v/>
      </c>
      <c r="F209" s="3933">
        <f>IF(ROUND(C208,0)=0,0,PMT($D$8,$D$9,-$D$7))</f>
        <v/>
      </c>
      <c r="G209" s="3933">
        <f>+IF(ROUND(C208,0)=0,0,+$D$13+$D$14)</f>
        <v/>
      </c>
      <c r="H209" s="3933">
        <f>+G209+F209</f>
        <v/>
      </c>
    </row>
    <row r="210">
      <c r="B210" s="10">
        <f>+B209+1</f>
        <v/>
      </c>
      <c r="C210" s="3933">
        <f>+IF(C209-D210&lt;0,0,C209-D210)</f>
        <v/>
      </c>
      <c r="D210" s="3933">
        <f>F210-E210</f>
        <v/>
      </c>
      <c r="E210" s="3933">
        <f>C209*$D$8</f>
        <v/>
      </c>
      <c r="F210" s="3933">
        <f>IF(ROUND(C209,0)=0,0,PMT($D$8,$D$9,-$D$7))</f>
        <v/>
      </c>
      <c r="G210" s="3933">
        <f>+IF(ROUND(C209,0)=0,0,+$D$13+$D$14)</f>
        <v/>
      </c>
      <c r="H210" s="3933">
        <f>+G210+F210</f>
        <v/>
      </c>
    </row>
    <row r="211">
      <c r="B211" s="10">
        <f>+B210+1</f>
        <v/>
      </c>
      <c r="C211" s="3933">
        <f>+IF(C210-D211&lt;0,0,C210-D211)</f>
        <v/>
      </c>
      <c r="D211" s="3933">
        <f>F211-E211</f>
        <v/>
      </c>
      <c r="E211" s="3933">
        <f>C210*$D$8</f>
        <v/>
      </c>
      <c r="F211" s="3933">
        <f>IF(ROUND(C210,0)=0,0,PMT($D$8,$D$9,-$D$7))</f>
        <v/>
      </c>
      <c r="G211" s="3933">
        <f>+IF(ROUND(C210,0)=0,0,+$D$13+$D$14)</f>
        <v/>
      </c>
      <c r="H211" s="3933">
        <f>+G211+F211</f>
        <v/>
      </c>
    </row>
    <row r="212">
      <c r="B212" s="10">
        <f>+B211+1</f>
        <v/>
      </c>
      <c r="C212" s="3933">
        <f>+IF(C211-D212&lt;0,0,C211-D212)</f>
        <v/>
      </c>
      <c r="D212" s="3933">
        <f>F212-E212</f>
        <v/>
      </c>
      <c r="E212" s="3933">
        <f>C211*$D$8</f>
        <v/>
      </c>
      <c r="F212" s="3933">
        <f>IF(ROUND(C211,0)=0,0,PMT($D$8,$D$9,-$D$7))</f>
        <v/>
      </c>
      <c r="G212" s="3933">
        <f>+IF(ROUND(C211,0)=0,0,+$D$13+$D$14)</f>
        <v/>
      </c>
      <c r="H212" s="3933">
        <f>+G212+F212</f>
        <v/>
      </c>
    </row>
    <row r="213">
      <c r="B213" s="10">
        <f>+B212+1</f>
        <v/>
      </c>
      <c r="C213" s="3933">
        <f>+IF(C212-D213&lt;0,0,C212-D213)</f>
        <v/>
      </c>
      <c r="D213" s="3933">
        <f>F213-E213</f>
        <v/>
      </c>
      <c r="E213" s="3933">
        <f>C212*$D$8</f>
        <v/>
      </c>
      <c r="F213" s="3933">
        <f>IF(ROUND(C212,0)=0,0,PMT($D$8,$D$9,-$D$7))</f>
        <v/>
      </c>
      <c r="G213" s="3933">
        <f>+IF(ROUND(C212,0)=0,0,+$D$13+$D$14)</f>
        <v/>
      </c>
      <c r="H213" s="3933">
        <f>+G213+F213</f>
        <v/>
      </c>
    </row>
    <row r="214">
      <c r="B214" s="10">
        <f>+B213+1</f>
        <v/>
      </c>
      <c r="C214" s="3933">
        <f>+IF(C213-D214&lt;0,0,C213-D214)</f>
        <v/>
      </c>
      <c r="D214" s="3933">
        <f>F214-E214</f>
        <v/>
      </c>
      <c r="E214" s="3933">
        <f>C213*$D$8</f>
        <v/>
      </c>
      <c r="F214" s="3933">
        <f>IF(ROUND(C213,0)=0,0,PMT($D$8,$D$9,-$D$7))</f>
        <v/>
      </c>
      <c r="G214" s="3933">
        <f>+IF(ROUND(C213,0)=0,0,+$D$13+$D$14)</f>
        <v/>
      </c>
      <c r="H214" s="3933">
        <f>+G214+F214</f>
        <v/>
      </c>
    </row>
    <row r="215">
      <c r="B215" s="10">
        <f>+B214+1</f>
        <v/>
      </c>
      <c r="C215" s="3933">
        <f>+IF(C214-D215&lt;0,0,C214-D215)</f>
        <v/>
      </c>
      <c r="D215" s="3933">
        <f>F215-E215</f>
        <v/>
      </c>
      <c r="E215" s="3933">
        <f>C214*$D$8</f>
        <v/>
      </c>
      <c r="F215" s="3933">
        <f>IF(ROUND(C214,0)=0,0,PMT($D$8,$D$9,-$D$7))</f>
        <v/>
      </c>
      <c r="G215" s="3933">
        <f>+IF(ROUND(C214,0)=0,0,+$D$13+$D$14)</f>
        <v/>
      </c>
      <c r="H215" s="3933">
        <f>+G215+F215</f>
        <v/>
      </c>
    </row>
    <row r="216">
      <c r="B216" s="10">
        <f>+B215+1</f>
        <v/>
      </c>
      <c r="C216" s="3933">
        <f>+IF(C215-D216&lt;0,0,C215-D216)</f>
        <v/>
      </c>
      <c r="D216" s="3933">
        <f>F216-E216</f>
        <v/>
      </c>
      <c r="E216" s="3933">
        <f>C215*$D$8</f>
        <v/>
      </c>
      <c r="F216" s="3933">
        <f>IF(ROUND(C215,0)=0,0,PMT($D$8,$D$9,-$D$7))</f>
        <v/>
      </c>
      <c r="G216" s="3933">
        <f>+IF(ROUND(C215,0)=0,0,+$D$13+$D$14)</f>
        <v/>
      </c>
      <c r="H216" s="3933">
        <f>+G216+F216</f>
        <v/>
      </c>
    </row>
    <row r="217">
      <c r="B217" s="10">
        <f>+B216+1</f>
        <v/>
      </c>
      <c r="C217" s="3933">
        <f>+IF(C216-D217&lt;0,0,C216-D217)</f>
        <v/>
      </c>
      <c r="D217" s="3933">
        <f>F217-E217</f>
        <v/>
      </c>
      <c r="E217" s="3933">
        <f>C216*$D$8</f>
        <v/>
      </c>
      <c r="F217" s="3933">
        <f>IF(ROUND(C216,0)=0,0,PMT($D$8,$D$9,-$D$7))</f>
        <v/>
      </c>
      <c r="G217" s="3933">
        <f>+IF(ROUND(C216,0)=0,0,+$D$13+$D$14)</f>
        <v/>
      </c>
      <c r="H217" s="3933">
        <f>+G217+F217</f>
        <v/>
      </c>
    </row>
    <row r="218">
      <c r="B218" s="10">
        <f>+B217+1</f>
        <v/>
      </c>
      <c r="C218" s="3933">
        <f>+IF(C217-D218&lt;0,0,C217-D218)</f>
        <v/>
      </c>
      <c r="D218" s="3933">
        <f>F218-E218</f>
        <v/>
      </c>
      <c r="E218" s="3933">
        <f>C217*$D$8</f>
        <v/>
      </c>
      <c r="F218" s="3933">
        <f>IF(ROUND(C217,0)=0,0,PMT($D$8,$D$9,-$D$7))</f>
        <v/>
      </c>
      <c r="G218" s="3933">
        <f>+IF(ROUND(C217,0)=0,0,+$D$13+$D$14)</f>
        <v/>
      </c>
      <c r="H218" s="3933">
        <f>+G218+F218</f>
        <v/>
      </c>
    </row>
    <row r="219">
      <c r="B219" s="10">
        <f>+B218+1</f>
        <v/>
      </c>
      <c r="C219" s="3933">
        <f>+IF(C218-D219&lt;0,0,C218-D219)</f>
        <v/>
      </c>
      <c r="D219" s="3933">
        <f>F219-E219</f>
        <v/>
      </c>
      <c r="E219" s="3933">
        <f>C218*$D$8</f>
        <v/>
      </c>
      <c r="F219" s="3933">
        <f>IF(ROUND(C218,0)=0,0,PMT($D$8,$D$9,-$D$7))</f>
        <v/>
      </c>
      <c r="G219" s="3933">
        <f>+IF(ROUND(C218,0)=0,0,+$D$13+$D$14)</f>
        <v/>
      </c>
      <c r="H219" s="3933">
        <f>+G219+F219</f>
        <v/>
      </c>
    </row>
    <row r="220">
      <c r="B220" s="10">
        <f>+B219+1</f>
        <v/>
      </c>
      <c r="C220" s="3933">
        <f>+IF(C219-D220&lt;0,0,C219-D220)</f>
        <v/>
      </c>
      <c r="D220" s="3933">
        <f>F220-E220</f>
        <v/>
      </c>
      <c r="E220" s="3933">
        <f>C219*$D$8</f>
        <v/>
      </c>
      <c r="F220" s="3933">
        <f>IF(ROUND(C219,0)=0,0,PMT($D$8,$D$9,-$D$7))</f>
        <v/>
      </c>
      <c r="G220" s="3933">
        <f>+IF(ROUND(C219,0)=0,0,+$D$13+$D$14)</f>
        <v/>
      </c>
      <c r="H220" s="3933">
        <f>+G220+F220</f>
        <v/>
      </c>
    </row>
    <row r="221">
      <c r="B221" s="10">
        <f>+B220+1</f>
        <v/>
      </c>
      <c r="C221" s="3933">
        <f>+IF(C220-D221&lt;0,0,C220-D221)</f>
        <v/>
      </c>
      <c r="D221" s="3933">
        <f>F221-E221</f>
        <v/>
      </c>
      <c r="E221" s="3933">
        <f>C220*$D$8</f>
        <v/>
      </c>
      <c r="F221" s="3933">
        <f>IF(ROUND(C220,0)=0,0,PMT($D$8,$D$9,-$D$7))</f>
        <v/>
      </c>
      <c r="G221" s="3933">
        <f>+IF(ROUND(C220,0)=0,0,+$D$13+$D$14)</f>
        <v/>
      </c>
      <c r="H221" s="3933">
        <f>+G221+F221</f>
        <v/>
      </c>
    </row>
    <row r="222">
      <c r="B222" s="10">
        <f>+B221+1</f>
        <v/>
      </c>
      <c r="C222" s="3933">
        <f>+IF(C221-D222&lt;0,0,C221-D222)</f>
        <v/>
      </c>
      <c r="D222" s="3933">
        <f>F222-E222</f>
        <v/>
      </c>
      <c r="E222" s="3933">
        <f>C221*$D$8</f>
        <v/>
      </c>
      <c r="F222" s="3933">
        <f>IF(ROUND(C221,0)=0,0,PMT($D$8,$D$9,-$D$7))</f>
        <v/>
      </c>
      <c r="G222" s="3933">
        <f>+IF(ROUND(C221,0)=0,0,+$D$13+$D$14)</f>
        <v/>
      </c>
      <c r="H222" s="3933">
        <f>+G222+F222</f>
        <v/>
      </c>
    </row>
    <row r="223">
      <c r="B223" s="10">
        <f>+B222+1</f>
        <v/>
      </c>
      <c r="C223" s="3933">
        <f>+IF(C222-D223&lt;0,0,C222-D223)</f>
        <v/>
      </c>
      <c r="D223" s="3933">
        <f>F223-E223</f>
        <v/>
      </c>
      <c r="E223" s="3933">
        <f>C222*$D$8</f>
        <v/>
      </c>
      <c r="F223" s="3933">
        <f>IF(ROUND(C222,0)=0,0,PMT($D$8,$D$9,-$D$7))</f>
        <v/>
      </c>
      <c r="G223" s="3933">
        <f>+IF(ROUND(C222,0)=0,0,+$D$13+$D$14)</f>
        <v/>
      </c>
      <c r="H223" s="3933">
        <f>+G223+F223</f>
        <v/>
      </c>
    </row>
    <row r="224">
      <c r="B224" s="10">
        <f>+B223+1</f>
        <v/>
      </c>
      <c r="C224" s="3933">
        <f>+IF(C223-D224&lt;0,0,C223-D224)</f>
        <v/>
      </c>
      <c r="D224" s="3933">
        <f>F224-E224</f>
        <v/>
      </c>
      <c r="E224" s="3933">
        <f>C223*$D$8</f>
        <v/>
      </c>
      <c r="F224" s="3933">
        <f>IF(ROUND(C223,0)=0,0,PMT($D$8,$D$9,-$D$7))</f>
        <v/>
      </c>
      <c r="G224" s="3933">
        <f>+IF(ROUND(C223,0)=0,0,+$D$13+$D$14)</f>
        <v/>
      </c>
      <c r="H224" s="3933">
        <f>+G224+F224</f>
        <v/>
      </c>
    </row>
    <row r="225">
      <c r="B225" s="10">
        <f>+B224+1</f>
        <v/>
      </c>
      <c r="C225" s="3933">
        <f>+IF(C224-D225&lt;0,0,C224-D225)</f>
        <v/>
      </c>
      <c r="D225" s="3933">
        <f>F225-E225</f>
        <v/>
      </c>
      <c r="E225" s="3933">
        <f>C224*$D$8</f>
        <v/>
      </c>
      <c r="F225" s="3933">
        <f>IF(ROUND(C224,0)=0,0,PMT($D$8,$D$9,-$D$7))</f>
        <v/>
      </c>
      <c r="G225" s="3933">
        <f>+IF(ROUND(C224,0)=0,0,+$D$13+$D$14)</f>
        <v/>
      </c>
      <c r="H225" s="3933">
        <f>+G225+F225</f>
        <v/>
      </c>
    </row>
    <row r="226">
      <c r="B226" s="10">
        <f>+B225+1</f>
        <v/>
      </c>
      <c r="C226" s="3933">
        <f>+IF(C225-D226&lt;0,0,C225-D226)</f>
        <v/>
      </c>
      <c r="D226" s="3933">
        <f>F226-E226</f>
        <v/>
      </c>
      <c r="E226" s="3933">
        <f>C225*$D$8</f>
        <v/>
      </c>
      <c r="F226" s="3933">
        <f>IF(ROUND(C225,0)=0,0,PMT($D$8,$D$9,-$D$7))</f>
        <v/>
      </c>
      <c r="G226" s="3933">
        <f>+IF(ROUND(C225,0)=0,0,+$D$13+$D$14)</f>
        <v/>
      </c>
      <c r="H226" s="3933">
        <f>+G226+F226</f>
        <v/>
      </c>
    </row>
    <row r="227">
      <c r="B227" s="10">
        <f>+B226+1</f>
        <v/>
      </c>
      <c r="C227" s="3933">
        <f>+IF(C226-D227&lt;0,0,C226-D227)</f>
        <v/>
      </c>
      <c r="D227" s="3933">
        <f>F227-E227</f>
        <v/>
      </c>
      <c r="E227" s="3933">
        <f>C226*$D$8</f>
        <v/>
      </c>
      <c r="F227" s="3933">
        <f>IF(ROUND(C226,0)=0,0,PMT($D$8,$D$9,-$D$7))</f>
        <v/>
      </c>
      <c r="G227" s="3933">
        <f>+IF(ROUND(C226,0)=0,0,+$D$13+$D$14)</f>
        <v/>
      </c>
      <c r="H227" s="3933">
        <f>+G227+F227</f>
        <v/>
      </c>
    </row>
    <row r="228">
      <c r="B228" s="10">
        <f>+B227+1</f>
        <v/>
      </c>
      <c r="C228" s="3933">
        <f>+IF(C227-D228&lt;0,0,C227-D228)</f>
        <v/>
      </c>
      <c r="D228" s="3933">
        <f>F228-E228</f>
        <v/>
      </c>
      <c r="E228" s="3933">
        <f>C227*$D$8</f>
        <v/>
      </c>
      <c r="F228" s="3933">
        <f>IF(ROUND(C227,0)=0,0,PMT($D$8,$D$9,-$D$7))</f>
        <v/>
      </c>
      <c r="G228" s="3933">
        <f>+IF(ROUND(C227,0)=0,0,+$D$13+$D$14)</f>
        <v/>
      </c>
      <c r="H228" s="3933">
        <f>+G228+F228</f>
        <v/>
      </c>
    </row>
    <row r="229">
      <c r="B229" s="10">
        <f>+B228+1</f>
        <v/>
      </c>
      <c r="C229" s="3933">
        <f>+IF(C228-D229&lt;0,0,C228-D229)</f>
        <v/>
      </c>
      <c r="D229" s="3933">
        <f>F229-E229</f>
        <v/>
      </c>
      <c r="E229" s="3933">
        <f>C228*$D$8</f>
        <v/>
      </c>
      <c r="F229" s="3933">
        <f>IF(ROUND(C228,0)=0,0,PMT($D$8,$D$9,-$D$7))</f>
        <v/>
      </c>
      <c r="G229" s="3933">
        <f>+IF(ROUND(C228,0)=0,0,+$D$13+$D$14)</f>
        <v/>
      </c>
      <c r="H229" s="3933">
        <f>+G229+F229</f>
        <v/>
      </c>
    </row>
    <row r="230">
      <c r="B230" s="10">
        <f>+B229+1</f>
        <v/>
      </c>
      <c r="C230" s="3933">
        <f>+IF(C229-D230&lt;0,0,C229-D230)</f>
        <v/>
      </c>
      <c r="D230" s="3933">
        <f>F230-E230</f>
        <v/>
      </c>
      <c r="E230" s="3933">
        <f>C229*$D$8</f>
        <v/>
      </c>
      <c r="F230" s="3933">
        <f>IF(ROUND(C229,0)=0,0,PMT($D$8,$D$9,-$D$7))</f>
        <v/>
      </c>
      <c r="G230" s="3933">
        <f>+IF(ROUND(C229,0)=0,0,+$D$13+$D$14)</f>
        <v/>
      </c>
      <c r="H230" s="3933">
        <f>+G230+F230</f>
        <v/>
      </c>
    </row>
    <row r="231">
      <c r="B231" s="10">
        <f>+B230+1</f>
        <v/>
      </c>
      <c r="C231" s="3933">
        <f>+IF(C230-D231&lt;0,0,C230-D231)</f>
        <v/>
      </c>
      <c r="D231" s="3933">
        <f>F231-E231</f>
        <v/>
      </c>
      <c r="E231" s="3933">
        <f>C230*$D$8</f>
        <v/>
      </c>
      <c r="F231" s="3933">
        <f>IF(ROUND(C230,0)=0,0,PMT($D$8,$D$9,-$D$7))</f>
        <v/>
      </c>
      <c r="G231" s="3933">
        <f>+IF(ROUND(C230,0)=0,0,+$D$13+$D$14)</f>
        <v/>
      </c>
      <c r="H231" s="3933">
        <f>+G231+F231</f>
        <v/>
      </c>
    </row>
    <row r="232">
      <c r="B232" s="10">
        <f>+B231+1</f>
        <v/>
      </c>
      <c r="C232" s="3933">
        <f>+IF(C231-D232&lt;0,0,C231-D232)</f>
        <v/>
      </c>
      <c r="D232" s="3933">
        <f>F232-E232</f>
        <v/>
      </c>
      <c r="E232" s="3933">
        <f>C231*$D$8</f>
        <v/>
      </c>
      <c r="F232" s="3933">
        <f>IF(ROUND(C231,0)=0,0,PMT($D$8,$D$9,-$D$7))</f>
        <v/>
      </c>
      <c r="G232" s="3933">
        <f>+IF(ROUND(C231,0)=0,0,+$D$13+$D$14)</f>
        <v/>
      </c>
      <c r="H232" s="3933">
        <f>+G232+F232</f>
        <v/>
      </c>
    </row>
    <row r="233">
      <c r="B233" s="10">
        <f>+B232+1</f>
        <v/>
      </c>
      <c r="C233" s="3933">
        <f>+IF(C232-D233&lt;0,0,C232-D233)</f>
        <v/>
      </c>
      <c r="D233" s="3933">
        <f>F233-E233</f>
        <v/>
      </c>
      <c r="E233" s="3933">
        <f>C232*$D$8</f>
        <v/>
      </c>
      <c r="F233" s="3933">
        <f>IF(ROUND(C232,0)=0,0,PMT($D$8,$D$9,-$D$7))</f>
        <v/>
      </c>
      <c r="G233" s="3933">
        <f>+IF(ROUND(C232,0)=0,0,+$D$13+$D$14)</f>
        <v/>
      </c>
      <c r="H233" s="3933">
        <f>+G233+F233</f>
        <v/>
      </c>
    </row>
    <row r="234">
      <c r="B234" s="10">
        <f>+B233+1</f>
        <v/>
      </c>
      <c r="C234" s="3933">
        <f>+IF(C233-D234&lt;0,0,C233-D234)</f>
        <v/>
      </c>
      <c r="D234" s="3933">
        <f>F234-E234</f>
        <v/>
      </c>
      <c r="E234" s="3933">
        <f>C233*$D$8</f>
        <v/>
      </c>
      <c r="F234" s="3933">
        <f>IF(ROUND(C233,0)=0,0,PMT($D$8,$D$9,-$D$7))</f>
        <v/>
      </c>
      <c r="G234" s="3933">
        <f>+IF(ROUND(C233,0)=0,0,+$D$13+$D$14)</f>
        <v/>
      </c>
      <c r="H234" s="3933">
        <f>+G234+F234</f>
        <v/>
      </c>
    </row>
    <row r="235">
      <c r="B235" s="10">
        <f>+B234+1</f>
        <v/>
      </c>
      <c r="C235" s="3933">
        <f>+IF(C234-D235&lt;0,0,C234-D235)</f>
        <v/>
      </c>
      <c r="D235" s="3933">
        <f>F235-E235</f>
        <v/>
      </c>
      <c r="E235" s="3933">
        <f>C234*$D$8</f>
        <v/>
      </c>
      <c r="F235" s="3933">
        <f>IF(ROUND(C234,0)=0,0,PMT($D$8,$D$9,-$D$7))</f>
        <v/>
      </c>
      <c r="G235" s="3933">
        <f>+IF(ROUND(C234,0)=0,0,+$D$13+$D$14)</f>
        <v/>
      </c>
      <c r="H235" s="3933">
        <f>+G235+F235</f>
        <v/>
      </c>
    </row>
    <row r="236">
      <c r="B236" s="10">
        <f>+B235+1</f>
        <v/>
      </c>
      <c r="C236" s="3933">
        <f>+IF(C235-D236&lt;0,0,C235-D236)</f>
        <v/>
      </c>
      <c r="D236" s="3933">
        <f>F236-E236</f>
        <v/>
      </c>
      <c r="E236" s="3933">
        <f>C235*$D$8</f>
        <v/>
      </c>
      <c r="F236" s="3933">
        <f>IF(ROUND(C235,0)=0,0,PMT($D$8,$D$9,-$D$7))</f>
        <v/>
      </c>
      <c r="G236" s="3933">
        <f>+IF(ROUND(C235,0)=0,0,+$D$13+$D$14)</f>
        <v/>
      </c>
      <c r="H236" s="3933">
        <f>+G236+F236</f>
        <v/>
      </c>
    </row>
    <row r="237">
      <c r="B237" s="10">
        <f>+B236+1</f>
        <v/>
      </c>
      <c r="C237" s="3933">
        <f>+IF(C236-D237&lt;0,0,C236-D237)</f>
        <v/>
      </c>
      <c r="D237" s="3933">
        <f>F237-E237</f>
        <v/>
      </c>
      <c r="E237" s="3933">
        <f>C236*$D$8</f>
        <v/>
      </c>
      <c r="F237" s="3933">
        <f>IF(ROUND(C236,0)=0,0,PMT($D$8,$D$9,-$D$7))</f>
        <v/>
      </c>
      <c r="G237" s="3933">
        <f>+IF(ROUND(C236,0)=0,0,+$D$13+$D$14)</f>
        <v/>
      </c>
      <c r="H237" s="3933">
        <f>+G237+F237</f>
        <v/>
      </c>
    </row>
    <row r="238">
      <c r="B238" s="10">
        <f>+B237+1</f>
        <v/>
      </c>
      <c r="C238" s="3933">
        <f>+IF(C237-D238&lt;0,0,C237-D238)</f>
        <v/>
      </c>
      <c r="D238" s="3933">
        <f>F238-E238</f>
        <v/>
      </c>
      <c r="E238" s="3933">
        <f>C237*$D$8</f>
        <v/>
      </c>
      <c r="F238" s="3933">
        <f>IF(ROUND(C237,0)=0,0,PMT($D$8,$D$9,-$D$7))</f>
        <v/>
      </c>
      <c r="G238" s="3933">
        <f>+IF(ROUND(C237,0)=0,0,+$D$13+$D$14)</f>
        <v/>
      </c>
      <c r="H238" s="3933">
        <f>+G238+F238</f>
        <v/>
      </c>
    </row>
    <row r="239">
      <c r="B239" s="10">
        <f>+B238+1</f>
        <v/>
      </c>
      <c r="C239" s="3933">
        <f>+IF(C238-D239&lt;0,0,C238-D239)</f>
        <v/>
      </c>
      <c r="D239" s="3933">
        <f>F239-E239</f>
        <v/>
      </c>
      <c r="E239" s="3933">
        <f>C238*$D$8</f>
        <v/>
      </c>
      <c r="F239" s="3933">
        <f>IF(ROUND(C238,0)=0,0,PMT($D$8,$D$9,-$D$7))</f>
        <v/>
      </c>
      <c r="G239" s="3933">
        <f>+IF(ROUND(C238,0)=0,0,+$D$13+$D$14)</f>
        <v/>
      </c>
      <c r="H239" s="3933">
        <f>+G239+F239</f>
        <v/>
      </c>
    </row>
    <row r="240">
      <c r="B240" s="10">
        <f>+B239+1</f>
        <v/>
      </c>
      <c r="C240" s="3933">
        <f>+IF(C239-D240&lt;0,0,C239-D240)</f>
        <v/>
      </c>
      <c r="D240" s="3933">
        <f>F240-E240</f>
        <v/>
      </c>
      <c r="E240" s="3933">
        <f>C239*$D$8</f>
        <v/>
      </c>
      <c r="F240" s="3933">
        <f>IF(ROUND(C239,0)=0,0,PMT($D$8,$D$9,-$D$7))</f>
        <v/>
      </c>
      <c r="G240" s="3933">
        <f>+IF(ROUND(C239,0)=0,0,+$D$13+$D$14)</f>
        <v/>
      </c>
      <c r="H240" s="3933">
        <f>+G240+F240</f>
        <v/>
      </c>
    </row>
    <row r="241">
      <c r="B241" s="10">
        <f>+B240+1</f>
        <v/>
      </c>
      <c r="C241" s="3933">
        <f>+IF(C240-D241&lt;0,0,C240-D241)</f>
        <v/>
      </c>
      <c r="D241" s="3933">
        <f>F241-E241</f>
        <v/>
      </c>
      <c r="E241" s="3933">
        <f>C240*$D$8</f>
        <v/>
      </c>
      <c r="F241" s="3933">
        <f>IF(ROUND(C240,0)=0,0,PMT($D$8,$D$9,-$D$7))</f>
        <v/>
      </c>
      <c r="G241" s="3933">
        <f>+IF(ROUND(C240,0)=0,0,+$D$13+$D$14)</f>
        <v/>
      </c>
      <c r="H241" s="3933">
        <f>+G241+F241</f>
        <v/>
      </c>
    </row>
    <row r="242">
      <c r="B242" s="10">
        <f>+B241+1</f>
        <v/>
      </c>
      <c r="C242" s="3933">
        <f>+IF(C241-D242&lt;0,0,C241-D242)</f>
        <v/>
      </c>
      <c r="D242" s="3933">
        <f>F242-E242</f>
        <v/>
      </c>
      <c r="E242" s="3933">
        <f>C241*$D$8</f>
        <v/>
      </c>
      <c r="F242" s="3933">
        <f>IF(ROUND(C241,0)=0,0,PMT($D$8,$D$9,-$D$7))</f>
        <v/>
      </c>
      <c r="G242" s="3933">
        <f>+IF(ROUND(C241,0)=0,0,+$D$13+$D$14)</f>
        <v/>
      </c>
      <c r="H242" s="3933">
        <f>+G242+F242</f>
        <v/>
      </c>
    </row>
    <row r="243">
      <c r="B243" s="10">
        <f>+B242+1</f>
        <v/>
      </c>
      <c r="C243" s="3933">
        <f>+IF(C242-D243&lt;0,0,C242-D243)</f>
        <v/>
      </c>
      <c r="D243" s="3933">
        <f>F243-E243</f>
        <v/>
      </c>
      <c r="E243" s="3933">
        <f>C242*$D$8</f>
        <v/>
      </c>
      <c r="F243" s="3933">
        <f>IF(ROUND(C242,0)=0,0,PMT($D$8,$D$9,-$D$7))</f>
        <v/>
      </c>
      <c r="G243" s="3933">
        <f>+IF(ROUND(C242,0)=0,0,+$D$13+$D$14)</f>
        <v/>
      </c>
      <c r="H243" s="3933">
        <f>+G243+F243</f>
        <v/>
      </c>
    </row>
    <row r="244">
      <c r="B244" s="10">
        <f>+B243+1</f>
        <v/>
      </c>
      <c r="C244" s="3933">
        <f>+IF(C243-D244&lt;0,0,C243-D244)</f>
        <v/>
      </c>
      <c r="D244" s="3933">
        <f>F244-E244</f>
        <v/>
      </c>
      <c r="E244" s="3933">
        <f>C243*$D$8</f>
        <v/>
      </c>
      <c r="F244" s="3933">
        <f>IF(ROUND(C243,0)=0,0,PMT($D$8,$D$9,-$D$7))</f>
        <v/>
      </c>
      <c r="G244" s="3933">
        <f>+IF(ROUND(C243,0)=0,0,+$D$13+$D$14)</f>
        <v/>
      </c>
      <c r="H244" s="3933">
        <f>+G244+F244</f>
        <v/>
      </c>
    </row>
    <row r="245">
      <c r="B245" s="10">
        <f>+B244+1</f>
        <v/>
      </c>
      <c r="C245" s="3933">
        <f>+IF(C244-D245&lt;0,0,C244-D245)</f>
        <v/>
      </c>
      <c r="D245" s="3933">
        <f>F245-E245</f>
        <v/>
      </c>
      <c r="E245" s="3933">
        <f>C244*$D$8</f>
        <v/>
      </c>
      <c r="F245" s="3933">
        <f>IF(ROUND(C244,0)=0,0,PMT($D$8,$D$9,-$D$7))</f>
        <v/>
      </c>
      <c r="G245" s="3933">
        <f>+IF(ROUND(C244,0)=0,0,+$D$13+$D$14)</f>
        <v/>
      </c>
      <c r="H245" s="3933">
        <f>+G245+F245</f>
        <v/>
      </c>
    </row>
    <row r="246">
      <c r="B246" s="10">
        <f>+B245+1</f>
        <v/>
      </c>
      <c r="C246" s="3933">
        <f>+IF(C245-D246&lt;0,0,C245-D246)</f>
        <v/>
      </c>
      <c r="D246" s="3933">
        <f>F246-E246</f>
        <v/>
      </c>
      <c r="E246" s="3933">
        <f>C245*$D$8</f>
        <v/>
      </c>
      <c r="F246" s="3933">
        <f>IF(ROUND(C245,0)=0,0,PMT($D$8,$D$9,-$D$7))</f>
        <v/>
      </c>
      <c r="G246" s="3933">
        <f>+IF(ROUND(C245,0)=0,0,+$D$13+$D$14)</f>
        <v/>
      </c>
      <c r="H246" s="3933">
        <f>+G246+F246</f>
        <v/>
      </c>
    </row>
    <row r="247">
      <c r="B247" s="10">
        <f>+B246+1</f>
        <v/>
      </c>
      <c r="C247" s="3933">
        <f>+IF(C246-D247&lt;0,0,C246-D247)</f>
        <v/>
      </c>
      <c r="D247" s="3933">
        <f>F247-E247</f>
        <v/>
      </c>
      <c r="E247" s="3933">
        <f>C246*$D$8</f>
        <v/>
      </c>
      <c r="F247" s="3933">
        <f>IF(ROUND(C246,0)=0,0,PMT($D$8,$D$9,-$D$7))</f>
        <v/>
      </c>
      <c r="G247" s="3933">
        <f>+IF(ROUND(C246,0)=0,0,+$D$13+$D$14)</f>
        <v/>
      </c>
      <c r="H247" s="3933">
        <f>+G247+F247</f>
        <v/>
      </c>
    </row>
    <row r="248">
      <c r="B248" s="10">
        <f>+B247+1</f>
        <v/>
      </c>
      <c r="C248" s="3933">
        <f>+IF(C247-D248&lt;0,0,C247-D248)</f>
        <v/>
      </c>
      <c r="D248" s="3933">
        <f>F248-E248</f>
        <v/>
      </c>
      <c r="E248" s="3933">
        <f>C247*$D$8</f>
        <v/>
      </c>
      <c r="F248" s="3933">
        <f>IF(ROUND(C247,0)=0,0,PMT($D$8,$D$9,-$D$7))</f>
        <v/>
      </c>
      <c r="G248" s="3933">
        <f>+IF(ROUND(C247,0)=0,0,+$D$13+$D$14)</f>
        <v/>
      </c>
      <c r="H248" s="3933">
        <f>+G248+F248</f>
        <v/>
      </c>
    </row>
    <row r="249">
      <c r="B249" s="10">
        <f>+B248+1</f>
        <v/>
      </c>
      <c r="C249" s="3933">
        <f>+IF(C248-D249&lt;0,0,C248-D249)</f>
        <v/>
      </c>
      <c r="D249" s="3933">
        <f>F249-E249</f>
        <v/>
      </c>
      <c r="E249" s="3933">
        <f>C248*$D$8</f>
        <v/>
      </c>
      <c r="F249" s="3933">
        <f>IF(ROUND(C248,0)=0,0,PMT($D$8,$D$9,-$D$7))</f>
        <v/>
      </c>
      <c r="G249" s="3933">
        <f>+IF(ROUND(C248,0)=0,0,+$D$13+$D$14)</f>
        <v/>
      </c>
      <c r="H249" s="3933">
        <f>+G249+F249</f>
        <v/>
      </c>
    </row>
    <row r="250">
      <c r="B250" s="10">
        <f>+B249+1</f>
        <v/>
      </c>
      <c r="C250" s="3933">
        <f>+IF(C249-D250&lt;0,0,C249-D250)</f>
        <v/>
      </c>
      <c r="D250" s="3933">
        <f>F250-E250</f>
        <v/>
      </c>
      <c r="E250" s="3933">
        <f>C249*$D$8</f>
        <v/>
      </c>
      <c r="F250" s="3933">
        <f>IF(ROUND(C249,0)=0,0,PMT($D$8,$D$9,-$D$7))</f>
        <v/>
      </c>
      <c r="G250" s="3933">
        <f>+IF(ROUND(C249,0)=0,0,+$D$13+$D$14)</f>
        <v/>
      </c>
      <c r="H250" s="3933">
        <f>+G250+F250</f>
        <v/>
      </c>
    </row>
    <row r="251">
      <c r="B251" s="10">
        <f>+B250+1</f>
        <v/>
      </c>
      <c r="C251" s="3933">
        <f>+IF(C250-D251&lt;0,0,C250-D251)</f>
        <v/>
      </c>
      <c r="D251" s="3933">
        <f>F251-E251</f>
        <v/>
      </c>
      <c r="E251" s="3933">
        <f>C250*$D$8</f>
        <v/>
      </c>
      <c r="F251" s="3933">
        <f>IF(ROUND(C250,0)=0,0,PMT($D$8,$D$9,-$D$7))</f>
        <v/>
      </c>
      <c r="G251" s="3933">
        <f>+IF(ROUND(C250,0)=0,0,+$D$13+$D$14)</f>
        <v/>
      </c>
      <c r="H251" s="3933">
        <f>+G251+F251</f>
        <v/>
      </c>
    </row>
    <row r="252">
      <c r="B252" s="10">
        <f>+B251+1</f>
        <v/>
      </c>
      <c r="C252" s="3933">
        <f>+IF(C251-D252&lt;0,0,C251-D252)</f>
        <v/>
      </c>
      <c r="D252" s="3933">
        <f>F252-E252</f>
        <v/>
      </c>
      <c r="E252" s="3933">
        <f>C251*$D$8</f>
        <v/>
      </c>
      <c r="F252" s="3933">
        <f>IF(ROUND(C251,0)=0,0,PMT($D$8,$D$9,-$D$7))</f>
        <v/>
      </c>
      <c r="G252" s="3933">
        <f>+IF(ROUND(C251,0)=0,0,+$D$13+$D$14)</f>
        <v/>
      </c>
      <c r="H252" s="3933">
        <f>+G252+F252</f>
        <v/>
      </c>
    </row>
    <row r="253">
      <c r="B253" s="10">
        <f>+B252+1</f>
        <v/>
      </c>
      <c r="C253" s="3933">
        <f>+IF(C252-D253&lt;0,0,C252-D253)</f>
        <v/>
      </c>
      <c r="D253" s="3933">
        <f>F253-E253</f>
        <v/>
      </c>
      <c r="E253" s="3933">
        <f>C252*$D$8</f>
        <v/>
      </c>
      <c r="F253" s="3933">
        <f>IF(ROUND(C252,0)=0,0,PMT($D$8,$D$9,-$D$7))</f>
        <v/>
      </c>
      <c r="G253" s="3933">
        <f>+IF(ROUND(C252,0)=0,0,+$D$13+$D$14)</f>
        <v/>
      </c>
      <c r="H253" s="3933">
        <f>+G253+F253</f>
        <v/>
      </c>
    </row>
    <row r="254">
      <c r="B254" s="10">
        <f>+B253+1</f>
        <v/>
      </c>
      <c r="C254" s="3933">
        <f>+IF(C253-D254&lt;0,0,C253-D254)</f>
        <v/>
      </c>
      <c r="D254" s="3933">
        <f>F254-E254</f>
        <v/>
      </c>
      <c r="E254" s="3933">
        <f>C253*$D$8</f>
        <v/>
      </c>
      <c r="F254" s="3933">
        <f>IF(ROUND(C253,0)=0,0,PMT($D$8,$D$9,-$D$7))</f>
        <v/>
      </c>
      <c r="G254" s="3933">
        <f>+IF(ROUND(C253,0)=0,0,+$D$13+$D$14)</f>
        <v/>
      </c>
      <c r="H254" s="3933">
        <f>+G254+F254</f>
        <v/>
      </c>
    </row>
    <row r="255">
      <c r="B255" s="10">
        <f>+B254+1</f>
        <v/>
      </c>
      <c r="C255" s="3933">
        <f>+IF(C254-D255&lt;0,0,C254-D255)</f>
        <v/>
      </c>
      <c r="D255" s="3933">
        <f>F255-E255</f>
        <v/>
      </c>
      <c r="E255" s="3933">
        <f>C254*$D$8</f>
        <v/>
      </c>
      <c r="F255" s="3933">
        <f>IF(ROUND(C254,0)=0,0,PMT($D$8,$D$9,-$D$7))</f>
        <v/>
      </c>
      <c r="G255" s="3933">
        <f>+IF(ROUND(C254,0)=0,0,+$D$13+$D$14)</f>
        <v/>
      </c>
      <c r="H255" s="3933">
        <f>+G255+F255</f>
        <v/>
      </c>
    </row>
    <row r="256">
      <c r="B256" s="10">
        <f>+B255+1</f>
        <v/>
      </c>
      <c r="C256" s="3933">
        <f>+IF(C255-D256&lt;0,0,C255-D256)</f>
        <v/>
      </c>
      <c r="D256" s="3933">
        <f>F256-E256</f>
        <v/>
      </c>
      <c r="E256" s="3933">
        <f>C255*$D$8</f>
        <v/>
      </c>
      <c r="F256" s="3933">
        <f>IF(ROUND(C255,0)=0,0,PMT($D$8,$D$9,-$D$7))</f>
        <v/>
      </c>
      <c r="G256" s="3933">
        <f>+IF(ROUND(C255,0)=0,0,+$D$13+$D$14)</f>
        <v/>
      </c>
      <c r="H256" s="3933">
        <f>+G256+F256</f>
        <v/>
      </c>
    </row>
    <row r="257">
      <c r="B257" s="10">
        <f>+B256+1</f>
        <v/>
      </c>
      <c r="C257" s="3933">
        <f>+IF(C256-D257&lt;0,0,C256-D257)</f>
        <v/>
      </c>
      <c r="D257" s="3933">
        <f>F257-E257</f>
        <v/>
      </c>
      <c r="E257" s="3933">
        <f>C256*$D$8</f>
        <v/>
      </c>
      <c r="F257" s="3933">
        <f>IF(ROUND(C256,0)=0,0,PMT($D$8,$D$9,-$D$7))</f>
        <v/>
      </c>
      <c r="G257" s="3933">
        <f>+IF(ROUND(C256,0)=0,0,+$D$13+$D$14)</f>
        <v/>
      </c>
      <c r="H257" s="3933">
        <f>+G257+F257</f>
        <v/>
      </c>
    </row>
    <row r="258">
      <c r="B258" s="10">
        <f>+B257+1</f>
        <v/>
      </c>
      <c r="C258" s="3933">
        <f>+IF(C257-D258&lt;0,0,C257-D258)</f>
        <v/>
      </c>
      <c r="D258" s="3933">
        <f>F258-E258</f>
        <v/>
      </c>
      <c r="E258" s="3933">
        <f>C257*$D$8</f>
        <v/>
      </c>
      <c r="F258" s="3933">
        <f>IF(ROUND(C257,0)=0,0,PMT($D$8,$D$9,-$D$7))</f>
        <v/>
      </c>
      <c r="G258" s="3933">
        <f>+IF(ROUND(C257,0)=0,0,+$D$13+$D$14)</f>
        <v/>
      </c>
      <c r="H258" s="3933">
        <f>+G258+F258</f>
        <v/>
      </c>
    </row>
    <row r="259">
      <c r="B259" s="10">
        <f>+B258+1</f>
        <v/>
      </c>
      <c r="C259" s="3933">
        <f>+IF(C258-D259&lt;0,0,C258-D259)</f>
        <v/>
      </c>
      <c r="D259" s="3933">
        <f>F259-E259</f>
        <v/>
      </c>
      <c r="E259" s="3933">
        <f>C258*$D$8</f>
        <v/>
      </c>
      <c r="F259" s="3933">
        <f>IF(ROUND(C258,0)=0,0,PMT($D$8,$D$9,-$D$7))</f>
        <v/>
      </c>
      <c r="G259" s="3933">
        <f>+IF(ROUND(C258,0)=0,0,+$D$13+$D$14)</f>
        <v/>
      </c>
      <c r="H259" s="3933">
        <f>+G259+F259</f>
        <v/>
      </c>
    </row>
    <row r="260">
      <c r="B260" s="10">
        <f>+B259+1</f>
        <v/>
      </c>
      <c r="C260" s="3933">
        <f>+IF(C259-D260&lt;0,0,C259-D260)</f>
        <v/>
      </c>
      <c r="D260" s="3933">
        <f>F260-E260</f>
        <v/>
      </c>
      <c r="E260" s="3933">
        <f>C259*$D$8</f>
        <v/>
      </c>
      <c r="F260" s="3933">
        <f>IF(ROUND(C259,0)=0,0,PMT($D$8,$D$9,-$D$7))</f>
        <v/>
      </c>
      <c r="G260" s="3933">
        <f>+IF(ROUND(C259,0)=0,0,+$D$13+$D$14)</f>
        <v/>
      </c>
      <c r="H260" s="3933">
        <f>+G260+F260</f>
        <v/>
      </c>
    </row>
    <row r="261">
      <c r="B261" s="10">
        <f>+B260+1</f>
        <v/>
      </c>
      <c r="C261" s="3933">
        <f>+IF(C260-D261&lt;0,0,C260-D261)</f>
        <v/>
      </c>
      <c r="D261" s="3933">
        <f>F261-E261</f>
        <v/>
      </c>
      <c r="E261" s="3933">
        <f>C260*$D$8</f>
        <v/>
      </c>
      <c r="F261" s="3933">
        <f>IF(ROUND(C260,0)=0,0,PMT($D$8,$D$9,-$D$7))</f>
        <v/>
      </c>
      <c r="G261" s="3933">
        <f>+IF(ROUND(C260,0)=0,0,+$D$13+$D$14)</f>
        <v/>
      </c>
      <c r="H261" s="3933">
        <f>+G261+F261</f>
        <v/>
      </c>
    </row>
    <row r="262">
      <c r="B262" s="10">
        <f>+B261+1</f>
        <v/>
      </c>
      <c r="C262" s="3933">
        <f>+IF(C261-D262&lt;0,0,C261-D262)</f>
        <v/>
      </c>
      <c r="D262" s="3933">
        <f>F262-E262</f>
        <v/>
      </c>
      <c r="E262" s="3933">
        <f>C261*$D$8</f>
        <v/>
      </c>
      <c r="F262" s="3933">
        <f>IF(ROUND(C261,0)=0,0,PMT($D$8,$D$9,-$D$7))</f>
        <v/>
      </c>
      <c r="G262" s="3933">
        <f>+IF(ROUND(C261,0)=0,0,+$D$13+$D$14)</f>
        <v/>
      </c>
      <c r="H262" s="3933">
        <f>+G262+F262</f>
        <v/>
      </c>
    </row>
    <row r="263">
      <c r="B263" s="10">
        <f>+B262+1</f>
        <v/>
      </c>
      <c r="C263" s="3933">
        <f>+IF(C262-D263&lt;0,0,C262-D263)</f>
        <v/>
      </c>
      <c r="D263" s="3933">
        <f>F263-E263</f>
        <v/>
      </c>
      <c r="E263" s="3933">
        <f>C262*$D$8</f>
        <v/>
      </c>
      <c r="F263" s="3933">
        <f>IF(ROUND(C262,0)=0,0,PMT($D$8,$D$9,-$D$7))</f>
        <v/>
      </c>
      <c r="G263" s="3933">
        <f>+IF(ROUND(C262,0)=0,0,+$D$13+$D$14)</f>
        <v/>
      </c>
      <c r="H263" s="3933">
        <f>+G263+F263</f>
        <v/>
      </c>
    </row>
    <row r="264">
      <c r="B264" s="10">
        <f>+B263+1</f>
        <v/>
      </c>
      <c r="C264" s="3933">
        <f>+IF(C263-D264&lt;0,0,C263-D264)</f>
        <v/>
      </c>
      <c r="D264" s="3933">
        <f>F264-E264</f>
        <v/>
      </c>
      <c r="E264" s="3933">
        <f>C263*$D$8</f>
        <v/>
      </c>
      <c r="F264" s="3933">
        <f>IF(ROUND(C263,0)=0,0,PMT($D$8,$D$9,-$D$7))</f>
        <v/>
      </c>
      <c r="G264" s="3933">
        <f>+IF(ROUND(C263,0)=0,0,+$D$13+$D$14)</f>
        <v/>
      </c>
      <c r="H264" s="3933">
        <f>+G264+F264</f>
        <v/>
      </c>
    </row>
    <row r="265">
      <c r="B265" s="10">
        <f>+B264+1</f>
        <v/>
      </c>
      <c r="C265" s="3933">
        <f>+IF(C264-D265&lt;0,0,C264-D265)</f>
        <v/>
      </c>
      <c r="D265" s="3933">
        <f>F265-E265</f>
        <v/>
      </c>
      <c r="E265" s="3933">
        <f>C264*$D$8</f>
        <v/>
      </c>
      <c r="F265" s="3933">
        <f>IF(ROUND(C264,0)=0,0,PMT($D$8,$D$9,-$D$7))</f>
        <v/>
      </c>
      <c r="G265" s="3933">
        <f>+IF(ROUND(C264,0)=0,0,+$D$13+$D$14)</f>
        <v/>
      </c>
      <c r="H265" s="3933">
        <f>+G265+F265</f>
        <v/>
      </c>
    </row>
    <row r="266">
      <c r="B266" s="10">
        <f>+B265+1</f>
        <v/>
      </c>
      <c r="C266" s="3933">
        <f>+IF(C265-D266&lt;0,0,C265-D266)</f>
        <v/>
      </c>
      <c r="D266" s="3933">
        <f>F266-E266</f>
        <v/>
      </c>
      <c r="E266" s="3933">
        <f>C265*$D$8</f>
        <v/>
      </c>
      <c r="F266" s="3933">
        <f>IF(ROUND(C265,0)=0,0,PMT($D$8,$D$9,-$D$7))</f>
        <v/>
      </c>
      <c r="G266" s="3933">
        <f>+IF(ROUND(C265,0)=0,0,+$D$13+$D$14)</f>
        <v/>
      </c>
      <c r="H266" s="3933">
        <f>+G266+F266</f>
        <v/>
      </c>
    </row>
    <row r="267">
      <c r="B267" s="10">
        <f>+B266+1</f>
        <v/>
      </c>
      <c r="C267" s="3933">
        <f>+IF(C266-D267&lt;0,0,C266-D267)</f>
        <v/>
      </c>
      <c r="D267" s="3933">
        <f>F267-E267</f>
        <v/>
      </c>
      <c r="E267" s="3933">
        <f>C266*$D$8</f>
        <v/>
      </c>
      <c r="F267" s="3933">
        <f>IF(ROUND(C266,0)=0,0,PMT($D$8,$D$9,-$D$7))</f>
        <v/>
      </c>
      <c r="G267" s="3933">
        <f>+IF(ROUND(C266,0)=0,0,+$D$13+$D$14)</f>
        <v/>
      </c>
      <c r="H267" s="3933">
        <f>+G267+F267</f>
        <v/>
      </c>
    </row>
    <row r="268">
      <c r="B268" s="10">
        <f>+B267+1</f>
        <v/>
      </c>
      <c r="C268" s="3933">
        <f>+IF(C267-D268&lt;0,0,C267-D268)</f>
        <v/>
      </c>
      <c r="D268" s="3933">
        <f>F268-E268</f>
        <v/>
      </c>
      <c r="E268" s="3933">
        <f>C267*$D$8</f>
        <v/>
      </c>
      <c r="F268" s="3933">
        <f>IF(ROUND(C267,0)=0,0,PMT($D$8,$D$9,-$D$7))</f>
        <v/>
      </c>
      <c r="G268" s="3933">
        <f>+IF(ROUND(C267,0)=0,0,+$D$13+$D$14)</f>
        <v/>
      </c>
      <c r="H268" s="3933">
        <f>+G268+F268</f>
        <v/>
      </c>
    </row>
    <row r="269">
      <c r="B269" s="10">
        <f>+B268+1</f>
        <v/>
      </c>
      <c r="C269" s="3933">
        <f>+IF(C268-D269&lt;0,0,C268-D269)</f>
        <v/>
      </c>
      <c r="D269" s="3933">
        <f>F269-E269</f>
        <v/>
      </c>
      <c r="E269" s="3933">
        <f>C268*$D$8</f>
        <v/>
      </c>
      <c r="F269" s="3933">
        <f>IF(ROUND(C268,0)=0,0,PMT($D$8,$D$9,-$D$7))</f>
        <v/>
      </c>
      <c r="G269" s="3933">
        <f>+IF(ROUND(C268,0)=0,0,+$D$13+$D$14)</f>
        <v/>
      </c>
      <c r="H269" s="3933">
        <f>+G269+F269</f>
        <v/>
      </c>
    </row>
    <row r="270">
      <c r="B270" s="10">
        <f>+B269+1</f>
        <v/>
      </c>
      <c r="C270" s="3933">
        <f>+IF(C269-D270&lt;0,0,C269-D270)</f>
        <v/>
      </c>
      <c r="D270" s="3933">
        <f>F270-E270</f>
        <v/>
      </c>
      <c r="E270" s="3933">
        <f>C269*$D$8</f>
        <v/>
      </c>
      <c r="F270" s="3933">
        <f>IF(ROUND(C269,0)=0,0,PMT($D$8,$D$9,-$D$7))</f>
        <v/>
      </c>
      <c r="G270" s="3933">
        <f>+IF(ROUND(C269,0)=0,0,+$D$13+$D$14)</f>
        <v/>
      </c>
      <c r="H270" s="3933">
        <f>+G270+F270</f>
        <v/>
      </c>
    </row>
    <row r="271">
      <c r="B271" s="10">
        <f>+B270+1</f>
        <v/>
      </c>
      <c r="C271" s="3933">
        <f>+IF(C270-D271&lt;0,0,C270-D271)</f>
        <v/>
      </c>
      <c r="D271" s="3933">
        <f>F271-E271</f>
        <v/>
      </c>
      <c r="E271" s="3933">
        <f>C270*$D$8</f>
        <v/>
      </c>
      <c r="F271" s="3933">
        <f>IF(ROUND(C270,0)=0,0,PMT($D$8,$D$9,-$D$7))</f>
        <v/>
      </c>
      <c r="G271" s="3933">
        <f>+IF(ROUND(C270,0)=0,0,+$D$13+$D$14)</f>
        <v/>
      </c>
      <c r="H271" s="3933">
        <f>+G271+F271</f>
        <v/>
      </c>
    </row>
    <row r="272">
      <c r="B272" s="10">
        <f>+B271+1</f>
        <v/>
      </c>
      <c r="C272" s="3933">
        <f>+IF(C271-D272&lt;0,0,C271-D272)</f>
        <v/>
      </c>
      <c r="D272" s="3933">
        <f>F272-E272</f>
        <v/>
      </c>
      <c r="E272" s="3933">
        <f>C271*$D$8</f>
        <v/>
      </c>
      <c r="F272" s="3933">
        <f>IF(ROUND(C271,0)=0,0,PMT($D$8,$D$9,-$D$7))</f>
        <v/>
      </c>
      <c r="G272" s="3933">
        <f>+IF(ROUND(C271,0)=0,0,+$D$13+$D$14)</f>
        <v/>
      </c>
      <c r="H272" s="3933">
        <f>+G272+F272</f>
        <v/>
      </c>
    </row>
    <row r="273">
      <c r="B273" s="10">
        <f>+B272+1</f>
        <v/>
      </c>
      <c r="C273" s="3933">
        <f>+IF(C272-D273&lt;0,0,C272-D273)</f>
        <v/>
      </c>
      <c r="D273" s="3933">
        <f>F273-E273</f>
        <v/>
      </c>
      <c r="E273" s="3933">
        <f>C272*$D$8</f>
        <v/>
      </c>
      <c r="F273" s="3933">
        <f>IF(ROUND(C272,0)=0,0,PMT($D$8,$D$9,-$D$7))</f>
        <v/>
      </c>
      <c r="G273" s="3933">
        <f>+IF(ROUND(C272,0)=0,0,+$D$13+$D$14)</f>
        <v/>
      </c>
      <c r="H273" s="3933">
        <f>+G273+F273</f>
        <v/>
      </c>
    </row>
    <row r="274">
      <c r="B274" s="10">
        <f>+B273+1</f>
        <v/>
      </c>
      <c r="C274" s="3933">
        <f>+IF(C273-D274&lt;0,0,C273-D274)</f>
        <v/>
      </c>
      <c r="D274" s="3933">
        <f>F274-E274</f>
        <v/>
      </c>
      <c r="E274" s="3933">
        <f>C273*$D$8</f>
        <v/>
      </c>
      <c r="F274" s="3933">
        <f>IF(ROUND(C273,0)=0,0,PMT($D$8,$D$9,-$D$7))</f>
        <v/>
      </c>
      <c r="G274" s="3933">
        <f>+IF(ROUND(C273,0)=0,0,+$D$13+$D$14)</f>
        <v/>
      </c>
      <c r="H274" s="3933">
        <f>+G274+F274</f>
        <v/>
      </c>
    </row>
    <row r="275">
      <c r="B275" s="10">
        <f>+B274+1</f>
        <v/>
      </c>
      <c r="C275" s="3933">
        <f>+IF(C274-D275&lt;0,0,C274-D275)</f>
        <v/>
      </c>
      <c r="D275" s="3933">
        <f>F275-E275</f>
        <v/>
      </c>
      <c r="E275" s="3933">
        <f>C274*$D$8</f>
        <v/>
      </c>
      <c r="F275" s="3933">
        <f>IF(ROUND(C274,0)=0,0,PMT($D$8,$D$9,-$D$7))</f>
        <v/>
      </c>
      <c r="G275" s="3933">
        <f>+IF(ROUND(C274,0)=0,0,+$D$13+$D$14)</f>
        <v/>
      </c>
      <c r="H275" s="3933">
        <f>+G275+F275</f>
        <v/>
      </c>
    </row>
    <row r="276">
      <c r="B276" s="10">
        <f>+B275+1</f>
        <v/>
      </c>
      <c r="C276" s="3933">
        <f>+IF(C275-D276&lt;0,0,C275-D276)</f>
        <v/>
      </c>
      <c r="D276" s="3933">
        <f>F276-E276</f>
        <v/>
      </c>
      <c r="E276" s="3933">
        <f>C275*$D$8</f>
        <v/>
      </c>
      <c r="F276" s="3933">
        <f>IF(ROUND(C275,0)=0,0,PMT($D$8,$D$9,-$D$7))</f>
        <v/>
      </c>
      <c r="G276" s="3933">
        <f>+IF(ROUND(C275,0)=0,0,+$D$13+$D$14)</f>
        <v/>
      </c>
      <c r="H276" s="3933">
        <f>+G276+F276</f>
        <v/>
      </c>
    </row>
    <row r="277">
      <c r="B277" s="10">
        <f>+B276+1</f>
        <v/>
      </c>
      <c r="C277" s="3933">
        <f>+IF(C276-D277&lt;0,0,C276-D277)</f>
        <v/>
      </c>
      <c r="D277" s="3933">
        <f>F277-E277</f>
        <v/>
      </c>
      <c r="E277" s="3933">
        <f>C276*$D$8</f>
        <v/>
      </c>
      <c r="F277" s="3933">
        <f>IF(ROUND(C276,0)=0,0,PMT($D$8,$D$9,-$D$7))</f>
        <v/>
      </c>
      <c r="G277" s="3933">
        <f>+IF(ROUND(C276,0)=0,0,+$D$13+$D$14)</f>
        <v/>
      </c>
      <c r="H277" s="3933">
        <f>+G277+F277</f>
        <v/>
      </c>
    </row>
    <row r="278">
      <c r="B278" s="10">
        <f>+B277+1</f>
        <v/>
      </c>
      <c r="C278" s="3933">
        <f>+IF(C277-D278&lt;0,0,C277-D278)</f>
        <v/>
      </c>
      <c r="D278" s="3933">
        <f>F278-E278</f>
        <v/>
      </c>
      <c r="E278" s="3933">
        <f>C277*$D$8</f>
        <v/>
      </c>
      <c r="F278" s="3933">
        <f>IF(ROUND(C277,0)=0,0,PMT($D$8,$D$9,-$D$7))</f>
        <v/>
      </c>
      <c r="G278" s="3933">
        <f>+IF(ROUND(C277,0)=0,0,+$D$13+$D$14)</f>
        <v/>
      </c>
      <c r="H278" s="3933">
        <f>+G278+F278</f>
        <v/>
      </c>
    </row>
    <row r="279">
      <c r="B279" s="10">
        <f>+B278+1</f>
        <v/>
      </c>
      <c r="C279" s="3933">
        <f>+IF(C278-D279&lt;0,0,C278-D279)</f>
        <v/>
      </c>
      <c r="D279" s="3933">
        <f>F279-E279</f>
        <v/>
      </c>
      <c r="E279" s="3933">
        <f>C278*$D$8</f>
        <v/>
      </c>
      <c r="F279" s="3933">
        <f>IF(ROUND(C278,0)=0,0,PMT($D$8,$D$9,-$D$7))</f>
        <v/>
      </c>
      <c r="G279" s="3933">
        <f>+IF(ROUND(C278,0)=0,0,+$D$13+$D$14)</f>
        <v/>
      </c>
      <c r="H279" s="3933">
        <f>+G279+F279</f>
        <v/>
      </c>
    </row>
    <row r="280">
      <c r="B280" s="10">
        <f>+B279+1</f>
        <v/>
      </c>
      <c r="C280" s="3933">
        <f>+IF(C279-D280&lt;0,0,C279-D280)</f>
        <v/>
      </c>
      <c r="D280" s="3933">
        <f>F280-E280</f>
        <v/>
      </c>
      <c r="E280" s="3933">
        <f>C279*$D$8</f>
        <v/>
      </c>
      <c r="F280" s="3933">
        <f>IF(ROUND(C279,0)=0,0,PMT($D$8,$D$9,-$D$7))</f>
        <v/>
      </c>
      <c r="G280" s="3933">
        <f>+IF(ROUND(C279,0)=0,0,+$D$13+$D$14)</f>
        <v/>
      </c>
      <c r="H280" s="3933">
        <f>+G280+F280</f>
        <v/>
      </c>
    </row>
    <row r="281">
      <c r="B281" s="10">
        <f>+B280+1</f>
        <v/>
      </c>
      <c r="C281" s="3933">
        <f>+IF(C280-D281&lt;0,0,C280-D281)</f>
        <v/>
      </c>
      <c r="D281" s="3933">
        <f>F281-E281</f>
        <v/>
      </c>
      <c r="E281" s="3933">
        <f>C280*$D$8</f>
        <v/>
      </c>
      <c r="F281" s="3933">
        <f>IF(ROUND(C280,0)=0,0,PMT($D$8,$D$9,-$D$7))</f>
        <v/>
      </c>
      <c r="G281" s="3933">
        <f>+IF(ROUND(C280,0)=0,0,+$D$13+$D$14)</f>
        <v/>
      </c>
      <c r="H281" s="3933">
        <f>+G281+F281</f>
        <v/>
      </c>
    </row>
    <row r="282">
      <c r="B282" s="10">
        <f>+B281+1</f>
        <v/>
      </c>
      <c r="C282" s="3933">
        <f>+IF(C281-D282&lt;0,0,C281-D282)</f>
        <v/>
      </c>
      <c r="D282" s="3933">
        <f>F282-E282</f>
        <v/>
      </c>
      <c r="E282" s="3933">
        <f>C281*$D$8</f>
        <v/>
      </c>
      <c r="F282" s="3933">
        <f>IF(ROUND(C281,0)=0,0,PMT($D$8,$D$9,-$D$7))</f>
        <v/>
      </c>
      <c r="G282" s="3933">
        <f>+IF(ROUND(C281,0)=0,0,+$D$13+$D$14)</f>
        <v/>
      </c>
      <c r="H282" s="3933">
        <f>+G282+F282</f>
        <v/>
      </c>
    </row>
    <row r="283">
      <c r="B283" s="10">
        <f>+B282+1</f>
        <v/>
      </c>
      <c r="C283" s="3933">
        <f>+IF(C282-D283&lt;0,0,C282-D283)</f>
        <v/>
      </c>
      <c r="D283" s="3933">
        <f>F283-E283</f>
        <v/>
      </c>
      <c r="E283" s="3933">
        <f>C282*$D$8</f>
        <v/>
      </c>
      <c r="F283" s="3933">
        <f>IF(ROUND(C282,0)=0,0,PMT($D$8,$D$9,-$D$7))</f>
        <v/>
      </c>
      <c r="G283" s="3933">
        <f>+IF(ROUND(C282,0)=0,0,+$D$13+$D$14)</f>
        <v/>
      </c>
      <c r="H283" s="3933">
        <f>+G283+F283</f>
        <v/>
      </c>
    </row>
    <row r="284">
      <c r="B284" s="10">
        <f>+B283+1</f>
        <v/>
      </c>
      <c r="C284" s="3933">
        <f>+IF(C283-D284&lt;0,0,C283-D284)</f>
        <v/>
      </c>
      <c r="D284" s="3933">
        <f>F284-E284</f>
        <v/>
      </c>
      <c r="E284" s="3933">
        <f>C283*$D$8</f>
        <v/>
      </c>
      <c r="F284" s="3933">
        <f>IF(ROUND(C283,0)=0,0,PMT($D$8,$D$9,-$D$7))</f>
        <v/>
      </c>
      <c r="G284" s="3933">
        <f>+IF(ROUND(C283,0)=0,0,+$D$13+$D$14)</f>
        <v/>
      </c>
      <c r="H284" s="3933">
        <f>+G284+F284</f>
        <v/>
      </c>
    </row>
    <row r="285">
      <c r="B285" s="10">
        <f>+B284+1</f>
        <v/>
      </c>
      <c r="C285" s="3933">
        <f>+IF(C284-D285&lt;0,0,C284-D285)</f>
        <v/>
      </c>
      <c r="D285" s="3933">
        <f>F285-E285</f>
        <v/>
      </c>
      <c r="E285" s="3933">
        <f>C284*$D$8</f>
        <v/>
      </c>
      <c r="F285" s="3933">
        <f>IF(ROUND(C284,0)=0,0,PMT($D$8,$D$9,-$D$7))</f>
        <v/>
      </c>
      <c r="G285" s="3933">
        <f>+IF(ROUND(C284,0)=0,0,+$D$13+$D$14)</f>
        <v/>
      </c>
      <c r="H285" s="3933">
        <f>+G285+F285</f>
        <v/>
      </c>
    </row>
    <row r="286">
      <c r="B286" s="10">
        <f>+B285+1</f>
        <v/>
      </c>
      <c r="C286" s="3933">
        <f>+IF(C285-D286&lt;0,0,C285-D286)</f>
        <v/>
      </c>
      <c r="D286" s="3933">
        <f>F286-E286</f>
        <v/>
      </c>
      <c r="E286" s="3933">
        <f>C285*$D$8</f>
        <v/>
      </c>
      <c r="F286" s="3933">
        <f>IF(ROUND(C285,0)=0,0,PMT($D$8,$D$9,-$D$7))</f>
        <v/>
      </c>
      <c r="G286" s="3933">
        <f>+IF(ROUND(C285,0)=0,0,+$D$13+$D$14)</f>
        <v/>
      </c>
      <c r="H286" s="3933">
        <f>+G286+F286</f>
        <v/>
      </c>
    </row>
    <row r="287">
      <c r="B287" s="10">
        <f>+B286+1</f>
        <v/>
      </c>
      <c r="C287" s="3933">
        <f>+IF(C286-D287&lt;0,0,C286-D287)</f>
        <v/>
      </c>
      <c r="D287" s="3933">
        <f>F287-E287</f>
        <v/>
      </c>
      <c r="E287" s="3933">
        <f>C286*$D$8</f>
        <v/>
      </c>
      <c r="F287" s="3933">
        <f>IF(ROUND(C286,0)=0,0,PMT($D$8,$D$9,-$D$7))</f>
        <v/>
      </c>
      <c r="G287" s="3933">
        <f>+IF(ROUND(C286,0)=0,0,+$D$13+$D$14)</f>
        <v/>
      </c>
      <c r="H287" s="3933">
        <f>+G287+F287</f>
        <v/>
      </c>
    </row>
    <row r="288">
      <c r="B288" s="10">
        <f>+B287+1</f>
        <v/>
      </c>
      <c r="C288" s="3933">
        <f>+IF(C287-D288&lt;0,0,C287-D288)</f>
        <v/>
      </c>
      <c r="D288" s="3933">
        <f>F288-E288</f>
        <v/>
      </c>
      <c r="E288" s="3933">
        <f>C287*$D$8</f>
        <v/>
      </c>
      <c r="F288" s="3933">
        <f>IF(ROUND(C287,0)=0,0,PMT($D$8,$D$9,-$D$7))</f>
        <v/>
      </c>
      <c r="G288" s="3933">
        <f>+IF(ROUND(C287,0)=0,0,+$D$13+$D$14)</f>
        <v/>
      </c>
      <c r="H288" s="3933">
        <f>+G288+F288</f>
        <v/>
      </c>
    </row>
    <row r="289">
      <c r="B289" s="10">
        <f>+B288+1</f>
        <v/>
      </c>
      <c r="C289" s="3933">
        <f>+IF(C288-D289&lt;0,0,C288-D289)</f>
        <v/>
      </c>
      <c r="D289" s="3933">
        <f>F289-E289</f>
        <v/>
      </c>
      <c r="E289" s="3933">
        <f>C288*$D$8</f>
        <v/>
      </c>
      <c r="F289" s="3933">
        <f>IF(ROUND(C288,0)=0,0,PMT($D$8,$D$9,-$D$7))</f>
        <v/>
      </c>
      <c r="G289" s="3933">
        <f>+IF(ROUND(C288,0)=0,0,+$D$13+$D$14)</f>
        <v/>
      </c>
      <c r="H289" s="3933">
        <f>+G289+F289</f>
        <v/>
      </c>
    </row>
    <row r="290">
      <c r="B290" s="10">
        <f>+B289+1</f>
        <v/>
      </c>
      <c r="C290" s="3933">
        <f>+IF(C289-D290&lt;0,0,C289-D290)</f>
        <v/>
      </c>
      <c r="D290" s="3933">
        <f>F290-E290</f>
        <v/>
      </c>
      <c r="E290" s="3933">
        <f>C289*$D$8</f>
        <v/>
      </c>
      <c r="F290" s="3933">
        <f>IF(ROUND(C289,0)=0,0,PMT($D$8,$D$9,-$D$7))</f>
        <v/>
      </c>
      <c r="G290" s="3933">
        <f>+IF(ROUND(C289,0)=0,0,+$D$13+$D$14)</f>
        <v/>
      </c>
      <c r="H290" s="3933">
        <f>+G290+F290</f>
        <v/>
      </c>
    </row>
    <row r="291">
      <c r="B291" s="10">
        <f>+B290+1</f>
        <v/>
      </c>
      <c r="C291" s="3933">
        <f>+IF(C290-D291&lt;0,0,C290-D291)</f>
        <v/>
      </c>
      <c r="D291" s="3933">
        <f>F291-E291</f>
        <v/>
      </c>
      <c r="E291" s="3933">
        <f>C290*$D$8</f>
        <v/>
      </c>
      <c r="F291" s="3933">
        <f>IF(ROUND(C290,0)=0,0,PMT($D$8,$D$9,-$D$7))</f>
        <v/>
      </c>
      <c r="G291" s="3933">
        <f>+IF(ROUND(C290,0)=0,0,+$D$13+$D$14)</f>
        <v/>
      </c>
      <c r="H291" s="3933">
        <f>+G291+F291</f>
        <v/>
      </c>
    </row>
    <row r="292">
      <c r="B292" s="10">
        <f>+B291+1</f>
        <v/>
      </c>
      <c r="C292" s="3933">
        <f>+IF(C291-D292&lt;0,0,C291-D292)</f>
        <v/>
      </c>
      <c r="D292" s="3933">
        <f>F292-E292</f>
        <v/>
      </c>
      <c r="E292" s="3933">
        <f>C291*$D$8</f>
        <v/>
      </c>
      <c r="F292" s="3933">
        <f>IF(ROUND(C291,0)=0,0,PMT($D$8,$D$9,-$D$7))</f>
        <v/>
      </c>
      <c r="G292" s="3933">
        <f>+IF(ROUND(C291,0)=0,0,+$D$13+$D$14)</f>
        <v/>
      </c>
      <c r="H292" s="3933">
        <f>+G292+F292</f>
        <v/>
      </c>
    </row>
    <row r="293">
      <c r="B293" s="10">
        <f>+B292+1</f>
        <v/>
      </c>
      <c r="C293" s="3933">
        <f>+IF(C292-D293&lt;0,0,C292-D293)</f>
        <v/>
      </c>
      <c r="D293" s="3933">
        <f>F293-E293</f>
        <v/>
      </c>
      <c r="E293" s="3933">
        <f>C292*$D$8</f>
        <v/>
      </c>
      <c r="F293" s="3933">
        <f>IF(ROUND(C292,0)=0,0,PMT($D$8,$D$9,-$D$7))</f>
        <v/>
      </c>
      <c r="G293" s="3933">
        <f>+IF(ROUND(C292,0)=0,0,+$D$13+$D$14)</f>
        <v/>
      </c>
      <c r="H293" s="3933">
        <f>+G293+F293</f>
        <v/>
      </c>
    </row>
    <row r="294">
      <c r="B294" s="10">
        <f>+B293+1</f>
        <v/>
      </c>
      <c r="C294" s="3933">
        <f>+IF(C293-D294&lt;0,0,C293-D294)</f>
        <v/>
      </c>
      <c r="D294" s="3933">
        <f>F294-E294</f>
        <v/>
      </c>
      <c r="E294" s="3933">
        <f>C293*$D$8</f>
        <v/>
      </c>
      <c r="F294" s="3933">
        <f>IF(ROUND(C293,0)=0,0,PMT($D$8,$D$9,-$D$7))</f>
        <v/>
      </c>
      <c r="G294" s="3933">
        <f>+IF(ROUND(C293,0)=0,0,+$D$13+$D$14)</f>
        <v/>
      </c>
      <c r="H294" s="3933">
        <f>+G294+F294</f>
        <v/>
      </c>
    </row>
    <row r="295">
      <c r="B295" s="10">
        <f>+B294+1</f>
        <v/>
      </c>
      <c r="C295" s="3933">
        <f>+IF(C294-D295&lt;0,0,C294-D295)</f>
        <v/>
      </c>
      <c r="D295" s="3933">
        <f>F295-E295</f>
        <v/>
      </c>
      <c r="E295" s="3933">
        <f>C294*$D$8</f>
        <v/>
      </c>
      <c r="F295" s="3933">
        <f>IF(ROUND(C294,0)=0,0,PMT($D$8,$D$9,-$D$7))</f>
        <v/>
      </c>
      <c r="G295" s="3933">
        <f>+IF(ROUND(C294,0)=0,0,+$D$13+$D$14)</f>
        <v/>
      </c>
      <c r="H295" s="3933">
        <f>+G295+F295</f>
        <v/>
      </c>
    </row>
    <row r="296">
      <c r="B296" s="10">
        <f>+B295+1</f>
        <v/>
      </c>
      <c r="C296" s="3933">
        <f>+IF(C295-D296&lt;0,0,C295-D296)</f>
        <v/>
      </c>
      <c r="D296" s="3933">
        <f>F296-E296</f>
        <v/>
      </c>
      <c r="E296" s="3933">
        <f>C295*$D$8</f>
        <v/>
      </c>
      <c r="F296" s="3933">
        <f>IF(ROUND(C295,0)=0,0,PMT($D$8,$D$9,-$D$7))</f>
        <v/>
      </c>
      <c r="G296" s="3933">
        <f>+IF(ROUND(C295,0)=0,0,+$D$13+$D$14)</f>
        <v/>
      </c>
      <c r="H296" s="3933">
        <f>+G296+F296</f>
        <v/>
      </c>
    </row>
    <row r="297">
      <c r="B297" s="10">
        <f>+B296+1</f>
        <v/>
      </c>
      <c r="C297" s="3933">
        <f>+IF(C296-D297&lt;0,0,C296-D297)</f>
        <v/>
      </c>
      <c r="D297" s="3933">
        <f>F297-E297</f>
        <v/>
      </c>
      <c r="E297" s="3933">
        <f>C296*$D$8</f>
        <v/>
      </c>
      <c r="F297" s="3933">
        <f>IF(ROUND(C296,0)=0,0,PMT($D$8,$D$9,-$D$7))</f>
        <v/>
      </c>
      <c r="G297" s="3933">
        <f>+IF(ROUND(C296,0)=0,0,+$D$13+$D$14)</f>
        <v/>
      </c>
      <c r="H297" s="3933">
        <f>+G297+F297</f>
        <v/>
      </c>
    </row>
    <row r="298">
      <c r="B298" s="10">
        <f>+B297+1</f>
        <v/>
      </c>
      <c r="C298" s="3933">
        <f>+IF(C297-D298&lt;0,0,C297-D298)</f>
        <v/>
      </c>
      <c r="D298" s="3933">
        <f>F298-E298</f>
        <v/>
      </c>
      <c r="E298" s="3933">
        <f>C297*$D$8</f>
        <v/>
      </c>
      <c r="F298" s="3933">
        <f>IF(ROUND(C297,0)=0,0,PMT($D$8,$D$9,-$D$7))</f>
        <v/>
      </c>
      <c r="G298" s="3933">
        <f>+IF(ROUND(C297,0)=0,0,+$D$13+$D$14)</f>
        <v/>
      </c>
      <c r="H298" s="3933">
        <f>+G298+F298</f>
        <v/>
      </c>
    </row>
    <row r="299">
      <c r="B299" s="10">
        <f>+B298+1</f>
        <v/>
      </c>
      <c r="C299" s="3933">
        <f>+IF(C298-D299&lt;0,0,C298-D299)</f>
        <v/>
      </c>
      <c r="D299" s="3933">
        <f>F299-E299</f>
        <v/>
      </c>
      <c r="E299" s="3933">
        <f>C298*$D$8</f>
        <v/>
      </c>
      <c r="F299" s="3933">
        <f>IF(ROUND(C298,0)=0,0,PMT($D$8,$D$9,-$D$7))</f>
        <v/>
      </c>
      <c r="G299" s="3933">
        <f>+IF(ROUND(C298,0)=0,0,+$D$13+$D$14)</f>
        <v/>
      </c>
      <c r="H299" s="3933">
        <f>+G299+F299</f>
        <v/>
      </c>
    </row>
    <row r="300">
      <c r="B300" s="10">
        <f>+B299+1</f>
        <v/>
      </c>
      <c r="C300" s="3933">
        <f>+IF(C299-D300&lt;0,0,C299-D300)</f>
        <v/>
      </c>
      <c r="D300" s="3933">
        <f>F300-E300</f>
        <v/>
      </c>
      <c r="E300" s="3933">
        <f>C299*$D$8</f>
        <v/>
      </c>
      <c r="F300" s="3933">
        <f>IF(ROUND(C299,0)=0,0,PMT($D$8,$D$9,-$D$7))</f>
        <v/>
      </c>
      <c r="G300" s="3933">
        <f>+IF(ROUND(C299,0)=0,0,+$D$13+$D$14)</f>
        <v/>
      </c>
      <c r="H300" s="3933">
        <f>+G300+F300</f>
        <v/>
      </c>
    </row>
    <row r="301">
      <c r="B301" s="10">
        <f>+B300+1</f>
        <v/>
      </c>
      <c r="C301" s="3933">
        <f>+IF(C300-D301&lt;0,0,C300-D301)</f>
        <v/>
      </c>
      <c r="D301" s="3933">
        <f>F301-E301</f>
        <v/>
      </c>
      <c r="E301" s="3933">
        <f>C300*$D$8</f>
        <v/>
      </c>
      <c r="F301" s="3933">
        <f>IF(ROUND(C300,0)=0,0,PMT($D$8,$D$9,-$D$7))</f>
        <v/>
      </c>
      <c r="G301" s="3933">
        <f>+IF(ROUND(C300,0)=0,0,+$D$13+$D$14)</f>
        <v/>
      </c>
      <c r="H301" s="3933">
        <f>+G301+F301</f>
        <v/>
      </c>
    </row>
    <row r="302">
      <c r="B302" s="10">
        <f>+B301+1</f>
        <v/>
      </c>
      <c r="C302" s="3933">
        <f>+IF(C301-D302&lt;0,0,C301-D302)</f>
        <v/>
      </c>
      <c r="D302" s="3933">
        <f>F302-E302</f>
        <v/>
      </c>
      <c r="E302" s="3933">
        <f>C301*$D$8</f>
        <v/>
      </c>
      <c r="F302" s="3933">
        <f>IF(ROUND(C301,0)=0,0,PMT($D$8,$D$9,-$D$7))</f>
        <v/>
      </c>
      <c r="G302" s="3933">
        <f>+IF(ROUND(C301,0)=0,0,+$D$13+$D$14)</f>
        <v/>
      </c>
      <c r="H302" s="3933">
        <f>+G302+F302</f>
        <v/>
      </c>
    </row>
    <row r="303">
      <c r="B303" s="10">
        <f>+B302+1</f>
        <v/>
      </c>
      <c r="C303" s="3933">
        <f>+IF(C302-D303&lt;0,0,C302-D303)</f>
        <v/>
      </c>
      <c r="D303" s="3933">
        <f>F303-E303</f>
        <v/>
      </c>
      <c r="E303" s="3933">
        <f>C302*$D$8</f>
        <v/>
      </c>
      <c r="F303" s="3933">
        <f>IF(ROUND(C302,0)=0,0,PMT($D$8,$D$9,-$D$7))</f>
        <v/>
      </c>
      <c r="G303" s="3933">
        <f>+IF(ROUND(C302,0)=0,0,+$D$13+$D$14)</f>
        <v/>
      </c>
      <c r="H303" s="3933">
        <f>+G303+F303</f>
        <v/>
      </c>
    </row>
    <row r="304">
      <c r="B304" s="10">
        <f>+B303+1</f>
        <v/>
      </c>
      <c r="C304" s="3933">
        <f>+IF(C303-D304&lt;0,0,C303-D304)</f>
        <v/>
      </c>
      <c r="D304" s="3933">
        <f>F304-E304</f>
        <v/>
      </c>
      <c r="E304" s="3933">
        <f>C303*$D$8</f>
        <v/>
      </c>
      <c r="F304" s="3933">
        <f>IF(ROUND(C303,0)=0,0,PMT($D$8,$D$9,-$D$7))</f>
        <v/>
      </c>
      <c r="G304" s="3933">
        <f>+IF(ROUND(C303,0)=0,0,+$D$13+$D$14)</f>
        <v/>
      </c>
      <c r="H304" s="3933">
        <f>+G304+F304</f>
        <v/>
      </c>
    </row>
    <row r="305">
      <c r="B305" s="10">
        <f>+B304+1</f>
        <v/>
      </c>
      <c r="C305" s="3933">
        <f>+IF(C304-D305&lt;0,0,C304-D305)</f>
        <v/>
      </c>
      <c r="D305" s="3933">
        <f>F305-E305</f>
        <v/>
      </c>
      <c r="E305" s="3933">
        <f>C304*$D$8</f>
        <v/>
      </c>
      <c r="F305" s="3933">
        <f>IF(ROUND(C304,0)=0,0,PMT($D$8,$D$9,-$D$7))</f>
        <v/>
      </c>
      <c r="G305" s="3933">
        <f>+IF(ROUND(C304,0)=0,0,+$D$13+$D$14)</f>
        <v/>
      </c>
      <c r="H305" s="3933">
        <f>+G305+F305</f>
        <v/>
      </c>
    </row>
    <row r="306">
      <c r="B306" s="10">
        <f>+B305+1</f>
        <v/>
      </c>
      <c r="C306" s="3933">
        <f>+IF(C305-D306&lt;0,0,C305-D306)</f>
        <v/>
      </c>
      <c r="D306" s="3933">
        <f>F306-E306</f>
        <v/>
      </c>
      <c r="E306" s="3933">
        <f>C305*$D$8</f>
        <v/>
      </c>
      <c r="F306" s="3933">
        <f>IF(ROUND(C305,0)=0,0,PMT($D$8,$D$9,-$D$7))</f>
        <v/>
      </c>
      <c r="G306" s="3933">
        <f>+IF(ROUND(C305,0)=0,0,+$D$13+$D$14)</f>
        <v/>
      </c>
      <c r="H306" s="3933">
        <f>+G306+F306</f>
        <v/>
      </c>
    </row>
    <row r="307">
      <c r="B307" s="10">
        <f>+B306+1</f>
        <v/>
      </c>
      <c r="C307" s="3933">
        <f>+IF(C306-D307&lt;0,0,C306-D307)</f>
        <v/>
      </c>
      <c r="D307" s="3933">
        <f>F307-E307</f>
        <v/>
      </c>
      <c r="E307" s="3933">
        <f>C306*$D$8</f>
        <v/>
      </c>
      <c r="F307" s="3933">
        <f>IF(ROUND(C306,0)=0,0,PMT($D$8,$D$9,-$D$7))</f>
        <v/>
      </c>
      <c r="G307" s="3933">
        <f>+IF(ROUND(C306,0)=0,0,+$D$13+$D$14)</f>
        <v/>
      </c>
      <c r="H307" s="3933">
        <f>+G307+F307</f>
        <v/>
      </c>
    </row>
    <row r="308">
      <c r="B308" s="10">
        <f>+B307+1</f>
        <v/>
      </c>
      <c r="C308" s="3933">
        <f>+IF(C307-D308&lt;0,0,C307-D308)</f>
        <v/>
      </c>
      <c r="D308" s="3933">
        <f>F308-E308</f>
        <v/>
      </c>
      <c r="E308" s="3933">
        <f>C307*$D$8</f>
        <v/>
      </c>
      <c r="F308" s="3933">
        <f>IF(ROUND(C307,0)=0,0,PMT($D$8,$D$9,-$D$7))</f>
        <v/>
      </c>
      <c r="G308" s="3933">
        <f>+IF(ROUND(C307,0)=0,0,+$D$13+$D$14)</f>
        <v/>
      </c>
      <c r="H308" s="3933">
        <f>+G308+F308</f>
        <v/>
      </c>
    </row>
    <row r="309">
      <c r="B309" s="10">
        <f>+B308+1</f>
        <v/>
      </c>
      <c r="C309" s="3933">
        <f>+IF(C308-D309&lt;0,0,C308-D309)</f>
        <v/>
      </c>
      <c r="D309" s="3933">
        <f>F309-E309</f>
        <v/>
      </c>
      <c r="E309" s="3933">
        <f>C308*$D$8</f>
        <v/>
      </c>
      <c r="F309" s="3933">
        <f>IF(ROUND(C308,0)=0,0,PMT($D$8,$D$9,-$D$7))</f>
        <v/>
      </c>
      <c r="G309" s="3933">
        <f>+IF(ROUND(C308,0)=0,0,+$D$13+$D$14)</f>
        <v/>
      </c>
      <c r="H309" s="3933">
        <f>+G309+F309</f>
        <v/>
      </c>
    </row>
    <row r="310">
      <c r="B310" s="10">
        <f>+B309+1</f>
        <v/>
      </c>
      <c r="C310" s="3933">
        <f>+IF(C309-D310&lt;0,0,C309-D310)</f>
        <v/>
      </c>
      <c r="D310" s="3933">
        <f>F310-E310</f>
        <v/>
      </c>
      <c r="E310" s="3933">
        <f>C309*$D$8</f>
        <v/>
      </c>
      <c r="F310" s="3933">
        <f>IF(ROUND(C309,0)=0,0,PMT($D$8,$D$9,-$D$7))</f>
        <v/>
      </c>
      <c r="G310" s="3933">
        <f>+IF(ROUND(C309,0)=0,0,+$D$13+$D$14)</f>
        <v/>
      </c>
      <c r="H310" s="3933">
        <f>+G310+F310</f>
        <v/>
      </c>
    </row>
    <row r="311">
      <c r="B311" s="10">
        <f>+B310+1</f>
        <v/>
      </c>
      <c r="C311" s="3933">
        <f>+IF(C310-D311&lt;0,0,C310-D311)</f>
        <v/>
      </c>
      <c r="D311" s="3933">
        <f>F311-E311</f>
        <v/>
      </c>
      <c r="E311" s="3933">
        <f>C310*$D$8</f>
        <v/>
      </c>
      <c r="F311" s="3933">
        <f>IF(ROUND(C310,0)=0,0,PMT($D$8,$D$9,-$D$7))</f>
        <v/>
      </c>
      <c r="G311" s="3933">
        <f>+IF(ROUND(C310,0)=0,0,+$D$13+$D$14)</f>
        <v/>
      </c>
      <c r="H311" s="3933">
        <f>+G311+F311</f>
        <v/>
      </c>
    </row>
    <row r="312">
      <c r="B312" s="10">
        <f>+B311+1</f>
        <v/>
      </c>
      <c r="C312" s="3933">
        <f>+IF(C311-D312&lt;0,0,C311-D312)</f>
        <v/>
      </c>
      <c r="D312" s="3933">
        <f>F312-E312</f>
        <v/>
      </c>
      <c r="E312" s="3933">
        <f>C311*$D$8</f>
        <v/>
      </c>
      <c r="F312" s="3933">
        <f>IF(ROUND(C311,0)=0,0,PMT($D$8,$D$9,-$D$7))</f>
        <v/>
      </c>
      <c r="G312" s="3933">
        <f>+IF(ROUND(C311,0)=0,0,+$D$13+$D$14)</f>
        <v/>
      </c>
      <c r="H312" s="3933">
        <f>+G312+F312</f>
        <v/>
      </c>
    </row>
    <row r="313">
      <c r="B313" s="10">
        <f>+B312+1</f>
        <v/>
      </c>
      <c r="C313" s="3933">
        <f>+IF(C312-D313&lt;0,0,C312-D313)</f>
        <v/>
      </c>
      <c r="D313" s="3933">
        <f>F313-E313</f>
        <v/>
      </c>
      <c r="E313" s="3933">
        <f>C312*$D$8</f>
        <v/>
      </c>
      <c r="F313" s="3933">
        <f>IF(ROUND(C312,0)=0,0,PMT($D$8,$D$9,-$D$7))</f>
        <v/>
      </c>
      <c r="G313" s="3933">
        <f>+IF(ROUND(C312,0)=0,0,+$D$13+$D$14)</f>
        <v/>
      </c>
      <c r="H313" s="3933">
        <f>+G313+F313</f>
        <v/>
      </c>
    </row>
    <row r="314">
      <c r="B314" s="10">
        <f>+B313+1</f>
        <v/>
      </c>
      <c r="C314" s="3933">
        <f>+IF(C313-D314&lt;0,0,C313-D314)</f>
        <v/>
      </c>
      <c r="D314" s="3933">
        <f>F314-E314</f>
        <v/>
      </c>
      <c r="E314" s="3933">
        <f>C313*$D$8</f>
        <v/>
      </c>
      <c r="F314" s="3933">
        <f>IF(ROUND(C313,0)=0,0,PMT($D$8,$D$9,-$D$7))</f>
        <v/>
      </c>
      <c r="G314" s="3933">
        <f>+IF(ROUND(C313,0)=0,0,+$D$13+$D$14)</f>
        <v/>
      </c>
      <c r="H314" s="3933">
        <f>+G314+F314</f>
        <v/>
      </c>
    </row>
    <row r="315">
      <c r="B315" s="10">
        <f>+B314+1</f>
        <v/>
      </c>
      <c r="C315" s="3933">
        <f>+IF(C314-D315&lt;0,0,C314-D315)</f>
        <v/>
      </c>
      <c r="D315" s="3933">
        <f>F315-E315</f>
        <v/>
      </c>
      <c r="E315" s="3933">
        <f>C314*$D$8</f>
        <v/>
      </c>
      <c r="F315" s="3933">
        <f>IF(ROUND(C314,0)=0,0,PMT($D$8,$D$9,-$D$7))</f>
        <v/>
      </c>
      <c r="G315" s="3933">
        <f>+IF(ROUND(C314,0)=0,0,+$D$13+$D$14)</f>
        <v/>
      </c>
      <c r="H315" s="3933">
        <f>+G315+F315</f>
        <v/>
      </c>
    </row>
    <row r="316">
      <c r="B316" s="10">
        <f>+B315+1</f>
        <v/>
      </c>
      <c r="C316" s="3933">
        <f>+IF(C315-D316&lt;0,0,C315-D316)</f>
        <v/>
      </c>
      <c r="D316" s="3933">
        <f>F316-E316</f>
        <v/>
      </c>
      <c r="E316" s="3933">
        <f>C315*$D$8</f>
        <v/>
      </c>
      <c r="F316" s="3933">
        <f>IF(ROUND(C315,0)=0,0,PMT($D$8,$D$9,-$D$7))</f>
        <v/>
      </c>
      <c r="G316" s="3933">
        <f>+IF(ROUND(C315,0)=0,0,+$D$13+$D$14)</f>
        <v/>
      </c>
      <c r="H316" s="3933">
        <f>+G316+F316</f>
        <v/>
      </c>
    </row>
    <row r="317">
      <c r="B317" s="10">
        <f>+B316+1</f>
        <v/>
      </c>
      <c r="C317" s="3933">
        <f>+IF(C316-D317&lt;0,0,C316-D317)</f>
        <v/>
      </c>
      <c r="D317" s="3933">
        <f>F317-E317</f>
        <v/>
      </c>
      <c r="E317" s="3933">
        <f>C316*$D$8</f>
        <v/>
      </c>
      <c r="F317" s="3933">
        <f>IF(ROUND(C316,0)=0,0,PMT($D$8,$D$9,-$D$7))</f>
        <v/>
      </c>
      <c r="G317" s="3933">
        <f>+IF(ROUND(C316,0)=0,0,+$D$13+$D$14)</f>
        <v/>
      </c>
      <c r="H317" s="3933">
        <f>+G317+F317</f>
        <v/>
      </c>
    </row>
    <row r="318">
      <c r="B318" s="10">
        <f>+B317+1</f>
        <v/>
      </c>
      <c r="C318" s="3933">
        <f>+IF(C317-D318&lt;0,0,C317-D318)</f>
        <v/>
      </c>
      <c r="D318" s="3933">
        <f>F318-E318</f>
        <v/>
      </c>
      <c r="E318" s="3933">
        <f>C317*$D$8</f>
        <v/>
      </c>
      <c r="F318" s="3933">
        <f>IF(ROUND(C317,0)=0,0,PMT($D$8,$D$9,-$D$7))</f>
        <v/>
      </c>
      <c r="G318" s="3933">
        <f>+IF(ROUND(C317,0)=0,0,+$D$13+$D$14)</f>
        <v/>
      </c>
      <c r="H318" s="3933">
        <f>+G318+F318</f>
        <v/>
      </c>
    </row>
    <row r="319">
      <c r="B319" s="10">
        <f>+B318+1</f>
        <v/>
      </c>
      <c r="C319" s="3933">
        <f>+IF(C318-D319&lt;0,0,C318-D319)</f>
        <v/>
      </c>
      <c r="D319" s="3933">
        <f>F319-E319</f>
        <v/>
      </c>
      <c r="E319" s="3933">
        <f>C318*$D$8</f>
        <v/>
      </c>
      <c r="F319" s="3933">
        <f>IF(ROUND(C318,0)=0,0,PMT($D$8,$D$9,-$D$7))</f>
        <v/>
      </c>
      <c r="G319" s="3933">
        <f>+IF(ROUND(C318,0)=0,0,+$D$13+$D$14)</f>
        <v/>
      </c>
      <c r="H319" s="3933">
        <f>+G319+F319</f>
        <v/>
      </c>
    </row>
    <row r="320">
      <c r="B320" s="10">
        <f>+B319+1</f>
        <v/>
      </c>
      <c r="C320" s="3933">
        <f>+IF(C319-D320&lt;0,0,C319-D320)</f>
        <v/>
      </c>
      <c r="D320" s="3933">
        <f>F320-E320</f>
        <v/>
      </c>
      <c r="E320" s="3933">
        <f>C319*$D$8</f>
        <v/>
      </c>
      <c r="F320" s="3933">
        <f>IF(ROUND(C319,0)=0,0,PMT($D$8,$D$9,-$D$7))</f>
        <v/>
      </c>
      <c r="G320" s="3933">
        <f>+IF(ROUND(C319,0)=0,0,+$D$13+$D$14)</f>
        <v/>
      </c>
      <c r="H320" s="3933">
        <f>+G320+F320</f>
        <v/>
      </c>
    </row>
    <row r="321">
      <c r="B321" s="10">
        <f>+B320+1</f>
        <v/>
      </c>
      <c r="C321" s="3933">
        <f>+IF(C320-D321&lt;0,0,C320-D321)</f>
        <v/>
      </c>
      <c r="D321" s="3933">
        <f>F321-E321</f>
        <v/>
      </c>
      <c r="E321" s="3933">
        <f>C320*$D$8</f>
        <v/>
      </c>
      <c r="F321" s="3933">
        <f>IF(ROUND(C320,0)=0,0,PMT($D$8,$D$9,-$D$7))</f>
        <v/>
      </c>
      <c r="G321" s="3933">
        <f>+IF(ROUND(C320,0)=0,0,+$D$13+$D$14)</f>
        <v/>
      </c>
      <c r="H321" s="3933">
        <f>+G321+F321</f>
        <v/>
      </c>
    </row>
    <row r="322">
      <c r="B322" s="10">
        <f>+B321+1</f>
        <v/>
      </c>
      <c r="C322" s="3933">
        <f>+IF(C321-D322&lt;0,0,C321-D322)</f>
        <v/>
      </c>
      <c r="D322" s="3933">
        <f>F322-E322</f>
        <v/>
      </c>
      <c r="E322" s="3933">
        <f>C321*$D$8</f>
        <v/>
      </c>
      <c r="F322" s="3933">
        <f>IF(ROUND(C321,0)=0,0,PMT($D$8,$D$9,-$D$7))</f>
        <v/>
      </c>
      <c r="G322" s="3933">
        <f>+IF(ROUND(C321,0)=0,0,+$D$13+$D$14)</f>
        <v/>
      </c>
      <c r="H322" s="3933">
        <f>+G322+F322</f>
        <v/>
      </c>
    </row>
    <row r="323">
      <c r="B323" s="10">
        <f>+B322+1</f>
        <v/>
      </c>
      <c r="C323" s="3933">
        <f>+IF(C322-D323&lt;0,0,C322-D323)</f>
        <v/>
      </c>
      <c r="D323" s="3933">
        <f>F323-E323</f>
        <v/>
      </c>
      <c r="E323" s="3933">
        <f>C322*$D$8</f>
        <v/>
      </c>
      <c r="F323" s="3933">
        <f>IF(ROUND(C322,0)=0,0,PMT($D$8,$D$9,-$D$7))</f>
        <v/>
      </c>
      <c r="G323" s="3933">
        <f>+IF(ROUND(C322,0)=0,0,+$D$13+$D$14)</f>
        <v/>
      </c>
      <c r="H323" s="3933">
        <f>+G323+F323</f>
        <v/>
      </c>
    </row>
    <row r="324">
      <c r="B324" s="10">
        <f>+B323+1</f>
        <v/>
      </c>
      <c r="C324" s="3933">
        <f>+IF(C323-D324&lt;0,0,C323-D324)</f>
        <v/>
      </c>
      <c r="D324" s="3933">
        <f>F324-E324</f>
        <v/>
      </c>
      <c r="E324" s="3933">
        <f>C323*$D$8</f>
        <v/>
      </c>
      <c r="F324" s="3933">
        <f>IF(ROUND(C323,0)=0,0,PMT($D$8,$D$9,-$D$7))</f>
        <v/>
      </c>
      <c r="G324" s="3933">
        <f>+IF(ROUND(C323,0)=0,0,+$D$13+$D$14)</f>
        <v/>
      </c>
      <c r="H324" s="3933">
        <f>+G324+F324</f>
        <v/>
      </c>
    </row>
    <row r="325">
      <c r="B325" s="10">
        <f>+B324+1</f>
        <v/>
      </c>
      <c r="C325" s="3933">
        <f>+IF(C324-D325&lt;0,0,C324-D325)</f>
        <v/>
      </c>
      <c r="D325" s="3933">
        <f>F325-E325</f>
        <v/>
      </c>
      <c r="E325" s="3933">
        <f>C324*$D$8</f>
        <v/>
      </c>
      <c r="F325" s="3933">
        <f>IF(ROUND(C324,0)=0,0,PMT($D$8,$D$9,-$D$7))</f>
        <v/>
      </c>
      <c r="G325" s="3933">
        <f>+IF(ROUND(C324,0)=0,0,+$D$13+$D$14)</f>
        <v/>
      </c>
      <c r="H325" s="3933">
        <f>+G325+F325</f>
        <v/>
      </c>
    </row>
    <row r="326">
      <c r="B326" s="10">
        <f>+B325+1</f>
        <v/>
      </c>
      <c r="C326" s="3933">
        <f>+IF(C325-D326&lt;0,0,C325-D326)</f>
        <v/>
      </c>
      <c r="D326" s="3933">
        <f>F326-E326</f>
        <v/>
      </c>
      <c r="E326" s="3933">
        <f>C325*$D$8</f>
        <v/>
      </c>
      <c r="F326" s="3933">
        <f>IF(ROUND(C325,0)=0,0,PMT($D$8,$D$9,-$D$7))</f>
        <v/>
      </c>
      <c r="G326" s="3933">
        <f>+IF(ROUND(C325,0)=0,0,+$D$13+$D$14)</f>
        <v/>
      </c>
      <c r="H326" s="3933">
        <f>+G326+F326</f>
        <v/>
      </c>
    </row>
    <row r="327">
      <c r="B327" s="10">
        <f>+B326+1</f>
        <v/>
      </c>
      <c r="C327" s="3933">
        <f>+IF(C326-D327&lt;0,0,C326-D327)</f>
        <v/>
      </c>
      <c r="D327" s="3933">
        <f>F327-E327</f>
        <v/>
      </c>
      <c r="E327" s="3933">
        <f>C326*$D$8</f>
        <v/>
      </c>
      <c r="F327" s="3933">
        <f>IF(ROUND(C326,0)=0,0,PMT($D$8,$D$9,-$D$7))</f>
        <v/>
      </c>
      <c r="G327" s="3933">
        <f>+IF(ROUND(C326,0)=0,0,+$D$13+$D$14)</f>
        <v/>
      </c>
      <c r="H327" s="3933">
        <f>+G327+F327</f>
        <v/>
      </c>
    </row>
    <row r="328">
      <c r="B328" s="10">
        <f>+B327+1</f>
        <v/>
      </c>
      <c r="C328" s="3933">
        <f>+IF(C327-D328&lt;0,0,C327-D328)</f>
        <v/>
      </c>
      <c r="D328" s="3933">
        <f>F328-E328</f>
        <v/>
      </c>
      <c r="E328" s="3933">
        <f>C327*$D$8</f>
        <v/>
      </c>
      <c r="F328" s="3933">
        <f>IF(ROUND(C327,0)=0,0,PMT($D$8,$D$9,-$D$7))</f>
        <v/>
      </c>
      <c r="G328" s="3933">
        <f>+IF(ROUND(C327,0)=0,0,+$D$13+$D$14)</f>
        <v/>
      </c>
      <c r="H328" s="3933">
        <f>+G328+F328</f>
        <v/>
      </c>
    </row>
    <row r="329">
      <c r="B329" s="10">
        <f>+B328+1</f>
        <v/>
      </c>
      <c r="C329" s="3933">
        <f>+IF(C328-D329&lt;0,0,C328-D329)</f>
        <v/>
      </c>
      <c r="D329" s="3933">
        <f>F329-E329</f>
        <v/>
      </c>
      <c r="E329" s="3933">
        <f>C328*$D$8</f>
        <v/>
      </c>
      <c r="F329" s="3933">
        <f>IF(ROUND(C328,0)=0,0,PMT($D$8,$D$9,-$D$7))</f>
        <v/>
      </c>
      <c r="G329" s="3933">
        <f>+IF(ROUND(C328,0)=0,0,+$D$13+$D$14)</f>
        <v/>
      </c>
      <c r="H329" s="3933">
        <f>+G329+F329</f>
        <v/>
      </c>
    </row>
    <row r="330">
      <c r="B330" s="10">
        <f>+B329+1</f>
        <v/>
      </c>
      <c r="C330" s="3933">
        <f>+IF(C329-D330&lt;0,0,C329-D330)</f>
        <v/>
      </c>
      <c r="D330" s="3933">
        <f>F330-E330</f>
        <v/>
      </c>
      <c r="E330" s="3933">
        <f>C329*$D$8</f>
        <v/>
      </c>
      <c r="F330" s="3933">
        <f>IF(ROUND(C329,0)=0,0,PMT($D$8,$D$9,-$D$7))</f>
        <v/>
      </c>
      <c r="G330" s="3933">
        <f>+IF(ROUND(C329,0)=0,0,+$D$13+$D$14)</f>
        <v/>
      </c>
      <c r="H330" s="3933">
        <f>+G330+F330</f>
        <v/>
      </c>
    </row>
    <row r="331">
      <c r="B331" s="10">
        <f>+B330+1</f>
        <v/>
      </c>
      <c r="C331" s="3933">
        <f>+IF(C330-D331&lt;0,0,C330-D331)</f>
        <v/>
      </c>
      <c r="D331" s="3933">
        <f>F331-E331</f>
        <v/>
      </c>
      <c r="E331" s="3933">
        <f>C330*$D$8</f>
        <v/>
      </c>
      <c r="F331" s="3933">
        <f>IF(ROUND(C330,0)=0,0,PMT($D$8,$D$9,-$D$7))</f>
        <v/>
      </c>
      <c r="G331" s="3933">
        <f>+IF(ROUND(C330,0)=0,0,+$D$13+$D$14)</f>
        <v/>
      </c>
      <c r="H331" s="3933">
        <f>+G331+F331</f>
        <v/>
      </c>
    </row>
    <row r="332">
      <c r="B332" s="10">
        <f>+B331+1</f>
        <v/>
      </c>
      <c r="C332" s="3933">
        <f>+IF(C331-D332&lt;0,0,C331-D332)</f>
        <v/>
      </c>
      <c r="D332" s="3933">
        <f>F332-E332</f>
        <v/>
      </c>
      <c r="E332" s="3933">
        <f>C331*$D$8</f>
        <v/>
      </c>
      <c r="F332" s="3933">
        <f>IF(ROUND(C331,0)=0,0,PMT($D$8,$D$9,-$D$7))</f>
        <v/>
      </c>
      <c r="G332" s="3933">
        <f>+IF(ROUND(C331,0)=0,0,+$D$13+$D$14)</f>
        <v/>
      </c>
      <c r="H332" s="3933">
        <f>+G332+F332</f>
        <v/>
      </c>
    </row>
    <row r="333">
      <c r="B333" s="10">
        <f>+B332+1</f>
        <v/>
      </c>
      <c r="C333" s="3933">
        <f>+IF(C332-D333&lt;0,0,C332-D333)</f>
        <v/>
      </c>
      <c r="D333" s="3933">
        <f>F333-E333</f>
        <v/>
      </c>
      <c r="E333" s="3933">
        <f>C332*$D$8</f>
        <v/>
      </c>
      <c r="F333" s="3933">
        <f>IF(ROUND(C332,0)=0,0,PMT($D$8,$D$9,-$D$7))</f>
        <v/>
      </c>
      <c r="G333" s="3933">
        <f>+IF(ROUND(C332,0)=0,0,+$D$13+$D$14)</f>
        <v/>
      </c>
      <c r="H333" s="3933">
        <f>+G333+F333</f>
        <v/>
      </c>
    </row>
    <row r="334">
      <c r="B334" s="10">
        <f>+B333+1</f>
        <v/>
      </c>
      <c r="C334" s="3933">
        <f>+IF(C333-D334&lt;0,0,C333-D334)</f>
        <v/>
      </c>
      <c r="D334" s="3933">
        <f>F334-E334</f>
        <v/>
      </c>
      <c r="E334" s="3933">
        <f>C333*$D$8</f>
        <v/>
      </c>
      <c r="F334" s="3933">
        <f>IF(ROUND(C333,0)=0,0,PMT($D$8,$D$9,-$D$7))</f>
        <v/>
      </c>
      <c r="G334" s="3933">
        <f>+IF(ROUND(C333,0)=0,0,+$D$13+$D$14)</f>
        <v/>
      </c>
      <c r="H334" s="3933">
        <f>+G334+F334</f>
        <v/>
      </c>
    </row>
    <row r="335">
      <c r="B335" s="10">
        <f>+B334+1</f>
        <v/>
      </c>
      <c r="C335" s="3933">
        <f>+IF(C334-D335&lt;0,0,C334-D335)</f>
        <v/>
      </c>
      <c r="D335" s="3933">
        <f>F335-E335</f>
        <v/>
      </c>
      <c r="E335" s="3933">
        <f>C334*$D$8</f>
        <v/>
      </c>
      <c r="F335" s="3933">
        <f>IF(ROUND(C334,0)=0,0,PMT($D$8,$D$9,-$D$7))</f>
        <v/>
      </c>
      <c r="G335" s="3933">
        <f>+IF(ROUND(C334,0)=0,0,+$D$13+$D$14)</f>
        <v/>
      </c>
      <c r="H335" s="3933">
        <f>+G335+F335</f>
        <v/>
      </c>
    </row>
    <row r="336">
      <c r="B336" s="10">
        <f>+B335+1</f>
        <v/>
      </c>
      <c r="C336" s="3933">
        <f>+IF(C335-D336&lt;0,0,C335-D336)</f>
        <v/>
      </c>
      <c r="D336" s="3933">
        <f>F336-E336</f>
        <v/>
      </c>
      <c r="E336" s="3933">
        <f>C335*$D$8</f>
        <v/>
      </c>
      <c r="F336" s="3933">
        <f>IF(ROUND(C335,0)=0,0,PMT($D$8,$D$9,-$D$7))</f>
        <v/>
      </c>
      <c r="G336" s="3933">
        <f>+IF(ROUND(C335,0)=0,0,+$D$13+$D$14)</f>
        <v/>
      </c>
      <c r="H336" s="3933">
        <f>+G336+F336</f>
        <v/>
      </c>
    </row>
    <row r="337">
      <c r="B337" s="10">
        <f>+B336+1</f>
        <v/>
      </c>
      <c r="C337" s="3933">
        <f>+IF(C336-D337&lt;0,0,C336-D337)</f>
        <v/>
      </c>
      <c r="D337" s="3933">
        <f>F337-E337</f>
        <v/>
      </c>
      <c r="E337" s="3933">
        <f>C336*$D$8</f>
        <v/>
      </c>
      <c r="F337" s="3933">
        <f>IF(ROUND(C336,0)=0,0,PMT($D$8,$D$9,-$D$7))</f>
        <v/>
      </c>
      <c r="G337" s="3933">
        <f>+IF(ROUND(C336,0)=0,0,+$D$13+$D$14)</f>
        <v/>
      </c>
      <c r="H337" s="3933">
        <f>+G337+F337</f>
        <v/>
      </c>
    </row>
    <row r="338">
      <c r="B338" s="10">
        <f>+B337+1</f>
        <v/>
      </c>
      <c r="C338" s="3933">
        <f>+IF(C337-D338&lt;0,0,C337-D338)</f>
        <v/>
      </c>
      <c r="D338" s="3933">
        <f>F338-E338</f>
        <v/>
      </c>
      <c r="E338" s="3933">
        <f>C337*$D$8</f>
        <v/>
      </c>
      <c r="F338" s="3933">
        <f>IF(ROUND(C337,0)=0,0,PMT($D$8,$D$9,-$D$7))</f>
        <v/>
      </c>
      <c r="G338" s="3933">
        <f>+IF(ROUND(C337,0)=0,0,+$D$13+$D$14)</f>
        <v/>
      </c>
      <c r="H338" s="3933">
        <f>+G338+F338</f>
        <v/>
      </c>
    </row>
    <row r="339">
      <c r="B339" s="10">
        <f>+B338+1</f>
        <v/>
      </c>
      <c r="C339" s="3933">
        <f>+IF(C338-D339&lt;0,0,C338-D339)</f>
        <v/>
      </c>
      <c r="D339" s="3933">
        <f>F339-E339</f>
        <v/>
      </c>
      <c r="E339" s="3933">
        <f>C338*$D$8</f>
        <v/>
      </c>
      <c r="F339" s="3933">
        <f>IF(ROUND(C338,0)=0,0,PMT($D$8,$D$9,-$D$7))</f>
        <v/>
      </c>
      <c r="G339" s="3933">
        <f>+IF(ROUND(C338,0)=0,0,+$D$13+$D$14)</f>
        <v/>
      </c>
      <c r="H339" s="3933">
        <f>+G339+F339</f>
        <v/>
      </c>
    </row>
    <row r="340">
      <c r="B340" s="10">
        <f>+B339+1</f>
        <v/>
      </c>
      <c r="C340" s="3933">
        <f>+IF(C339-D340&lt;0,0,C339-D340)</f>
        <v/>
      </c>
      <c r="D340" s="3933">
        <f>F340-E340</f>
        <v/>
      </c>
      <c r="E340" s="3933">
        <f>C339*$D$8</f>
        <v/>
      </c>
      <c r="F340" s="3933">
        <f>IF(ROUND(C339,0)=0,0,PMT($D$8,$D$9,-$D$7))</f>
        <v/>
      </c>
      <c r="G340" s="3933">
        <f>+IF(ROUND(C339,0)=0,0,+$D$13+$D$14)</f>
        <v/>
      </c>
      <c r="H340" s="3933">
        <f>+G340+F340</f>
        <v/>
      </c>
    </row>
    <row r="341">
      <c r="B341" s="10">
        <f>+B340+1</f>
        <v/>
      </c>
      <c r="C341" s="3933">
        <f>+IF(C340-D341&lt;0,0,C340-D341)</f>
        <v/>
      </c>
      <c r="D341" s="3933">
        <f>F341-E341</f>
        <v/>
      </c>
      <c r="E341" s="3933">
        <f>C340*$D$8</f>
        <v/>
      </c>
      <c r="F341" s="3933">
        <f>IF(ROUND(C340,0)=0,0,PMT($D$8,$D$9,-$D$7))</f>
        <v/>
      </c>
      <c r="G341" s="3933">
        <f>+IF(ROUND(C340,0)=0,0,+$D$13+$D$14)</f>
        <v/>
      </c>
      <c r="H341" s="3933">
        <f>+G341+F341</f>
        <v/>
      </c>
    </row>
    <row r="342">
      <c r="B342" s="10">
        <f>+B341+1</f>
        <v/>
      </c>
      <c r="C342" s="3933">
        <f>+IF(C341-D342&lt;0,0,C341-D342)</f>
        <v/>
      </c>
      <c r="D342" s="3933">
        <f>F342-E342</f>
        <v/>
      </c>
      <c r="E342" s="3933">
        <f>C341*$D$8</f>
        <v/>
      </c>
      <c r="F342" s="3933">
        <f>IF(ROUND(C341,0)=0,0,PMT($D$8,$D$9,-$D$7))</f>
        <v/>
      </c>
      <c r="G342" s="3933">
        <f>+IF(ROUND(C341,0)=0,0,+$D$13+$D$14)</f>
        <v/>
      </c>
      <c r="H342" s="3933">
        <f>+G342+F342</f>
        <v/>
      </c>
    </row>
    <row r="343">
      <c r="B343" s="10">
        <f>+B342+1</f>
        <v/>
      </c>
      <c r="C343" s="3933">
        <f>+IF(C342-D343&lt;0,0,C342-D343)</f>
        <v/>
      </c>
      <c r="D343" s="3933">
        <f>F343-E343</f>
        <v/>
      </c>
      <c r="E343" s="3933">
        <f>C342*$D$8</f>
        <v/>
      </c>
      <c r="F343" s="3933">
        <f>IF(ROUND(C342,0)=0,0,PMT($D$8,$D$9,-$D$7))</f>
        <v/>
      </c>
      <c r="G343" s="3933">
        <f>+IF(ROUND(C342,0)=0,0,+$D$13+$D$14)</f>
        <v/>
      </c>
      <c r="H343" s="3933">
        <f>+G343+F343</f>
        <v/>
      </c>
    </row>
    <row r="344">
      <c r="B344" s="10">
        <f>+B343+1</f>
        <v/>
      </c>
      <c r="C344" s="3933">
        <f>+IF(C343-D344&lt;0,0,C343-D344)</f>
        <v/>
      </c>
      <c r="D344" s="3933">
        <f>F344-E344</f>
        <v/>
      </c>
      <c r="E344" s="3933">
        <f>C343*$D$8</f>
        <v/>
      </c>
      <c r="F344" s="3933">
        <f>IF(ROUND(C343,0)=0,0,PMT($D$8,$D$9,-$D$7))</f>
        <v/>
      </c>
      <c r="G344" s="3933">
        <f>+IF(ROUND(C343,0)=0,0,+$D$13+$D$14)</f>
        <v/>
      </c>
      <c r="H344" s="3933">
        <f>+G344+F344</f>
        <v/>
      </c>
    </row>
    <row r="345">
      <c r="B345" s="10">
        <f>+B344+1</f>
        <v/>
      </c>
      <c r="C345" s="3933">
        <f>+IF(C344-D345&lt;0,0,C344-D345)</f>
        <v/>
      </c>
      <c r="D345" s="3933">
        <f>F345-E345</f>
        <v/>
      </c>
      <c r="E345" s="3933">
        <f>C344*$D$8</f>
        <v/>
      </c>
      <c r="F345" s="3933">
        <f>IF(ROUND(C344,0)=0,0,PMT($D$8,$D$9,-$D$7))</f>
        <v/>
      </c>
      <c r="G345" s="3933">
        <f>+IF(ROUND(C344,0)=0,0,+$D$13+$D$14)</f>
        <v/>
      </c>
      <c r="H345" s="3933">
        <f>+G345+F345</f>
        <v/>
      </c>
    </row>
    <row r="346">
      <c r="B346" s="10">
        <f>+B345+1</f>
        <v/>
      </c>
      <c r="C346" s="3933">
        <f>+IF(C345-D346&lt;0,0,C345-D346)</f>
        <v/>
      </c>
      <c r="D346" s="3933">
        <f>F346-E346</f>
        <v/>
      </c>
      <c r="E346" s="3933">
        <f>C345*$D$8</f>
        <v/>
      </c>
      <c r="F346" s="3933">
        <f>IF(ROUND(C345,0)=0,0,PMT($D$8,$D$9,-$D$7))</f>
        <v/>
      </c>
      <c r="G346" s="3933">
        <f>+IF(ROUND(C345,0)=0,0,+$D$13+$D$14)</f>
        <v/>
      </c>
      <c r="H346" s="3933">
        <f>+G346+F346</f>
        <v/>
      </c>
    </row>
    <row r="347">
      <c r="B347" s="10">
        <f>+B346+1</f>
        <v/>
      </c>
      <c r="C347" s="3933">
        <f>+IF(C346-D347&lt;0,0,C346-D347)</f>
        <v/>
      </c>
      <c r="D347" s="3933">
        <f>F347-E347</f>
        <v/>
      </c>
      <c r="E347" s="3933">
        <f>C346*$D$8</f>
        <v/>
      </c>
      <c r="F347" s="3933">
        <f>IF(ROUND(C346,0)=0,0,PMT($D$8,$D$9,-$D$7))</f>
        <v/>
      </c>
      <c r="G347" s="3933">
        <f>+IF(ROUND(C346,0)=0,0,+$D$13+$D$14)</f>
        <v/>
      </c>
      <c r="H347" s="3933">
        <f>+G347+F347</f>
        <v/>
      </c>
    </row>
    <row r="348">
      <c r="B348" s="10">
        <f>+B347+1</f>
        <v/>
      </c>
      <c r="C348" s="3933">
        <f>+IF(C347-D348&lt;0,0,C347-D348)</f>
        <v/>
      </c>
      <c r="D348" s="3933">
        <f>F348-E348</f>
        <v/>
      </c>
      <c r="E348" s="3933">
        <f>C347*$D$8</f>
        <v/>
      </c>
      <c r="F348" s="3933">
        <f>IF(ROUND(C347,0)=0,0,PMT($D$8,$D$9,-$D$7))</f>
        <v/>
      </c>
      <c r="G348" s="3933">
        <f>+IF(ROUND(C347,0)=0,0,+$D$13+$D$14)</f>
        <v/>
      </c>
      <c r="H348" s="3933">
        <f>+G348+F348</f>
        <v/>
      </c>
    </row>
    <row r="349">
      <c r="B349" s="10">
        <f>+B348+1</f>
        <v/>
      </c>
      <c r="C349" s="3933">
        <f>+IF(C348-D349&lt;0,0,C348-D349)</f>
        <v/>
      </c>
      <c r="D349" s="3933">
        <f>F349-E349</f>
        <v/>
      </c>
      <c r="E349" s="3933">
        <f>C348*$D$8</f>
        <v/>
      </c>
      <c r="F349" s="3933">
        <f>IF(ROUND(C348,0)=0,0,PMT($D$8,$D$9,-$D$7))</f>
        <v/>
      </c>
      <c r="G349" s="3933">
        <f>+IF(ROUND(C348,0)=0,0,+$D$13+$D$14)</f>
        <v/>
      </c>
      <c r="H349" s="3933">
        <f>+G349+F349</f>
        <v/>
      </c>
    </row>
    <row r="350">
      <c r="B350" s="10">
        <f>+B349+1</f>
        <v/>
      </c>
      <c r="C350" s="3933">
        <f>+IF(C349-D350&lt;0,0,C349-D350)</f>
        <v/>
      </c>
      <c r="D350" s="3933">
        <f>F350-E350</f>
        <v/>
      </c>
      <c r="E350" s="3933">
        <f>C349*$D$8</f>
        <v/>
      </c>
      <c r="F350" s="3933">
        <f>IF(ROUND(C349,0)=0,0,PMT($D$8,$D$9,-$D$7))</f>
        <v/>
      </c>
      <c r="G350" s="3933">
        <f>+IF(ROUND(C349,0)=0,0,+$D$13+$D$14)</f>
        <v/>
      </c>
      <c r="H350" s="3933">
        <f>+G350+F350</f>
        <v/>
      </c>
    </row>
    <row r="351">
      <c r="B351" s="10">
        <f>+B350+1</f>
        <v/>
      </c>
      <c r="C351" s="3933">
        <f>+IF(C350-D351&lt;0,0,C350-D351)</f>
        <v/>
      </c>
      <c r="D351" s="3933">
        <f>F351-E351</f>
        <v/>
      </c>
      <c r="E351" s="3933">
        <f>C350*$D$8</f>
        <v/>
      </c>
      <c r="F351" s="3933">
        <f>IF(ROUND(C350,0)=0,0,PMT($D$8,$D$9,-$D$7))</f>
        <v/>
      </c>
      <c r="G351" s="3933">
        <f>+IF(ROUND(C350,0)=0,0,+$D$13+$D$14)</f>
        <v/>
      </c>
      <c r="H351" s="3933">
        <f>+G351+F351</f>
        <v/>
      </c>
    </row>
    <row r="352">
      <c r="B352" s="10">
        <f>+B351+1</f>
        <v/>
      </c>
      <c r="C352" s="3933">
        <f>+IF(C351-D352&lt;0,0,C351-D352)</f>
        <v/>
      </c>
      <c r="D352" s="3933">
        <f>F352-E352</f>
        <v/>
      </c>
      <c r="E352" s="3933">
        <f>C351*$D$8</f>
        <v/>
      </c>
      <c r="F352" s="3933">
        <f>IF(ROUND(C351,0)=0,0,PMT($D$8,$D$9,-$D$7))</f>
        <v/>
      </c>
      <c r="G352" s="3933">
        <f>+IF(ROUND(C351,0)=0,0,+$D$13+$D$14)</f>
        <v/>
      </c>
      <c r="H352" s="3933">
        <f>+G352+F352</f>
        <v/>
      </c>
    </row>
    <row r="353">
      <c r="B353" s="10">
        <f>+B352+1</f>
        <v/>
      </c>
      <c r="C353" s="3933">
        <f>+IF(C352-D353&lt;0,0,C352-D353)</f>
        <v/>
      </c>
      <c r="D353" s="3933">
        <f>F353-E353</f>
        <v/>
      </c>
      <c r="E353" s="3933">
        <f>C352*$D$8</f>
        <v/>
      </c>
      <c r="F353" s="3933">
        <f>IF(ROUND(C352,0)=0,0,PMT($D$8,$D$9,-$D$7))</f>
        <v/>
      </c>
      <c r="G353" s="3933">
        <f>+IF(ROUND(C352,0)=0,0,+$D$13+$D$14)</f>
        <v/>
      </c>
      <c r="H353" s="3933">
        <f>+G353+F353</f>
        <v/>
      </c>
    </row>
    <row r="354">
      <c r="B354" s="10">
        <f>+B353+1</f>
        <v/>
      </c>
      <c r="C354" s="3933">
        <f>+IF(C353-D354&lt;0,0,C353-D354)</f>
        <v/>
      </c>
      <c r="D354" s="3933">
        <f>F354-E354</f>
        <v/>
      </c>
      <c r="E354" s="3933">
        <f>C353*$D$8</f>
        <v/>
      </c>
      <c r="F354" s="3933">
        <f>IF(ROUND(C353,0)=0,0,PMT($D$8,$D$9,-$D$7))</f>
        <v/>
      </c>
      <c r="G354" s="3933">
        <f>+IF(ROUND(C353,0)=0,0,+$D$13+$D$14)</f>
        <v/>
      </c>
      <c r="H354" s="3933">
        <f>+G354+F354</f>
        <v/>
      </c>
    </row>
    <row r="355">
      <c r="B355" s="10">
        <f>+B354+1</f>
        <v/>
      </c>
      <c r="C355" s="3933">
        <f>+IF(C354-D355&lt;0,0,C354-D355)</f>
        <v/>
      </c>
      <c r="D355" s="3933">
        <f>F355-E355</f>
        <v/>
      </c>
      <c r="E355" s="3933">
        <f>C354*$D$8</f>
        <v/>
      </c>
      <c r="F355" s="3933">
        <f>IF(ROUND(C354,0)=0,0,PMT($D$8,$D$9,-$D$7))</f>
        <v/>
      </c>
      <c r="G355" s="3933">
        <f>+IF(ROUND(C354,0)=0,0,+$D$13+$D$14)</f>
        <v/>
      </c>
      <c r="H355" s="3933">
        <f>+G355+F355</f>
        <v/>
      </c>
    </row>
    <row r="356">
      <c r="B356" s="10">
        <f>+B355+1</f>
        <v/>
      </c>
      <c r="C356" s="3933">
        <f>+IF(C355-D356&lt;0,0,C355-D356)</f>
        <v/>
      </c>
      <c r="D356" s="3933">
        <f>F356-E356</f>
        <v/>
      </c>
      <c r="E356" s="3933">
        <f>C355*$D$8</f>
        <v/>
      </c>
      <c r="F356" s="3933">
        <f>IF(ROUND(C355,0)=0,0,PMT($D$8,$D$9,-$D$7))</f>
        <v/>
      </c>
      <c r="G356" s="3933">
        <f>+IF(ROUND(C355,0)=0,0,+$D$13+$D$14)</f>
        <v/>
      </c>
      <c r="H356" s="3933">
        <f>+G356+F356</f>
        <v/>
      </c>
    </row>
    <row r="357">
      <c r="B357" s="10">
        <f>+B356+1</f>
        <v/>
      </c>
      <c r="C357" s="3933">
        <f>+IF(C356-D357&lt;0,0,C356-D357)</f>
        <v/>
      </c>
      <c r="D357" s="3933">
        <f>F357-E357</f>
        <v/>
      </c>
      <c r="E357" s="3933">
        <f>C356*$D$8</f>
        <v/>
      </c>
      <c r="F357" s="3933">
        <f>IF(ROUND(C356,0)=0,0,PMT($D$8,$D$9,-$D$7))</f>
        <v/>
      </c>
      <c r="G357" s="3933">
        <f>+IF(ROUND(C356,0)=0,0,+$D$13+$D$14)</f>
        <v/>
      </c>
      <c r="H357" s="3933">
        <f>+G357+F357</f>
        <v/>
      </c>
    </row>
    <row r="358">
      <c r="B358" s="10">
        <f>+B357+1</f>
        <v/>
      </c>
      <c r="C358" s="3933">
        <f>+IF(C357-D358&lt;0,0,C357-D358)</f>
        <v/>
      </c>
      <c r="D358" s="3933">
        <f>F358-E358</f>
        <v/>
      </c>
      <c r="E358" s="3933">
        <f>C357*$D$8</f>
        <v/>
      </c>
      <c r="F358" s="3933">
        <f>IF(ROUND(C357,0)=0,0,PMT($D$8,$D$9,-$D$7))</f>
        <v/>
      </c>
      <c r="G358" s="3933">
        <f>+IF(ROUND(C357,0)=0,0,+$D$13+$D$14)</f>
        <v/>
      </c>
      <c r="H358" s="3933">
        <f>+G358+F358</f>
        <v/>
      </c>
    </row>
    <row r="359">
      <c r="B359" s="10">
        <f>+B358+1</f>
        <v/>
      </c>
      <c r="C359" s="3933">
        <f>+IF(C358-D359&lt;0,0,C358-D359)</f>
        <v/>
      </c>
      <c r="D359" s="3933">
        <f>F359-E359</f>
        <v/>
      </c>
      <c r="E359" s="3933">
        <f>C358*$D$8</f>
        <v/>
      </c>
      <c r="F359" s="3933">
        <f>IF(ROUND(C358,0)=0,0,PMT($D$8,$D$9,-$D$7))</f>
        <v/>
      </c>
      <c r="G359" s="3933">
        <f>+IF(ROUND(C358,0)=0,0,+$D$13+$D$14)</f>
        <v/>
      </c>
      <c r="H359" s="3933">
        <f>+G359+F359</f>
        <v/>
      </c>
    </row>
    <row r="360">
      <c r="B360" s="10">
        <f>+B359+1</f>
        <v/>
      </c>
      <c r="C360" s="3933">
        <f>+IF(C359-D360&lt;0,0,C359-D360)</f>
        <v/>
      </c>
      <c r="D360" s="3933">
        <f>F360-E360</f>
        <v/>
      </c>
      <c r="E360" s="3933">
        <f>C359*$D$8</f>
        <v/>
      </c>
      <c r="F360" s="3933">
        <f>IF(ROUND(C359,0)=0,0,PMT($D$8,$D$9,-$D$7))</f>
        <v/>
      </c>
      <c r="G360" s="3933">
        <f>+IF(ROUND(C359,0)=0,0,+$D$13+$D$14)</f>
        <v/>
      </c>
      <c r="H360" s="3933">
        <f>+G360+F360</f>
        <v/>
      </c>
    </row>
    <row r="361">
      <c r="B361" s="10">
        <f>+B360+1</f>
        <v/>
      </c>
      <c r="C361" s="3933">
        <f>+IF(C360-D361&lt;0,0,C360-D361)</f>
        <v/>
      </c>
      <c r="D361" s="3933">
        <f>F361-E361</f>
        <v/>
      </c>
      <c r="E361" s="3933">
        <f>C360*$D$8</f>
        <v/>
      </c>
      <c r="F361" s="3933">
        <f>IF(ROUND(C360,0)=0,0,PMT($D$8,$D$9,-$D$7))</f>
        <v/>
      </c>
      <c r="G361" s="3933">
        <f>+IF(ROUND(C360,0)=0,0,+$D$13+$D$14)</f>
        <v/>
      </c>
      <c r="H361" s="3933">
        <f>+G361+F361</f>
        <v/>
      </c>
    </row>
    <row r="362">
      <c r="B362" s="10">
        <f>+B361+1</f>
        <v/>
      </c>
      <c r="C362" s="3933">
        <f>+IF(C361-D362&lt;0,0,C361-D362)</f>
        <v/>
      </c>
      <c r="D362" s="3933">
        <f>F362-E362</f>
        <v/>
      </c>
      <c r="E362" s="3933">
        <f>C361*$D$8</f>
        <v/>
      </c>
      <c r="F362" s="3933">
        <f>IF(ROUND(C361,0)=0,0,PMT($D$8,$D$9,-$D$7))</f>
        <v/>
      </c>
      <c r="G362" s="3933">
        <f>+IF(ROUND(C361,0)=0,0,+$D$13+$D$14)</f>
        <v/>
      </c>
      <c r="H362" s="3933">
        <f>+G362+F362</f>
        <v/>
      </c>
    </row>
    <row r="363">
      <c r="B363" s="10">
        <f>+B362+1</f>
        <v/>
      </c>
      <c r="C363" s="3933">
        <f>+IF(C362-D363&lt;0,0,C362-D363)</f>
        <v/>
      </c>
      <c r="D363" s="3933">
        <f>F363-E363</f>
        <v/>
      </c>
      <c r="E363" s="3933">
        <f>C362*$D$8</f>
        <v/>
      </c>
      <c r="F363" s="3933">
        <f>IF(ROUND(C362,0)=0,0,PMT($D$8,$D$9,-$D$7))</f>
        <v/>
      </c>
      <c r="G363" s="3933">
        <f>+IF(ROUND(C362,0)=0,0,+$D$13+$D$14)</f>
        <v/>
      </c>
      <c r="H363" s="3933">
        <f>+G363+F363</f>
        <v/>
      </c>
    </row>
    <row r="364">
      <c r="B364" s="10">
        <f>+B363+1</f>
        <v/>
      </c>
      <c r="C364" s="3933">
        <f>+IF(C363-D364&lt;0,0,C363-D364)</f>
        <v/>
      </c>
      <c r="D364" s="3933">
        <f>F364-E364</f>
        <v/>
      </c>
      <c r="E364" s="3933">
        <f>C363*$D$8</f>
        <v/>
      </c>
      <c r="F364" s="3933">
        <f>IF(ROUND(C363,0)=0,0,PMT($D$8,$D$9,-$D$7))</f>
        <v/>
      </c>
      <c r="G364" s="3933">
        <f>+IF(ROUND(C363,0)=0,0,+$D$13+$D$14)</f>
        <v/>
      </c>
      <c r="H364" s="3933">
        <f>+G364+F364</f>
        <v/>
      </c>
    </row>
    <row r="365">
      <c r="B365" s="10">
        <f>+B364+1</f>
        <v/>
      </c>
      <c r="C365" s="3933">
        <f>+IF(C364-D365&lt;0,0,C364-D365)</f>
        <v/>
      </c>
      <c r="D365" s="3933">
        <f>F365-E365</f>
        <v/>
      </c>
      <c r="E365" s="3933">
        <f>C364*$D$8</f>
        <v/>
      </c>
      <c r="F365" s="3933">
        <f>IF(ROUND(C364,0)=0,0,PMT($D$8,$D$9,-$D$7))</f>
        <v/>
      </c>
      <c r="G365" s="3933">
        <f>+IF(ROUND(C364,0)=0,0,+$D$13+$D$14)</f>
        <v/>
      </c>
      <c r="H365" s="3933">
        <f>+G365+F365</f>
        <v/>
      </c>
    </row>
    <row r="366">
      <c r="B366" s="10">
        <f>+B365+1</f>
        <v/>
      </c>
      <c r="C366" s="3933">
        <f>+IF(C365-D366&lt;0,0,C365-D366)</f>
        <v/>
      </c>
      <c r="D366" s="3933">
        <f>F366-E366</f>
        <v/>
      </c>
      <c r="E366" s="3933">
        <f>C365*$D$8</f>
        <v/>
      </c>
      <c r="F366" s="3933">
        <f>IF(ROUND(C365,0)=0,0,PMT($D$8,$D$9,-$D$7))</f>
        <v/>
      </c>
      <c r="G366" s="3933">
        <f>+IF(ROUND(C365,0)=0,0,+$D$13+$D$14)</f>
        <v/>
      </c>
      <c r="H366" s="3933">
        <f>+G366+F366</f>
        <v/>
      </c>
    </row>
    <row r="367">
      <c r="B367" s="10">
        <f>+B366+1</f>
        <v/>
      </c>
      <c r="C367" s="3933">
        <f>+IF(C366-D367&lt;0,0,C366-D367)</f>
        <v/>
      </c>
      <c r="D367" s="3933">
        <f>F367-E367</f>
        <v/>
      </c>
      <c r="E367" s="3933">
        <f>C366*$D$8</f>
        <v/>
      </c>
      <c r="F367" s="3933">
        <f>IF(ROUND(C366,0)=0,0,PMT($D$8,$D$9,-$D$7))</f>
        <v/>
      </c>
      <c r="G367" s="3933">
        <f>+IF(ROUND(C366,0)=0,0,+$D$13+$D$14)</f>
        <v/>
      </c>
      <c r="H367" s="3933">
        <f>+G367+F367</f>
        <v/>
      </c>
    </row>
    <row r="368">
      <c r="B368" s="10">
        <f>+B367+1</f>
        <v/>
      </c>
      <c r="C368" s="3933">
        <f>+IF(C367-D368&lt;0,0,C367-D368)</f>
        <v/>
      </c>
      <c r="D368" s="3933">
        <f>F368-E368</f>
        <v/>
      </c>
      <c r="E368" s="3933">
        <f>C367*$D$8</f>
        <v/>
      </c>
      <c r="F368" s="3933">
        <f>IF(ROUND(C367,0)=0,0,PMT($D$8,$D$9,-$D$7))</f>
        <v/>
      </c>
      <c r="G368" s="3933">
        <f>+IF(ROUND(C367,0)=0,0,+$D$13+$D$14)</f>
        <v/>
      </c>
      <c r="H368" s="3933">
        <f>+G368+F368</f>
        <v/>
      </c>
    </row>
    <row r="369">
      <c r="B369" s="10">
        <f>+B368+1</f>
        <v/>
      </c>
      <c r="C369" s="3933">
        <f>+IF(C368-D369&lt;0,0,C368-D369)</f>
        <v/>
      </c>
      <c r="D369" s="3933">
        <f>F369-E369</f>
        <v/>
      </c>
      <c r="E369" s="3933">
        <f>C368*$D$8</f>
        <v/>
      </c>
      <c r="F369" s="3933">
        <f>IF(ROUND(C368,0)=0,0,PMT($D$8,$D$9,-$D$7))</f>
        <v/>
      </c>
      <c r="G369" s="3933">
        <f>+IF(ROUND(C368,0)=0,0,+$D$13+$D$14)</f>
        <v/>
      </c>
      <c r="H369" s="3933">
        <f>+G369+F369</f>
        <v/>
      </c>
    </row>
    <row r="370">
      <c r="B370" s="10">
        <f>+B369+1</f>
        <v/>
      </c>
      <c r="C370" s="3933">
        <f>+IF(C369-D370&lt;0,0,C369-D370)</f>
        <v/>
      </c>
      <c r="D370" s="3933">
        <f>F370-E370</f>
        <v/>
      </c>
      <c r="E370" s="3933">
        <f>C369*$D$8</f>
        <v/>
      </c>
      <c r="F370" s="3933">
        <f>IF(ROUND(C369,0)=0,0,PMT($D$8,$D$9,-$D$7))</f>
        <v/>
      </c>
      <c r="G370" s="3933">
        <f>+IF(ROUND(C369,0)=0,0,+$D$13+$D$14)</f>
        <v/>
      </c>
      <c r="H370" s="3933">
        <f>+G370+F370</f>
        <v/>
      </c>
    </row>
    <row r="371">
      <c r="B371" s="10">
        <f>+B370+1</f>
        <v/>
      </c>
      <c r="C371" s="3933">
        <f>+IF(C370-D371&lt;0,0,C370-D371)</f>
        <v/>
      </c>
      <c r="D371" s="3933">
        <f>F371-E371</f>
        <v/>
      </c>
      <c r="E371" s="3933">
        <f>C370*$D$8</f>
        <v/>
      </c>
      <c r="F371" s="3933">
        <f>IF(ROUND(C370,0)=0,0,PMT($D$8,$D$9,-$D$7))</f>
        <v/>
      </c>
      <c r="G371" s="3933">
        <f>+IF(ROUND(C370,0)=0,0,+$D$13+$D$14)</f>
        <v/>
      </c>
      <c r="H371" s="3933">
        <f>+G371+F371</f>
        <v/>
      </c>
    </row>
    <row r="372">
      <c r="B372" s="10">
        <f>+B371+1</f>
        <v/>
      </c>
      <c r="C372" s="3933">
        <f>+IF(C371-D372&lt;0,0,C371-D372)</f>
        <v/>
      </c>
      <c r="D372" s="3933">
        <f>F372-E372</f>
        <v/>
      </c>
      <c r="E372" s="3933">
        <f>C371*$D$8</f>
        <v/>
      </c>
      <c r="F372" s="3933">
        <f>IF(ROUND(C371,0)=0,0,PMT($D$8,$D$9,-$D$7))</f>
        <v/>
      </c>
      <c r="G372" s="3933">
        <f>+IF(ROUND(C371,0)=0,0,+$D$13+$D$14)</f>
        <v/>
      </c>
      <c r="H372" s="3933">
        <f>+G372+F372</f>
        <v/>
      </c>
    </row>
    <row r="373">
      <c r="B373" s="10">
        <f>+B372+1</f>
        <v/>
      </c>
      <c r="C373" s="3933">
        <f>+IF(C372-D373&lt;0,0,C372-D373)</f>
        <v/>
      </c>
      <c r="D373" s="3933">
        <f>F373-E373</f>
        <v/>
      </c>
      <c r="E373" s="3933">
        <f>C372*$D$8</f>
        <v/>
      </c>
      <c r="F373" s="3933">
        <f>IF(ROUND(C372,0)=0,0,PMT($D$8,$D$9,-$D$7))</f>
        <v/>
      </c>
      <c r="G373" s="3933">
        <f>+IF(ROUND(C372,0)=0,0,+$D$13+$D$14)</f>
        <v/>
      </c>
      <c r="H373" s="3933">
        <f>+G373+F373</f>
        <v/>
      </c>
    </row>
    <row r="374">
      <c r="B374" s="10">
        <f>+B373+1</f>
        <v/>
      </c>
      <c r="C374" s="3933">
        <f>+IF(C373-D374&lt;0,0,C373-D374)</f>
        <v/>
      </c>
      <c r="D374" s="3933">
        <f>F374-E374</f>
        <v/>
      </c>
      <c r="E374" s="3933">
        <f>C373*$D$8</f>
        <v/>
      </c>
      <c r="F374" s="3933">
        <f>IF(ROUND(C373,0)=0,0,PMT($D$8,$D$9,-$D$7))</f>
        <v/>
      </c>
      <c r="G374" s="3933">
        <f>+IF(ROUND(C373,0)=0,0,+$D$13+$D$14)</f>
        <v/>
      </c>
      <c r="H374" s="3933">
        <f>+G374+F374</f>
        <v/>
      </c>
    </row>
    <row r="375">
      <c r="B375" s="10">
        <f>+B374+1</f>
        <v/>
      </c>
      <c r="C375" s="3933">
        <f>+IF(C374-D375&lt;0,0,C374-D375)</f>
        <v/>
      </c>
      <c r="D375" s="3933">
        <f>F375-E375</f>
        <v/>
      </c>
      <c r="E375" s="3933">
        <f>C374*$D$8</f>
        <v/>
      </c>
      <c r="F375" s="3933">
        <f>IF(ROUND(C374,0)=0,0,PMT($D$8,$D$9,-$D$7))</f>
        <v/>
      </c>
      <c r="G375" s="3933">
        <f>+IF(ROUND(C374,0)=0,0,+$D$13+$D$14)</f>
        <v/>
      </c>
      <c r="H375" s="3933">
        <f>+G375+F375</f>
        <v/>
      </c>
    </row>
    <row r="376">
      <c r="B376" s="10">
        <f>+B375+1</f>
        <v/>
      </c>
      <c r="C376" s="3933">
        <f>+IF(C375-D376&lt;0,0,C375-D376)</f>
        <v/>
      </c>
      <c r="D376" s="3933">
        <f>F376-E376</f>
        <v/>
      </c>
      <c r="E376" s="3933">
        <f>C375*$D$8</f>
        <v/>
      </c>
      <c r="F376" s="3933">
        <f>IF(ROUND(C375,0)=0,0,PMT($D$8,$D$9,-$D$7))</f>
        <v/>
      </c>
      <c r="G376" s="3933">
        <f>+IF(ROUND(C375,0)=0,0,+$D$13+$D$14)</f>
        <v/>
      </c>
      <c r="H376" s="3933">
        <f>+G376+F376</f>
        <v/>
      </c>
    </row>
    <row r="377">
      <c r="B377" s="10">
        <f>+B376+1</f>
        <v/>
      </c>
      <c r="C377" s="3933">
        <f>+IF(C376-D377&lt;0,0,C376-D377)</f>
        <v/>
      </c>
      <c r="D377" s="3933">
        <f>F377-E377</f>
        <v/>
      </c>
      <c r="E377" s="3933">
        <f>C376*$D$8</f>
        <v/>
      </c>
      <c r="F377" s="3933">
        <f>IF(ROUND(C376,0)=0,0,PMT($D$8,$D$9,-$D$7))</f>
        <v/>
      </c>
      <c r="G377" s="3933">
        <f>+IF(ROUND(C376,0)=0,0,+$D$13+$D$14)</f>
        <v/>
      </c>
      <c r="H377" s="3933">
        <f>+G377+F377</f>
        <v/>
      </c>
    </row>
    <row r="378">
      <c r="B378" s="10">
        <f>+B377+1</f>
        <v/>
      </c>
      <c r="C378" s="3933">
        <f>+IF(C377-D378&lt;0,0,C377-D378)</f>
        <v/>
      </c>
      <c r="D378" s="3933">
        <f>F378-E378</f>
        <v/>
      </c>
      <c r="E378" s="3933">
        <f>C377*$D$8</f>
        <v/>
      </c>
      <c r="F378" s="3933">
        <f>IF(ROUND(C377,0)=0,0,PMT($D$8,$D$9,-$D$7))</f>
        <v/>
      </c>
      <c r="G378" s="3933">
        <f>+IF(ROUND(C377,0)=0,0,+$D$13+$D$14)</f>
        <v/>
      </c>
      <c r="H378" s="3933">
        <f>+G378+F378</f>
        <v/>
      </c>
    </row>
  </sheetData>
  <mergeCells count="15">
    <mergeCell ref="B13:C13"/>
    <mergeCell ref="B15:C15"/>
    <mergeCell ref="B7:C7"/>
    <mergeCell ref="B11:C11"/>
    <mergeCell ref="E14:G14"/>
    <mergeCell ref="E16:G16"/>
    <mergeCell ref="B10:C10"/>
    <mergeCell ref="B14:C14"/>
    <mergeCell ref="E15:G15"/>
    <mergeCell ref="E7:H13"/>
    <mergeCell ref="B9:C9"/>
    <mergeCell ref="B8:C8"/>
    <mergeCell ref="B1:H2"/>
    <mergeCell ref="B16:D16"/>
    <mergeCell ref="B12:C12"/>
  </mergeCells>
  <pageMargins left="0.7" right="0.7" top="0.75" bottom="0.75" header="0.3" footer="0.3"/>
  <pageSetup orientation="portrait" paperSize="9"/>
</worksheet>
</file>

<file path=xl/worksheets/sheet11.xml><?xml version="1.0" encoding="utf-8"?>
<worksheet xmlns="http://schemas.openxmlformats.org/spreadsheetml/2006/main">
  <sheetPr codeName="Hoja11">
    <outlinePr summaryBelow="1" summaryRight="1"/>
    <pageSetUpPr/>
  </sheetPr>
  <dimension ref="D3:J25"/>
  <sheetViews>
    <sheetView zoomScaleNormal="100" workbookViewId="0">
      <selection activeCell="D4" sqref="D4:D19"/>
    </sheetView>
  </sheetViews>
  <sheetFormatPr baseColWidth="10" defaultColWidth="11.42578125" defaultRowHeight="15.75"/>
  <cols>
    <col width="4.85546875" customWidth="1" style="20" min="1" max="1"/>
    <col width="2" bestFit="1" customWidth="1" style="20" min="2" max="2"/>
    <col width="11.42578125" customWidth="1" style="21" min="3" max="3"/>
    <col width="28.140625" customWidth="1" style="21" min="4" max="4"/>
    <col width="11.42578125" customWidth="1" style="21" min="5" max="16384"/>
  </cols>
  <sheetData>
    <row r="3" ht="16.5" customHeight="1" thickBot="1">
      <c r="D3" s="23" t="n"/>
    </row>
    <row r="4" ht="16.5" customHeight="1" thickBot="1">
      <c r="D4" s="23" t="inlineStr">
        <is>
          <t>DAVIVIENDA</t>
        </is>
      </c>
    </row>
    <row r="5" ht="16.5" customHeight="1" thickBot="1">
      <c r="D5" s="23" t="inlineStr">
        <is>
          <t>BANCOLOMBIA</t>
        </is>
      </c>
      <c r="H5" s="21" t="inlineStr">
        <is>
          <t>SMMLV</t>
        </is>
      </c>
      <c r="I5" s="21" t="inlineStr">
        <is>
          <t>CANTI</t>
        </is>
      </c>
    </row>
    <row r="6" ht="16.5" customHeight="1" thickBot="1">
      <c r="D6" s="22" t="inlineStr">
        <is>
          <t>CAJA SOCIAL</t>
        </is>
      </c>
      <c r="G6" s="21" t="inlineStr">
        <is>
          <t>VIS</t>
        </is>
      </c>
      <c r="H6" s="21" t="n">
        <v>1300000</v>
      </c>
      <c r="I6" s="21" t="n">
        <v>135</v>
      </c>
      <c r="J6" s="21">
        <f>H6*I6</f>
        <v/>
      </c>
    </row>
    <row r="7" ht="16.5" customHeight="1" thickBot="1">
      <c r="D7" s="23" t="inlineStr">
        <is>
          <t>COLPATRIA</t>
        </is>
      </c>
      <c r="G7" s="21" t="inlineStr">
        <is>
          <t>NO VIS</t>
        </is>
      </c>
    </row>
    <row r="8" ht="16.5" customHeight="1" thickBot="1">
      <c r="D8" s="23" t="inlineStr">
        <is>
          <t>BANCO DE BOGOTA</t>
        </is>
      </c>
    </row>
    <row r="9" ht="16.5" customHeight="1" thickBot="1">
      <c r="D9" s="23" t="inlineStr">
        <is>
          <t>AV VILLAS</t>
        </is>
      </c>
    </row>
    <row r="10" ht="16.5" customHeight="1" thickBot="1">
      <c r="D10" s="23" t="inlineStr">
        <is>
          <t>CREDIFAMILIA</t>
        </is>
      </c>
    </row>
    <row r="11" ht="16.5" customHeight="1" thickBot="1">
      <c r="D11" s="23" t="inlineStr">
        <is>
          <t>COLSUBSIDIO</t>
        </is>
      </c>
    </row>
    <row r="12" ht="16.5" customHeight="1" thickBot="1">
      <c r="D12" s="23" t="inlineStr">
        <is>
          <t>LA HIPOTECARIA</t>
        </is>
      </c>
    </row>
    <row r="13" ht="16.5" customHeight="1" thickBot="1">
      <c r="D13" s="23" t="inlineStr">
        <is>
          <t>ITAU</t>
        </is>
      </c>
    </row>
    <row r="14" ht="16.5" customHeight="1" thickBot="1">
      <c r="D14" s="23" t="inlineStr">
        <is>
          <t>OCCIDENTE</t>
        </is>
      </c>
    </row>
    <row r="15" ht="16.5" customHeight="1" thickBot="1">
      <c r="D15" s="23" t="inlineStr">
        <is>
          <t>POPULAR</t>
        </is>
      </c>
    </row>
    <row r="16" ht="30.75" customHeight="1" thickBot="1">
      <c r="D16" s="23" t="inlineStr">
        <is>
          <t>FNA (Fondo Nacional del Ahorro)</t>
        </is>
      </c>
    </row>
    <row r="17" ht="16.5" customHeight="1" thickBot="1">
      <c r="D17" s="23" t="inlineStr">
        <is>
          <t>BANCOOMEVA</t>
        </is>
      </c>
    </row>
    <row r="18" ht="16.5" customHeight="1" thickBot="1">
      <c r="D18" s="23" t="inlineStr">
        <is>
          <t>CONFIAR</t>
        </is>
      </c>
    </row>
    <row r="19" ht="16.5" customHeight="1" thickBot="1">
      <c r="D19" s="23" t="inlineStr">
        <is>
          <t>COMPENSAR</t>
        </is>
      </c>
    </row>
    <row r="20" ht="16.5" customHeight="1" thickBot="1">
      <c r="D20" s="23" t="n"/>
    </row>
    <row r="21" ht="16.5" customHeight="1" thickBot="1">
      <c r="D21" s="23" t="n"/>
    </row>
    <row r="22" ht="16.5" customHeight="1" thickBot="1">
      <c r="D22" s="23" t="n"/>
    </row>
    <row r="23" ht="16.5" customHeight="1" thickBot="1">
      <c r="D23" s="22" t="n"/>
    </row>
    <row r="24" ht="16.5" customHeight="1" thickBot="1">
      <c r="D24" s="23" t="n"/>
    </row>
    <row r="25" ht="16.5" customHeight="1" thickBot="1">
      <c r="D25" s="23"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ospinac</dc:creator>
  <dcterms:created xmlns:dcterms="http://purl.org/dc/terms/" xmlns:xsi="http://www.w3.org/2001/XMLSchema-instance" xsi:type="dcterms:W3CDTF">2009-05-26T19:10:36Z</dcterms:created>
  <dcterms:modified xmlns:dcterms="http://purl.org/dc/terms/" xmlns:xsi="http://www.w3.org/2001/XMLSchema-instance" xsi:type="dcterms:W3CDTF">2026-04-16T03:44:53Z</dcterms:modified>
  <cp:lastModifiedBy>JOSE A</cp:lastModifiedBy>
  <cp:lastPrinted>2026-02-20T23:48:49Z</cp:lastPrinted>
</cp:coreProperties>
</file>